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xVal>
          <yVal>
            <numRef>
              <f>gráficos!$B$7:$B$2667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3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  <c r="AA2" t="n">
        <v>4240.928529167883</v>
      </c>
      <c r="AB2" t="n">
        <v>5802.625510169923</v>
      </c>
      <c r="AC2" t="n">
        <v>5248.831075515139</v>
      </c>
      <c r="AD2" t="n">
        <v>4240928.529167882</v>
      </c>
      <c r="AE2" t="n">
        <v>5802625.510169922</v>
      </c>
      <c r="AF2" t="n">
        <v>1.250969383675165e-06</v>
      </c>
      <c r="AG2" t="n">
        <v>4.516666666666667</v>
      </c>
      <c r="AH2" t="n">
        <v>5248831.075515139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  <c r="AA3" t="n">
        <v>3362.214234790429</v>
      </c>
      <c r="AB3" t="n">
        <v>4600.32984646393</v>
      </c>
      <c r="AC3" t="n">
        <v>4161.28082252073</v>
      </c>
      <c r="AD3" t="n">
        <v>3362214.234790429</v>
      </c>
      <c r="AE3" t="n">
        <v>4600329.84646393</v>
      </c>
      <c r="AF3" t="n">
        <v>1.444886588949472e-06</v>
      </c>
      <c r="AG3" t="n">
        <v>3.910416666666666</v>
      </c>
      <c r="AH3" t="n">
        <v>4161280.82252073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  <c r="AA4" t="n">
        <v>2905.661211820627</v>
      </c>
      <c r="AB4" t="n">
        <v>3975.653858738769</v>
      </c>
      <c r="AC4" t="n">
        <v>3596.223034325827</v>
      </c>
      <c r="AD4" t="n">
        <v>2905661.211820627</v>
      </c>
      <c r="AE4" t="n">
        <v>3975653.858738769</v>
      </c>
      <c r="AF4" t="n">
        <v>1.58496803863364e-06</v>
      </c>
      <c r="AG4" t="n">
        <v>3.565</v>
      </c>
      <c r="AH4" t="n">
        <v>3596223.034325826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  <c r="AA5" t="n">
        <v>2622.034536561876</v>
      </c>
      <c r="AB5" t="n">
        <v>3587.583328923914</v>
      </c>
      <c r="AC5" t="n">
        <v>3245.189411216107</v>
      </c>
      <c r="AD5" t="n">
        <v>2622034.536561876</v>
      </c>
      <c r="AE5" t="n">
        <v>3587583.328923915</v>
      </c>
      <c r="AF5" t="n">
        <v>1.69236833693941e-06</v>
      </c>
      <c r="AG5" t="n">
        <v>3.33875</v>
      </c>
      <c r="AH5" t="n">
        <v>3245189.411216107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  <c r="AA6" t="n">
        <v>2437.439625002597</v>
      </c>
      <c r="AB6" t="n">
        <v>3335.012427175754</v>
      </c>
      <c r="AC6" t="n">
        <v>3016.723521845314</v>
      </c>
      <c r="AD6" t="n">
        <v>2437439.625002597</v>
      </c>
      <c r="AE6" t="n">
        <v>3335012.427175754</v>
      </c>
      <c r="AF6" t="n">
        <v>1.774274625041285e-06</v>
      </c>
      <c r="AG6" t="n">
        <v>3.184583333333334</v>
      </c>
      <c r="AH6" t="n">
        <v>3016723.521845314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  <c r="AA7" t="n">
        <v>2299.835301180315</v>
      </c>
      <c r="AB7" t="n">
        <v>3146.736120647776</v>
      </c>
      <c r="AC7" t="n">
        <v>2846.416041764917</v>
      </c>
      <c r="AD7" t="n">
        <v>2299835.301180315</v>
      </c>
      <c r="AE7" t="n">
        <v>3146736.120647776</v>
      </c>
      <c r="AF7" t="n">
        <v>1.842349056543175e-06</v>
      </c>
      <c r="AG7" t="n">
        <v>3.066666666666666</v>
      </c>
      <c r="AH7" t="n">
        <v>2846416.041764917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  <c r="AA8" t="n">
        <v>2200.506522275477</v>
      </c>
      <c r="AB8" t="n">
        <v>3010.830103273716</v>
      </c>
      <c r="AC8" t="n">
        <v>2723.48070394375</v>
      </c>
      <c r="AD8" t="n">
        <v>2200506.522275477</v>
      </c>
      <c r="AE8" t="n">
        <v>3010830.103273716</v>
      </c>
      <c r="AF8" t="n">
        <v>1.896320418570569e-06</v>
      </c>
      <c r="AG8" t="n">
        <v>2.979583333333334</v>
      </c>
      <c r="AH8" t="n">
        <v>2723480.703943749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  <c r="AA9" t="n">
        <v>2119.896900277095</v>
      </c>
      <c r="AB9" t="n">
        <v>2900.536462209821</v>
      </c>
      <c r="AC9" t="n">
        <v>2623.713333185008</v>
      </c>
      <c r="AD9" t="n">
        <v>2119896.900277095</v>
      </c>
      <c r="AE9" t="n">
        <v>2900536.462209821</v>
      </c>
      <c r="AF9" t="n">
        <v>1.942969032986207e-06</v>
      </c>
      <c r="AG9" t="n">
        <v>2.907916666666667</v>
      </c>
      <c r="AH9" t="n">
        <v>2623713.333185008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  <c r="AA10" t="n">
        <v>2056.200166780752</v>
      </c>
      <c r="AB10" t="n">
        <v>2813.383781338571</v>
      </c>
      <c r="AC10" t="n">
        <v>2544.878381856554</v>
      </c>
      <c r="AD10" t="n">
        <v>2056200.166780752</v>
      </c>
      <c r="AE10" t="n">
        <v>2813383.781338571</v>
      </c>
      <c r="AF10" t="n">
        <v>1.982023686915578e-06</v>
      </c>
      <c r="AG10" t="n">
        <v>2.850833333333334</v>
      </c>
      <c r="AH10" t="n">
        <v>2544878.381856554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  <c r="AA11" t="n">
        <v>2002.516985030052</v>
      </c>
      <c r="AB11" t="n">
        <v>2739.932083732433</v>
      </c>
      <c r="AC11" t="n">
        <v>2478.436811179841</v>
      </c>
      <c r="AD11" t="n">
        <v>2002516.985030052</v>
      </c>
      <c r="AE11" t="n">
        <v>2739932.083732433</v>
      </c>
      <c r="AF11" t="n">
        <v>2.016332115541032e-06</v>
      </c>
      <c r="AG11" t="n">
        <v>2.8025</v>
      </c>
      <c r="AH11" t="n">
        <v>2478436.811179841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  <c r="AA12" t="n">
        <v>1961.497991709316</v>
      </c>
      <c r="AB12" t="n">
        <v>2683.808087440734</v>
      </c>
      <c r="AC12" t="n">
        <v>2427.669210323698</v>
      </c>
      <c r="AD12" t="n">
        <v>1961497.991709316</v>
      </c>
      <c r="AE12" t="n">
        <v>2683808.087440734</v>
      </c>
      <c r="AF12" t="n">
        <v>2.043995828741003e-06</v>
      </c>
      <c r="AG12" t="n">
        <v>2.764166666666667</v>
      </c>
      <c r="AH12" t="n">
        <v>2427669.210323698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  <c r="AA13" t="n">
        <v>1922.300171145475</v>
      </c>
      <c r="AB13" t="n">
        <v>2630.17590005949</v>
      </c>
      <c r="AC13" t="n">
        <v>2379.155603632872</v>
      </c>
      <c r="AD13" t="n">
        <v>1922300.171145475</v>
      </c>
      <c r="AE13" t="n">
        <v>2630175.90005949</v>
      </c>
      <c r="AF13" t="n">
        <v>2.070574690442936e-06</v>
      </c>
      <c r="AG13" t="n">
        <v>2.72875</v>
      </c>
      <c r="AH13" t="n">
        <v>2379155.603632872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  <c r="AA14" t="n">
        <v>1892.440499556281</v>
      </c>
      <c r="AB14" t="n">
        <v>2589.320580075415</v>
      </c>
      <c r="AC14" t="n">
        <v>2342.199458047276</v>
      </c>
      <c r="AD14" t="n">
        <v>1892440.499556281</v>
      </c>
      <c r="AE14" t="n">
        <v>2589320.580075415</v>
      </c>
      <c r="AF14" t="n">
        <v>2.091729294654679e-06</v>
      </c>
      <c r="AG14" t="n">
        <v>2.70125</v>
      </c>
      <c r="AH14" t="n">
        <v>2342199.458047275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  <c r="AA15" t="n">
        <v>1861.091162952593</v>
      </c>
      <c r="AB15" t="n">
        <v>2546.427034699128</v>
      </c>
      <c r="AC15" t="n">
        <v>2303.399612440233</v>
      </c>
      <c r="AD15" t="n">
        <v>1861091.162952593</v>
      </c>
      <c r="AE15" t="n">
        <v>2546427.034699128</v>
      </c>
      <c r="AF15" t="n">
        <v>2.114375569676224e-06</v>
      </c>
      <c r="AG15" t="n">
        <v>2.6725</v>
      </c>
      <c r="AH15" t="n">
        <v>2303399.612440233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  <c r="AA16" t="n">
        <v>1835.804906009214</v>
      </c>
      <c r="AB16" t="n">
        <v>2511.829262398272</v>
      </c>
      <c r="AC16" t="n">
        <v>2272.103802969492</v>
      </c>
      <c r="AD16" t="n">
        <v>1835804.906009214</v>
      </c>
      <c r="AE16" t="n">
        <v>2511829.262398272</v>
      </c>
      <c r="AF16" t="n">
        <v>2.132818045142871e-06</v>
      </c>
      <c r="AG16" t="n">
        <v>2.649166666666666</v>
      </c>
      <c r="AH16" t="n">
        <v>2272103.802969492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  <c r="AA17" t="n">
        <v>1814.954641306403</v>
      </c>
      <c r="AB17" t="n">
        <v>2483.301010383128</v>
      </c>
      <c r="AC17" t="n">
        <v>2246.29824728702</v>
      </c>
      <c r="AD17" t="n">
        <v>1814954.641306403</v>
      </c>
      <c r="AE17" t="n">
        <v>2483301.010383128</v>
      </c>
      <c r="AF17" t="n">
        <v>2.148412785427169e-06</v>
      </c>
      <c r="AG17" t="n">
        <v>2.63</v>
      </c>
      <c r="AH17" t="n">
        <v>2246298.24728702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  <c r="AA18" t="n">
        <v>1796.877505962027</v>
      </c>
      <c r="AB18" t="n">
        <v>2458.567076298027</v>
      </c>
      <c r="AC18" t="n">
        <v>2223.924885156707</v>
      </c>
      <c r="AD18" t="n">
        <v>1796877.505962027</v>
      </c>
      <c r="AE18" t="n">
        <v>2458567.076298027</v>
      </c>
      <c r="AF18" t="n">
        <v>2.161973429152645e-06</v>
      </c>
      <c r="AG18" t="n">
        <v>2.613333333333333</v>
      </c>
      <c r="AH18" t="n">
        <v>2223924.885156707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  <c r="AA19" t="n">
        <v>1776.59595456815</v>
      </c>
      <c r="AB19" t="n">
        <v>2430.816962922025</v>
      </c>
      <c r="AC19" t="n">
        <v>2198.82320365378</v>
      </c>
      <c r="AD19" t="n">
        <v>1776595.95456815</v>
      </c>
      <c r="AE19" t="n">
        <v>2430816.962922025</v>
      </c>
      <c r="AF19" t="n">
        <v>2.177296956562433e-06</v>
      </c>
      <c r="AG19" t="n">
        <v>2.595</v>
      </c>
      <c r="AH19" t="n">
        <v>2198823.20365378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  <c r="AA20" t="n">
        <v>1764.176811948915</v>
      </c>
      <c r="AB20" t="n">
        <v>2413.824544096483</v>
      </c>
      <c r="AC20" t="n">
        <v>2183.45251743194</v>
      </c>
      <c r="AD20" t="n">
        <v>1764176.811948915</v>
      </c>
      <c r="AE20" t="n">
        <v>2413824.544096483</v>
      </c>
      <c r="AF20" t="n">
        <v>2.18746743935654e-06</v>
      </c>
      <c r="AG20" t="n">
        <v>2.582916666666667</v>
      </c>
      <c r="AH20" t="n">
        <v>2183452.517431939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  <c r="AA21" t="n">
        <v>1746.698944410937</v>
      </c>
      <c r="AB21" t="n">
        <v>2389.910554661926</v>
      </c>
      <c r="AC21" t="n">
        <v>2161.820845585521</v>
      </c>
      <c r="AD21" t="n">
        <v>1746698.944410937</v>
      </c>
      <c r="AE21" t="n">
        <v>2389910.554661926</v>
      </c>
      <c r="AF21" t="n">
        <v>2.200756870207506e-06</v>
      </c>
      <c r="AG21" t="n">
        <v>2.5675</v>
      </c>
      <c r="AH21" t="n">
        <v>2161820.845585521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  <c r="AA22" t="n">
        <v>1735.372730772077</v>
      </c>
      <c r="AB22" t="n">
        <v>2374.413529483957</v>
      </c>
      <c r="AC22" t="n">
        <v>2147.802834740327</v>
      </c>
      <c r="AD22" t="n">
        <v>1735372.730772077</v>
      </c>
      <c r="AE22" t="n">
        <v>2374413.529483957</v>
      </c>
      <c r="AF22" t="n">
        <v>2.20970689506632e-06</v>
      </c>
      <c r="AG22" t="n">
        <v>2.557083333333333</v>
      </c>
      <c r="AH22" t="n">
        <v>2147802.834740327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  <c r="AA23" t="n">
        <v>1721.666559134539</v>
      </c>
      <c r="AB23" t="n">
        <v>2355.660140775861</v>
      </c>
      <c r="AC23" t="n">
        <v>2130.839243129984</v>
      </c>
      <c r="AD23" t="n">
        <v>1721666.559134539</v>
      </c>
      <c r="AE23" t="n">
        <v>2355660.140775861</v>
      </c>
      <c r="AF23" t="n">
        <v>2.220284197172192e-06</v>
      </c>
      <c r="AG23" t="n">
        <v>2.545</v>
      </c>
      <c r="AH23" t="n">
        <v>2130839.243129984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  <c r="AA24" t="n">
        <v>1709.680306447712</v>
      </c>
      <c r="AB24" t="n">
        <v>2339.260021053597</v>
      </c>
      <c r="AC24" t="n">
        <v>2116.004327816301</v>
      </c>
      <c r="AD24" t="n">
        <v>1709680.306447712</v>
      </c>
      <c r="AE24" t="n">
        <v>2339260.021053596</v>
      </c>
      <c r="AF24" t="n">
        <v>2.22991225421728e-06</v>
      </c>
      <c r="AG24" t="n">
        <v>2.53375</v>
      </c>
      <c r="AH24" t="n">
        <v>2116004.327816301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  <c r="AA25" t="n">
        <v>1699.916881596119</v>
      </c>
      <c r="AB25" t="n">
        <v>2325.901272439743</v>
      </c>
      <c r="AC25" t="n">
        <v>2103.920519421031</v>
      </c>
      <c r="AD25" t="n">
        <v>1699916.881596119</v>
      </c>
      <c r="AE25" t="n">
        <v>2325901.272439742</v>
      </c>
      <c r="AF25" t="n">
        <v>2.237235001829037e-06</v>
      </c>
      <c r="AG25" t="n">
        <v>2.525833333333333</v>
      </c>
      <c r="AH25" t="n">
        <v>2103920.519421031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  <c r="AA26" t="n">
        <v>1690.692785783689</v>
      </c>
      <c r="AB26" t="n">
        <v>2313.280457610787</v>
      </c>
      <c r="AC26" t="n">
        <v>2092.504217445927</v>
      </c>
      <c r="AD26" t="n">
        <v>1690692.785783689</v>
      </c>
      <c r="AE26" t="n">
        <v>2313280.457610787</v>
      </c>
      <c r="AF26" t="n">
        <v>2.244693355878049e-06</v>
      </c>
      <c r="AG26" t="n">
        <v>2.517083333333333</v>
      </c>
      <c r="AH26" t="n">
        <v>2092504.217445927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  <c r="AA27" t="n">
        <v>1680.126198233636</v>
      </c>
      <c r="AB27" t="n">
        <v>2298.822786359863</v>
      </c>
      <c r="AC27" t="n">
        <v>2079.426366047722</v>
      </c>
      <c r="AD27" t="n">
        <v>1680126.198233636</v>
      </c>
      <c r="AE27" t="n">
        <v>2298822.786359863</v>
      </c>
      <c r="AF27" t="n">
        <v>2.25269413567608e-06</v>
      </c>
      <c r="AG27" t="n">
        <v>2.508333333333333</v>
      </c>
      <c r="AH27" t="n">
        <v>2079426.366047722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  <c r="AA28" t="n">
        <v>1670.815541761139</v>
      </c>
      <c r="AB28" t="n">
        <v>2286.083535417019</v>
      </c>
      <c r="AC28" t="n">
        <v>2067.902931335211</v>
      </c>
      <c r="AD28" t="n">
        <v>1670815.541761139</v>
      </c>
      <c r="AE28" t="n">
        <v>2286083.535417018</v>
      </c>
      <c r="AF28" t="n">
        <v>2.260152489725091e-06</v>
      </c>
      <c r="AG28" t="n">
        <v>2.5</v>
      </c>
      <c r="AH28" t="n">
        <v>2067902.931335211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  <c r="AA29" t="n">
        <v>1664.513932987966</v>
      </c>
      <c r="AB29" t="n">
        <v>2277.461396286206</v>
      </c>
      <c r="AC29" t="n">
        <v>2060.103677061795</v>
      </c>
      <c r="AD29" t="n">
        <v>1664513.932987966</v>
      </c>
      <c r="AE29" t="n">
        <v>2277461.396286206</v>
      </c>
      <c r="AF29" t="n">
        <v>2.265169927903518e-06</v>
      </c>
      <c r="AG29" t="n">
        <v>2.494583333333333</v>
      </c>
      <c r="AH29" t="n">
        <v>2060103.677061795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  <c r="AA30" t="n">
        <v>1655.019466011658</v>
      </c>
      <c r="AB30" t="n">
        <v>2264.470647702901</v>
      </c>
      <c r="AC30" t="n">
        <v>2048.35274729065</v>
      </c>
      <c r="AD30" t="n">
        <v>1655019.466011658</v>
      </c>
      <c r="AE30" t="n">
        <v>2264470.647702901</v>
      </c>
      <c r="AF30" t="n">
        <v>2.272763888389784e-06</v>
      </c>
      <c r="AG30" t="n">
        <v>2.48625</v>
      </c>
      <c r="AH30" t="n">
        <v>2048352.74729065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  <c r="AA31" t="n">
        <v>1648.79306276863</v>
      </c>
      <c r="AB31" t="n">
        <v>2255.951408096264</v>
      </c>
      <c r="AC31" t="n">
        <v>2040.646571955243</v>
      </c>
      <c r="AD31" t="n">
        <v>1648793.06276863</v>
      </c>
      <c r="AE31" t="n">
        <v>2255951.408096264</v>
      </c>
      <c r="AF31" t="n">
        <v>2.2775101136937e-06</v>
      </c>
      <c r="AG31" t="n">
        <v>2.480833333333333</v>
      </c>
      <c r="AH31" t="n">
        <v>2040646.571955243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  <c r="AA32" t="n">
        <v>1640.54415988185</v>
      </c>
      <c r="AB32" t="n">
        <v>2244.66489525066</v>
      </c>
      <c r="AC32" t="n">
        <v>2030.437228054904</v>
      </c>
      <c r="AD32" t="n">
        <v>1640544.15988185</v>
      </c>
      <c r="AE32" t="n">
        <v>2244664.89525066</v>
      </c>
      <c r="AF32" t="n">
        <v>2.284154829119184e-06</v>
      </c>
      <c r="AG32" t="n">
        <v>2.47375</v>
      </c>
      <c r="AH32" t="n">
        <v>2030437.228054904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  <c r="AA33" t="n">
        <v>1634.45683300014</v>
      </c>
      <c r="AB33" t="n">
        <v>2236.335946057198</v>
      </c>
      <c r="AC33" t="n">
        <v>2022.903182082711</v>
      </c>
      <c r="AD33" t="n">
        <v>1634456.83300014</v>
      </c>
      <c r="AE33" t="n">
        <v>2236335.946057198</v>
      </c>
      <c r="AF33" t="n">
        <v>2.288494235111336e-06</v>
      </c>
      <c r="AG33" t="n">
        <v>2.469166666666667</v>
      </c>
      <c r="AH33" t="n">
        <v>2022903.182082711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  <c r="AA34" t="n">
        <v>1626.498698263859</v>
      </c>
      <c r="AB34" t="n">
        <v>2225.447275022891</v>
      </c>
      <c r="AC34" t="n">
        <v>2013.053710529573</v>
      </c>
      <c r="AD34" t="n">
        <v>1626498.698263859</v>
      </c>
      <c r="AE34" t="n">
        <v>2225447.27502289</v>
      </c>
      <c r="AF34" t="n">
        <v>2.2945965247878e-06</v>
      </c>
      <c r="AG34" t="n">
        <v>2.4625</v>
      </c>
      <c r="AH34" t="n">
        <v>2013053.710529573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  <c r="AA35" t="n">
        <v>1622.724867306209</v>
      </c>
      <c r="AB35" t="n">
        <v>2220.283753016963</v>
      </c>
      <c r="AC35" t="n">
        <v>2008.382987816843</v>
      </c>
      <c r="AD35" t="n">
        <v>1622724.867306209</v>
      </c>
      <c r="AE35" t="n">
        <v>2220283.753016963</v>
      </c>
      <c r="AF35" t="n">
        <v>2.297308653532896e-06</v>
      </c>
      <c r="AG35" t="n">
        <v>2.459583333333333</v>
      </c>
      <c r="AH35" t="n">
        <v>2008382.987816843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  <c r="AA36" t="n">
        <v>1617.845684288215</v>
      </c>
      <c r="AB36" t="n">
        <v>2213.60783955738</v>
      </c>
      <c r="AC36" t="n">
        <v>2002.344214168138</v>
      </c>
      <c r="AD36" t="n">
        <v>1617845.684288215</v>
      </c>
      <c r="AE36" t="n">
        <v>2213607.83955738</v>
      </c>
      <c r="AF36" t="n">
        <v>2.301648059525048e-06</v>
      </c>
      <c r="AG36" t="n">
        <v>2.455</v>
      </c>
      <c r="AH36" t="n">
        <v>2002344.214168139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1614.91822802734</v>
      </c>
      <c r="AB37" t="n">
        <v>2209.602364750996</v>
      </c>
      <c r="AC37" t="n">
        <v>1998.721016255557</v>
      </c>
      <c r="AD37" t="n">
        <v>1614918.22802734</v>
      </c>
      <c r="AE37" t="n">
        <v>2209602.364750996</v>
      </c>
      <c r="AF37" t="n">
        <v>2.30313973033485e-06</v>
      </c>
      <c r="AG37" t="n">
        <v>2.453333333333334</v>
      </c>
      <c r="AH37" t="n">
        <v>1998721.016255557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  <c r="AA38" t="n">
        <v>1606.629308954553</v>
      </c>
      <c r="AB38" t="n">
        <v>2198.261099994307</v>
      </c>
      <c r="AC38" t="n">
        <v>1988.462145889681</v>
      </c>
      <c r="AD38" t="n">
        <v>1606629.308954553</v>
      </c>
      <c r="AE38" t="n">
        <v>2198261.099994307</v>
      </c>
      <c r="AF38" t="n">
        <v>2.309784445760334e-06</v>
      </c>
      <c r="AG38" t="n">
        <v>2.44625</v>
      </c>
      <c r="AH38" t="n">
        <v>1988462.145889681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  <c r="AA39" t="n">
        <v>1603.026247475479</v>
      </c>
      <c r="AB39" t="n">
        <v>2193.331232322785</v>
      </c>
      <c r="AC39" t="n">
        <v>1984.002777869616</v>
      </c>
      <c r="AD39" t="n">
        <v>1603026.247475479</v>
      </c>
      <c r="AE39" t="n">
        <v>2193331.232322785</v>
      </c>
      <c r="AF39" t="n">
        <v>2.3116829358819e-06</v>
      </c>
      <c r="AG39" t="n">
        <v>2.444166666666666</v>
      </c>
      <c r="AH39" t="n">
        <v>1984002.777869616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  <c r="AA40" t="n">
        <v>1595.211625039054</v>
      </c>
      <c r="AB40" t="n">
        <v>2182.638921148457</v>
      </c>
      <c r="AC40" t="n">
        <v>1974.330925867013</v>
      </c>
      <c r="AD40" t="n">
        <v>1595211.625039054</v>
      </c>
      <c r="AE40" t="n">
        <v>2182638.921148457</v>
      </c>
      <c r="AF40" t="n">
        <v>2.31764961912111e-06</v>
      </c>
      <c r="AG40" t="n">
        <v>2.437916666666667</v>
      </c>
      <c r="AH40" t="n">
        <v>1974330.925867013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  <c r="AA41" t="n">
        <v>1591.522968107329</v>
      </c>
      <c r="AB41" t="n">
        <v>2177.591938002412</v>
      </c>
      <c r="AC41" t="n">
        <v>1969.765619708942</v>
      </c>
      <c r="AD41" t="n">
        <v>1591522.968107329</v>
      </c>
      <c r="AE41" t="n">
        <v>2177591.938002413</v>
      </c>
      <c r="AF41" t="n">
        <v>2.320904173615224e-06</v>
      </c>
      <c r="AG41" t="n">
        <v>2.434583333333333</v>
      </c>
      <c r="AH41" t="n">
        <v>1969765.619708942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  <c r="AA42" t="n">
        <v>1588.172508998904</v>
      </c>
      <c r="AB42" t="n">
        <v>2173.007692038443</v>
      </c>
      <c r="AC42" t="n">
        <v>1965.618887745744</v>
      </c>
      <c r="AD42" t="n">
        <v>1588172.508998904</v>
      </c>
      <c r="AE42" t="n">
        <v>2173007.692038443</v>
      </c>
      <c r="AF42" t="n">
        <v>2.323073876611301e-06</v>
      </c>
      <c r="AG42" t="n">
        <v>2.432083333333333</v>
      </c>
      <c r="AH42" t="n">
        <v>1965618.887745744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  <c r="AA43" t="n">
        <v>1584.392465043842</v>
      </c>
      <c r="AB43" t="n">
        <v>2167.835669135357</v>
      </c>
      <c r="AC43" t="n">
        <v>1960.940475449548</v>
      </c>
      <c r="AD43" t="n">
        <v>1584392.465043842</v>
      </c>
      <c r="AE43" t="n">
        <v>2167835.669135357</v>
      </c>
      <c r="AF43" t="n">
        <v>2.325514792481886e-06</v>
      </c>
      <c r="AG43" t="n">
        <v>2.429583333333333</v>
      </c>
      <c r="AH43" t="n">
        <v>1960940.475449548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  <c r="AA44" t="n">
        <v>1579.992547107073</v>
      </c>
      <c r="AB44" t="n">
        <v>2161.81550730359</v>
      </c>
      <c r="AC44" t="n">
        <v>1955.494869413655</v>
      </c>
      <c r="AD44" t="n">
        <v>1579992.547107073</v>
      </c>
      <c r="AE44" t="n">
        <v>2161815.507303589</v>
      </c>
      <c r="AF44" t="n">
        <v>2.328362527664236e-06</v>
      </c>
      <c r="AG44" t="n">
        <v>2.426666666666667</v>
      </c>
      <c r="AH44" t="n">
        <v>1955494.869413655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  <c r="AA45" t="n">
        <v>1576.489673786833</v>
      </c>
      <c r="AB45" t="n">
        <v>2157.022721490972</v>
      </c>
      <c r="AC45" t="n">
        <v>1951.159500352277</v>
      </c>
      <c r="AD45" t="n">
        <v>1576489.673786832</v>
      </c>
      <c r="AE45" t="n">
        <v>2157022.721490972</v>
      </c>
      <c r="AF45" t="n">
        <v>2.331210262846586e-06</v>
      </c>
      <c r="AG45" t="n">
        <v>2.42375</v>
      </c>
      <c r="AH45" t="n">
        <v>1951159.500352277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  <c r="AA46" t="n">
        <v>1571.513718636243</v>
      </c>
      <c r="AB46" t="n">
        <v>2150.214400130287</v>
      </c>
      <c r="AC46" t="n">
        <v>1945.000955626716</v>
      </c>
      <c r="AD46" t="n">
        <v>1571513.718636243</v>
      </c>
      <c r="AE46" t="n">
        <v>2150214.400130287</v>
      </c>
      <c r="AF46" t="n">
        <v>2.3344648173407e-06</v>
      </c>
      <c r="AG46" t="n">
        <v>2.420416666666667</v>
      </c>
      <c r="AH46" t="n">
        <v>1945000.955626716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  <c r="AA47" t="n">
        <v>1569.91223609826</v>
      </c>
      <c r="AB47" t="n">
        <v>2148.023181069396</v>
      </c>
      <c r="AC47" t="n">
        <v>1943.018863437602</v>
      </c>
      <c r="AD47" t="n">
        <v>1569912.23609826</v>
      </c>
      <c r="AE47" t="n">
        <v>2148023.181069396</v>
      </c>
      <c r="AF47" t="n">
        <v>2.335549668838738e-06</v>
      </c>
      <c r="AG47" t="n">
        <v>2.419166666666667</v>
      </c>
      <c r="AH47" t="n">
        <v>1943018.863437602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  <c r="AA48" t="n">
        <v>1563.30778658936</v>
      </c>
      <c r="AB48" t="n">
        <v>2138.98668188357</v>
      </c>
      <c r="AC48" t="n">
        <v>1934.844795051265</v>
      </c>
      <c r="AD48" t="n">
        <v>1563307.78658936</v>
      </c>
      <c r="AE48" t="n">
        <v>2138986.68188357</v>
      </c>
      <c r="AF48" t="n">
        <v>2.34043150057991e-06</v>
      </c>
      <c r="AG48" t="n">
        <v>2.414166666666667</v>
      </c>
      <c r="AH48" t="n">
        <v>1934844.795051265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  <c r="AA49" t="n">
        <v>1561.14926942259</v>
      </c>
      <c r="AB49" t="n">
        <v>2136.033303468938</v>
      </c>
      <c r="AC49" t="n">
        <v>1932.173282927433</v>
      </c>
      <c r="AD49" t="n">
        <v>1561149.26942259</v>
      </c>
      <c r="AE49" t="n">
        <v>2136033.303468938</v>
      </c>
      <c r="AF49" t="n">
        <v>2.341923171389712e-06</v>
      </c>
      <c r="AG49" t="n">
        <v>2.4125</v>
      </c>
      <c r="AH49" t="n">
        <v>1932173.282927433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  <c r="AA50" t="n">
        <v>1556.584165363218</v>
      </c>
      <c r="AB50" t="n">
        <v>2129.787126696729</v>
      </c>
      <c r="AC50" t="n">
        <v>1926.523232499799</v>
      </c>
      <c r="AD50" t="n">
        <v>1556584.165363218</v>
      </c>
      <c r="AE50" t="n">
        <v>2129787.126696729</v>
      </c>
      <c r="AF50" t="n">
        <v>2.344770906572062e-06</v>
      </c>
      <c r="AG50" t="n">
        <v>2.409583333333333</v>
      </c>
      <c r="AH50" t="n">
        <v>1926523.232499799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  <c r="AA51" t="n">
        <v>1552.001323124052</v>
      </c>
      <c r="AB51" t="n">
        <v>2123.516679764371</v>
      </c>
      <c r="AC51" t="n">
        <v>1920.851228222038</v>
      </c>
      <c r="AD51" t="n">
        <v>1552001.323124052</v>
      </c>
      <c r="AE51" t="n">
        <v>2123516.679764371</v>
      </c>
      <c r="AF51" t="n">
        <v>2.34870349325245e-06</v>
      </c>
      <c r="AG51" t="n">
        <v>2.405833333333333</v>
      </c>
      <c r="AH51" t="n">
        <v>1920851.228222038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  <c r="AA52" t="n">
        <v>1547.901400611805</v>
      </c>
      <c r="AB52" t="n">
        <v>2117.906984907301</v>
      </c>
      <c r="AC52" t="n">
        <v>1915.77691476887</v>
      </c>
      <c r="AD52" t="n">
        <v>1547901.400611805</v>
      </c>
      <c r="AE52" t="n">
        <v>2117906.984907301</v>
      </c>
      <c r="AF52" t="n">
        <v>2.350601983374017e-06</v>
      </c>
      <c r="AG52" t="n">
        <v>2.40375</v>
      </c>
      <c r="AH52" t="n">
        <v>1915776.91476887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  <c r="AA53" t="n">
        <v>1549.594890725546</v>
      </c>
      <c r="AB53" t="n">
        <v>2120.224092792431</v>
      </c>
      <c r="AC53" t="n">
        <v>1917.872881129524</v>
      </c>
      <c r="AD53" t="n">
        <v>1549594.890725546</v>
      </c>
      <c r="AE53" t="n">
        <v>2120224.092792431</v>
      </c>
      <c r="AF53" t="n">
        <v>2.349788344750488e-06</v>
      </c>
      <c r="AG53" t="n">
        <v>2.404583333333334</v>
      </c>
      <c r="AH53" t="n">
        <v>1917872.881129524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  <c r="AA54" t="n">
        <v>1543.074834158942</v>
      </c>
      <c r="AB54" t="n">
        <v>2111.303063753408</v>
      </c>
      <c r="AC54" t="n">
        <v>1909.803262581243</v>
      </c>
      <c r="AD54" t="n">
        <v>1543074.834158942</v>
      </c>
      <c r="AE54" t="n">
        <v>2111303.063753408</v>
      </c>
      <c r="AF54" t="n">
        <v>2.353856537868131e-06</v>
      </c>
      <c r="AG54" t="n">
        <v>2.400416666666667</v>
      </c>
      <c r="AH54" t="n">
        <v>1909803.262581243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  <c r="AA55" t="n">
        <v>1539.644481103662</v>
      </c>
      <c r="AB55" t="n">
        <v>2106.609503366679</v>
      </c>
      <c r="AC55" t="n">
        <v>1905.557649010371</v>
      </c>
      <c r="AD55" t="n">
        <v>1539644.481103662</v>
      </c>
      <c r="AE55" t="n">
        <v>2106609.503366679</v>
      </c>
      <c r="AF55" t="n">
        <v>2.356161847301462e-06</v>
      </c>
      <c r="AG55" t="n">
        <v>2.397916666666667</v>
      </c>
      <c r="AH55" t="n">
        <v>1905557.64901037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1540.189302881407</v>
      </c>
      <c r="AB56" t="n">
        <v>2107.35495255883</v>
      </c>
      <c r="AC56" t="n">
        <v>1906.231953577867</v>
      </c>
      <c r="AD56" t="n">
        <v>1540189.302881407</v>
      </c>
      <c r="AE56" t="n">
        <v>2107354.95255883</v>
      </c>
      <c r="AF56" t="n">
        <v>2.355348208677934e-06</v>
      </c>
      <c r="AG56" t="n">
        <v>2.39875</v>
      </c>
      <c r="AH56" t="n">
        <v>1906231.953577867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  <c r="AA57" t="n">
        <v>1534.848009470852</v>
      </c>
      <c r="AB57" t="n">
        <v>2100.046759273274</v>
      </c>
      <c r="AC57" t="n">
        <v>1899.62124400237</v>
      </c>
      <c r="AD57" t="n">
        <v>1534848.009470852</v>
      </c>
      <c r="AE57" t="n">
        <v>2100046.759273274</v>
      </c>
      <c r="AF57" t="n">
        <v>2.358873976046557e-06</v>
      </c>
      <c r="AG57" t="n">
        <v>2.395416666666667</v>
      </c>
      <c r="AH57" t="n">
        <v>1899621.24400237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  <c r="AA58" t="n">
        <v>1530.627218783583</v>
      </c>
      <c r="AB58" t="n">
        <v>2094.271687246809</v>
      </c>
      <c r="AC58" t="n">
        <v>1894.397336744747</v>
      </c>
      <c r="AD58" t="n">
        <v>1530627.218783583</v>
      </c>
      <c r="AE58" t="n">
        <v>2094271.687246809</v>
      </c>
      <c r="AF58" t="n">
        <v>2.361179285479888e-06</v>
      </c>
      <c r="AG58" t="n">
        <v>2.392916666666667</v>
      </c>
      <c r="AH58" t="n">
        <v>1894397.336744747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  <c r="AA59" t="n">
        <v>1532.306476304107</v>
      </c>
      <c r="AB59" t="n">
        <v>2096.569321470003</v>
      </c>
      <c r="AC59" t="n">
        <v>1896.475687982429</v>
      </c>
      <c r="AD59" t="n">
        <v>1532306.476304107</v>
      </c>
      <c r="AE59" t="n">
        <v>2096569.321470003</v>
      </c>
      <c r="AF59" t="n">
        <v>2.359552008232831e-06</v>
      </c>
      <c r="AG59" t="n">
        <v>2.394583333333333</v>
      </c>
      <c r="AH59" t="n">
        <v>1896475.687982429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  <c r="AA60" t="n">
        <v>1524.23559897102</v>
      </c>
      <c r="AB60" t="n">
        <v>2085.526391040895</v>
      </c>
      <c r="AC60" t="n">
        <v>1886.486679334625</v>
      </c>
      <c r="AD60" t="n">
        <v>1524235.59897102</v>
      </c>
      <c r="AE60" t="n">
        <v>2085526.391040895</v>
      </c>
      <c r="AF60" t="n">
        <v>2.364976265723021e-06</v>
      </c>
      <c r="AG60" t="n">
        <v>2.389166666666667</v>
      </c>
      <c r="AH60" t="n">
        <v>1886486.679334625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  <c r="AA61" t="n">
        <v>1526.227001328406</v>
      </c>
      <c r="AB61" t="n">
        <v>2088.251115600744</v>
      </c>
      <c r="AC61" t="n">
        <v>1888.951360006656</v>
      </c>
      <c r="AD61" t="n">
        <v>1526227.001328406</v>
      </c>
      <c r="AE61" t="n">
        <v>2088251.115600744</v>
      </c>
      <c r="AF61" t="n">
        <v>2.363348988475964e-06</v>
      </c>
      <c r="AG61" t="n">
        <v>2.390833333333334</v>
      </c>
      <c r="AH61" t="n">
        <v>1888951.360006656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  <c r="AA62" t="n">
        <v>1521.476810320874</v>
      </c>
      <c r="AB62" t="n">
        <v>2081.751694700601</v>
      </c>
      <c r="AC62" t="n">
        <v>1883.072234715229</v>
      </c>
      <c r="AD62" t="n">
        <v>1521476.810320874</v>
      </c>
      <c r="AE62" t="n">
        <v>2081751.694700601</v>
      </c>
      <c r="AF62" t="n">
        <v>2.367281575156352e-06</v>
      </c>
      <c r="AG62" t="n">
        <v>2.386666666666667</v>
      </c>
      <c r="AH62" t="n">
        <v>1883072.234715229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  <c r="AA63" t="n">
        <v>1519.518206941412</v>
      </c>
      <c r="AB63" t="n">
        <v>2079.071847149337</v>
      </c>
      <c r="AC63" t="n">
        <v>1880.648148053068</v>
      </c>
      <c r="AD63" t="n">
        <v>1519518.206941412</v>
      </c>
      <c r="AE63" t="n">
        <v>2079071.847149337</v>
      </c>
      <c r="AF63" t="n">
        <v>2.367010362281843e-06</v>
      </c>
      <c r="AG63" t="n">
        <v>2.387083333333333</v>
      </c>
      <c r="AH63" t="n">
        <v>1880648.148053068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  <c r="AA64" t="n">
        <v>1516.492538407328</v>
      </c>
      <c r="AB64" t="n">
        <v>2074.931993977929</v>
      </c>
      <c r="AC64" t="n">
        <v>1876.903396658019</v>
      </c>
      <c r="AD64" t="n">
        <v>1516492.538407328</v>
      </c>
      <c r="AE64" t="n">
        <v>2074931.993977929</v>
      </c>
      <c r="AF64" t="n">
        <v>2.369722491026938e-06</v>
      </c>
      <c r="AG64" t="n">
        <v>2.384166666666667</v>
      </c>
      <c r="AH64" t="n">
        <v>1876903.396658019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  <c r="AA65" t="n">
        <v>1511.348474431963</v>
      </c>
      <c r="AB65" t="n">
        <v>2067.893658706748</v>
      </c>
      <c r="AC65" t="n">
        <v>1870.536790226754</v>
      </c>
      <c r="AD65" t="n">
        <v>1511348.474431962</v>
      </c>
      <c r="AE65" t="n">
        <v>2067893.658706748</v>
      </c>
      <c r="AF65" t="n">
        <v>2.372434619772034e-06</v>
      </c>
      <c r="AG65" t="n">
        <v>2.381666666666666</v>
      </c>
      <c r="AH65" t="n">
        <v>1870536.790226754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  <c r="AA66" t="n">
        <v>1511.324758859588</v>
      </c>
      <c r="AB66" t="n">
        <v>2067.861210014369</v>
      </c>
      <c r="AC66" t="n">
        <v>1870.507438392033</v>
      </c>
      <c r="AD66" t="n">
        <v>1511324.758859589</v>
      </c>
      <c r="AE66" t="n">
        <v>2067861.210014369</v>
      </c>
      <c r="AF66" t="n">
        <v>2.372841439083797e-06</v>
      </c>
      <c r="AG66" t="n">
        <v>2.38125</v>
      </c>
      <c r="AH66" t="n">
        <v>1870507.438392033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  <c r="AA67" t="n">
        <v>1509.484061601225</v>
      </c>
      <c r="AB67" t="n">
        <v>2065.342686819644</v>
      </c>
      <c r="AC67" t="n">
        <v>1868.229279516243</v>
      </c>
      <c r="AD67" t="n">
        <v>1509484.061601225</v>
      </c>
      <c r="AE67" t="n">
        <v>2065342.686819644</v>
      </c>
      <c r="AF67" t="n">
        <v>2.372299013334779e-06</v>
      </c>
      <c r="AG67" t="n">
        <v>2.381666666666666</v>
      </c>
      <c r="AH67" t="n">
        <v>1868229.279516243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1504.706835901342</v>
      </c>
      <c r="AB68" t="n">
        <v>2058.806275860741</v>
      </c>
      <c r="AC68" t="n">
        <v>1862.316694445347</v>
      </c>
      <c r="AD68" t="n">
        <v>1504706.835901342</v>
      </c>
      <c r="AE68" t="n">
        <v>2058806.275860741</v>
      </c>
      <c r="AF68" t="n">
        <v>2.376502812889676e-06</v>
      </c>
      <c r="AG68" t="n">
        <v>2.3775</v>
      </c>
      <c r="AH68" t="n">
        <v>1862316.694445347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  <c r="AA69" t="n">
        <v>1504.947614321307</v>
      </c>
      <c r="AB69" t="n">
        <v>2059.135719517331</v>
      </c>
      <c r="AC69" t="n">
        <v>1862.614696461729</v>
      </c>
      <c r="AD69" t="n">
        <v>1504947.614321307</v>
      </c>
      <c r="AE69" t="n">
        <v>2059135.719517331</v>
      </c>
      <c r="AF69" t="n">
        <v>2.375011142079874e-06</v>
      </c>
      <c r="AG69" t="n">
        <v>2.379166666666667</v>
      </c>
      <c r="AH69" t="n">
        <v>1862614.696461729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  <c r="AA70" t="n">
        <v>1501.567642380999</v>
      </c>
      <c r="AB70" t="n">
        <v>2054.511092794763</v>
      </c>
      <c r="AC70" t="n">
        <v>1858.431437622859</v>
      </c>
      <c r="AD70" t="n">
        <v>1501567.642380999</v>
      </c>
      <c r="AE70" t="n">
        <v>2054511.092794763</v>
      </c>
      <c r="AF70" t="n">
        <v>2.378130090136733e-06</v>
      </c>
      <c r="AG70" t="n">
        <v>2.375833333333333</v>
      </c>
      <c r="AH70" t="n">
        <v>1858431.437622859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  <c r="AA71" t="n">
        <v>1500.766288243008</v>
      </c>
      <c r="AB71" t="n">
        <v>2053.414644709915</v>
      </c>
      <c r="AC71" t="n">
        <v>1857.439633004354</v>
      </c>
      <c r="AD71" t="n">
        <v>1500766.288243008</v>
      </c>
      <c r="AE71" t="n">
        <v>2053414.644709915</v>
      </c>
      <c r="AF71" t="n">
        <v>2.378265696573988e-06</v>
      </c>
      <c r="AG71" t="n">
        <v>2.375833333333333</v>
      </c>
      <c r="AH71" t="n">
        <v>1857439.633004354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  <c r="AA72" t="n">
        <v>1496.521289821992</v>
      </c>
      <c r="AB72" t="n">
        <v>2047.606450594167</v>
      </c>
      <c r="AC72" t="n">
        <v>1852.185764783162</v>
      </c>
      <c r="AD72" t="n">
        <v>1496521.289821991</v>
      </c>
      <c r="AE72" t="n">
        <v>2047606.450594167</v>
      </c>
      <c r="AF72" t="n">
        <v>2.380435399570064e-06</v>
      </c>
      <c r="AG72" t="n">
        <v>2.37375</v>
      </c>
      <c r="AH72" t="n">
        <v>1852185.764783162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  <c r="AA73" t="n">
        <v>1494.889208008317</v>
      </c>
      <c r="AB73" t="n">
        <v>2045.37336425433</v>
      </c>
      <c r="AC73" t="n">
        <v>1850.165801069443</v>
      </c>
      <c r="AD73" t="n">
        <v>1494889.208008317</v>
      </c>
      <c r="AE73" t="n">
        <v>2045373.36425433</v>
      </c>
      <c r="AF73" t="n">
        <v>2.380706612444573e-06</v>
      </c>
      <c r="AG73" t="n">
        <v>2.373333333333334</v>
      </c>
      <c r="AH73" t="n">
        <v>1850165.801069442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  <c r="AA74" t="n">
        <v>1493.096495404262</v>
      </c>
      <c r="AB74" t="n">
        <v>2042.920495780563</v>
      </c>
      <c r="AC74" t="n">
        <v>1847.947030920189</v>
      </c>
      <c r="AD74" t="n">
        <v>1493096.495404262</v>
      </c>
      <c r="AE74" t="n">
        <v>2042920.495780563</v>
      </c>
      <c r="AF74" t="n">
        <v>2.380977825319083e-06</v>
      </c>
      <c r="AG74" t="n">
        <v>2.373333333333334</v>
      </c>
      <c r="AH74" t="n">
        <v>1847947.030920189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  <c r="AA75" t="n">
        <v>1490.675038112186</v>
      </c>
      <c r="AB75" t="n">
        <v>2039.607351086388</v>
      </c>
      <c r="AC75" t="n">
        <v>1844.950088105599</v>
      </c>
      <c r="AD75" t="n">
        <v>1490675.038112186</v>
      </c>
      <c r="AE75" t="n">
        <v>2039607.351086388</v>
      </c>
      <c r="AF75" t="n">
        <v>2.383283134752414e-06</v>
      </c>
      <c r="AG75" t="n">
        <v>2.370833333333333</v>
      </c>
      <c r="AH75" t="n">
        <v>1844950.088105599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  <c r="AA76" t="n">
        <v>1486.953611873816</v>
      </c>
      <c r="AB76" t="n">
        <v>2034.515531529312</v>
      </c>
      <c r="AC76" t="n">
        <v>1840.344224660637</v>
      </c>
      <c r="AD76" t="n">
        <v>1486953.611873816</v>
      </c>
      <c r="AE76" t="n">
        <v>2034515.531529312</v>
      </c>
      <c r="AF76" t="n">
        <v>2.383689954064178e-06</v>
      </c>
      <c r="AG76" t="n">
        <v>2.370416666666667</v>
      </c>
      <c r="AH76" t="n">
        <v>1840344.224660637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  <c r="AA77" t="n">
        <v>1482.129165094606</v>
      </c>
      <c r="AB77" t="n">
        <v>2027.914510606427</v>
      </c>
      <c r="AC77" t="n">
        <v>1834.37319591004</v>
      </c>
      <c r="AD77" t="n">
        <v>1482129.165094606</v>
      </c>
      <c r="AE77" t="n">
        <v>2027914.510606427</v>
      </c>
      <c r="AF77" t="n">
        <v>2.386808902121038e-06</v>
      </c>
      <c r="AG77" t="n">
        <v>2.3675</v>
      </c>
      <c r="AH77" t="n">
        <v>1834373.19591004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  <c r="AA78" t="n">
        <v>1483.985237252235</v>
      </c>
      <c r="AB78" t="n">
        <v>2030.45407041662</v>
      </c>
      <c r="AC78" t="n">
        <v>1836.670383696243</v>
      </c>
      <c r="AD78" t="n">
        <v>1483985.237252235</v>
      </c>
      <c r="AE78" t="n">
        <v>2030454.07041662</v>
      </c>
      <c r="AF78" t="n">
        <v>2.386537689246528e-06</v>
      </c>
      <c r="AG78" t="n">
        <v>2.3675</v>
      </c>
      <c r="AH78" t="n">
        <v>1836670.383696243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  <c r="AA79" t="n">
        <v>1481.644090097584</v>
      </c>
      <c r="AB79" t="n">
        <v>2027.250809595503</v>
      </c>
      <c r="AC79" t="n">
        <v>1833.772837592089</v>
      </c>
      <c r="AD79" t="n">
        <v>1481644.090097584</v>
      </c>
      <c r="AE79" t="n">
        <v>2027250.809595503</v>
      </c>
      <c r="AF79" t="n">
        <v>2.386944508558293e-06</v>
      </c>
      <c r="AG79" t="n">
        <v>2.367083333333333</v>
      </c>
      <c r="AH79" t="n">
        <v>1833772.837592089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  <c r="AA80" t="n">
        <v>1476.593911964802</v>
      </c>
      <c r="AB80" t="n">
        <v>2020.340933076096</v>
      </c>
      <c r="AC80" t="n">
        <v>1827.522429989622</v>
      </c>
      <c r="AD80" t="n">
        <v>1476593.911964802</v>
      </c>
      <c r="AE80" t="n">
        <v>2020340.933076096</v>
      </c>
      <c r="AF80" t="n">
        <v>2.389385424428878e-06</v>
      </c>
      <c r="AG80" t="n">
        <v>2.365</v>
      </c>
      <c r="AH80" t="n">
        <v>1827522.429989622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  <c r="AA81" t="n">
        <v>1477.619522034109</v>
      </c>
      <c r="AB81" t="n">
        <v>2021.744218019644</v>
      </c>
      <c r="AC81" t="n">
        <v>1828.79178738768</v>
      </c>
      <c r="AD81" t="n">
        <v>1477619.522034109</v>
      </c>
      <c r="AE81" t="n">
        <v>2021744.218019644</v>
      </c>
      <c r="AF81" t="n">
        <v>2.389521030866133e-06</v>
      </c>
      <c r="AG81" t="n">
        <v>2.364583333333333</v>
      </c>
      <c r="AH81" t="n">
        <v>1828791.78738768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  <c r="AA82" t="n">
        <v>1474.984141156857</v>
      </c>
      <c r="AB82" t="n">
        <v>2018.138373638589</v>
      </c>
      <c r="AC82" t="n">
        <v>1825.530079733519</v>
      </c>
      <c r="AD82" t="n">
        <v>1474984.141156857</v>
      </c>
      <c r="AE82" t="n">
        <v>2018138.373638589</v>
      </c>
      <c r="AF82" t="n">
        <v>2.389521030866133e-06</v>
      </c>
      <c r="AG82" t="n">
        <v>2.364583333333333</v>
      </c>
      <c r="AH82" t="n">
        <v>1825530.079733519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  <c r="AA83" t="n">
        <v>1469.226644468681</v>
      </c>
      <c r="AB83" t="n">
        <v>2010.260712667</v>
      </c>
      <c r="AC83" t="n">
        <v>1818.404251668691</v>
      </c>
      <c r="AD83" t="n">
        <v>1469226.644468681</v>
      </c>
      <c r="AE83" t="n">
        <v>2010260.712667</v>
      </c>
      <c r="AF83" t="n">
        <v>2.392368766048483e-06</v>
      </c>
      <c r="AG83" t="n">
        <v>2.361666666666667</v>
      </c>
      <c r="AH83" t="n">
        <v>1818404.251668691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  <c r="AA84" t="n">
        <v>1469.896213160211</v>
      </c>
      <c r="AB84" t="n">
        <v>2011.176846090038</v>
      </c>
      <c r="AC84" t="n">
        <v>1819.232950603636</v>
      </c>
      <c r="AD84" t="n">
        <v>1469896.213160211</v>
      </c>
      <c r="AE84" t="n">
        <v>2011176.846090038</v>
      </c>
      <c r="AF84" t="n">
        <v>2.393046798234757e-06</v>
      </c>
      <c r="AG84" t="n">
        <v>2.36125</v>
      </c>
      <c r="AH84" t="n">
        <v>1819232.950603636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  <c r="AA85" t="n">
        <v>1471.011659972541</v>
      </c>
      <c r="AB85" t="n">
        <v>2012.703049628707</v>
      </c>
      <c r="AC85" t="n">
        <v>1820.613495418615</v>
      </c>
      <c r="AD85" t="n">
        <v>1471011.659972541</v>
      </c>
      <c r="AE85" t="n">
        <v>2012703.049628707</v>
      </c>
      <c r="AF85" t="n">
        <v>2.391826340299464e-06</v>
      </c>
      <c r="AG85" t="n">
        <v>2.362083333333333</v>
      </c>
      <c r="AH85" t="n">
        <v>1820613.495418614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  <c r="AA86" t="n">
        <v>1468.475203321218</v>
      </c>
      <c r="AB86" t="n">
        <v>2009.232557737796</v>
      </c>
      <c r="AC86" t="n">
        <v>1817.474222402907</v>
      </c>
      <c r="AD86" t="n">
        <v>1468475.203321218</v>
      </c>
      <c r="AE86" t="n">
        <v>2009232.557737797</v>
      </c>
      <c r="AF86" t="n">
        <v>2.391961946736719e-06</v>
      </c>
      <c r="AG86" t="n">
        <v>2.362083333333333</v>
      </c>
      <c r="AH86" t="n">
        <v>1817474.222402907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  <c r="AA87" t="n">
        <v>1465.635284801646</v>
      </c>
      <c r="AB87" t="n">
        <v>2005.346855930956</v>
      </c>
      <c r="AC87" t="n">
        <v>1813.959366522894</v>
      </c>
      <c r="AD87" t="n">
        <v>1465635.284801646</v>
      </c>
      <c r="AE87" t="n">
        <v>2005346.855930956</v>
      </c>
      <c r="AF87" t="n">
        <v>2.394945288356324e-06</v>
      </c>
      <c r="AG87" t="n">
        <v>2.359166666666666</v>
      </c>
      <c r="AH87" t="n">
        <v>1813959.366522894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  <c r="AA88" t="n">
        <v>1464.814193894691</v>
      </c>
      <c r="AB88" t="n">
        <v>2004.223403128085</v>
      </c>
      <c r="AC88" t="n">
        <v>1812.943134478753</v>
      </c>
      <c r="AD88" t="n">
        <v>1464814.193894691</v>
      </c>
      <c r="AE88" t="n">
        <v>2004223.403128085</v>
      </c>
      <c r="AF88" t="n">
        <v>2.395080894793578e-06</v>
      </c>
      <c r="AG88" t="n">
        <v>2.359166666666666</v>
      </c>
      <c r="AH88" t="n">
        <v>1812943.134478753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  <c r="AA89" t="n">
        <v>1464.130066107198</v>
      </c>
      <c r="AB89" t="n">
        <v>2003.28734930765</v>
      </c>
      <c r="AC89" t="n">
        <v>1812.09641632118</v>
      </c>
      <c r="AD89" t="n">
        <v>1464130.066107198</v>
      </c>
      <c r="AE89" t="n">
        <v>2003287.34930765</v>
      </c>
      <c r="AF89" t="n">
        <v>2.394402862607304e-06</v>
      </c>
      <c r="AG89" t="n">
        <v>2.359583333333334</v>
      </c>
      <c r="AH89" t="n">
        <v>1812096.41632118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  <c r="AA90" t="n">
        <v>1460.613727024526</v>
      </c>
      <c r="AB90" t="n">
        <v>1998.476139044807</v>
      </c>
      <c r="AC90" t="n">
        <v>1807.744381213248</v>
      </c>
      <c r="AD90" t="n">
        <v>1460613.727024527</v>
      </c>
      <c r="AE90" t="n">
        <v>1998476.139044807</v>
      </c>
      <c r="AF90" t="n">
        <v>2.394402862607304e-06</v>
      </c>
      <c r="AG90" t="n">
        <v>2.36</v>
      </c>
      <c r="AH90" t="n">
        <v>1807744.381213248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  <c r="AA91" t="n">
        <v>1456.782887883361</v>
      </c>
      <c r="AB91" t="n">
        <v>1993.234615927169</v>
      </c>
      <c r="AC91" t="n">
        <v>1803.003101705433</v>
      </c>
      <c r="AD91" t="n">
        <v>1456782.887883361</v>
      </c>
      <c r="AE91" t="n">
        <v>1993234.615927169</v>
      </c>
      <c r="AF91" t="n">
        <v>2.398742268599456e-06</v>
      </c>
      <c r="AG91" t="n">
        <v>2.355416666666667</v>
      </c>
      <c r="AH91" t="n">
        <v>1803003.101705433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  <c r="AA92" t="n">
        <v>1457.593137084983</v>
      </c>
      <c r="AB92" t="n">
        <v>1994.343234630501</v>
      </c>
      <c r="AC92" t="n">
        <v>1804.005915395675</v>
      </c>
      <c r="AD92" t="n">
        <v>1457593.137084983</v>
      </c>
      <c r="AE92" t="n">
        <v>1994343.234630501</v>
      </c>
      <c r="AF92" t="n">
        <v>2.397657417101419e-06</v>
      </c>
      <c r="AG92" t="n">
        <v>2.356666666666667</v>
      </c>
      <c r="AH92" t="n">
        <v>1804005.915395675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  <c r="AA93" t="n">
        <v>1455.251850599151</v>
      </c>
      <c r="AB93" t="n">
        <v>1991.139783170315</v>
      </c>
      <c r="AC93" t="n">
        <v>1801.108196846777</v>
      </c>
      <c r="AD93" t="n">
        <v>1455251.850599151</v>
      </c>
      <c r="AE93" t="n">
        <v>1991139.783170315</v>
      </c>
      <c r="AF93" t="n">
        <v>2.398335449287692e-06</v>
      </c>
      <c r="AG93" t="n">
        <v>2.355833333333333</v>
      </c>
      <c r="AH93" t="n">
        <v>1801108.196846777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  <c r="AA94" t="n">
        <v>1452.761565699487</v>
      </c>
      <c r="AB94" t="n">
        <v>1987.732465506979</v>
      </c>
      <c r="AC94" t="n">
        <v>1798.026068799029</v>
      </c>
      <c r="AD94" t="n">
        <v>1452761.565699487</v>
      </c>
      <c r="AE94" t="n">
        <v>1987732.465506979</v>
      </c>
      <c r="AF94" t="n">
        <v>2.397793023538674e-06</v>
      </c>
      <c r="AG94" t="n">
        <v>2.35625</v>
      </c>
      <c r="AH94" t="n">
        <v>1798026.068799029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  <c r="AA95" t="n">
        <v>1447.998540911501</v>
      </c>
      <c r="AB95" t="n">
        <v>1981.215484862232</v>
      </c>
      <c r="AC95" t="n">
        <v>1792.131059640378</v>
      </c>
      <c r="AD95" t="n">
        <v>1447998.540911501</v>
      </c>
      <c r="AE95" t="n">
        <v>1981215.484862232</v>
      </c>
      <c r="AF95" t="n">
        <v>2.401454397344552e-06</v>
      </c>
      <c r="AG95" t="n">
        <v>2.352916666666667</v>
      </c>
      <c r="AH95" t="n">
        <v>1792131.059640378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  <c r="AA96" t="n">
        <v>1448.58582350699</v>
      </c>
      <c r="AB96" t="n">
        <v>1982.01903081846</v>
      </c>
      <c r="AC96" t="n">
        <v>1792.857916298327</v>
      </c>
      <c r="AD96" t="n">
        <v>1448585.82350699</v>
      </c>
      <c r="AE96" t="n">
        <v>1982019.03081846</v>
      </c>
      <c r="AF96" t="n">
        <v>2.401454397344552e-06</v>
      </c>
      <c r="AG96" t="n">
        <v>2.352916666666667</v>
      </c>
      <c r="AH96" t="n">
        <v>1792857.916298327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  <c r="AA97" t="n">
        <v>1446.904052934787</v>
      </c>
      <c r="AB97" t="n">
        <v>1979.717958127091</v>
      </c>
      <c r="AC97" t="n">
        <v>1790.776454755046</v>
      </c>
      <c r="AD97" t="n">
        <v>1446904.052934787</v>
      </c>
      <c r="AE97" t="n">
        <v>1979717.958127091</v>
      </c>
      <c r="AF97" t="n">
        <v>2.401318790907297e-06</v>
      </c>
      <c r="AG97" t="n">
        <v>2.352916666666667</v>
      </c>
      <c r="AH97" t="n">
        <v>1790776.454755046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  <c r="AA98" t="n">
        <v>1443.396047626265</v>
      </c>
      <c r="AB98" t="n">
        <v>1974.9181505017</v>
      </c>
      <c r="AC98" t="n">
        <v>1786.43473403285</v>
      </c>
      <c r="AD98" t="n">
        <v>1443396.047626265</v>
      </c>
      <c r="AE98" t="n">
        <v>1974918.1505017</v>
      </c>
      <c r="AF98" t="n">
        <v>2.401183184470042e-06</v>
      </c>
      <c r="AG98" t="n">
        <v>2.353333333333333</v>
      </c>
      <c r="AH98" t="n">
        <v>1786434.73403285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  <c r="AA99" t="n">
        <v>1440.568569119057</v>
      </c>
      <c r="AB99" t="n">
        <v>1971.049469668589</v>
      </c>
      <c r="AC99" t="n">
        <v>1782.935274668724</v>
      </c>
      <c r="AD99" t="n">
        <v>1440568.569119057</v>
      </c>
      <c r="AE99" t="n">
        <v>1971049.469668589</v>
      </c>
      <c r="AF99" t="n">
        <v>2.404302132526902e-06</v>
      </c>
      <c r="AG99" t="n">
        <v>2.35</v>
      </c>
      <c r="AH99" t="n">
        <v>1782935.274668724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  <c r="AA100" t="n">
        <v>1442.889840026456</v>
      </c>
      <c r="AB100" t="n">
        <v>1974.225534931338</v>
      </c>
      <c r="AC100" t="n">
        <v>1785.808220720431</v>
      </c>
      <c r="AD100" t="n">
        <v>1442889.840026456</v>
      </c>
      <c r="AE100" t="n">
        <v>1974225.534931338</v>
      </c>
      <c r="AF100" t="n">
        <v>2.404166526089647e-06</v>
      </c>
      <c r="AG100" t="n">
        <v>2.350416666666666</v>
      </c>
      <c r="AH100" t="n">
        <v>1785808.220720431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  <c r="AA101" t="n">
        <v>1442.544745993859</v>
      </c>
      <c r="AB101" t="n">
        <v>1973.753362051465</v>
      </c>
      <c r="AC101" t="n">
        <v>1785.381111357515</v>
      </c>
      <c r="AD101" t="n">
        <v>1442544.745993859</v>
      </c>
      <c r="AE101" t="n">
        <v>1973753.362051465</v>
      </c>
      <c r="AF101" t="n">
        <v>2.404166526089647e-06</v>
      </c>
      <c r="AG101" t="n">
        <v>2.35</v>
      </c>
      <c r="AH101" t="n">
        <v>1785381.111357515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  <c r="AA102" t="n">
        <v>1440.898060203627</v>
      </c>
      <c r="AB102" t="n">
        <v>1971.500293906619</v>
      </c>
      <c r="AC102" t="n">
        <v>1783.343072874212</v>
      </c>
      <c r="AD102" t="n">
        <v>1440898.060203627</v>
      </c>
      <c r="AE102" t="n">
        <v>1971500.293906619</v>
      </c>
      <c r="AF102" t="n">
        <v>2.404166526089647e-06</v>
      </c>
      <c r="AG102" t="n">
        <v>2.350416666666666</v>
      </c>
      <c r="AH102" t="n">
        <v>1783343.072874212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1435.962958543692</v>
      </c>
      <c r="AB103" t="n">
        <v>1964.747870094176</v>
      </c>
      <c r="AC103" t="n">
        <v>1777.235090913342</v>
      </c>
      <c r="AD103" t="n">
        <v>1435962.958543692</v>
      </c>
      <c r="AE103" t="n">
        <v>1964747.870094176</v>
      </c>
      <c r="AF103" t="n">
        <v>2.403081674591609e-06</v>
      </c>
      <c r="AG103" t="n">
        <v>2.35125</v>
      </c>
      <c r="AH103" t="n">
        <v>1777235.090913342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  <c r="AA104" t="n">
        <v>1432.212709497551</v>
      </c>
      <c r="AB104" t="n">
        <v>1959.616613899936</v>
      </c>
      <c r="AC104" t="n">
        <v>1772.593554608516</v>
      </c>
      <c r="AD104" t="n">
        <v>1432212.709497551</v>
      </c>
      <c r="AE104" t="n">
        <v>1959616.613899936</v>
      </c>
      <c r="AF104" t="n">
        <v>2.406743048397487e-06</v>
      </c>
      <c r="AG104" t="n">
        <v>2.3475</v>
      </c>
      <c r="AH104" t="n">
        <v>1772593.554608516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  <c r="AA105" t="n">
        <v>1432.521901886108</v>
      </c>
      <c r="AB105" t="n">
        <v>1960.039664566565</v>
      </c>
      <c r="AC105" t="n">
        <v>1772.976229913278</v>
      </c>
      <c r="AD105" t="n">
        <v>1432521.901886108</v>
      </c>
      <c r="AE105" t="n">
        <v>1960039.664566565</v>
      </c>
      <c r="AF105" t="n">
        <v>2.406065016211213e-06</v>
      </c>
      <c r="AG105" t="n">
        <v>2.348333333333333</v>
      </c>
      <c r="AH105" t="n">
        <v>1772976.229913278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  <c r="AA106" t="n">
        <v>1430.987753074853</v>
      </c>
      <c r="AB106" t="n">
        <v>1957.940574481137</v>
      </c>
      <c r="AC106" t="n">
        <v>1771.077474039512</v>
      </c>
      <c r="AD106" t="n">
        <v>1430987.753074853</v>
      </c>
      <c r="AE106" t="n">
        <v>1957940.574481137</v>
      </c>
      <c r="AF106" t="n">
        <v>2.406607441960232e-06</v>
      </c>
      <c r="AG106" t="n">
        <v>2.347916666666667</v>
      </c>
      <c r="AH106" t="n">
        <v>1771077.474039512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  <c r="AA107" t="n">
        <v>1430.123804137227</v>
      </c>
      <c r="AB107" t="n">
        <v>1956.75848142994</v>
      </c>
      <c r="AC107" t="n">
        <v>1770.008198290043</v>
      </c>
      <c r="AD107" t="n">
        <v>1430123.804137227</v>
      </c>
      <c r="AE107" t="n">
        <v>1956758.48142994</v>
      </c>
      <c r="AF107" t="n">
        <v>2.406336229085723e-06</v>
      </c>
      <c r="AG107" t="n">
        <v>2.347916666666667</v>
      </c>
      <c r="AH107" t="n">
        <v>1770008.198290043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  <c r="AA108" t="n">
        <v>1427.373502023648</v>
      </c>
      <c r="AB108" t="n">
        <v>1952.995396743375</v>
      </c>
      <c r="AC108" t="n">
        <v>1766.604257124441</v>
      </c>
      <c r="AD108" t="n">
        <v>1427373.502023648</v>
      </c>
      <c r="AE108" t="n">
        <v>1952995.396743375</v>
      </c>
      <c r="AF108" t="n">
        <v>2.406471835522978e-06</v>
      </c>
      <c r="AG108" t="n">
        <v>2.347916666666667</v>
      </c>
      <c r="AH108" t="n">
        <v>1766604.257124441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  <c r="AA109" t="n">
        <v>1422.523413395746</v>
      </c>
      <c r="AB109" t="n">
        <v>1946.359291511871</v>
      </c>
      <c r="AC109" t="n">
        <v>1760.6014924624</v>
      </c>
      <c r="AD109" t="n">
        <v>1422523.413395746</v>
      </c>
      <c r="AE109" t="n">
        <v>1946359.291511871</v>
      </c>
      <c r="AF109" t="n">
        <v>2.409861996454347e-06</v>
      </c>
      <c r="AG109" t="n">
        <v>2.344583333333333</v>
      </c>
      <c r="AH109" t="n">
        <v>1760601.4924624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  <c r="AA110" t="n">
        <v>1424.667375591781</v>
      </c>
      <c r="AB110" t="n">
        <v>1949.292755173423</v>
      </c>
      <c r="AC110" t="n">
        <v>1763.254990469236</v>
      </c>
      <c r="AD110" t="n">
        <v>1424667.375591781</v>
      </c>
      <c r="AE110" t="n">
        <v>1949292.755173423</v>
      </c>
      <c r="AF110" t="n">
        <v>2.409183964268073e-06</v>
      </c>
      <c r="AG110" t="n">
        <v>2.345416666666666</v>
      </c>
      <c r="AH110" t="n">
        <v>1763254.990469235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  <c r="AA111" t="n">
        <v>1423.507278390462</v>
      </c>
      <c r="AB111" t="n">
        <v>1947.705459002701</v>
      </c>
      <c r="AC111" t="n">
        <v>1761.819183617263</v>
      </c>
      <c r="AD111" t="n">
        <v>1423507.278390462</v>
      </c>
      <c r="AE111" t="n">
        <v>1947705.459002701</v>
      </c>
      <c r="AF111" t="n">
        <v>2.409048357830818e-06</v>
      </c>
      <c r="AG111" t="n">
        <v>2.345416666666666</v>
      </c>
      <c r="AH111" t="n">
        <v>1761819.183617263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  <c r="AA112" t="n">
        <v>1423.265142281221</v>
      </c>
      <c r="AB112" t="n">
        <v>1947.374157695747</v>
      </c>
      <c r="AC112" t="n">
        <v>1761.519501242061</v>
      </c>
      <c r="AD112" t="n">
        <v>1423265.142281221</v>
      </c>
      <c r="AE112" t="n">
        <v>1947374.157695747</v>
      </c>
      <c r="AF112" t="n">
        <v>2.409183964268073e-06</v>
      </c>
      <c r="AG112" t="n">
        <v>2.345416666666666</v>
      </c>
      <c r="AH112" t="n">
        <v>1761519.501242061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  <c r="AA113" t="n">
        <v>1419.731130131739</v>
      </c>
      <c r="AB113" t="n">
        <v>1942.538766363212</v>
      </c>
      <c r="AC113" t="n">
        <v>1757.145592871789</v>
      </c>
      <c r="AD113" t="n">
        <v>1419731.130131739</v>
      </c>
      <c r="AE113" t="n">
        <v>1942538.766363212</v>
      </c>
      <c r="AF113" t="n">
        <v>2.409590783579837e-06</v>
      </c>
      <c r="AG113" t="n">
        <v>2.345</v>
      </c>
      <c r="AH113" t="n">
        <v>1757145.592871789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  <c r="AA114" t="n">
        <v>1417.764321920826</v>
      </c>
      <c r="AB114" t="n">
        <v>1939.847692599586</v>
      </c>
      <c r="AC114" t="n">
        <v>1754.711351411217</v>
      </c>
      <c r="AD114" t="n">
        <v>1417764.321920826</v>
      </c>
      <c r="AE114" t="n">
        <v>1939847.692599586</v>
      </c>
      <c r="AF114" t="n">
        <v>2.409319570705328e-06</v>
      </c>
      <c r="AG114" t="n">
        <v>2.345</v>
      </c>
      <c r="AH114" t="n">
        <v>1754711.351411217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  <c r="AA115" t="n">
        <v>1414.848416038806</v>
      </c>
      <c r="AB115" t="n">
        <v>1935.858021531119</v>
      </c>
      <c r="AC115" t="n">
        <v>1751.102448949986</v>
      </c>
      <c r="AD115" t="n">
        <v>1414848.416038806</v>
      </c>
      <c r="AE115" t="n">
        <v>1935858.021531119</v>
      </c>
      <c r="AF115" t="n">
        <v>2.411624880138659e-06</v>
      </c>
      <c r="AG115" t="n">
        <v>2.342916666666667</v>
      </c>
      <c r="AH115" t="n">
        <v>1751102.448949986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  <c r="AA116" t="n">
        <v>1412.25099716205</v>
      </c>
      <c r="AB116" t="n">
        <v>1932.304118433908</v>
      </c>
      <c r="AC116" t="n">
        <v>1747.887725376438</v>
      </c>
      <c r="AD116" t="n">
        <v>1412250.99716205</v>
      </c>
      <c r="AE116" t="n">
        <v>1932304.118433908</v>
      </c>
      <c r="AF116" t="n">
        <v>2.413252157385716e-06</v>
      </c>
      <c r="AG116" t="n">
        <v>2.34125</v>
      </c>
      <c r="AH116" t="n">
        <v>1747887.725376438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  <c r="AA117" t="n">
        <v>1413.185573562351</v>
      </c>
      <c r="AB117" t="n">
        <v>1933.5828470954</v>
      </c>
      <c r="AC117" t="n">
        <v>1749.044413969185</v>
      </c>
      <c r="AD117" t="n">
        <v>1413185.573562351</v>
      </c>
      <c r="AE117" t="n">
        <v>1933582.8470954</v>
      </c>
      <c r="AF117" t="n">
        <v>2.412980944511207e-06</v>
      </c>
      <c r="AG117" t="n">
        <v>2.341666666666667</v>
      </c>
      <c r="AH117" t="n">
        <v>1749044.413969185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  <c r="AA118" t="n">
        <v>1412.056745041944</v>
      </c>
      <c r="AB118" t="n">
        <v>1932.03833411338</v>
      </c>
      <c r="AC118" t="n">
        <v>1747.647307138431</v>
      </c>
      <c r="AD118" t="n">
        <v>1412056.745041944</v>
      </c>
      <c r="AE118" t="n">
        <v>1932038.33411338</v>
      </c>
      <c r="AF118" t="n">
        <v>2.412302912324933e-06</v>
      </c>
      <c r="AG118" t="n">
        <v>2.342083333333334</v>
      </c>
      <c r="AH118" t="n">
        <v>1747647.307138431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  <c r="AA119" t="n">
        <v>1409.560069420239</v>
      </c>
      <c r="AB119" t="n">
        <v>1928.622272382209</v>
      </c>
      <c r="AC119" t="n">
        <v>1744.55726954441</v>
      </c>
      <c r="AD119" t="n">
        <v>1409560.069420239</v>
      </c>
      <c r="AE119" t="n">
        <v>1928622.272382209</v>
      </c>
      <c r="AF119" t="n">
        <v>2.413116550948461e-06</v>
      </c>
      <c r="AG119" t="n">
        <v>2.341666666666667</v>
      </c>
      <c r="AH119" t="n">
        <v>1744557.269544411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  <c r="AA120" t="n">
        <v>1406.404810059218</v>
      </c>
      <c r="AB120" t="n">
        <v>1924.305107324241</v>
      </c>
      <c r="AC120" t="n">
        <v>1740.652128660395</v>
      </c>
      <c r="AD120" t="n">
        <v>1406404.810059218</v>
      </c>
      <c r="AE120" t="n">
        <v>1924305.107324241</v>
      </c>
      <c r="AF120" t="n">
        <v>2.412438518762187e-06</v>
      </c>
      <c r="AG120" t="n">
        <v>2.342083333333334</v>
      </c>
      <c r="AH120" t="n">
        <v>1740652.128660395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  <c r="AA121" t="n">
        <v>1401.764632068915</v>
      </c>
      <c r="AB121" t="n">
        <v>1917.956211087703</v>
      </c>
      <c r="AC121" t="n">
        <v>1734.909162169941</v>
      </c>
      <c r="AD121" t="n">
        <v>1401764.632068915</v>
      </c>
      <c r="AE121" t="n">
        <v>1917956.211087703</v>
      </c>
      <c r="AF121" t="n">
        <v>2.414743828195518e-06</v>
      </c>
      <c r="AG121" t="n">
        <v>2.34</v>
      </c>
      <c r="AH121" t="n">
        <v>1734909.162169941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  <c r="AA122" t="n">
        <v>1401.795406406261</v>
      </c>
      <c r="AB122" t="n">
        <v>1917.998317893728</v>
      </c>
      <c r="AC122" t="n">
        <v>1734.947250361495</v>
      </c>
      <c r="AD122" t="n">
        <v>1401795.406406261</v>
      </c>
      <c r="AE122" t="n">
        <v>1917998.317893728</v>
      </c>
      <c r="AF122" t="n">
        <v>2.415557466819047e-06</v>
      </c>
      <c r="AG122" t="n">
        <v>2.339166666666667</v>
      </c>
      <c r="AH122" t="n">
        <v>1734947.250361495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  <c r="AA123" t="n">
        <v>1402.981877480096</v>
      </c>
      <c r="AB123" t="n">
        <v>1919.621699960359</v>
      </c>
      <c r="AC123" t="n">
        <v>1736.415699122119</v>
      </c>
      <c r="AD123" t="n">
        <v>1402981.877480096</v>
      </c>
      <c r="AE123" t="n">
        <v>1919621.699960359</v>
      </c>
      <c r="AF123" t="n">
        <v>2.415150647507283e-06</v>
      </c>
      <c r="AG123" t="n">
        <v>2.339583333333333</v>
      </c>
      <c r="AH123" t="n">
        <v>1736415.699122119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  <c r="AA124" t="n">
        <v>1402.375170577179</v>
      </c>
      <c r="AB124" t="n">
        <v>1918.791576809768</v>
      </c>
      <c r="AC124" t="n">
        <v>1735.664801759935</v>
      </c>
      <c r="AD124" t="n">
        <v>1402375.170577179</v>
      </c>
      <c r="AE124" t="n">
        <v>1918791.576809768</v>
      </c>
      <c r="AF124" t="n">
        <v>2.415421860381792e-06</v>
      </c>
      <c r="AG124" t="n">
        <v>2.339166666666667</v>
      </c>
      <c r="AH124" t="n">
        <v>1735664.801759935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  <c r="AA125" t="n">
        <v>1399.029772844495</v>
      </c>
      <c r="AB125" t="n">
        <v>1914.214256043378</v>
      </c>
      <c r="AC125" t="n">
        <v>1731.52433406318</v>
      </c>
      <c r="AD125" t="n">
        <v>1399029.772844495</v>
      </c>
      <c r="AE125" t="n">
        <v>1914214.256043378</v>
      </c>
      <c r="AF125" t="n">
        <v>2.415693073256302e-06</v>
      </c>
      <c r="AG125" t="n">
        <v>2.339166666666667</v>
      </c>
      <c r="AH125" t="n">
        <v>1731524.33406318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  <c r="AA126" t="n">
        <v>1398.613854802427</v>
      </c>
      <c r="AB126" t="n">
        <v>1913.645178629211</v>
      </c>
      <c r="AC126" t="n">
        <v>1731.009568598716</v>
      </c>
      <c r="AD126" t="n">
        <v>1398613.854802427</v>
      </c>
      <c r="AE126" t="n">
        <v>1913645.178629211</v>
      </c>
      <c r="AF126" t="n">
        <v>2.415421860381792e-06</v>
      </c>
      <c r="AG126" t="n">
        <v>2.339166666666667</v>
      </c>
      <c r="AH126" t="n">
        <v>1731009.568598716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  <c r="AA127" t="n">
        <v>1398.894422867862</v>
      </c>
      <c r="AB127" t="n">
        <v>1914.029064234129</v>
      </c>
      <c r="AC127" t="n">
        <v>1731.356816700286</v>
      </c>
      <c r="AD127" t="n">
        <v>1398894.422867862</v>
      </c>
      <c r="AE127" t="n">
        <v>1914029.064234128</v>
      </c>
      <c r="AF127" t="n">
        <v>2.414608221758263e-06</v>
      </c>
      <c r="AG127" t="n">
        <v>2.34</v>
      </c>
      <c r="AH127" t="n">
        <v>1731356.816700286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1397.576839578845</v>
      </c>
      <c r="AB128" t="n">
        <v>1912.226288650424</v>
      </c>
      <c r="AC128" t="n">
        <v>1729.726095488079</v>
      </c>
      <c r="AD128" t="n">
        <v>1397576.839578845</v>
      </c>
      <c r="AE128" t="n">
        <v>1912226.288650424</v>
      </c>
      <c r="AF128" t="n">
        <v>2.414608221758263e-06</v>
      </c>
      <c r="AG128" t="n">
        <v>2.34</v>
      </c>
      <c r="AH128" t="n">
        <v>1729726.095488079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  <c r="AA129" t="n">
        <v>1397.409469030571</v>
      </c>
      <c r="AB129" t="n">
        <v>1911.997284882407</v>
      </c>
      <c r="AC129" t="n">
        <v>1729.518947518273</v>
      </c>
      <c r="AD129" t="n">
        <v>1397409.46903057</v>
      </c>
      <c r="AE129" t="n">
        <v>1911997.284882407</v>
      </c>
      <c r="AF129" t="n">
        <v>2.414472615321009e-06</v>
      </c>
      <c r="AG129" t="n">
        <v>2.34</v>
      </c>
      <c r="AH129" t="n">
        <v>1729518.947518273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  <c r="AA130" t="n">
        <v>1393.793214958375</v>
      </c>
      <c r="AB130" t="n">
        <v>1907.049366522959</v>
      </c>
      <c r="AC130" t="n">
        <v>1725.043251542604</v>
      </c>
      <c r="AD130" t="n">
        <v>1393793.214958375</v>
      </c>
      <c r="AE130" t="n">
        <v>1907049.366522959</v>
      </c>
      <c r="AF130" t="n">
        <v>2.418133989126887e-06</v>
      </c>
      <c r="AG130" t="n">
        <v>2.336666666666666</v>
      </c>
      <c r="AH130" t="n">
        <v>1725043.251542604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  <c r="AA131" t="n">
        <v>1395.234833908156</v>
      </c>
      <c r="AB131" t="n">
        <v>1909.021853169789</v>
      </c>
      <c r="AC131" t="n">
        <v>1726.827486832263</v>
      </c>
      <c r="AD131" t="n">
        <v>1395234.833908156</v>
      </c>
      <c r="AE131" t="n">
        <v>1909021.85316979</v>
      </c>
      <c r="AF131" t="n">
        <v>2.417727169815123e-06</v>
      </c>
      <c r="AG131" t="n">
        <v>2.337083333333334</v>
      </c>
      <c r="AH131" t="n">
        <v>1726827.486832263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  <c r="AA132" t="n">
        <v>1396.324522886298</v>
      </c>
      <c r="AB132" t="n">
        <v>1910.512813703368</v>
      </c>
      <c r="AC132" t="n">
        <v>1728.176152185093</v>
      </c>
      <c r="AD132" t="n">
        <v>1396324.522886298</v>
      </c>
      <c r="AE132" t="n">
        <v>1910512.813703368</v>
      </c>
      <c r="AF132" t="n">
        <v>2.417862776252378e-06</v>
      </c>
      <c r="AG132" t="n">
        <v>2.337083333333334</v>
      </c>
      <c r="AH132" t="n">
        <v>1728176.152185093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  <c r="AA133" t="n">
        <v>1396.049199202776</v>
      </c>
      <c r="AB133" t="n">
        <v>1910.13610369315</v>
      </c>
      <c r="AC133" t="n">
        <v>1727.835394849534</v>
      </c>
      <c r="AD133" t="n">
        <v>1396049.199202776</v>
      </c>
      <c r="AE133" t="n">
        <v>1910136.10369315</v>
      </c>
      <c r="AF133" t="n">
        <v>2.418269595564142e-06</v>
      </c>
      <c r="AG133" t="n">
        <v>2.336666666666666</v>
      </c>
      <c r="AH133" t="n">
        <v>1727835.394849534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  <c r="AA134" t="n">
        <v>1397.116279234595</v>
      </c>
      <c r="AB134" t="n">
        <v>1911.596129668932</v>
      </c>
      <c r="AC134" t="n">
        <v>1729.156077995347</v>
      </c>
      <c r="AD134" t="n">
        <v>1397116.279234595</v>
      </c>
      <c r="AE134" t="n">
        <v>1911596.129668932</v>
      </c>
      <c r="AF134" t="n">
        <v>2.418133989126887e-06</v>
      </c>
      <c r="AG134" t="n">
        <v>2.336666666666666</v>
      </c>
      <c r="AH134" t="n">
        <v>1729156.077995347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  <c r="AA135" t="n">
        <v>1398.834564794402</v>
      </c>
      <c r="AB135" t="n">
        <v>1913.947163777269</v>
      </c>
      <c r="AC135" t="n">
        <v>1731.282732708082</v>
      </c>
      <c r="AD135" t="n">
        <v>1398834.564794402</v>
      </c>
      <c r="AE135" t="n">
        <v>1913947.163777269</v>
      </c>
      <c r="AF135" t="n">
        <v>2.417998382689632e-06</v>
      </c>
      <c r="AG135" t="n">
        <v>2.336666666666666</v>
      </c>
      <c r="AH135" t="n">
        <v>1731282.732708082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  <c r="AA136" t="n">
        <v>1399.951056515125</v>
      </c>
      <c r="AB136" t="n">
        <v>1915.474797005701</v>
      </c>
      <c r="AC136" t="n">
        <v>1732.664570765239</v>
      </c>
      <c r="AD136" t="n">
        <v>1399951.056515125</v>
      </c>
      <c r="AE136" t="n">
        <v>1915474.797005701</v>
      </c>
      <c r="AF136" t="n">
        <v>2.418133989126887e-06</v>
      </c>
      <c r="AG136" t="n">
        <v>2.336666666666666</v>
      </c>
      <c r="AH136" t="n">
        <v>1732664.570765238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  <c r="AA137" t="n">
        <v>1401.293845753271</v>
      </c>
      <c r="AB137" t="n">
        <v>1917.312060481012</v>
      </c>
      <c r="AC137" t="n">
        <v>1734.326488393081</v>
      </c>
      <c r="AD137" t="n">
        <v>1401293.845753271</v>
      </c>
      <c r="AE137" t="n">
        <v>1917312.060481012</v>
      </c>
      <c r="AF137" t="n">
        <v>2.418133989126887e-06</v>
      </c>
      <c r="AG137" t="n">
        <v>2.336666666666666</v>
      </c>
      <c r="AH137" t="n">
        <v>1734326.488393082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0.6872</v>
      </c>
      <c r="E2" t="n">
        <v>145.51</v>
      </c>
      <c r="F2" t="n">
        <v>85.79000000000001</v>
      </c>
      <c r="G2" t="n">
        <v>4.73</v>
      </c>
      <c r="H2" t="n">
        <v>0.06</v>
      </c>
      <c r="I2" t="n">
        <v>1088</v>
      </c>
      <c r="J2" t="n">
        <v>274.09</v>
      </c>
      <c r="K2" t="n">
        <v>60.56</v>
      </c>
      <c r="L2" t="n">
        <v>1</v>
      </c>
      <c r="M2" t="n">
        <v>1086</v>
      </c>
      <c r="N2" t="n">
        <v>72.53</v>
      </c>
      <c r="O2" t="n">
        <v>34038.11</v>
      </c>
      <c r="P2" t="n">
        <v>1501.11</v>
      </c>
      <c r="Q2" t="n">
        <v>1371.74</v>
      </c>
      <c r="R2" t="n">
        <v>1190.83</v>
      </c>
      <c r="S2" t="n">
        <v>104.26</v>
      </c>
      <c r="T2" t="n">
        <v>537029</v>
      </c>
      <c r="U2" t="n">
        <v>0.09</v>
      </c>
      <c r="V2" t="n">
        <v>0.5600000000000001</v>
      </c>
      <c r="W2" t="n">
        <v>22.43</v>
      </c>
      <c r="X2" t="n">
        <v>33.11</v>
      </c>
      <c r="Y2" t="n">
        <v>1</v>
      </c>
      <c r="Z2" t="n">
        <v>10</v>
      </c>
      <c r="AA2" t="n">
        <v>7759.482700687169</v>
      </c>
      <c r="AB2" t="n">
        <v>10616.86655529751</v>
      </c>
      <c r="AC2" t="n">
        <v>9603.607712125317</v>
      </c>
      <c r="AD2" t="n">
        <v>7759482.700687169</v>
      </c>
      <c r="AE2" t="n">
        <v>10616866.55529751</v>
      </c>
      <c r="AF2" t="n">
        <v>8.136171264870857e-07</v>
      </c>
      <c r="AG2" t="n">
        <v>6.062916666666666</v>
      </c>
      <c r="AH2" t="n">
        <v>9603607.712125316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0.8454</v>
      </c>
      <c r="E3" t="n">
        <v>118.28</v>
      </c>
      <c r="F3" t="n">
        <v>75.48</v>
      </c>
      <c r="G3" t="n">
        <v>5.93</v>
      </c>
      <c r="H3" t="n">
        <v>0.08</v>
      </c>
      <c r="I3" t="n">
        <v>764</v>
      </c>
      <c r="J3" t="n">
        <v>274.57</v>
      </c>
      <c r="K3" t="n">
        <v>60.56</v>
      </c>
      <c r="L3" t="n">
        <v>1.25</v>
      </c>
      <c r="M3" t="n">
        <v>762</v>
      </c>
      <c r="N3" t="n">
        <v>72.76000000000001</v>
      </c>
      <c r="O3" t="n">
        <v>34097.72</v>
      </c>
      <c r="P3" t="n">
        <v>1321.64</v>
      </c>
      <c r="Q3" t="n">
        <v>1370.9</v>
      </c>
      <c r="R3" t="n">
        <v>852.11</v>
      </c>
      <c r="S3" t="n">
        <v>104.26</v>
      </c>
      <c r="T3" t="n">
        <v>369290.35</v>
      </c>
      <c r="U3" t="n">
        <v>0.12</v>
      </c>
      <c r="V3" t="n">
        <v>0.64</v>
      </c>
      <c r="W3" t="n">
        <v>21.92</v>
      </c>
      <c r="X3" t="n">
        <v>22.83</v>
      </c>
      <c r="Y3" t="n">
        <v>1</v>
      </c>
      <c r="Z3" t="n">
        <v>10</v>
      </c>
      <c r="AA3" t="n">
        <v>5558.258557027743</v>
      </c>
      <c r="AB3" t="n">
        <v>7605.054570787059</v>
      </c>
      <c r="AC3" t="n">
        <v>6879.238836311984</v>
      </c>
      <c r="AD3" t="n">
        <v>5558258.557027743</v>
      </c>
      <c r="AE3" t="n">
        <v>7605054.570787059</v>
      </c>
      <c r="AF3" t="n">
        <v>1.000919555780242e-06</v>
      </c>
      <c r="AG3" t="n">
        <v>4.928333333333334</v>
      </c>
      <c r="AH3" t="n">
        <v>6879238.836311984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0.9626</v>
      </c>
      <c r="E4" t="n">
        <v>103.89</v>
      </c>
      <c r="F4" t="n">
        <v>70.12</v>
      </c>
      <c r="G4" t="n">
        <v>7.12</v>
      </c>
      <c r="H4" t="n">
        <v>0.1</v>
      </c>
      <c r="I4" t="n">
        <v>591</v>
      </c>
      <c r="J4" t="n">
        <v>275.05</v>
      </c>
      <c r="K4" t="n">
        <v>60.56</v>
      </c>
      <c r="L4" t="n">
        <v>1.5</v>
      </c>
      <c r="M4" t="n">
        <v>589</v>
      </c>
      <c r="N4" t="n">
        <v>73</v>
      </c>
      <c r="O4" t="n">
        <v>34157.42</v>
      </c>
      <c r="P4" t="n">
        <v>1228.23</v>
      </c>
      <c r="Q4" t="n">
        <v>1369.94</v>
      </c>
      <c r="R4" t="n">
        <v>677.38</v>
      </c>
      <c r="S4" t="n">
        <v>104.26</v>
      </c>
      <c r="T4" t="n">
        <v>282790.89</v>
      </c>
      <c r="U4" t="n">
        <v>0.15</v>
      </c>
      <c r="V4" t="n">
        <v>0.68</v>
      </c>
      <c r="W4" t="n">
        <v>21.63</v>
      </c>
      <c r="X4" t="n">
        <v>17.49</v>
      </c>
      <c r="Y4" t="n">
        <v>1</v>
      </c>
      <c r="Z4" t="n">
        <v>10</v>
      </c>
      <c r="AA4" t="n">
        <v>4539.268361734351</v>
      </c>
      <c r="AB4" t="n">
        <v>6210.827230911885</v>
      </c>
      <c r="AC4" t="n">
        <v>5618.074596944187</v>
      </c>
      <c r="AD4" t="n">
        <v>4539268.361734351</v>
      </c>
      <c r="AE4" t="n">
        <v>6210827.230911884</v>
      </c>
      <c r="AF4" t="n">
        <v>1.139679636141543e-06</v>
      </c>
      <c r="AG4" t="n">
        <v>4.32875</v>
      </c>
      <c r="AH4" t="n">
        <v>5618074.596944187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1.0543</v>
      </c>
      <c r="E5" t="n">
        <v>94.84999999999999</v>
      </c>
      <c r="F5" t="n">
        <v>66.77</v>
      </c>
      <c r="G5" t="n">
        <v>8.31</v>
      </c>
      <c r="H5" t="n">
        <v>0.11</v>
      </c>
      <c r="I5" t="n">
        <v>482</v>
      </c>
      <c r="J5" t="n">
        <v>275.54</v>
      </c>
      <c r="K5" t="n">
        <v>60.56</v>
      </c>
      <c r="L5" t="n">
        <v>1.75</v>
      </c>
      <c r="M5" t="n">
        <v>480</v>
      </c>
      <c r="N5" t="n">
        <v>73.23</v>
      </c>
      <c r="O5" t="n">
        <v>34217.22</v>
      </c>
      <c r="P5" t="n">
        <v>1169.6</v>
      </c>
      <c r="Q5" t="n">
        <v>1369.15</v>
      </c>
      <c r="R5" t="n">
        <v>568.5599999999999</v>
      </c>
      <c r="S5" t="n">
        <v>104.26</v>
      </c>
      <c r="T5" t="n">
        <v>228925.16</v>
      </c>
      <c r="U5" t="n">
        <v>0.18</v>
      </c>
      <c r="V5" t="n">
        <v>0.72</v>
      </c>
      <c r="W5" t="n">
        <v>21.44</v>
      </c>
      <c r="X5" t="n">
        <v>14.15</v>
      </c>
      <c r="Y5" t="n">
        <v>1</v>
      </c>
      <c r="Z5" t="n">
        <v>10</v>
      </c>
      <c r="AA5" t="n">
        <v>3948.558893844749</v>
      </c>
      <c r="AB5" t="n">
        <v>5402.592476682803</v>
      </c>
      <c r="AC5" t="n">
        <v>4886.976633294156</v>
      </c>
      <c r="AD5" t="n">
        <v>3948558.893844748</v>
      </c>
      <c r="AE5" t="n">
        <v>5402592.476682803</v>
      </c>
      <c r="AF5" t="n">
        <v>1.248248743386691e-06</v>
      </c>
      <c r="AG5" t="n">
        <v>3.952083333333333</v>
      </c>
      <c r="AH5" t="n">
        <v>4886976.633294156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1.1269</v>
      </c>
      <c r="E6" t="n">
        <v>88.73999999999999</v>
      </c>
      <c r="F6" t="n">
        <v>64.53</v>
      </c>
      <c r="G6" t="n">
        <v>9.49</v>
      </c>
      <c r="H6" t="n">
        <v>0.13</v>
      </c>
      <c r="I6" t="n">
        <v>408</v>
      </c>
      <c r="J6" t="n">
        <v>276.02</v>
      </c>
      <c r="K6" t="n">
        <v>60.56</v>
      </c>
      <c r="L6" t="n">
        <v>2</v>
      </c>
      <c r="M6" t="n">
        <v>406</v>
      </c>
      <c r="N6" t="n">
        <v>73.47</v>
      </c>
      <c r="O6" t="n">
        <v>34277.1</v>
      </c>
      <c r="P6" t="n">
        <v>1130.28</v>
      </c>
      <c r="Q6" t="n">
        <v>1369.02</v>
      </c>
      <c r="R6" t="n">
        <v>494.83</v>
      </c>
      <c r="S6" t="n">
        <v>104.26</v>
      </c>
      <c r="T6" t="n">
        <v>192431.36</v>
      </c>
      <c r="U6" t="n">
        <v>0.21</v>
      </c>
      <c r="V6" t="n">
        <v>0.74</v>
      </c>
      <c r="W6" t="n">
        <v>21.32</v>
      </c>
      <c r="X6" t="n">
        <v>11.91</v>
      </c>
      <c r="Y6" t="n">
        <v>1</v>
      </c>
      <c r="Z6" t="n">
        <v>10</v>
      </c>
      <c r="AA6" t="n">
        <v>3571.451627169502</v>
      </c>
      <c r="AB6" t="n">
        <v>4886.617677619262</v>
      </c>
      <c r="AC6" t="n">
        <v>4420.245744878081</v>
      </c>
      <c r="AD6" t="n">
        <v>3571451.627169502</v>
      </c>
      <c r="AE6" t="n">
        <v>4886617.677619263</v>
      </c>
      <c r="AF6" t="n">
        <v>1.334204219787976e-06</v>
      </c>
      <c r="AG6" t="n">
        <v>3.6975</v>
      </c>
      <c r="AH6" t="n">
        <v>4420245.744878081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1.1875</v>
      </c>
      <c r="E7" t="n">
        <v>84.20999999999999</v>
      </c>
      <c r="F7" t="n">
        <v>62.88</v>
      </c>
      <c r="G7" t="n">
        <v>10.69</v>
      </c>
      <c r="H7" t="n">
        <v>0.14</v>
      </c>
      <c r="I7" t="n">
        <v>353</v>
      </c>
      <c r="J7" t="n">
        <v>276.51</v>
      </c>
      <c r="K7" t="n">
        <v>60.56</v>
      </c>
      <c r="L7" t="n">
        <v>2.25</v>
      </c>
      <c r="M7" t="n">
        <v>351</v>
      </c>
      <c r="N7" t="n">
        <v>73.70999999999999</v>
      </c>
      <c r="O7" t="n">
        <v>34337.08</v>
      </c>
      <c r="P7" t="n">
        <v>1101.21</v>
      </c>
      <c r="Q7" t="n">
        <v>1368.72</v>
      </c>
      <c r="R7" t="n">
        <v>441.14</v>
      </c>
      <c r="S7" t="n">
        <v>104.26</v>
      </c>
      <c r="T7" t="n">
        <v>165861.96</v>
      </c>
      <c r="U7" t="n">
        <v>0.24</v>
      </c>
      <c r="V7" t="n">
        <v>0.76</v>
      </c>
      <c r="W7" t="n">
        <v>21.22</v>
      </c>
      <c r="X7" t="n">
        <v>10.27</v>
      </c>
      <c r="Y7" t="n">
        <v>1</v>
      </c>
      <c r="Z7" t="n">
        <v>10</v>
      </c>
      <c r="AA7" t="n">
        <v>3303.201363575103</v>
      </c>
      <c r="AB7" t="n">
        <v>4519.585832602982</v>
      </c>
      <c r="AC7" t="n">
        <v>4088.242904017739</v>
      </c>
      <c r="AD7" t="n">
        <v>3303201.363575103</v>
      </c>
      <c r="AE7" t="n">
        <v>4519585.832602982</v>
      </c>
      <c r="AF7" t="n">
        <v>1.405952179428717e-06</v>
      </c>
      <c r="AG7" t="n">
        <v>3.50875</v>
      </c>
      <c r="AH7" t="n">
        <v>4088242.904017739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1.2383</v>
      </c>
      <c r="E8" t="n">
        <v>80.76000000000001</v>
      </c>
      <c r="F8" t="n">
        <v>61.62</v>
      </c>
      <c r="G8" t="n">
        <v>11.89</v>
      </c>
      <c r="H8" t="n">
        <v>0.16</v>
      </c>
      <c r="I8" t="n">
        <v>311</v>
      </c>
      <c r="J8" t="n">
        <v>277</v>
      </c>
      <c r="K8" t="n">
        <v>60.56</v>
      </c>
      <c r="L8" t="n">
        <v>2.5</v>
      </c>
      <c r="M8" t="n">
        <v>309</v>
      </c>
      <c r="N8" t="n">
        <v>73.94</v>
      </c>
      <c r="O8" t="n">
        <v>34397.15</v>
      </c>
      <c r="P8" t="n">
        <v>1078.93</v>
      </c>
      <c r="Q8" t="n">
        <v>1368.62</v>
      </c>
      <c r="R8" t="n">
        <v>400.25</v>
      </c>
      <c r="S8" t="n">
        <v>104.26</v>
      </c>
      <c r="T8" t="n">
        <v>145624.75</v>
      </c>
      <c r="U8" t="n">
        <v>0.26</v>
      </c>
      <c r="V8" t="n">
        <v>0.78</v>
      </c>
      <c r="W8" t="n">
        <v>21.15</v>
      </c>
      <c r="X8" t="n">
        <v>9.01</v>
      </c>
      <c r="Y8" t="n">
        <v>1</v>
      </c>
      <c r="Z8" t="n">
        <v>10</v>
      </c>
      <c r="AA8" t="n">
        <v>3104.46572404474</v>
      </c>
      <c r="AB8" t="n">
        <v>4247.666962999895</v>
      </c>
      <c r="AC8" t="n">
        <v>3842.275589689049</v>
      </c>
      <c r="AD8" t="n">
        <v>3104465.72404474</v>
      </c>
      <c r="AE8" t="n">
        <v>4247666.962999895</v>
      </c>
      <c r="AF8" t="n">
        <v>1.466097333715015e-06</v>
      </c>
      <c r="AG8" t="n">
        <v>3.365</v>
      </c>
      <c r="AH8" t="n">
        <v>3842275.589689049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1.2797</v>
      </c>
      <c r="E9" t="n">
        <v>78.15000000000001</v>
      </c>
      <c r="F9" t="n">
        <v>60.67</v>
      </c>
      <c r="G9" t="n">
        <v>13.05</v>
      </c>
      <c r="H9" t="n">
        <v>0.18</v>
      </c>
      <c r="I9" t="n">
        <v>279</v>
      </c>
      <c r="J9" t="n">
        <v>277.48</v>
      </c>
      <c r="K9" t="n">
        <v>60.56</v>
      </c>
      <c r="L9" t="n">
        <v>2.75</v>
      </c>
      <c r="M9" t="n">
        <v>277</v>
      </c>
      <c r="N9" t="n">
        <v>74.18000000000001</v>
      </c>
      <c r="O9" t="n">
        <v>34457.31</v>
      </c>
      <c r="P9" t="n">
        <v>1062.26</v>
      </c>
      <c r="Q9" t="n">
        <v>1368.44</v>
      </c>
      <c r="R9" t="n">
        <v>369.84</v>
      </c>
      <c r="S9" t="n">
        <v>104.26</v>
      </c>
      <c r="T9" t="n">
        <v>130580.9</v>
      </c>
      <c r="U9" t="n">
        <v>0.28</v>
      </c>
      <c r="V9" t="n">
        <v>0.79</v>
      </c>
      <c r="W9" t="n">
        <v>21.1</v>
      </c>
      <c r="X9" t="n">
        <v>8.08</v>
      </c>
      <c r="Y9" t="n">
        <v>1</v>
      </c>
      <c r="Z9" t="n">
        <v>10</v>
      </c>
      <c r="AA9" t="n">
        <v>2958.221790113869</v>
      </c>
      <c r="AB9" t="n">
        <v>4047.569560768647</v>
      </c>
      <c r="AC9" t="n">
        <v>3661.275202688292</v>
      </c>
      <c r="AD9" t="n">
        <v>2958221.790113869</v>
      </c>
      <c r="AE9" t="n">
        <v>4047569.560768647</v>
      </c>
      <c r="AF9" t="n">
        <v>1.515113266538887e-06</v>
      </c>
      <c r="AG9" t="n">
        <v>3.25625</v>
      </c>
      <c r="AH9" t="n">
        <v>3661275.202688292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1.3172</v>
      </c>
      <c r="E10" t="n">
        <v>75.92</v>
      </c>
      <c r="F10" t="n">
        <v>59.85</v>
      </c>
      <c r="G10" t="n">
        <v>14.25</v>
      </c>
      <c r="H10" t="n">
        <v>0.19</v>
      </c>
      <c r="I10" t="n">
        <v>252</v>
      </c>
      <c r="J10" t="n">
        <v>277.97</v>
      </c>
      <c r="K10" t="n">
        <v>60.56</v>
      </c>
      <c r="L10" t="n">
        <v>3</v>
      </c>
      <c r="M10" t="n">
        <v>250</v>
      </c>
      <c r="N10" t="n">
        <v>74.42</v>
      </c>
      <c r="O10" t="n">
        <v>34517.57</v>
      </c>
      <c r="P10" t="n">
        <v>1047.67</v>
      </c>
      <c r="Q10" t="n">
        <v>1368.22</v>
      </c>
      <c r="R10" t="n">
        <v>342.9</v>
      </c>
      <c r="S10" t="n">
        <v>104.26</v>
      </c>
      <c r="T10" t="n">
        <v>117248.23</v>
      </c>
      <c r="U10" t="n">
        <v>0.3</v>
      </c>
      <c r="V10" t="n">
        <v>0.8</v>
      </c>
      <c r="W10" t="n">
        <v>21.05</v>
      </c>
      <c r="X10" t="n">
        <v>7.25</v>
      </c>
      <c r="Y10" t="n">
        <v>1</v>
      </c>
      <c r="Z10" t="n">
        <v>10</v>
      </c>
      <c r="AA10" t="n">
        <v>2835.216650830434</v>
      </c>
      <c r="AB10" t="n">
        <v>3879.268502597288</v>
      </c>
      <c r="AC10" t="n">
        <v>3509.036561296794</v>
      </c>
      <c r="AD10" t="n">
        <v>2835216.650830435</v>
      </c>
      <c r="AE10" t="n">
        <v>3879268.502597288</v>
      </c>
      <c r="AF10" t="n">
        <v>1.559511756415584e-06</v>
      </c>
      <c r="AG10" t="n">
        <v>3.163333333333334</v>
      </c>
      <c r="AH10" t="n">
        <v>3509036.561296795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1.3489</v>
      </c>
      <c r="E11" t="n">
        <v>74.13</v>
      </c>
      <c r="F11" t="n">
        <v>59.22</v>
      </c>
      <c r="G11" t="n">
        <v>15.45</v>
      </c>
      <c r="H11" t="n">
        <v>0.21</v>
      </c>
      <c r="I11" t="n">
        <v>230</v>
      </c>
      <c r="J11" t="n">
        <v>278.46</v>
      </c>
      <c r="K11" t="n">
        <v>60.56</v>
      </c>
      <c r="L11" t="n">
        <v>3.25</v>
      </c>
      <c r="M11" t="n">
        <v>228</v>
      </c>
      <c r="N11" t="n">
        <v>74.66</v>
      </c>
      <c r="O11" t="n">
        <v>34577.92</v>
      </c>
      <c r="P11" t="n">
        <v>1036.33</v>
      </c>
      <c r="Q11" t="n">
        <v>1368.44</v>
      </c>
      <c r="R11" t="n">
        <v>322</v>
      </c>
      <c r="S11" t="n">
        <v>104.26</v>
      </c>
      <c r="T11" t="n">
        <v>106906.04</v>
      </c>
      <c r="U11" t="n">
        <v>0.32</v>
      </c>
      <c r="V11" t="n">
        <v>0.8100000000000001</v>
      </c>
      <c r="W11" t="n">
        <v>21.03</v>
      </c>
      <c r="X11" t="n">
        <v>6.62</v>
      </c>
      <c r="Y11" t="n">
        <v>1</v>
      </c>
      <c r="Z11" t="n">
        <v>10</v>
      </c>
      <c r="AA11" t="n">
        <v>2739.256865132082</v>
      </c>
      <c r="AB11" t="n">
        <v>3747.972090357831</v>
      </c>
      <c r="AC11" t="n">
        <v>3390.270894365805</v>
      </c>
      <c r="AD11" t="n">
        <v>2739256.865132082</v>
      </c>
      <c r="AE11" t="n">
        <v>3747972.090357831</v>
      </c>
      <c r="AF11" t="n">
        <v>1.597043279858018e-06</v>
      </c>
      <c r="AG11" t="n">
        <v>3.08875</v>
      </c>
      <c r="AH11" t="n">
        <v>3390270.894365805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1.3756</v>
      </c>
      <c r="E12" t="n">
        <v>72.7</v>
      </c>
      <c r="F12" t="n">
        <v>58.72</v>
      </c>
      <c r="G12" t="n">
        <v>16.62</v>
      </c>
      <c r="H12" t="n">
        <v>0.22</v>
      </c>
      <c r="I12" t="n">
        <v>212</v>
      </c>
      <c r="J12" t="n">
        <v>278.95</v>
      </c>
      <c r="K12" t="n">
        <v>60.56</v>
      </c>
      <c r="L12" t="n">
        <v>3.5</v>
      </c>
      <c r="M12" t="n">
        <v>210</v>
      </c>
      <c r="N12" t="n">
        <v>74.90000000000001</v>
      </c>
      <c r="O12" t="n">
        <v>34638.36</v>
      </c>
      <c r="P12" t="n">
        <v>1027.28</v>
      </c>
      <c r="Q12" t="n">
        <v>1367.99</v>
      </c>
      <c r="R12" t="n">
        <v>306.12</v>
      </c>
      <c r="S12" t="n">
        <v>104.26</v>
      </c>
      <c r="T12" t="n">
        <v>99055.49000000001</v>
      </c>
      <c r="U12" t="n">
        <v>0.34</v>
      </c>
      <c r="V12" t="n">
        <v>0.82</v>
      </c>
      <c r="W12" t="n">
        <v>20.99</v>
      </c>
      <c r="X12" t="n">
        <v>6.13</v>
      </c>
      <c r="Y12" t="n">
        <v>1</v>
      </c>
      <c r="Z12" t="n">
        <v>10</v>
      </c>
      <c r="AA12" t="n">
        <v>2663.181757805742</v>
      </c>
      <c r="AB12" t="n">
        <v>3643.882772317061</v>
      </c>
      <c r="AC12" t="n">
        <v>3296.115714748575</v>
      </c>
      <c r="AD12" t="n">
        <v>2663181.757805742</v>
      </c>
      <c r="AE12" t="n">
        <v>3643882.772317061</v>
      </c>
      <c r="AF12" t="n">
        <v>1.628655004650225e-06</v>
      </c>
      <c r="AG12" t="n">
        <v>3.029166666666667</v>
      </c>
      <c r="AH12" t="n">
        <v>3296115.714748574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1.4016</v>
      </c>
      <c r="E13" t="n">
        <v>71.34999999999999</v>
      </c>
      <c r="F13" t="n">
        <v>58.21</v>
      </c>
      <c r="G13" t="n">
        <v>17.82</v>
      </c>
      <c r="H13" t="n">
        <v>0.24</v>
      </c>
      <c r="I13" t="n">
        <v>196</v>
      </c>
      <c r="J13" t="n">
        <v>279.44</v>
      </c>
      <c r="K13" t="n">
        <v>60.56</v>
      </c>
      <c r="L13" t="n">
        <v>3.75</v>
      </c>
      <c r="M13" t="n">
        <v>194</v>
      </c>
      <c r="N13" t="n">
        <v>75.14</v>
      </c>
      <c r="O13" t="n">
        <v>34698.9</v>
      </c>
      <c r="P13" t="n">
        <v>1018.07</v>
      </c>
      <c r="Q13" t="n">
        <v>1368.04</v>
      </c>
      <c r="R13" t="n">
        <v>290.04</v>
      </c>
      <c r="S13" t="n">
        <v>104.26</v>
      </c>
      <c r="T13" t="n">
        <v>91097.45</v>
      </c>
      <c r="U13" t="n">
        <v>0.36</v>
      </c>
      <c r="V13" t="n">
        <v>0.82</v>
      </c>
      <c r="W13" t="n">
        <v>20.95</v>
      </c>
      <c r="X13" t="n">
        <v>5.62</v>
      </c>
      <c r="Y13" t="n">
        <v>1</v>
      </c>
      <c r="Z13" t="n">
        <v>10</v>
      </c>
      <c r="AA13" t="n">
        <v>2590.776644001976</v>
      </c>
      <c r="AB13" t="n">
        <v>3544.814901322564</v>
      </c>
      <c r="AC13" t="n">
        <v>3206.502742319165</v>
      </c>
      <c r="AD13" t="n">
        <v>2590776.644001976</v>
      </c>
      <c r="AE13" t="n">
        <v>3544814.901322564</v>
      </c>
      <c r="AF13" t="n">
        <v>1.659437957631401e-06</v>
      </c>
      <c r="AG13" t="n">
        <v>2.972916666666666</v>
      </c>
      <c r="AH13" t="n">
        <v>3206502.742319165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1.4226</v>
      </c>
      <c r="E14" t="n">
        <v>70.3</v>
      </c>
      <c r="F14" t="n">
        <v>57.84</v>
      </c>
      <c r="G14" t="n">
        <v>18.96</v>
      </c>
      <c r="H14" t="n">
        <v>0.25</v>
      </c>
      <c r="I14" t="n">
        <v>183</v>
      </c>
      <c r="J14" t="n">
        <v>279.94</v>
      </c>
      <c r="K14" t="n">
        <v>60.56</v>
      </c>
      <c r="L14" t="n">
        <v>4</v>
      </c>
      <c r="M14" t="n">
        <v>181</v>
      </c>
      <c r="N14" t="n">
        <v>75.38</v>
      </c>
      <c r="O14" t="n">
        <v>34759.54</v>
      </c>
      <c r="P14" t="n">
        <v>1011.26</v>
      </c>
      <c r="Q14" t="n">
        <v>1367.87</v>
      </c>
      <c r="R14" t="n">
        <v>277.82</v>
      </c>
      <c r="S14" t="n">
        <v>104.26</v>
      </c>
      <c r="T14" t="n">
        <v>85052.23</v>
      </c>
      <c r="U14" t="n">
        <v>0.38</v>
      </c>
      <c r="V14" t="n">
        <v>0.83</v>
      </c>
      <c r="W14" t="n">
        <v>20.93</v>
      </c>
      <c r="X14" t="n">
        <v>5.25</v>
      </c>
      <c r="Y14" t="n">
        <v>1</v>
      </c>
      <c r="Z14" t="n">
        <v>10</v>
      </c>
      <c r="AA14" t="n">
        <v>2535.947775442075</v>
      </c>
      <c r="AB14" t="n">
        <v>3469.795624479936</v>
      </c>
      <c r="AC14" t="n">
        <v>3138.643199968184</v>
      </c>
      <c r="AD14" t="n">
        <v>2535947.775442075</v>
      </c>
      <c r="AE14" t="n">
        <v>3469795.624479936</v>
      </c>
      <c r="AF14" t="n">
        <v>1.684301111962352e-06</v>
      </c>
      <c r="AG14" t="n">
        <v>2.929166666666667</v>
      </c>
      <c r="AH14" t="n">
        <v>3138643.199968184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1.4425</v>
      </c>
      <c r="E15" t="n">
        <v>69.31999999999999</v>
      </c>
      <c r="F15" t="n">
        <v>57.49</v>
      </c>
      <c r="G15" t="n">
        <v>20.17</v>
      </c>
      <c r="H15" t="n">
        <v>0.27</v>
      </c>
      <c r="I15" t="n">
        <v>171</v>
      </c>
      <c r="J15" t="n">
        <v>280.43</v>
      </c>
      <c r="K15" t="n">
        <v>60.56</v>
      </c>
      <c r="L15" t="n">
        <v>4.25</v>
      </c>
      <c r="M15" t="n">
        <v>169</v>
      </c>
      <c r="N15" t="n">
        <v>75.62</v>
      </c>
      <c r="O15" t="n">
        <v>34820.27</v>
      </c>
      <c r="P15" t="n">
        <v>1004.9</v>
      </c>
      <c r="Q15" t="n">
        <v>1367.9</v>
      </c>
      <c r="R15" t="n">
        <v>265.55</v>
      </c>
      <c r="S15" t="n">
        <v>104.26</v>
      </c>
      <c r="T15" t="n">
        <v>78974.38</v>
      </c>
      <c r="U15" t="n">
        <v>0.39</v>
      </c>
      <c r="V15" t="n">
        <v>0.83</v>
      </c>
      <c r="W15" t="n">
        <v>20.94</v>
      </c>
      <c r="X15" t="n">
        <v>4.9</v>
      </c>
      <c r="Y15" t="n">
        <v>1</v>
      </c>
      <c r="Z15" t="n">
        <v>10</v>
      </c>
      <c r="AA15" t="n">
        <v>2485.623336691914</v>
      </c>
      <c r="AB15" t="n">
        <v>3400.939507224416</v>
      </c>
      <c r="AC15" t="n">
        <v>3076.358613903366</v>
      </c>
      <c r="AD15" t="n">
        <v>2485623.336691914</v>
      </c>
      <c r="AE15" t="n">
        <v>3400939.507224415</v>
      </c>
      <c r="AF15" t="n">
        <v>1.707861910590252e-06</v>
      </c>
      <c r="AG15" t="n">
        <v>2.888333333333333</v>
      </c>
      <c r="AH15" t="n">
        <v>3076358.613903366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1.4598</v>
      </c>
      <c r="E16" t="n">
        <v>68.5</v>
      </c>
      <c r="F16" t="n">
        <v>57.2</v>
      </c>
      <c r="G16" t="n">
        <v>21.32</v>
      </c>
      <c r="H16" t="n">
        <v>0.29</v>
      </c>
      <c r="I16" t="n">
        <v>161</v>
      </c>
      <c r="J16" t="n">
        <v>280.92</v>
      </c>
      <c r="K16" t="n">
        <v>60.56</v>
      </c>
      <c r="L16" t="n">
        <v>4.5</v>
      </c>
      <c r="M16" t="n">
        <v>159</v>
      </c>
      <c r="N16" t="n">
        <v>75.87</v>
      </c>
      <c r="O16" t="n">
        <v>34881.09</v>
      </c>
      <c r="P16" t="n">
        <v>999.4400000000001</v>
      </c>
      <c r="Q16" t="n">
        <v>1367.98</v>
      </c>
      <c r="R16" t="n">
        <v>256.28</v>
      </c>
      <c r="S16" t="n">
        <v>104.26</v>
      </c>
      <c r="T16" t="n">
        <v>74392.78999999999</v>
      </c>
      <c r="U16" t="n">
        <v>0.41</v>
      </c>
      <c r="V16" t="n">
        <v>0.84</v>
      </c>
      <c r="W16" t="n">
        <v>20.91</v>
      </c>
      <c r="X16" t="n">
        <v>4.6</v>
      </c>
      <c r="Y16" t="n">
        <v>1</v>
      </c>
      <c r="Z16" t="n">
        <v>10</v>
      </c>
      <c r="AA16" t="n">
        <v>2443.296480885617</v>
      </c>
      <c r="AB16" t="n">
        <v>3343.026035781148</v>
      </c>
      <c r="AC16" t="n">
        <v>3023.972322892578</v>
      </c>
      <c r="AD16" t="n">
        <v>2443296.480885617</v>
      </c>
      <c r="AE16" t="n">
        <v>3343026.035781148</v>
      </c>
      <c r="AF16" t="n">
        <v>1.728344413920034e-06</v>
      </c>
      <c r="AG16" t="n">
        <v>2.854166666666667</v>
      </c>
      <c r="AH16" t="n">
        <v>3023972.322892578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1.477</v>
      </c>
      <c r="E17" t="n">
        <v>67.70999999999999</v>
      </c>
      <c r="F17" t="n">
        <v>56.92</v>
      </c>
      <c r="G17" t="n">
        <v>22.62</v>
      </c>
      <c r="H17" t="n">
        <v>0.3</v>
      </c>
      <c r="I17" t="n">
        <v>151</v>
      </c>
      <c r="J17" t="n">
        <v>281.41</v>
      </c>
      <c r="K17" t="n">
        <v>60.56</v>
      </c>
      <c r="L17" t="n">
        <v>4.75</v>
      </c>
      <c r="M17" t="n">
        <v>149</v>
      </c>
      <c r="N17" t="n">
        <v>76.11</v>
      </c>
      <c r="O17" t="n">
        <v>34942.02</v>
      </c>
      <c r="P17" t="n">
        <v>994.26</v>
      </c>
      <c r="Q17" t="n">
        <v>1367.9</v>
      </c>
      <c r="R17" t="n">
        <v>247.3</v>
      </c>
      <c r="S17" t="n">
        <v>104.26</v>
      </c>
      <c r="T17" t="n">
        <v>69952.60000000001</v>
      </c>
      <c r="U17" t="n">
        <v>0.42</v>
      </c>
      <c r="V17" t="n">
        <v>0.84</v>
      </c>
      <c r="W17" t="n">
        <v>20.89</v>
      </c>
      <c r="X17" t="n">
        <v>4.33</v>
      </c>
      <c r="Y17" t="n">
        <v>1</v>
      </c>
      <c r="Z17" t="n">
        <v>10</v>
      </c>
      <c r="AA17" t="n">
        <v>2402.715619720087</v>
      </c>
      <c r="AB17" t="n">
        <v>3287.501511233226</v>
      </c>
      <c r="AC17" t="n">
        <v>2973.746981038353</v>
      </c>
      <c r="AD17" t="n">
        <v>2402715.619720087</v>
      </c>
      <c r="AE17" t="n">
        <v>3287501.511233226</v>
      </c>
      <c r="AF17" t="n">
        <v>1.748708521276812e-06</v>
      </c>
      <c r="AG17" t="n">
        <v>2.82125</v>
      </c>
      <c r="AH17" t="n">
        <v>2973746.981038353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1.4912</v>
      </c>
      <c r="E18" t="n">
        <v>67.06</v>
      </c>
      <c r="F18" t="n">
        <v>56.69</v>
      </c>
      <c r="G18" t="n">
        <v>23.79</v>
      </c>
      <c r="H18" t="n">
        <v>0.32</v>
      </c>
      <c r="I18" t="n">
        <v>143</v>
      </c>
      <c r="J18" t="n">
        <v>281.91</v>
      </c>
      <c r="K18" t="n">
        <v>60.56</v>
      </c>
      <c r="L18" t="n">
        <v>5</v>
      </c>
      <c r="M18" t="n">
        <v>141</v>
      </c>
      <c r="N18" t="n">
        <v>76.34999999999999</v>
      </c>
      <c r="O18" t="n">
        <v>35003.04</v>
      </c>
      <c r="P18" t="n">
        <v>990.1</v>
      </c>
      <c r="Q18" t="n">
        <v>1367.86</v>
      </c>
      <c r="R18" t="n">
        <v>239.98</v>
      </c>
      <c r="S18" t="n">
        <v>104.26</v>
      </c>
      <c r="T18" t="n">
        <v>66332.92999999999</v>
      </c>
      <c r="U18" t="n">
        <v>0.43</v>
      </c>
      <c r="V18" t="n">
        <v>0.85</v>
      </c>
      <c r="W18" t="n">
        <v>20.88</v>
      </c>
      <c r="X18" t="n">
        <v>4.1</v>
      </c>
      <c r="Y18" t="n">
        <v>1</v>
      </c>
      <c r="Z18" t="n">
        <v>10</v>
      </c>
      <c r="AA18" t="n">
        <v>2370.117596494569</v>
      </c>
      <c r="AB18" t="n">
        <v>3242.899457732782</v>
      </c>
      <c r="AC18" t="n">
        <v>2933.401684924618</v>
      </c>
      <c r="AD18" t="n">
        <v>2370117.596494569</v>
      </c>
      <c r="AE18" t="n">
        <v>3242899.457732782</v>
      </c>
      <c r="AF18" t="n">
        <v>1.765520749443455e-06</v>
      </c>
      <c r="AG18" t="n">
        <v>2.794166666666667</v>
      </c>
      <c r="AH18" t="n">
        <v>2933401.684924618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1.5046</v>
      </c>
      <c r="E19" t="n">
        <v>66.45999999999999</v>
      </c>
      <c r="F19" t="n">
        <v>56.46</v>
      </c>
      <c r="G19" t="n">
        <v>24.91</v>
      </c>
      <c r="H19" t="n">
        <v>0.33</v>
      </c>
      <c r="I19" t="n">
        <v>136</v>
      </c>
      <c r="J19" t="n">
        <v>282.4</v>
      </c>
      <c r="K19" t="n">
        <v>60.56</v>
      </c>
      <c r="L19" t="n">
        <v>5.25</v>
      </c>
      <c r="M19" t="n">
        <v>134</v>
      </c>
      <c r="N19" t="n">
        <v>76.59999999999999</v>
      </c>
      <c r="O19" t="n">
        <v>35064.15</v>
      </c>
      <c r="P19" t="n">
        <v>985.63</v>
      </c>
      <c r="Q19" t="n">
        <v>1367.69</v>
      </c>
      <c r="R19" t="n">
        <v>232.66</v>
      </c>
      <c r="S19" t="n">
        <v>104.26</v>
      </c>
      <c r="T19" t="n">
        <v>62703.83</v>
      </c>
      <c r="U19" t="n">
        <v>0.45</v>
      </c>
      <c r="V19" t="n">
        <v>0.85</v>
      </c>
      <c r="W19" t="n">
        <v>20.87</v>
      </c>
      <c r="X19" t="n">
        <v>3.88</v>
      </c>
      <c r="Y19" t="n">
        <v>1</v>
      </c>
      <c r="Z19" t="n">
        <v>10</v>
      </c>
      <c r="AA19" t="n">
        <v>2338.879624483059</v>
      </c>
      <c r="AB19" t="n">
        <v>3200.158286304569</v>
      </c>
      <c r="AC19" t="n">
        <v>2894.739670909903</v>
      </c>
      <c r="AD19" t="n">
        <v>2338879.624483059</v>
      </c>
      <c r="AE19" t="n">
        <v>3200158.286304569</v>
      </c>
      <c r="AF19" t="n">
        <v>1.781385809826061e-06</v>
      </c>
      <c r="AG19" t="n">
        <v>2.769166666666667</v>
      </c>
      <c r="AH19" t="n">
        <v>2894739.670909903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1.5174</v>
      </c>
      <c r="E20" t="n">
        <v>65.90000000000001</v>
      </c>
      <c r="F20" t="n">
        <v>56.26</v>
      </c>
      <c r="G20" t="n">
        <v>26.17</v>
      </c>
      <c r="H20" t="n">
        <v>0.35</v>
      </c>
      <c r="I20" t="n">
        <v>129</v>
      </c>
      <c r="J20" t="n">
        <v>282.9</v>
      </c>
      <c r="K20" t="n">
        <v>60.56</v>
      </c>
      <c r="L20" t="n">
        <v>5.5</v>
      </c>
      <c r="M20" t="n">
        <v>127</v>
      </c>
      <c r="N20" t="n">
        <v>76.84999999999999</v>
      </c>
      <c r="O20" t="n">
        <v>35125.37</v>
      </c>
      <c r="P20" t="n">
        <v>981.9400000000001</v>
      </c>
      <c r="Q20" t="n">
        <v>1367.64</v>
      </c>
      <c r="R20" t="n">
        <v>225.67</v>
      </c>
      <c r="S20" t="n">
        <v>104.26</v>
      </c>
      <c r="T20" t="n">
        <v>59243.97</v>
      </c>
      <c r="U20" t="n">
        <v>0.46</v>
      </c>
      <c r="V20" t="n">
        <v>0.85</v>
      </c>
      <c r="W20" t="n">
        <v>20.86</v>
      </c>
      <c r="X20" t="n">
        <v>3.67</v>
      </c>
      <c r="Y20" t="n">
        <v>1</v>
      </c>
      <c r="Z20" t="n">
        <v>10</v>
      </c>
      <c r="AA20" t="n">
        <v>2310.732247738961</v>
      </c>
      <c r="AB20" t="n">
        <v>3161.64580366867</v>
      </c>
      <c r="AC20" t="n">
        <v>2859.902765564168</v>
      </c>
      <c r="AD20" t="n">
        <v>2310732.247738961</v>
      </c>
      <c r="AE20" t="n">
        <v>3161645.80366867</v>
      </c>
      <c r="AF20" t="n">
        <v>1.79654049437064e-06</v>
      </c>
      <c r="AG20" t="n">
        <v>2.745833333333334</v>
      </c>
      <c r="AH20" t="n">
        <v>2859902.765564168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1.5289</v>
      </c>
      <c r="E21" t="n">
        <v>65.41</v>
      </c>
      <c r="F21" t="n">
        <v>56.08</v>
      </c>
      <c r="G21" t="n">
        <v>27.36</v>
      </c>
      <c r="H21" t="n">
        <v>0.36</v>
      </c>
      <c r="I21" t="n">
        <v>123</v>
      </c>
      <c r="J21" t="n">
        <v>283.4</v>
      </c>
      <c r="K21" t="n">
        <v>60.56</v>
      </c>
      <c r="L21" t="n">
        <v>5.75</v>
      </c>
      <c r="M21" t="n">
        <v>121</v>
      </c>
      <c r="N21" t="n">
        <v>77.09</v>
      </c>
      <c r="O21" t="n">
        <v>35186.68</v>
      </c>
      <c r="P21" t="n">
        <v>978.41</v>
      </c>
      <c r="Q21" t="n">
        <v>1367.59</v>
      </c>
      <c r="R21" t="n">
        <v>220.98</v>
      </c>
      <c r="S21" t="n">
        <v>104.26</v>
      </c>
      <c r="T21" t="n">
        <v>56929.18</v>
      </c>
      <c r="U21" t="n">
        <v>0.47</v>
      </c>
      <c r="V21" t="n">
        <v>0.85</v>
      </c>
      <c r="W21" t="n">
        <v>20.82</v>
      </c>
      <c r="X21" t="n">
        <v>3.5</v>
      </c>
      <c r="Y21" t="n">
        <v>1</v>
      </c>
      <c r="Z21" t="n">
        <v>10</v>
      </c>
      <c r="AA21" t="n">
        <v>2285.50392820157</v>
      </c>
      <c r="AB21" t="n">
        <v>3127.127303882704</v>
      </c>
      <c r="AC21" t="n">
        <v>2828.678662950757</v>
      </c>
      <c r="AD21" t="n">
        <v>2285503.928201571</v>
      </c>
      <c r="AE21" t="n">
        <v>3127127.303882704</v>
      </c>
      <c r="AF21" t="n">
        <v>1.81015603126616e-06</v>
      </c>
      <c r="AG21" t="n">
        <v>2.725416666666666</v>
      </c>
      <c r="AH21" t="n">
        <v>2828678.662950757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1.5379</v>
      </c>
      <c r="E22" t="n">
        <v>65.02</v>
      </c>
      <c r="F22" t="n">
        <v>55.96</v>
      </c>
      <c r="G22" t="n">
        <v>28.45</v>
      </c>
      <c r="H22" t="n">
        <v>0.38</v>
      </c>
      <c r="I22" t="n">
        <v>118</v>
      </c>
      <c r="J22" t="n">
        <v>283.9</v>
      </c>
      <c r="K22" t="n">
        <v>60.56</v>
      </c>
      <c r="L22" t="n">
        <v>6</v>
      </c>
      <c r="M22" t="n">
        <v>116</v>
      </c>
      <c r="N22" t="n">
        <v>77.34</v>
      </c>
      <c r="O22" t="n">
        <v>35248.1</v>
      </c>
      <c r="P22" t="n">
        <v>976.09</v>
      </c>
      <c r="Q22" t="n">
        <v>1367.73</v>
      </c>
      <c r="R22" t="n">
        <v>216.5</v>
      </c>
      <c r="S22" t="n">
        <v>104.26</v>
      </c>
      <c r="T22" t="n">
        <v>54717.61</v>
      </c>
      <c r="U22" t="n">
        <v>0.48</v>
      </c>
      <c r="V22" t="n">
        <v>0.86</v>
      </c>
      <c r="W22" t="n">
        <v>20.83</v>
      </c>
      <c r="X22" t="n">
        <v>3.37</v>
      </c>
      <c r="Y22" t="n">
        <v>1</v>
      </c>
      <c r="Z22" t="n">
        <v>10</v>
      </c>
      <c r="AA22" t="n">
        <v>2266.976939742786</v>
      </c>
      <c r="AB22" t="n">
        <v>3101.777860920347</v>
      </c>
      <c r="AC22" t="n">
        <v>2805.748535246563</v>
      </c>
      <c r="AD22" t="n">
        <v>2266976.939742786</v>
      </c>
      <c r="AE22" t="n">
        <v>3101777.860920347</v>
      </c>
      <c r="AF22" t="n">
        <v>1.820811668836567e-06</v>
      </c>
      <c r="AG22" t="n">
        <v>2.709166666666667</v>
      </c>
      <c r="AH22" t="n">
        <v>2805748.535246563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1.5483</v>
      </c>
      <c r="E23" t="n">
        <v>64.59</v>
      </c>
      <c r="F23" t="n">
        <v>55.79</v>
      </c>
      <c r="G23" t="n">
        <v>29.62</v>
      </c>
      <c r="H23" t="n">
        <v>0.39</v>
      </c>
      <c r="I23" t="n">
        <v>113</v>
      </c>
      <c r="J23" t="n">
        <v>284.4</v>
      </c>
      <c r="K23" t="n">
        <v>60.56</v>
      </c>
      <c r="L23" t="n">
        <v>6.25</v>
      </c>
      <c r="M23" t="n">
        <v>111</v>
      </c>
      <c r="N23" t="n">
        <v>77.59</v>
      </c>
      <c r="O23" t="n">
        <v>35309.61</v>
      </c>
      <c r="P23" t="n">
        <v>972.58</v>
      </c>
      <c r="Q23" t="n">
        <v>1367.81</v>
      </c>
      <c r="R23" t="n">
        <v>211.64</v>
      </c>
      <c r="S23" t="n">
        <v>104.26</v>
      </c>
      <c r="T23" t="n">
        <v>52311.43</v>
      </c>
      <c r="U23" t="n">
        <v>0.49</v>
      </c>
      <c r="V23" t="n">
        <v>0.86</v>
      </c>
      <c r="W23" t="n">
        <v>20.8</v>
      </c>
      <c r="X23" t="n">
        <v>3.2</v>
      </c>
      <c r="Y23" t="n">
        <v>1</v>
      </c>
      <c r="Z23" t="n">
        <v>10</v>
      </c>
      <c r="AA23" t="n">
        <v>2244.155866660337</v>
      </c>
      <c r="AB23" t="n">
        <v>3070.553061934253</v>
      </c>
      <c r="AC23" t="n">
        <v>2777.503787251421</v>
      </c>
      <c r="AD23" t="n">
        <v>2244155.866660337</v>
      </c>
      <c r="AE23" t="n">
        <v>3070553.061934253</v>
      </c>
      <c r="AF23" t="n">
        <v>1.833124850029038e-06</v>
      </c>
      <c r="AG23" t="n">
        <v>2.69125</v>
      </c>
      <c r="AH23" t="n">
        <v>2777503.787251421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1.5574</v>
      </c>
      <c r="E24" t="n">
        <v>64.20999999999999</v>
      </c>
      <c r="F24" t="n">
        <v>55.67</v>
      </c>
      <c r="G24" t="n">
        <v>30.93</v>
      </c>
      <c r="H24" t="n">
        <v>0.41</v>
      </c>
      <c r="I24" t="n">
        <v>108</v>
      </c>
      <c r="J24" t="n">
        <v>284.89</v>
      </c>
      <c r="K24" t="n">
        <v>60.56</v>
      </c>
      <c r="L24" t="n">
        <v>6.5</v>
      </c>
      <c r="M24" t="n">
        <v>106</v>
      </c>
      <c r="N24" t="n">
        <v>77.84</v>
      </c>
      <c r="O24" t="n">
        <v>35371.22</v>
      </c>
      <c r="P24" t="n">
        <v>970.3200000000001</v>
      </c>
      <c r="Q24" t="n">
        <v>1367.71</v>
      </c>
      <c r="R24" t="n">
        <v>206.55</v>
      </c>
      <c r="S24" t="n">
        <v>104.26</v>
      </c>
      <c r="T24" t="n">
        <v>49790.81</v>
      </c>
      <c r="U24" t="n">
        <v>0.5</v>
      </c>
      <c r="V24" t="n">
        <v>0.86</v>
      </c>
      <c r="W24" t="n">
        <v>20.83</v>
      </c>
      <c r="X24" t="n">
        <v>3.08</v>
      </c>
      <c r="Y24" t="n">
        <v>1</v>
      </c>
      <c r="Z24" t="n">
        <v>10</v>
      </c>
      <c r="AA24" t="n">
        <v>2226.050836610037</v>
      </c>
      <c r="AB24" t="n">
        <v>3045.780961081876</v>
      </c>
      <c r="AC24" t="n">
        <v>2755.095900936534</v>
      </c>
      <c r="AD24" t="n">
        <v>2226050.836610037</v>
      </c>
      <c r="AE24" t="n">
        <v>3045780.961081876</v>
      </c>
      <c r="AF24" t="n">
        <v>1.843898883572449e-06</v>
      </c>
      <c r="AG24" t="n">
        <v>2.675416666666667</v>
      </c>
      <c r="AH24" t="n">
        <v>2755095.900936534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1.5655</v>
      </c>
      <c r="E25" t="n">
        <v>63.88</v>
      </c>
      <c r="F25" t="n">
        <v>55.55</v>
      </c>
      <c r="G25" t="n">
        <v>32.05</v>
      </c>
      <c r="H25" t="n">
        <v>0.42</v>
      </c>
      <c r="I25" t="n">
        <v>104</v>
      </c>
      <c r="J25" t="n">
        <v>285.39</v>
      </c>
      <c r="K25" t="n">
        <v>60.56</v>
      </c>
      <c r="L25" t="n">
        <v>6.75</v>
      </c>
      <c r="M25" t="n">
        <v>102</v>
      </c>
      <c r="N25" t="n">
        <v>78.09</v>
      </c>
      <c r="O25" t="n">
        <v>35432.93</v>
      </c>
      <c r="P25" t="n">
        <v>967.87</v>
      </c>
      <c r="Q25" t="n">
        <v>1367.53</v>
      </c>
      <c r="R25" t="n">
        <v>202.38</v>
      </c>
      <c r="S25" t="n">
        <v>104.26</v>
      </c>
      <c r="T25" t="n">
        <v>47727.38</v>
      </c>
      <c r="U25" t="n">
        <v>0.52</v>
      </c>
      <c r="V25" t="n">
        <v>0.86</v>
      </c>
      <c r="W25" t="n">
        <v>20.83</v>
      </c>
      <c r="X25" t="n">
        <v>2.96</v>
      </c>
      <c r="Y25" t="n">
        <v>1</v>
      </c>
      <c r="Z25" t="n">
        <v>10</v>
      </c>
      <c r="AA25" t="n">
        <v>2209.274156089577</v>
      </c>
      <c r="AB25" t="n">
        <v>3022.826366658872</v>
      </c>
      <c r="AC25" t="n">
        <v>2734.332060788287</v>
      </c>
      <c r="AD25" t="n">
        <v>2209274.156089576</v>
      </c>
      <c r="AE25" t="n">
        <v>3022826.366658872</v>
      </c>
      <c r="AF25" t="n">
        <v>1.853488957385816e-06</v>
      </c>
      <c r="AG25" t="n">
        <v>2.661666666666667</v>
      </c>
      <c r="AH25" t="n">
        <v>2734332.060788287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1.5736</v>
      </c>
      <c r="E26" t="n">
        <v>63.55</v>
      </c>
      <c r="F26" t="n">
        <v>55.43</v>
      </c>
      <c r="G26" t="n">
        <v>33.26</v>
      </c>
      <c r="H26" t="n">
        <v>0.44</v>
      </c>
      <c r="I26" t="n">
        <v>100</v>
      </c>
      <c r="J26" t="n">
        <v>285.9</v>
      </c>
      <c r="K26" t="n">
        <v>60.56</v>
      </c>
      <c r="L26" t="n">
        <v>7</v>
      </c>
      <c r="M26" t="n">
        <v>98</v>
      </c>
      <c r="N26" t="n">
        <v>78.34</v>
      </c>
      <c r="O26" t="n">
        <v>35494.74</v>
      </c>
      <c r="P26" t="n">
        <v>965.45</v>
      </c>
      <c r="Q26" t="n">
        <v>1367.51</v>
      </c>
      <c r="R26" t="n">
        <v>199.42</v>
      </c>
      <c r="S26" t="n">
        <v>104.26</v>
      </c>
      <c r="T26" t="n">
        <v>46264.49</v>
      </c>
      <c r="U26" t="n">
        <v>0.52</v>
      </c>
      <c r="V26" t="n">
        <v>0.86</v>
      </c>
      <c r="W26" t="n">
        <v>20.8</v>
      </c>
      <c r="X26" t="n">
        <v>2.85</v>
      </c>
      <c r="Y26" t="n">
        <v>1</v>
      </c>
      <c r="Z26" t="n">
        <v>10</v>
      </c>
      <c r="AA26" t="n">
        <v>2192.714902802122</v>
      </c>
      <c r="AB26" t="n">
        <v>3000.16926576828</v>
      </c>
      <c r="AC26" t="n">
        <v>2713.837321807253</v>
      </c>
      <c r="AD26" t="n">
        <v>2192714.902802122</v>
      </c>
      <c r="AE26" t="n">
        <v>3000169.26576828</v>
      </c>
      <c r="AF26" t="n">
        <v>1.863079031199182e-06</v>
      </c>
      <c r="AG26" t="n">
        <v>2.647916666666667</v>
      </c>
      <c r="AH26" t="n">
        <v>2713837.321807253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1.5796</v>
      </c>
      <c r="E27" t="n">
        <v>63.31</v>
      </c>
      <c r="F27" t="n">
        <v>55.34</v>
      </c>
      <c r="G27" t="n">
        <v>34.23</v>
      </c>
      <c r="H27" t="n">
        <v>0.45</v>
      </c>
      <c r="I27" t="n">
        <v>97</v>
      </c>
      <c r="J27" t="n">
        <v>286.4</v>
      </c>
      <c r="K27" t="n">
        <v>60.56</v>
      </c>
      <c r="L27" t="n">
        <v>7.25</v>
      </c>
      <c r="M27" t="n">
        <v>95</v>
      </c>
      <c r="N27" t="n">
        <v>78.59</v>
      </c>
      <c r="O27" t="n">
        <v>35556.78</v>
      </c>
      <c r="P27" t="n">
        <v>963.8099999999999</v>
      </c>
      <c r="Q27" t="n">
        <v>1367.53</v>
      </c>
      <c r="R27" t="n">
        <v>195.74</v>
      </c>
      <c r="S27" t="n">
        <v>104.26</v>
      </c>
      <c r="T27" t="n">
        <v>44442.99</v>
      </c>
      <c r="U27" t="n">
        <v>0.53</v>
      </c>
      <c r="V27" t="n">
        <v>0.87</v>
      </c>
      <c r="W27" t="n">
        <v>20.82</v>
      </c>
      <c r="X27" t="n">
        <v>2.76</v>
      </c>
      <c r="Y27" t="n">
        <v>1</v>
      </c>
      <c r="Z27" t="n">
        <v>10</v>
      </c>
      <c r="AA27" t="n">
        <v>2180.779254182734</v>
      </c>
      <c r="AB27" t="n">
        <v>2983.838384763407</v>
      </c>
      <c r="AC27" t="n">
        <v>2699.065037165063</v>
      </c>
      <c r="AD27" t="n">
        <v>2180779.254182734</v>
      </c>
      <c r="AE27" t="n">
        <v>2983838.384763407</v>
      </c>
      <c r="AF27" t="n">
        <v>1.870182789579453e-06</v>
      </c>
      <c r="AG27" t="n">
        <v>2.637916666666667</v>
      </c>
      <c r="AH27" t="n">
        <v>2699065.037165063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1.5874</v>
      </c>
      <c r="E28" t="n">
        <v>63</v>
      </c>
      <c r="F28" t="n">
        <v>55.24</v>
      </c>
      <c r="G28" t="n">
        <v>35.64</v>
      </c>
      <c r="H28" t="n">
        <v>0.47</v>
      </c>
      <c r="I28" t="n">
        <v>93</v>
      </c>
      <c r="J28" t="n">
        <v>286.9</v>
      </c>
      <c r="K28" t="n">
        <v>60.56</v>
      </c>
      <c r="L28" t="n">
        <v>7.5</v>
      </c>
      <c r="M28" t="n">
        <v>91</v>
      </c>
      <c r="N28" t="n">
        <v>78.84999999999999</v>
      </c>
      <c r="O28" t="n">
        <v>35618.8</v>
      </c>
      <c r="P28" t="n">
        <v>961.5599999999999</v>
      </c>
      <c r="Q28" t="n">
        <v>1367.61</v>
      </c>
      <c r="R28" t="n">
        <v>192.66</v>
      </c>
      <c r="S28" t="n">
        <v>104.26</v>
      </c>
      <c r="T28" t="n">
        <v>42922.29</v>
      </c>
      <c r="U28" t="n">
        <v>0.54</v>
      </c>
      <c r="V28" t="n">
        <v>0.87</v>
      </c>
      <c r="W28" t="n">
        <v>20.81</v>
      </c>
      <c r="X28" t="n">
        <v>2.65</v>
      </c>
      <c r="Y28" t="n">
        <v>1</v>
      </c>
      <c r="Z28" t="n">
        <v>10</v>
      </c>
      <c r="AA28" t="n">
        <v>2165.424818775499</v>
      </c>
      <c r="AB28" t="n">
        <v>2962.829768849346</v>
      </c>
      <c r="AC28" t="n">
        <v>2680.061454068061</v>
      </c>
      <c r="AD28" t="n">
        <v>2165424.818775499</v>
      </c>
      <c r="AE28" t="n">
        <v>2962829.768849346</v>
      </c>
      <c r="AF28" t="n">
        <v>1.879417675473806e-06</v>
      </c>
      <c r="AG28" t="n">
        <v>2.625</v>
      </c>
      <c r="AH28" t="n">
        <v>2680061.454068061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1.5945</v>
      </c>
      <c r="E29" t="n">
        <v>62.71</v>
      </c>
      <c r="F29" t="n">
        <v>55.11</v>
      </c>
      <c r="G29" t="n">
        <v>36.74</v>
      </c>
      <c r="H29" t="n">
        <v>0.48</v>
      </c>
      <c r="I29" t="n">
        <v>90</v>
      </c>
      <c r="J29" t="n">
        <v>287.41</v>
      </c>
      <c r="K29" t="n">
        <v>60.56</v>
      </c>
      <c r="L29" t="n">
        <v>7.75</v>
      </c>
      <c r="M29" t="n">
        <v>88</v>
      </c>
      <c r="N29" t="n">
        <v>79.09999999999999</v>
      </c>
      <c r="O29" t="n">
        <v>35680.92</v>
      </c>
      <c r="P29" t="n">
        <v>959.12</v>
      </c>
      <c r="Q29" t="n">
        <v>1367.44</v>
      </c>
      <c r="R29" t="n">
        <v>188.95</v>
      </c>
      <c r="S29" t="n">
        <v>104.26</v>
      </c>
      <c r="T29" t="n">
        <v>41079.06</v>
      </c>
      <c r="U29" t="n">
        <v>0.55</v>
      </c>
      <c r="V29" t="n">
        <v>0.87</v>
      </c>
      <c r="W29" t="n">
        <v>20.79</v>
      </c>
      <c r="X29" t="n">
        <v>2.53</v>
      </c>
      <c r="Y29" t="n">
        <v>1</v>
      </c>
      <c r="Z29" t="n">
        <v>10</v>
      </c>
      <c r="AA29" t="n">
        <v>2150.507466554223</v>
      </c>
      <c r="AB29" t="n">
        <v>2942.419189433062</v>
      </c>
      <c r="AC29" t="n">
        <v>2661.59883170484</v>
      </c>
      <c r="AD29" t="n">
        <v>2150507.466554224</v>
      </c>
      <c r="AE29" t="n">
        <v>2942419.189433062</v>
      </c>
      <c r="AF29" t="n">
        <v>1.887823789557127e-06</v>
      </c>
      <c r="AG29" t="n">
        <v>2.612916666666667</v>
      </c>
      <c r="AH29" t="n">
        <v>2661598.831704841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1.6005</v>
      </c>
      <c r="E30" t="n">
        <v>62.48</v>
      </c>
      <c r="F30" t="n">
        <v>55.04</v>
      </c>
      <c r="G30" t="n">
        <v>37.96</v>
      </c>
      <c r="H30" t="n">
        <v>0.49</v>
      </c>
      <c r="I30" t="n">
        <v>87</v>
      </c>
      <c r="J30" t="n">
        <v>287.91</v>
      </c>
      <c r="K30" t="n">
        <v>60.56</v>
      </c>
      <c r="L30" t="n">
        <v>8</v>
      </c>
      <c r="M30" t="n">
        <v>85</v>
      </c>
      <c r="N30" t="n">
        <v>79.36</v>
      </c>
      <c r="O30" t="n">
        <v>35743.15</v>
      </c>
      <c r="P30" t="n">
        <v>957.41</v>
      </c>
      <c r="Q30" t="n">
        <v>1367.53</v>
      </c>
      <c r="R30" t="n">
        <v>186.67</v>
      </c>
      <c r="S30" t="n">
        <v>104.26</v>
      </c>
      <c r="T30" t="n">
        <v>39953.88</v>
      </c>
      <c r="U30" t="n">
        <v>0.5600000000000001</v>
      </c>
      <c r="V30" t="n">
        <v>0.87</v>
      </c>
      <c r="W30" t="n">
        <v>20.77</v>
      </c>
      <c r="X30" t="n">
        <v>2.45</v>
      </c>
      <c r="Y30" t="n">
        <v>1</v>
      </c>
      <c r="Z30" t="n">
        <v>10</v>
      </c>
      <c r="AA30" t="n">
        <v>2139.02330678184</v>
      </c>
      <c r="AB30" t="n">
        <v>2926.706055387117</v>
      </c>
      <c r="AC30" t="n">
        <v>2647.385337118717</v>
      </c>
      <c r="AD30" t="n">
        <v>2139023.30678184</v>
      </c>
      <c r="AE30" t="n">
        <v>2926706.055387117</v>
      </c>
      <c r="AF30" t="n">
        <v>1.894927547937399e-06</v>
      </c>
      <c r="AG30" t="n">
        <v>2.603333333333333</v>
      </c>
      <c r="AH30" t="n">
        <v>2647385.337118717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1.6068</v>
      </c>
      <c r="E31" t="n">
        <v>62.24</v>
      </c>
      <c r="F31" t="n">
        <v>54.95</v>
      </c>
      <c r="G31" t="n">
        <v>39.25</v>
      </c>
      <c r="H31" t="n">
        <v>0.51</v>
      </c>
      <c r="I31" t="n">
        <v>84</v>
      </c>
      <c r="J31" t="n">
        <v>288.42</v>
      </c>
      <c r="K31" t="n">
        <v>60.56</v>
      </c>
      <c r="L31" t="n">
        <v>8.25</v>
      </c>
      <c r="M31" t="n">
        <v>82</v>
      </c>
      <c r="N31" t="n">
        <v>79.61</v>
      </c>
      <c r="O31" t="n">
        <v>35805.48</v>
      </c>
      <c r="P31" t="n">
        <v>955.55</v>
      </c>
      <c r="Q31" t="n">
        <v>1367.49</v>
      </c>
      <c r="R31" t="n">
        <v>183.81</v>
      </c>
      <c r="S31" t="n">
        <v>104.26</v>
      </c>
      <c r="T31" t="n">
        <v>38540.56</v>
      </c>
      <c r="U31" t="n">
        <v>0.57</v>
      </c>
      <c r="V31" t="n">
        <v>0.87</v>
      </c>
      <c r="W31" t="n">
        <v>20.77</v>
      </c>
      <c r="X31" t="n">
        <v>2.37</v>
      </c>
      <c r="Y31" t="n">
        <v>1</v>
      </c>
      <c r="Z31" t="n">
        <v>10</v>
      </c>
      <c r="AA31" t="n">
        <v>2126.761429917794</v>
      </c>
      <c r="AB31" t="n">
        <v>2909.928814505901</v>
      </c>
      <c r="AC31" t="n">
        <v>2632.209292560199</v>
      </c>
      <c r="AD31" t="n">
        <v>2126761.429917794</v>
      </c>
      <c r="AE31" t="n">
        <v>2909928.814505901</v>
      </c>
      <c r="AF31" t="n">
        <v>1.902386494236684e-06</v>
      </c>
      <c r="AG31" t="n">
        <v>2.593333333333333</v>
      </c>
      <c r="AH31" t="n">
        <v>2632209.292560199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1.6102</v>
      </c>
      <c r="E32" t="n">
        <v>62.1</v>
      </c>
      <c r="F32" t="n">
        <v>54.92</v>
      </c>
      <c r="G32" t="n">
        <v>40.19</v>
      </c>
      <c r="H32" t="n">
        <v>0.52</v>
      </c>
      <c r="I32" t="n">
        <v>82</v>
      </c>
      <c r="J32" t="n">
        <v>288.92</v>
      </c>
      <c r="K32" t="n">
        <v>60.56</v>
      </c>
      <c r="L32" t="n">
        <v>8.5</v>
      </c>
      <c r="M32" t="n">
        <v>80</v>
      </c>
      <c r="N32" t="n">
        <v>79.87</v>
      </c>
      <c r="O32" t="n">
        <v>35867.91</v>
      </c>
      <c r="P32" t="n">
        <v>954.72</v>
      </c>
      <c r="Q32" t="n">
        <v>1367.64</v>
      </c>
      <c r="R32" t="n">
        <v>182.51</v>
      </c>
      <c r="S32" t="n">
        <v>104.26</v>
      </c>
      <c r="T32" t="n">
        <v>37899.3</v>
      </c>
      <c r="U32" t="n">
        <v>0.57</v>
      </c>
      <c r="V32" t="n">
        <v>0.87</v>
      </c>
      <c r="W32" t="n">
        <v>20.78</v>
      </c>
      <c r="X32" t="n">
        <v>2.34</v>
      </c>
      <c r="Y32" t="n">
        <v>1</v>
      </c>
      <c r="Z32" t="n">
        <v>10</v>
      </c>
      <c r="AA32" t="n">
        <v>2120.663262292234</v>
      </c>
      <c r="AB32" t="n">
        <v>2901.58503252844</v>
      </c>
      <c r="AC32" t="n">
        <v>2624.661829424096</v>
      </c>
      <c r="AD32" t="n">
        <v>2120663.262292234</v>
      </c>
      <c r="AE32" t="n">
        <v>2901585.03252844</v>
      </c>
      <c r="AF32" t="n">
        <v>1.906411957318838e-06</v>
      </c>
      <c r="AG32" t="n">
        <v>2.5875</v>
      </c>
      <c r="AH32" t="n">
        <v>2624661.829424096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1.6174</v>
      </c>
      <c r="E33" t="n">
        <v>61.83</v>
      </c>
      <c r="F33" t="n">
        <v>54.8</v>
      </c>
      <c r="G33" t="n">
        <v>41.62</v>
      </c>
      <c r="H33" t="n">
        <v>0.54</v>
      </c>
      <c r="I33" t="n">
        <v>79</v>
      </c>
      <c r="J33" t="n">
        <v>289.43</v>
      </c>
      <c r="K33" t="n">
        <v>60.56</v>
      </c>
      <c r="L33" t="n">
        <v>8.75</v>
      </c>
      <c r="M33" t="n">
        <v>77</v>
      </c>
      <c r="N33" t="n">
        <v>80.12</v>
      </c>
      <c r="O33" t="n">
        <v>35930.44</v>
      </c>
      <c r="P33" t="n">
        <v>952.49</v>
      </c>
      <c r="Q33" t="n">
        <v>1367.44</v>
      </c>
      <c r="R33" t="n">
        <v>178.79</v>
      </c>
      <c r="S33" t="n">
        <v>104.26</v>
      </c>
      <c r="T33" t="n">
        <v>36057.55</v>
      </c>
      <c r="U33" t="n">
        <v>0.58</v>
      </c>
      <c r="V33" t="n">
        <v>0.87</v>
      </c>
      <c r="W33" t="n">
        <v>20.77</v>
      </c>
      <c r="X33" t="n">
        <v>2.22</v>
      </c>
      <c r="Y33" t="n">
        <v>1</v>
      </c>
      <c r="Z33" t="n">
        <v>10</v>
      </c>
      <c r="AA33" t="n">
        <v>2106.462672827476</v>
      </c>
      <c r="AB33" t="n">
        <v>2882.155159536967</v>
      </c>
      <c r="AC33" t="n">
        <v>2607.086316240931</v>
      </c>
      <c r="AD33" t="n">
        <v>2106462.672827476</v>
      </c>
      <c r="AE33" t="n">
        <v>2882155.159536968</v>
      </c>
      <c r="AF33" t="n">
        <v>1.914936467375164e-06</v>
      </c>
      <c r="AG33" t="n">
        <v>2.57625</v>
      </c>
      <c r="AH33" t="n">
        <v>2607086.316240931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1.621</v>
      </c>
      <c r="E34" t="n">
        <v>61.69</v>
      </c>
      <c r="F34" t="n">
        <v>54.77</v>
      </c>
      <c r="G34" t="n">
        <v>42.68</v>
      </c>
      <c r="H34" t="n">
        <v>0.55</v>
      </c>
      <c r="I34" t="n">
        <v>77</v>
      </c>
      <c r="J34" t="n">
        <v>289.94</v>
      </c>
      <c r="K34" t="n">
        <v>60.56</v>
      </c>
      <c r="L34" t="n">
        <v>9</v>
      </c>
      <c r="M34" t="n">
        <v>75</v>
      </c>
      <c r="N34" t="n">
        <v>80.38</v>
      </c>
      <c r="O34" t="n">
        <v>35993.08</v>
      </c>
      <c r="P34" t="n">
        <v>951.76</v>
      </c>
      <c r="Q34" t="n">
        <v>1367.48</v>
      </c>
      <c r="R34" t="n">
        <v>177.57</v>
      </c>
      <c r="S34" t="n">
        <v>104.26</v>
      </c>
      <c r="T34" t="n">
        <v>35458.3</v>
      </c>
      <c r="U34" t="n">
        <v>0.59</v>
      </c>
      <c r="V34" t="n">
        <v>0.88</v>
      </c>
      <c r="W34" t="n">
        <v>20.77</v>
      </c>
      <c r="X34" t="n">
        <v>2.19</v>
      </c>
      <c r="Y34" t="n">
        <v>1</v>
      </c>
      <c r="Z34" t="n">
        <v>10</v>
      </c>
      <c r="AA34" t="n">
        <v>2100.339603173709</v>
      </c>
      <c r="AB34" t="n">
        <v>2873.777305505915</v>
      </c>
      <c r="AC34" t="n">
        <v>2599.50803284021</v>
      </c>
      <c r="AD34" t="n">
        <v>2100339.603173709</v>
      </c>
      <c r="AE34" t="n">
        <v>2873777.305505915</v>
      </c>
      <c r="AF34" t="n">
        <v>1.919198722403326e-06</v>
      </c>
      <c r="AG34" t="n">
        <v>2.570416666666667</v>
      </c>
      <c r="AH34" t="n">
        <v>2599508.03284021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1.6252</v>
      </c>
      <c r="E35" t="n">
        <v>61.53</v>
      </c>
      <c r="F35" t="n">
        <v>54.71</v>
      </c>
      <c r="G35" t="n">
        <v>43.77</v>
      </c>
      <c r="H35" t="n">
        <v>0.57</v>
      </c>
      <c r="I35" t="n">
        <v>75</v>
      </c>
      <c r="J35" t="n">
        <v>290.45</v>
      </c>
      <c r="K35" t="n">
        <v>60.56</v>
      </c>
      <c r="L35" t="n">
        <v>9.25</v>
      </c>
      <c r="M35" t="n">
        <v>73</v>
      </c>
      <c r="N35" t="n">
        <v>80.64</v>
      </c>
      <c r="O35" t="n">
        <v>36055.83</v>
      </c>
      <c r="P35" t="n">
        <v>950.28</v>
      </c>
      <c r="Q35" t="n">
        <v>1367.5</v>
      </c>
      <c r="R35" t="n">
        <v>175.54</v>
      </c>
      <c r="S35" t="n">
        <v>104.26</v>
      </c>
      <c r="T35" t="n">
        <v>34453.36</v>
      </c>
      <c r="U35" t="n">
        <v>0.59</v>
      </c>
      <c r="V35" t="n">
        <v>0.88</v>
      </c>
      <c r="W35" t="n">
        <v>20.77</v>
      </c>
      <c r="X35" t="n">
        <v>2.13</v>
      </c>
      <c r="Y35" t="n">
        <v>1</v>
      </c>
      <c r="Z35" t="n">
        <v>10</v>
      </c>
      <c r="AA35" t="n">
        <v>2091.998782756044</v>
      </c>
      <c r="AB35" t="n">
        <v>2862.365027039439</v>
      </c>
      <c r="AC35" t="n">
        <v>2589.184926213342</v>
      </c>
      <c r="AD35" t="n">
        <v>2091998.782756045</v>
      </c>
      <c r="AE35" t="n">
        <v>2862365.027039439</v>
      </c>
      <c r="AF35" t="n">
        <v>1.924171353269516e-06</v>
      </c>
      <c r="AG35" t="n">
        <v>2.56375</v>
      </c>
      <c r="AH35" t="n">
        <v>2589184.926213342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1.6295</v>
      </c>
      <c r="E36" t="n">
        <v>61.37</v>
      </c>
      <c r="F36" t="n">
        <v>54.66</v>
      </c>
      <c r="G36" t="n">
        <v>44.92</v>
      </c>
      <c r="H36" t="n">
        <v>0.58</v>
      </c>
      <c r="I36" t="n">
        <v>73</v>
      </c>
      <c r="J36" t="n">
        <v>290.96</v>
      </c>
      <c r="K36" t="n">
        <v>60.56</v>
      </c>
      <c r="L36" t="n">
        <v>9.5</v>
      </c>
      <c r="M36" t="n">
        <v>71</v>
      </c>
      <c r="N36" t="n">
        <v>80.90000000000001</v>
      </c>
      <c r="O36" t="n">
        <v>36118.68</v>
      </c>
      <c r="P36" t="n">
        <v>949.36</v>
      </c>
      <c r="Q36" t="n">
        <v>1367.5</v>
      </c>
      <c r="R36" t="n">
        <v>173.86</v>
      </c>
      <c r="S36" t="n">
        <v>104.26</v>
      </c>
      <c r="T36" t="n">
        <v>33621.84</v>
      </c>
      <c r="U36" t="n">
        <v>0.6</v>
      </c>
      <c r="V36" t="n">
        <v>0.88</v>
      </c>
      <c r="W36" t="n">
        <v>20.77</v>
      </c>
      <c r="X36" t="n">
        <v>2.08</v>
      </c>
      <c r="Y36" t="n">
        <v>1</v>
      </c>
      <c r="Z36" t="n">
        <v>10</v>
      </c>
      <c r="AA36" t="n">
        <v>2084.524266438322</v>
      </c>
      <c r="AB36" t="n">
        <v>2852.138064061144</v>
      </c>
      <c r="AC36" t="n">
        <v>2579.934010228062</v>
      </c>
      <c r="AD36" t="n">
        <v>2084524.266438322</v>
      </c>
      <c r="AE36" t="n">
        <v>2852138.064061144</v>
      </c>
      <c r="AF36" t="n">
        <v>1.929262380108711e-06</v>
      </c>
      <c r="AG36" t="n">
        <v>2.557083333333333</v>
      </c>
      <c r="AH36" t="n">
        <v>2579934.010228062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1.6345</v>
      </c>
      <c r="E37" t="n">
        <v>61.18</v>
      </c>
      <c r="F37" t="n">
        <v>54.57</v>
      </c>
      <c r="G37" t="n">
        <v>46.12</v>
      </c>
      <c r="H37" t="n">
        <v>0.6</v>
      </c>
      <c r="I37" t="n">
        <v>71</v>
      </c>
      <c r="J37" t="n">
        <v>291.47</v>
      </c>
      <c r="K37" t="n">
        <v>60.56</v>
      </c>
      <c r="L37" t="n">
        <v>9.75</v>
      </c>
      <c r="M37" t="n">
        <v>69</v>
      </c>
      <c r="N37" t="n">
        <v>81.16</v>
      </c>
      <c r="O37" t="n">
        <v>36181.64</v>
      </c>
      <c r="P37" t="n">
        <v>947.38</v>
      </c>
      <c r="Q37" t="n">
        <v>1367.34</v>
      </c>
      <c r="R37" t="n">
        <v>171.57</v>
      </c>
      <c r="S37" t="n">
        <v>104.26</v>
      </c>
      <c r="T37" t="n">
        <v>32485.57</v>
      </c>
      <c r="U37" t="n">
        <v>0.61</v>
      </c>
      <c r="V37" t="n">
        <v>0.88</v>
      </c>
      <c r="W37" t="n">
        <v>20.75</v>
      </c>
      <c r="X37" t="n">
        <v>1.99</v>
      </c>
      <c r="Y37" t="n">
        <v>1</v>
      </c>
      <c r="Z37" t="n">
        <v>10</v>
      </c>
      <c r="AA37" t="n">
        <v>2074.156491553636</v>
      </c>
      <c r="AB37" t="n">
        <v>2837.952417069969</v>
      </c>
      <c r="AC37" t="n">
        <v>2567.102221476044</v>
      </c>
      <c r="AD37" t="n">
        <v>2074156.491553635</v>
      </c>
      <c r="AE37" t="n">
        <v>2837952.417069969</v>
      </c>
      <c r="AF37" t="n">
        <v>1.935182178758937e-06</v>
      </c>
      <c r="AG37" t="n">
        <v>2.549166666666667</v>
      </c>
      <c r="AH37" t="n">
        <v>2567102.221476044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1.6383</v>
      </c>
      <c r="E38" t="n">
        <v>61.04</v>
      </c>
      <c r="F38" t="n">
        <v>54.54</v>
      </c>
      <c r="G38" t="n">
        <v>47.42</v>
      </c>
      <c r="H38" t="n">
        <v>0.61</v>
      </c>
      <c r="I38" t="n">
        <v>69</v>
      </c>
      <c r="J38" t="n">
        <v>291.98</v>
      </c>
      <c r="K38" t="n">
        <v>60.56</v>
      </c>
      <c r="L38" t="n">
        <v>10</v>
      </c>
      <c r="M38" t="n">
        <v>67</v>
      </c>
      <c r="N38" t="n">
        <v>81.42</v>
      </c>
      <c r="O38" t="n">
        <v>36244.71</v>
      </c>
      <c r="P38" t="n">
        <v>946.14</v>
      </c>
      <c r="Q38" t="n">
        <v>1367.28</v>
      </c>
      <c r="R38" t="n">
        <v>169.87</v>
      </c>
      <c r="S38" t="n">
        <v>104.26</v>
      </c>
      <c r="T38" t="n">
        <v>31644.94</v>
      </c>
      <c r="U38" t="n">
        <v>0.61</v>
      </c>
      <c r="V38" t="n">
        <v>0.88</v>
      </c>
      <c r="W38" t="n">
        <v>20.76</v>
      </c>
      <c r="X38" t="n">
        <v>1.96</v>
      </c>
      <c r="Y38" t="n">
        <v>1</v>
      </c>
      <c r="Z38" t="n">
        <v>10</v>
      </c>
      <c r="AA38" t="n">
        <v>2067.164996325076</v>
      </c>
      <c r="AB38" t="n">
        <v>2828.386344855253</v>
      </c>
      <c r="AC38" t="n">
        <v>2558.449121767434</v>
      </c>
      <c r="AD38" t="n">
        <v>2067164.996325076</v>
      </c>
      <c r="AE38" t="n">
        <v>2828386.344855253</v>
      </c>
      <c r="AF38" t="n">
        <v>1.939681225733109e-06</v>
      </c>
      <c r="AG38" t="n">
        <v>2.543333333333333</v>
      </c>
      <c r="AH38" t="n">
        <v>2558449.121767434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1.6425</v>
      </c>
      <c r="E39" t="n">
        <v>60.88</v>
      </c>
      <c r="F39" t="n">
        <v>54.48</v>
      </c>
      <c r="G39" t="n">
        <v>48.79</v>
      </c>
      <c r="H39" t="n">
        <v>0.62</v>
      </c>
      <c r="I39" t="n">
        <v>67</v>
      </c>
      <c r="J39" t="n">
        <v>292.49</v>
      </c>
      <c r="K39" t="n">
        <v>60.56</v>
      </c>
      <c r="L39" t="n">
        <v>10.25</v>
      </c>
      <c r="M39" t="n">
        <v>65</v>
      </c>
      <c r="N39" t="n">
        <v>81.68000000000001</v>
      </c>
      <c r="O39" t="n">
        <v>36307.88</v>
      </c>
      <c r="P39" t="n">
        <v>945.24</v>
      </c>
      <c r="Q39" t="n">
        <v>1367.49</v>
      </c>
      <c r="R39" t="n">
        <v>167.98</v>
      </c>
      <c r="S39" t="n">
        <v>104.26</v>
      </c>
      <c r="T39" t="n">
        <v>30712.12</v>
      </c>
      <c r="U39" t="n">
        <v>0.62</v>
      </c>
      <c r="V39" t="n">
        <v>0.88</v>
      </c>
      <c r="W39" t="n">
        <v>20.76</v>
      </c>
      <c r="X39" t="n">
        <v>1.9</v>
      </c>
      <c r="Y39" t="n">
        <v>1</v>
      </c>
      <c r="Z39" t="n">
        <v>10</v>
      </c>
      <c r="AA39" t="n">
        <v>2059.849554811743</v>
      </c>
      <c r="AB39" t="n">
        <v>2818.377035042209</v>
      </c>
      <c r="AC39" t="n">
        <v>2549.395086434792</v>
      </c>
      <c r="AD39" t="n">
        <v>2059849.554811743</v>
      </c>
      <c r="AE39" t="n">
        <v>2818377.035042209</v>
      </c>
      <c r="AF39" t="n">
        <v>1.944653856599299e-06</v>
      </c>
      <c r="AG39" t="n">
        <v>2.536666666666667</v>
      </c>
      <c r="AH39" t="n">
        <v>2549395.086434792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1.6449</v>
      </c>
      <c r="E40" t="n">
        <v>60.79</v>
      </c>
      <c r="F40" t="n">
        <v>54.45</v>
      </c>
      <c r="G40" t="n">
        <v>49.5</v>
      </c>
      <c r="H40" t="n">
        <v>0.64</v>
      </c>
      <c r="I40" t="n">
        <v>66</v>
      </c>
      <c r="J40" t="n">
        <v>293</v>
      </c>
      <c r="K40" t="n">
        <v>60.56</v>
      </c>
      <c r="L40" t="n">
        <v>10.5</v>
      </c>
      <c r="M40" t="n">
        <v>64</v>
      </c>
      <c r="N40" t="n">
        <v>81.95</v>
      </c>
      <c r="O40" t="n">
        <v>36371.17</v>
      </c>
      <c r="P40" t="n">
        <v>944.4299999999999</v>
      </c>
      <c r="Q40" t="n">
        <v>1367.39</v>
      </c>
      <c r="R40" t="n">
        <v>167.18</v>
      </c>
      <c r="S40" t="n">
        <v>104.26</v>
      </c>
      <c r="T40" t="n">
        <v>30315.5</v>
      </c>
      <c r="U40" t="n">
        <v>0.62</v>
      </c>
      <c r="V40" t="n">
        <v>0.88</v>
      </c>
      <c r="W40" t="n">
        <v>20.75</v>
      </c>
      <c r="X40" t="n">
        <v>1.87</v>
      </c>
      <c r="Y40" t="n">
        <v>1</v>
      </c>
      <c r="Z40" t="n">
        <v>10</v>
      </c>
      <c r="AA40" t="n">
        <v>2055.302081210702</v>
      </c>
      <c r="AB40" t="n">
        <v>2812.154981040888</v>
      </c>
      <c r="AC40" t="n">
        <v>2543.76685653465</v>
      </c>
      <c r="AD40" t="n">
        <v>2055302.081210702</v>
      </c>
      <c r="AE40" t="n">
        <v>2812154.981040888</v>
      </c>
      <c r="AF40" t="n">
        <v>1.947495359951408e-06</v>
      </c>
      <c r="AG40" t="n">
        <v>2.532916666666666</v>
      </c>
      <c r="AH40" t="n">
        <v>2543766.85653465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1.6501</v>
      </c>
      <c r="E41" t="n">
        <v>60.6</v>
      </c>
      <c r="F41" t="n">
        <v>54.36</v>
      </c>
      <c r="G41" t="n">
        <v>50.96</v>
      </c>
      <c r="H41" t="n">
        <v>0.65</v>
      </c>
      <c r="I41" t="n">
        <v>64</v>
      </c>
      <c r="J41" t="n">
        <v>293.52</v>
      </c>
      <c r="K41" t="n">
        <v>60.56</v>
      </c>
      <c r="L41" t="n">
        <v>10.75</v>
      </c>
      <c r="M41" t="n">
        <v>62</v>
      </c>
      <c r="N41" t="n">
        <v>82.20999999999999</v>
      </c>
      <c r="O41" t="n">
        <v>36434.56</v>
      </c>
      <c r="P41" t="n">
        <v>942.88</v>
      </c>
      <c r="Q41" t="n">
        <v>1367.47</v>
      </c>
      <c r="R41" t="n">
        <v>164.28</v>
      </c>
      <c r="S41" t="n">
        <v>104.26</v>
      </c>
      <c r="T41" t="n">
        <v>28877.62</v>
      </c>
      <c r="U41" t="n">
        <v>0.63</v>
      </c>
      <c r="V41" t="n">
        <v>0.88</v>
      </c>
      <c r="W41" t="n">
        <v>20.75</v>
      </c>
      <c r="X41" t="n">
        <v>1.78</v>
      </c>
      <c r="Y41" t="n">
        <v>1</v>
      </c>
      <c r="Z41" t="n">
        <v>10</v>
      </c>
      <c r="AA41" t="n">
        <v>2045.503781074162</v>
      </c>
      <c r="AB41" t="n">
        <v>2798.748514523581</v>
      </c>
      <c r="AC41" t="n">
        <v>2531.639884365661</v>
      </c>
      <c r="AD41" t="n">
        <v>2045503.781074162</v>
      </c>
      <c r="AE41" t="n">
        <v>2798748.514523581</v>
      </c>
      <c r="AF41" t="n">
        <v>1.953651950547642e-06</v>
      </c>
      <c r="AG41" t="n">
        <v>2.525</v>
      </c>
      <c r="AH41" t="n">
        <v>2531639.884365661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1.6516</v>
      </c>
      <c r="E42" t="n">
        <v>60.55</v>
      </c>
      <c r="F42" t="n">
        <v>54.36</v>
      </c>
      <c r="G42" t="n">
        <v>51.77</v>
      </c>
      <c r="H42" t="n">
        <v>0.67</v>
      </c>
      <c r="I42" t="n">
        <v>63</v>
      </c>
      <c r="J42" t="n">
        <v>294.03</v>
      </c>
      <c r="K42" t="n">
        <v>60.56</v>
      </c>
      <c r="L42" t="n">
        <v>11</v>
      </c>
      <c r="M42" t="n">
        <v>61</v>
      </c>
      <c r="N42" t="n">
        <v>82.48</v>
      </c>
      <c r="O42" t="n">
        <v>36498.06</v>
      </c>
      <c r="P42" t="n">
        <v>942.15</v>
      </c>
      <c r="Q42" t="n">
        <v>1367.35</v>
      </c>
      <c r="R42" t="n">
        <v>164.4</v>
      </c>
      <c r="S42" t="n">
        <v>104.26</v>
      </c>
      <c r="T42" t="n">
        <v>28940.92</v>
      </c>
      <c r="U42" t="n">
        <v>0.63</v>
      </c>
      <c r="V42" t="n">
        <v>0.88</v>
      </c>
      <c r="W42" t="n">
        <v>20.75</v>
      </c>
      <c r="X42" t="n">
        <v>1.78</v>
      </c>
      <c r="Y42" t="n">
        <v>1</v>
      </c>
      <c r="Z42" t="n">
        <v>10</v>
      </c>
      <c r="AA42" t="n">
        <v>2042.580416042962</v>
      </c>
      <c r="AB42" t="n">
        <v>2794.748637518129</v>
      </c>
      <c r="AC42" t="n">
        <v>2528.021750007747</v>
      </c>
      <c r="AD42" t="n">
        <v>2042580.416042962</v>
      </c>
      <c r="AE42" t="n">
        <v>2794748.637518129</v>
      </c>
      <c r="AF42" t="n">
        <v>1.95542789014271e-06</v>
      </c>
      <c r="AG42" t="n">
        <v>2.522916666666667</v>
      </c>
      <c r="AH42" t="n">
        <v>2528021.750007747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1.6556</v>
      </c>
      <c r="E43" t="n">
        <v>60.4</v>
      </c>
      <c r="F43" t="n">
        <v>54.31</v>
      </c>
      <c r="G43" t="n">
        <v>53.42</v>
      </c>
      <c r="H43" t="n">
        <v>0.68</v>
      </c>
      <c r="I43" t="n">
        <v>61</v>
      </c>
      <c r="J43" t="n">
        <v>294.55</v>
      </c>
      <c r="K43" t="n">
        <v>60.56</v>
      </c>
      <c r="L43" t="n">
        <v>11.25</v>
      </c>
      <c r="M43" t="n">
        <v>59</v>
      </c>
      <c r="N43" t="n">
        <v>82.73999999999999</v>
      </c>
      <c r="O43" t="n">
        <v>36561.67</v>
      </c>
      <c r="P43" t="n">
        <v>941.42</v>
      </c>
      <c r="Q43" t="n">
        <v>1367.34</v>
      </c>
      <c r="R43" t="n">
        <v>162.31</v>
      </c>
      <c r="S43" t="n">
        <v>104.26</v>
      </c>
      <c r="T43" t="n">
        <v>27903.83</v>
      </c>
      <c r="U43" t="n">
        <v>0.64</v>
      </c>
      <c r="V43" t="n">
        <v>0.88</v>
      </c>
      <c r="W43" t="n">
        <v>20.76</v>
      </c>
      <c r="X43" t="n">
        <v>1.73</v>
      </c>
      <c r="Y43" t="n">
        <v>1</v>
      </c>
      <c r="Z43" t="n">
        <v>10</v>
      </c>
      <c r="AA43" t="n">
        <v>2035.997024455114</v>
      </c>
      <c r="AB43" t="n">
        <v>2785.740950708897</v>
      </c>
      <c r="AC43" t="n">
        <v>2519.873744185219</v>
      </c>
      <c r="AD43" t="n">
        <v>2035997.024455114</v>
      </c>
      <c r="AE43" t="n">
        <v>2785740.950708897</v>
      </c>
      <c r="AF43" t="n">
        <v>1.960163729062891e-06</v>
      </c>
      <c r="AG43" t="n">
        <v>2.516666666666667</v>
      </c>
      <c r="AH43" t="n">
        <v>2519873.74418522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1.6583</v>
      </c>
      <c r="E44" t="n">
        <v>60.3</v>
      </c>
      <c r="F44" t="n">
        <v>54.27</v>
      </c>
      <c r="G44" t="n">
        <v>54.27</v>
      </c>
      <c r="H44" t="n">
        <v>0.6899999999999999</v>
      </c>
      <c r="I44" t="n">
        <v>60</v>
      </c>
      <c r="J44" t="n">
        <v>295.06</v>
      </c>
      <c r="K44" t="n">
        <v>60.56</v>
      </c>
      <c r="L44" t="n">
        <v>11.5</v>
      </c>
      <c r="M44" t="n">
        <v>58</v>
      </c>
      <c r="N44" t="n">
        <v>83.01000000000001</v>
      </c>
      <c r="O44" t="n">
        <v>36625.39</v>
      </c>
      <c r="P44" t="n">
        <v>940.33</v>
      </c>
      <c r="Q44" t="n">
        <v>1367.41</v>
      </c>
      <c r="R44" t="n">
        <v>161.48</v>
      </c>
      <c r="S44" t="n">
        <v>104.26</v>
      </c>
      <c r="T44" t="n">
        <v>27494.58</v>
      </c>
      <c r="U44" t="n">
        <v>0.65</v>
      </c>
      <c r="V44" t="n">
        <v>0.88</v>
      </c>
      <c r="W44" t="n">
        <v>20.74</v>
      </c>
      <c r="X44" t="n">
        <v>1.69</v>
      </c>
      <c r="Y44" t="n">
        <v>1</v>
      </c>
      <c r="Z44" t="n">
        <v>10</v>
      </c>
      <c r="AA44" t="n">
        <v>2030.627554782747</v>
      </c>
      <c r="AB44" t="n">
        <v>2778.394205418881</v>
      </c>
      <c r="AC44" t="n">
        <v>2513.228161954461</v>
      </c>
      <c r="AD44" t="n">
        <v>2030627.554782747</v>
      </c>
      <c r="AE44" t="n">
        <v>2778394.205418881</v>
      </c>
      <c r="AF44" t="n">
        <v>1.963360420334014e-06</v>
      </c>
      <c r="AG44" t="n">
        <v>2.5125</v>
      </c>
      <c r="AH44" t="n">
        <v>2513228.161954461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1.6608</v>
      </c>
      <c r="E45" t="n">
        <v>60.21</v>
      </c>
      <c r="F45" t="n">
        <v>54.23</v>
      </c>
      <c r="G45" t="n">
        <v>55.15</v>
      </c>
      <c r="H45" t="n">
        <v>0.71</v>
      </c>
      <c r="I45" t="n">
        <v>59</v>
      </c>
      <c r="J45" t="n">
        <v>295.58</v>
      </c>
      <c r="K45" t="n">
        <v>60.56</v>
      </c>
      <c r="L45" t="n">
        <v>11.75</v>
      </c>
      <c r="M45" t="n">
        <v>57</v>
      </c>
      <c r="N45" t="n">
        <v>83.28</v>
      </c>
      <c r="O45" t="n">
        <v>36689.22</v>
      </c>
      <c r="P45" t="n">
        <v>939.22</v>
      </c>
      <c r="Q45" t="n">
        <v>1367.32</v>
      </c>
      <c r="R45" t="n">
        <v>159.75</v>
      </c>
      <c r="S45" t="n">
        <v>104.26</v>
      </c>
      <c r="T45" t="n">
        <v>26636.3</v>
      </c>
      <c r="U45" t="n">
        <v>0.65</v>
      </c>
      <c r="V45" t="n">
        <v>0.88</v>
      </c>
      <c r="W45" t="n">
        <v>20.75</v>
      </c>
      <c r="X45" t="n">
        <v>1.65</v>
      </c>
      <c r="Y45" t="n">
        <v>1</v>
      </c>
      <c r="Z45" t="n">
        <v>10</v>
      </c>
      <c r="AA45" t="n">
        <v>2025.491125977269</v>
      </c>
      <c r="AB45" t="n">
        <v>2771.36631692398</v>
      </c>
      <c r="AC45" t="n">
        <v>2506.871005273811</v>
      </c>
      <c r="AD45" t="n">
        <v>2025491.125977269</v>
      </c>
      <c r="AE45" t="n">
        <v>2771366.31692398</v>
      </c>
      <c r="AF45" t="n">
        <v>1.966320319659127e-06</v>
      </c>
      <c r="AG45" t="n">
        <v>2.50875</v>
      </c>
      <c r="AH45" t="n">
        <v>2506871.005273811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1.666</v>
      </c>
      <c r="E46" t="n">
        <v>60.02</v>
      </c>
      <c r="F46" t="n">
        <v>54.15</v>
      </c>
      <c r="G46" t="n">
        <v>57</v>
      </c>
      <c r="H46" t="n">
        <v>0.72</v>
      </c>
      <c r="I46" t="n">
        <v>57</v>
      </c>
      <c r="J46" t="n">
        <v>296.1</v>
      </c>
      <c r="K46" t="n">
        <v>60.56</v>
      </c>
      <c r="L46" t="n">
        <v>12</v>
      </c>
      <c r="M46" t="n">
        <v>55</v>
      </c>
      <c r="N46" t="n">
        <v>83.54000000000001</v>
      </c>
      <c r="O46" t="n">
        <v>36753.16</v>
      </c>
      <c r="P46" t="n">
        <v>937.6799999999999</v>
      </c>
      <c r="Q46" t="n">
        <v>1367.32</v>
      </c>
      <c r="R46" t="n">
        <v>157.41</v>
      </c>
      <c r="S46" t="n">
        <v>104.26</v>
      </c>
      <c r="T46" t="n">
        <v>25474.41</v>
      </c>
      <c r="U46" t="n">
        <v>0.66</v>
      </c>
      <c r="V46" t="n">
        <v>0.89</v>
      </c>
      <c r="W46" t="n">
        <v>20.73</v>
      </c>
      <c r="X46" t="n">
        <v>1.57</v>
      </c>
      <c r="Y46" t="n">
        <v>1</v>
      </c>
      <c r="Z46" t="n">
        <v>10</v>
      </c>
      <c r="AA46" t="n">
        <v>2016.008490821847</v>
      </c>
      <c r="AB46" t="n">
        <v>2758.391757159994</v>
      </c>
      <c r="AC46" t="n">
        <v>2495.13471928379</v>
      </c>
      <c r="AD46" t="n">
        <v>2016008.490821847</v>
      </c>
      <c r="AE46" t="n">
        <v>2758391.757159994</v>
      </c>
      <c r="AF46" t="n">
        <v>1.972476910255362e-06</v>
      </c>
      <c r="AG46" t="n">
        <v>2.500833333333333</v>
      </c>
      <c r="AH46" t="n">
        <v>2495134.71928379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1.6672</v>
      </c>
      <c r="E47" t="n">
        <v>59.98</v>
      </c>
      <c r="F47" t="n">
        <v>54.15</v>
      </c>
      <c r="G47" t="n">
        <v>58.02</v>
      </c>
      <c r="H47" t="n">
        <v>0.74</v>
      </c>
      <c r="I47" t="n">
        <v>56</v>
      </c>
      <c r="J47" t="n">
        <v>296.62</v>
      </c>
      <c r="K47" t="n">
        <v>60.56</v>
      </c>
      <c r="L47" t="n">
        <v>12.25</v>
      </c>
      <c r="M47" t="n">
        <v>54</v>
      </c>
      <c r="N47" t="n">
        <v>83.81</v>
      </c>
      <c r="O47" t="n">
        <v>36817.22</v>
      </c>
      <c r="P47" t="n">
        <v>937.38</v>
      </c>
      <c r="Q47" t="n">
        <v>1367.33</v>
      </c>
      <c r="R47" t="n">
        <v>157.66</v>
      </c>
      <c r="S47" t="n">
        <v>104.26</v>
      </c>
      <c r="T47" t="n">
        <v>25604.64</v>
      </c>
      <c r="U47" t="n">
        <v>0.66</v>
      </c>
      <c r="V47" t="n">
        <v>0.88</v>
      </c>
      <c r="W47" t="n">
        <v>20.74</v>
      </c>
      <c r="X47" t="n">
        <v>1.58</v>
      </c>
      <c r="Y47" t="n">
        <v>1</v>
      </c>
      <c r="Z47" t="n">
        <v>10</v>
      </c>
      <c r="AA47" t="n">
        <v>2014.023106809018</v>
      </c>
      <c r="AB47" t="n">
        <v>2755.675267164681</v>
      </c>
      <c r="AC47" t="n">
        <v>2492.677487281013</v>
      </c>
      <c r="AD47" t="n">
        <v>2014023.106809018</v>
      </c>
      <c r="AE47" t="n">
        <v>2755675.267164681</v>
      </c>
      <c r="AF47" t="n">
        <v>1.973897661931416e-06</v>
      </c>
      <c r="AG47" t="n">
        <v>2.499166666666667</v>
      </c>
      <c r="AH47" t="n">
        <v>2492677.487281013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1.6693</v>
      </c>
      <c r="E48" t="n">
        <v>59.9</v>
      </c>
      <c r="F48" t="n">
        <v>54.13</v>
      </c>
      <c r="G48" t="n">
        <v>59.05</v>
      </c>
      <c r="H48" t="n">
        <v>0.75</v>
      </c>
      <c r="I48" t="n">
        <v>55</v>
      </c>
      <c r="J48" t="n">
        <v>297.14</v>
      </c>
      <c r="K48" t="n">
        <v>60.56</v>
      </c>
      <c r="L48" t="n">
        <v>12.5</v>
      </c>
      <c r="M48" t="n">
        <v>53</v>
      </c>
      <c r="N48" t="n">
        <v>84.08</v>
      </c>
      <c r="O48" t="n">
        <v>36881.39</v>
      </c>
      <c r="P48" t="n">
        <v>937.02</v>
      </c>
      <c r="Q48" t="n">
        <v>1367.23</v>
      </c>
      <c r="R48" t="n">
        <v>156.96</v>
      </c>
      <c r="S48" t="n">
        <v>104.26</v>
      </c>
      <c r="T48" t="n">
        <v>25261.12</v>
      </c>
      <c r="U48" t="n">
        <v>0.66</v>
      </c>
      <c r="V48" t="n">
        <v>0.89</v>
      </c>
      <c r="W48" t="n">
        <v>20.74</v>
      </c>
      <c r="X48" t="n">
        <v>1.55</v>
      </c>
      <c r="Y48" t="n">
        <v>1</v>
      </c>
      <c r="Z48" t="n">
        <v>10</v>
      </c>
      <c r="AA48" t="n">
        <v>2010.736006662629</v>
      </c>
      <c r="AB48" t="n">
        <v>2751.177711727768</v>
      </c>
      <c r="AC48" t="n">
        <v>2488.609172222638</v>
      </c>
      <c r="AD48" t="n">
        <v>2010736.006662629</v>
      </c>
      <c r="AE48" t="n">
        <v>2751177.711727768</v>
      </c>
      <c r="AF48" t="n">
        <v>1.976383977364511e-06</v>
      </c>
      <c r="AG48" t="n">
        <v>2.495833333333333</v>
      </c>
      <c r="AH48" t="n">
        <v>2488609.172222639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1.672</v>
      </c>
      <c r="E49" t="n">
        <v>59.81</v>
      </c>
      <c r="F49" t="n">
        <v>54.09</v>
      </c>
      <c r="G49" t="n">
        <v>60.1</v>
      </c>
      <c r="H49" t="n">
        <v>0.76</v>
      </c>
      <c r="I49" t="n">
        <v>54</v>
      </c>
      <c r="J49" t="n">
        <v>297.66</v>
      </c>
      <c r="K49" t="n">
        <v>60.56</v>
      </c>
      <c r="L49" t="n">
        <v>12.75</v>
      </c>
      <c r="M49" t="n">
        <v>52</v>
      </c>
      <c r="N49" t="n">
        <v>84.36</v>
      </c>
      <c r="O49" t="n">
        <v>36945.67</v>
      </c>
      <c r="P49" t="n">
        <v>935.42</v>
      </c>
      <c r="Q49" t="n">
        <v>1367.46</v>
      </c>
      <c r="R49" t="n">
        <v>155.58</v>
      </c>
      <c r="S49" t="n">
        <v>104.26</v>
      </c>
      <c r="T49" t="n">
        <v>24574.42</v>
      </c>
      <c r="U49" t="n">
        <v>0.67</v>
      </c>
      <c r="V49" t="n">
        <v>0.89</v>
      </c>
      <c r="W49" t="n">
        <v>20.73</v>
      </c>
      <c r="X49" t="n">
        <v>1.51</v>
      </c>
      <c r="Y49" t="n">
        <v>1</v>
      </c>
      <c r="Z49" t="n">
        <v>10</v>
      </c>
      <c r="AA49" t="n">
        <v>2004.716859005652</v>
      </c>
      <c r="AB49" t="n">
        <v>2742.942048357438</v>
      </c>
      <c r="AC49" t="n">
        <v>2481.159509005547</v>
      </c>
      <c r="AD49" t="n">
        <v>2004716.859005652</v>
      </c>
      <c r="AE49" t="n">
        <v>2742942.048357438</v>
      </c>
      <c r="AF49" t="n">
        <v>1.979580668635633e-06</v>
      </c>
      <c r="AG49" t="n">
        <v>2.492083333333333</v>
      </c>
      <c r="AH49" t="n">
        <v>2481159.509005547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1.6739</v>
      </c>
      <c r="E50" t="n">
        <v>59.74</v>
      </c>
      <c r="F50" t="n">
        <v>54.07</v>
      </c>
      <c r="G50" t="n">
        <v>61.21</v>
      </c>
      <c r="H50" t="n">
        <v>0.78</v>
      </c>
      <c r="I50" t="n">
        <v>53</v>
      </c>
      <c r="J50" t="n">
        <v>298.18</v>
      </c>
      <c r="K50" t="n">
        <v>60.56</v>
      </c>
      <c r="L50" t="n">
        <v>13</v>
      </c>
      <c r="M50" t="n">
        <v>51</v>
      </c>
      <c r="N50" t="n">
        <v>84.63</v>
      </c>
      <c r="O50" t="n">
        <v>37010.06</v>
      </c>
      <c r="P50" t="n">
        <v>935.1799999999999</v>
      </c>
      <c r="Q50" t="n">
        <v>1367.32</v>
      </c>
      <c r="R50" t="n">
        <v>154.99</v>
      </c>
      <c r="S50" t="n">
        <v>104.26</v>
      </c>
      <c r="T50" t="n">
        <v>24287.04</v>
      </c>
      <c r="U50" t="n">
        <v>0.67</v>
      </c>
      <c r="V50" t="n">
        <v>0.89</v>
      </c>
      <c r="W50" t="n">
        <v>20.73</v>
      </c>
      <c r="X50" t="n">
        <v>1.49</v>
      </c>
      <c r="Y50" t="n">
        <v>1</v>
      </c>
      <c r="Z50" t="n">
        <v>10</v>
      </c>
      <c r="AA50" t="n">
        <v>2001.864214676233</v>
      </c>
      <c r="AB50" t="n">
        <v>2739.038934536142</v>
      </c>
      <c r="AC50" t="n">
        <v>2477.628902889301</v>
      </c>
      <c r="AD50" t="n">
        <v>2001864.214676233</v>
      </c>
      <c r="AE50" t="n">
        <v>2739038.934536142</v>
      </c>
      <c r="AF50" t="n">
        <v>1.981830192122719e-06</v>
      </c>
      <c r="AG50" t="n">
        <v>2.489166666666667</v>
      </c>
      <c r="AH50" t="n">
        <v>2477628.902889301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1.6765</v>
      </c>
      <c r="E51" t="n">
        <v>59.65</v>
      </c>
      <c r="F51" t="n">
        <v>54.03</v>
      </c>
      <c r="G51" t="n">
        <v>62.34</v>
      </c>
      <c r="H51" t="n">
        <v>0.79</v>
      </c>
      <c r="I51" t="n">
        <v>52</v>
      </c>
      <c r="J51" t="n">
        <v>298.71</v>
      </c>
      <c r="K51" t="n">
        <v>60.56</v>
      </c>
      <c r="L51" t="n">
        <v>13.25</v>
      </c>
      <c r="M51" t="n">
        <v>50</v>
      </c>
      <c r="N51" t="n">
        <v>84.90000000000001</v>
      </c>
      <c r="O51" t="n">
        <v>37074.57</v>
      </c>
      <c r="P51" t="n">
        <v>934.4</v>
      </c>
      <c r="Q51" t="n">
        <v>1367.34</v>
      </c>
      <c r="R51" t="n">
        <v>154.06</v>
      </c>
      <c r="S51" t="n">
        <v>104.26</v>
      </c>
      <c r="T51" t="n">
        <v>23825.14</v>
      </c>
      <c r="U51" t="n">
        <v>0.68</v>
      </c>
      <c r="V51" t="n">
        <v>0.89</v>
      </c>
      <c r="W51" t="n">
        <v>20.72</v>
      </c>
      <c r="X51" t="n">
        <v>1.45</v>
      </c>
      <c r="Y51" t="n">
        <v>1</v>
      </c>
      <c r="Z51" t="n">
        <v>10</v>
      </c>
      <c r="AA51" t="n">
        <v>1997.176161383365</v>
      </c>
      <c r="AB51" t="n">
        <v>2732.624533198525</v>
      </c>
      <c r="AC51" t="n">
        <v>2471.826683012678</v>
      </c>
      <c r="AD51" t="n">
        <v>1997176.161383365</v>
      </c>
      <c r="AE51" t="n">
        <v>2732624.533198525</v>
      </c>
      <c r="AF51" t="n">
        <v>1.984908487420837e-06</v>
      </c>
      <c r="AG51" t="n">
        <v>2.485416666666667</v>
      </c>
      <c r="AH51" t="n">
        <v>2471826.683012678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1.6782</v>
      </c>
      <c r="E52" t="n">
        <v>59.59</v>
      </c>
      <c r="F52" t="n">
        <v>54.02</v>
      </c>
      <c r="G52" t="n">
        <v>63.56</v>
      </c>
      <c r="H52" t="n">
        <v>0.8</v>
      </c>
      <c r="I52" t="n">
        <v>51</v>
      </c>
      <c r="J52" t="n">
        <v>299.23</v>
      </c>
      <c r="K52" t="n">
        <v>60.56</v>
      </c>
      <c r="L52" t="n">
        <v>13.5</v>
      </c>
      <c r="M52" t="n">
        <v>49</v>
      </c>
      <c r="N52" t="n">
        <v>85.18000000000001</v>
      </c>
      <c r="O52" t="n">
        <v>37139.2</v>
      </c>
      <c r="P52" t="n">
        <v>933.5599999999999</v>
      </c>
      <c r="Q52" t="n">
        <v>1367.36</v>
      </c>
      <c r="R52" t="n">
        <v>153.63</v>
      </c>
      <c r="S52" t="n">
        <v>104.26</v>
      </c>
      <c r="T52" t="n">
        <v>23616.35</v>
      </c>
      <c r="U52" t="n">
        <v>0.68</v>
      </c>
      <c r="V52" t="n">
        <v>0.89</v>
      </c>
      <c r="W52" t="n">
        <v>20.72</v>
      </c>
      <c r="X52" t="n">
        <v>1.44</v>
      </c>
      <c r="Y52" t="n">
        <v>1</v>
      </c>
      <c r="Z52" t="n">
        <v>10</v>
      </c>
      <c r="AA52" t="n">
        <v>1993.828757518729</v>
      </c>
      <c r="AB52" t="n">
        <v>2728.044467553894</v>
      </c>
      <c r="AC52" t="n">
        <v>2467.683732405008</v>
      </c>
      <c r="AD52" t="n">
        <v>1993828.757518729</v>
      </c>
      <c r="AE52" t="n">
        <v>2728044.467553894</v>
      </c>
      <c r="AF52" t="n">
        <v>1.986921218961914e-06</v>
      </c>
      <c r="AG52" t="n">
        <v>2.482916666666667</v>
      </c>
      <c r="AH52" t="n">
        <v>2467683.732405008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1.6809</v>
      </c>
      <c r="E53" t="n">
        <v>59.49</v>
      </c>
      <c r="F53" t="n">
        <v>53.98</v>
      </c>
      <c r="G53" t="n">
        <v>64.78</v>
      </c>
      <c r="H53" t="n">
        <v>0.82</v>
      </c>
      <c r="I53" t="n">
        <v>50</v>
      </c>
      <c r="J53" t="n">
        <v>299.76</v>
      </c>
      <c r="K53" t="n">
        <v>60.56</v>
      </c>
      <c r="L53" t="n">
        <v>13.75</v>
      </c>
      <c r="M53" t="n">
        <v>48</v>
      </c>
      <c r="N53" t="n">
        <v>85.45</v>
      </c>
      <c r="O53" t="n">
        <v>37204.07</v>
      </c>
      <c r="P53" t="n">
        <v>932.9400000000001</v>
      </c>
      <c r="Q53" t="n">
        <v>1367.28</v>
      </c>
      <c r="R53" t="n">
        <v>151.93</v>
      </c>
      <c r="S53" t="n">
        <v>104.26</v>
      </c>
      <c r="T53" t="n">
        <v>22769.78</v>
      </c>
      <c r="U53" t="n">
        <v>0.6899999999999999</v>
      </c>
      <c r="V53" t="n">
        <v>0.89</v>
      </c>
      <c r="W53" t="n">
        <v>20.73</v>
      </c>
      <c r="X53" t="n">
        <v>1.4</v>
      </c>
      <c r="Y53" t="n">
        <v>1</v>
      </c>
      <c r="Z53" t="n">
        <v>10</v>
      </c>
      <c r="AA53" t="n">
        <v>1989.274247973666</v>
      </c>
      <c r="AB53" t="n">
        <v>2721.812786663559</v>
      </c>
      <c r="AC53" t="n">
        <v>2462.046794392628</v>
      </c>
      <c r="AD53" t="n">
        <v>1989274.247973667</v>
      </c>
      <c r="AE53" t="n">
        <v>2721812.786663559</v>
      </c>
      <c r="AF53" t="n">
        <v>1.990117910233036e-06</v>
      </c>
      <c r="AG53" t="n">
        <v>2.47875</v>
      </c>
      <c r="AH53" t="n">
        <v>2462046.794392628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1.6831</v>
      </c>
      <c r="E54" t="n">
        <v>59.42</v>
      </c>
      <c r="F54" t="n">
        <v>53.96</v>
      </c>
      <c r="G54" t="n">
        <v>66.06999999999999</v>
      </c>
      <c r="H54" t="n">
        <v>0.83</v>
      </c>
      <c r="I54" t="n">
        <v>49</v>
      </c>
      <c r="J54" t="n">
        <v>300.28</v>
      </c>
      <c r="K54" t="n">
        <v>60.56</v>
      </c>
      <c r="L54" t="n">
        <v>14</v>
      </c>
      <c r="M54" t="n">
        <v>47</v>
      </c>
      <c r="N54" t="n">
        <v>85.73</v>
      </c>
      <c r="O54" t="n">
        <v>37268.93</v>
      </c>
      <c r="P54" t="n">
        <v>932.01</v>
      </c>
      <c r="Q54" t="n">
        <v>1367.37</v>
      </c>
      <c r="R54" t="n">
        <v>151.18</v>
      </c>
      <c r="S54" t="n">
        <v>104.26</v>
      </c>
      <c r="T54" t="n">
        <v>22401.03</v>
      </c>
      <c r="U54" t="n">
        <v>0.6899999999999999</v>
      </c>
      <c r="V54" t="n">
        <v>0.89</v>
      </c>
      <c r="W54" t="n">
        <v>20.73</v>
      </c>
      <c r="X54" t="n">
        <v>1.38</v>
      </c>
      <c r="Y54" t="n">
        <v>1</v>
      </c>
      <c r="Z54" t="n">
        <v>10</v>
      </c>
      <c r="AA54" t="n">
        <v>1985.11281181552</v>
      </c>
      <c r="AB54" t="n">
        <v>2716.118926122378</v>
      </c>
      <c r="AC54" t="n">
        <v>2456.896347910112</v>
      </c>
      <c r="AD54" t="n">
        <v>1985112.81181552</v>
      </c>
      <c r="AE54" t="n">
        <v>2716118.926122378</v>
      </c>
      <c r="AF54" t="n">
        <v>1.992722621639135e-06</v>
      </c>
      <c r="AG54" t="n">
        <v>2.475833333333334</v>
      </c>
      <c r="AH54" t="n">
        <v>2456896.347910112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1.6855</v>
      </c>
      <c r="E55" t="n">
        <v>59.33</v>
      </c>
      <c r="F55" t="n">
        <v>53.92</v>
      </c>
      <c r="G55" t="n">
        <v>67.40000000000001</v>
      </c>
      <c r="H55" t="n">
        <v>0.84</v>
      </c>
      <c r="I55" t="n">
        <v>48</v>
      </c>
      <c r="J55" t="n">
        <v>300.81</v>
      </c>
      <c r="K55" t="n">
        <v>60.56</v>
      </c>
      <c r="L55" t="n">
        <v>14.25</v>
      </c>
      <c r="M55" t="n">
        <v>46</v>
      </c>
      <c r="N55" t="n">
        <v>86</v>
      </c>
      <c r="O55" t="n">
        <v>37333.9</v>
      </c>
      <c r="P55" t="n">
        <v>931.5</v>
      </c>
      <c r="Q55" t="n">
        <v>1367.44</v>
      </c>
      <c r="R55" t="n">
        <v>150.26</v>
      </c>
      <c r="S55" t="n">
        <v>104.26</v>
      </c>
      <c r="T55" t="n">
        <v>21945.82</v>
      </c>
      <c r="U55" t="n">
        <v>0.6899999999999999</v>
      </c>
      <c r="V55" t="n">
        <v>0.89</v>
      </c>
      <c r="W55" t="n">
        <v>20.72</v>
      </c>
      <c r="X55" t="n">
        <v>1.34</v>
      </c>
      <c r="Y55" t="n">
        <v>1</v>
      </c>
      <c r="Z55" t="n">
        <v>10</v>
      </c>
      <c r="AA55" t="n">
        <v>1981.095162920137</v>
      </c>
      <c r="AB55" t="n">
        <v>2710.621801657555</v>
      </c>
      <c r="AC55" t="n">
        <v>2451.923861288949</v>
      </c>
      <c r="AD55" t="n">
        <v>1981095.162920137</v>
      </c>
      <c r="AE55" t="n">
        <v>2710621.801657555</v>
      </c>
      <c r="AF55" t="n">
        <v>1.995564124991244e-06</v>
      </c>
      <c r="AG55" t="n">
        <v>2.472083333333333</v>
      </c>
      <c r="AH55" t="n">
        <v>2451923.861288949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1.6875</v>
      </c>
      <c r="E56" t="n">
        <v>59.26</v>
      </c>
      <c r="F56" t="n">
        <v>53.9</v>
      </c>
      <c r="G56" t="n">
        <v>68.81</v>
      </c>
      <c r="H56" t="n">
        <v>0.86</v>
      </c>
      <c r="I56" t="n">
        <v>47</v>
      </c>
      <c r="J56" t="n">
        <v>301.34</v>
      </c>
      <c r="K56" t="n">
        <v>60.56</v>
      </c>
      <c r="L56" t="n">
        <v>14.5</v>
      </c>
      <c r="M56" t="n">
        <v>45</v>
      </c>
      <c r="N56" t="n">
        <v>86.28</v>
      </c>
      <c r="O56" t="n">
        <v>37399</v>
      </c>
      <c r="P56" t="n">
        <v>930.53</v>
      </c>
      <c r="Q56" t="n">
        <v>1367.25</v>
      </c>
      <c r="R56" t="n">
        <v>149.78</v>
      </c>
      <c r="S56" t="n">
        <v>104.26</v>
      </c>
      <c r="T56" t="n">
        <v>21712.19</v>
      </c>
      <c r="U56" t="n">
        <v>0.7</v>
      </c>
      <c r="V56" t="n">
        <v>0.89</v>
      </c>
      <c r="W56" t="n">
        <v>20.71</v>
      </c>
      <c r="X56" t="n">
        <v>1.33</v>
      </c>
      <c r="Y56" t="n">
        <v>1</v>
      </c>
      <c r="Z56" t="n">
        <v>10</v>
      </c>
      <c r="AA56" t="n">
        <v>1977.129490604985</v>
      </c>
      <c r="AB56" t="n">
        <v>2705.195793842848</v>
      </c>
      <c r="AC56" t="n">
        <v>2447.015704044629</v>
      </c>
      <c r="AD56" t="n">
        <v>1977129.490604985</v>
      </c>
      <c r="AE56" t="n">
        <v>2705195.793842848</v>
      </c>
      <c r="AF56" t="n">
        <v>1.997932044451334e-06</v>
      </c>
      <c r="AG56" t="n">
        <v>2.469166666666667</v>
      </c>
      <c r="AH56" t="n">
        <v>2447015.704044629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1.6874</v>
      </c>
      <c r="E57" t="n">
        <v>59.26</v>
      </c>
      <c r="F57" t="n">
        <v>53.91</v>
      </c>
      <c r="G57" t="n">
        <v>68.81999999999999</v>
      </c>
      <c r="H57" t="n">
        <v>0.87</v>
      </c>
      <c r="I57" t="n">
        <v>47</v>
      </c>
      <c r="J57" t="n">
        <v>301.86</v>
      </c>
      <c r="K57" t="n">
        <v>60.56</v>
      </c>
      <c r="L57" t="n">
        <v>14.75</v>
      </c>
      <c r="M57" t="n">
        <v>45</v>
      </c>
      <c r="N57" t="n">
        <v>86.56</v>
      </c>
      <c r="O57" t="n">
        <v>37464.21</v>
      </c>
      <c r="P57" t="n">
        <v>930.1900000000001</v>
      </c>
      <c r="Q57" t="n">
        <v>1367.28</v>
      </c>
      <c r="R57" t="n">
        <v>149.71</v>
      </c>
      <c r="S57" t="n">
        <v>104.26</v>
      </c>
      <c r="T57" t="n">
        <v>21675.12</v>
      </c>
      <c r="U57" t="n">
        <v>0.7</v>
      </c>
      <c r="V57" t="n">
        <v>0.89</v>
      </c>
      <c r="W57" t="n">
        <v>20.72</v>
      </c>
      <c r="X57" t="n">
        <v>1.33</v>
      </c>
      <c r="Y57" t="n">
        <v>1</v>
      </c>
      <c r="Z57" t="n">
        <v>10</v>
      </c>
      <c r="AA57" t="n">
        <v>1976.872397972093</v>
      </c>
      <c r="AB57" t="n">
        <v>2704.844028360399</v>
      </c>
      <c r="AC57" t="n">
        <v>2446.697510566118</v>
      </c>
      <c r="AD57" t="n">
        <v>1976872.397972092</v>
      </c>
      <c r="AE57" t="n">
        <v>2704844.028360398</v>
      </c>
      <c r="AF57" t="n">
        <v>1.99781364847833e-06</v>
      </c>
      <c r="AG57" t="n">
        <v>2.469166666666667</v>
      </c>
      <c r="AH57" t="n">
        <v>2446697.510566118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1.69</v>
      </c>
      <c r="E58" t="n">
        <v>59.17</v>
      </c>
      <c r="F58" t="n">
        <v>53.87</v>
      </c>
      <c r="G58" t="n">
        <v>70.26000000000001</v>
      </c>
      <c r="H58" t="n">
        <v>0.88</v>
      </c>
      <c r="I58" t="n">
        <v>46</v>
      </c>
      <c r="J58" t="n">
        <v>302.39</v>
      </c>
      <c r="K58" t="n">
        <v>60.56</v>
      </c>
      <c r="L58" t="n">
        <v>15</v>
      </c>
      <c r="M58" t="n">
        <v>44</v>
      </c>
      <c r="N58" t="n">
        <v>86.84</v>
      </c>
      <c r="O58" t="n">
        <v>37529.55</v>
      </c>
      <c r="P58" t="n">
        <v>929.73</v>
      </c>
      <c r="Q58" t="n">
        <v>1367.38</v>
      </c>
      <c r="R58" t="n">
        <v>148.45</v>
      </c>
      <c r="S58" t="n">
        <v>104.26</v>
      </c>
      <c r="T58" t="n">
        <v>21053.41</v>
      </c>
      <c r="U58" t="n">
        <v>0.7</v>
      </c>
      <c r="V58" t="n">
        <v>0.89</v>
      </c>
      <c r="W58" t="n">
        <v>20.72</v>
      </c>
      <c r="X58" t="n">
        <v>1.29</v>
      </c>
      <c r="Y58" t="n">
        <v>1</v>
      </c>
      <c r="Z58" t="n">
        <v>10</v>
      </c>
      <c r="AA58" t="n">
        <v>1972.717612219247</v>
      </c>
      <c r="AB58" t="n">
        <v>2699.159267197146</v>
      </c>
      <c r="AC58" t="n">
        <v>2441.555295029674</v>
      </c>
      <c r="AD58" t="n">
        <v>1972717.612219248</v>
      </c>
      <c r="AE58" t="n">
        <v>2699159.267197146</v>
      </c>
      <c r="AF58" t="n">
        <v>2.000891943776447e-06</v>
      </c>
      <c r="AG58" t="n">
        <v>2.465416666666667</v>
      </c>
      <c r="AH58" t="n">
        <v>2441555.295029674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1.6921</v>
      </c>
      <c r="E59" t="n">
        <v>59.1</v>
      </c>
      <c r="F59" t="n">
        <v>53.85</v>
      </c>
      <c r="G59" t="n">
        <v>71.8</v>
      </c>
      <c r="H59" t="n">
        <v>0.9</v>
      </c>
      <c r="I59" t="n">
        <v>45</v>
      </c>
      <c r="J59" t="n">
        <v>302.92</v>
      </c>
      <c r="K59" t="n">
        <v>60.56</v>
      </c>
      <c r="L59" t="n">
        <v>15.25</v>
      </c>
      <c r="M59" t="n">
        <v>43</v>
      </c>
      <c r="N59" t="n">
        <v>87.12</v>
      </c>
      <c r="O59" t="n">
        <v>37595</v>
      </c>
      <c r="P59" t="n">
        <v>929.13</v>
      </c>
      <c r="Q59" t="n">
        <v>1367.28</v>
      </c>
      <c r="R59" t="n">
        <v>147.86</v>
      </c>
      <c r="S59" t="n">
        <v>104.26</v>
      </c>
      <c r="T59" t="n">
        <v>20762.81</v>
      </c>
      <c r="U59" t="n">
        <v>0.71</v>
      </c>
      <c r="V59" t="n">
        <v>0.89</v>
      </c>
      <c r="W59" t="n">
        <v>20.71</v>
      </c>
      <c r="X59" t="n">
        <v>1.27</v>
      </c>
      <c r="Y59" t="n">
        <v>1</v>
      </c>
      <c r="Z59" t="n">
        <v>10</v>
      </c>
      <c r="AA59" t="n">
        <v>1969.186271208531</v>
      </c>
      <c r="AB59" t="n">
        <v>2694.327530634512</v>
      </c>
      <c r="AC59" t="n">
        <v>2437.184692623193</v>
      </c>
      <c r="AD59" t="n">
        <v>1969186.271208531</v>
      </c>
      <c r="AE59" t="n">
        <v>2694327.530634512</v>
      </c>
      <c r="AF59" t="n">
        <v>2.003378259209542e-06</v>
      </c>
      <c r="AG59" t="n">
        <v>2.4625</v>
      </c>
      <c r="AH59" t="n">
        <v>2437184.692623193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1.6951</v>
      </c>
      <c r="E60" t="n">
        <v>58.99</v>
      </c>
      <c r="F60" t="n">
        <v>53.8</v>
      </c>
      <c r="G60" t="n">
        <v>73.36</v>
      </c>
      <c r="H60" t="n">
        <v>0.91</v>
      </c>
      <c r="I60" t="n">
        <v>44</v>
      </c>
      <c r="J60" t="n">
        <v>303.46</v>
      </c>
      <c r="K60" t="n">
        <v>60.56</v>
      </c>
      <c r="L60" t="n">
        <v>15.5</v>
      </c>
      <c r="M60" t="n">
        <v>42</v>
      </c>
      <c r="N60" t="n">
        <v>87.40000000000001</v>
      </c>
      <c r="O60" t="n">
        <v>37660.57</v>
      </c>
      <c r="P60" t="n">
        <v>927.64</v>
      </c>
      <c r="Q60" t="n">
        <v>1367.3</v>
      </c>
      <c r="R60" t="n">
        <v>146.05</v>
      </c>
      <c r="S60" t="n">
        <v>104.26</v>
      </c>
      <c r="T60" t="n">
        <v>19862.46</v>
      </c>
      <c r="U60" t="n">
        <v>0.71</v>
      </c>
      <c r="V60" t="n">
        <v>0.89</v>
      </c>
      <c r="W60" t="n">
        <v>20.71</v>
      </c>
      <c r="X60" t="n">
        <v>1.22</v>
      </c>
      <c r="Y60" t="n">
        <v>1</v>
      </c>
      <c r="Z60" t="n">
        <v>10</v>
      </c>
      <c r="AA60" t="n">
        <v>1963.004984939544</v>
      </c>
      <c r="AB60" t="n">
        <v>2685.870022062181</v>
      </c>
      <c r="AC60" t="n">
        <v>2429.534356798817</v>
      </c>
      <c r="AD60" t="n">
        <v>1963004.984939544</v>
      </c>
      <c r="AE60" t="n">
        <v>2685870.022062181</v>
      </c>
      <c r="AF60" t="n">
        <v>2.006930138399678e-06</v>
      </c>
      <c r="AG60" t="n">
        <v>2.457916666666667</v>
      </c>
      <c r="AH60" t="n">
        <v>2429534.356798817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1.6937</v>
      </c>
      <c r="E61" t="n">
        <v>59.04</v>
      </c>
      <c r="F61" t="n">
        <v>53.84</v>
      </c>
      <c r="G61" t="n">
        <v>73.42</v>
      </c>
      <c r="H61" t="n">
        <v>0.92</v>
      </c>
      <c r="I61" t="n">
        <v>44</v>
      </c>
      <c r="J61" t="n">
        <v>303.99</v>
      </c>
      <c r="K61" t="n">
        <v>60.56</v>
      </c>
      <c r="L61" t="n">
        <v>15.75</v>
      </c>
      <c r="M61" t="n">
        <v>42</v>
      </c>
      <c r="N61" t="n">
        <v>87.68000000000001</v>
      </c>
      <c r="O61" t="n">
        <v>37726.27</v>
      </c>
      <c r="P61" t="n">
        <v>928.26</v>
      </c>
      <c r="Q61" t="n">
        <v>1367.32</v>
      </c>
      <c r="R61" t="n">
        <v>147.46</v>
      </c>
      <c r="S61" t="n">
        <v>104.26</v>
      </c>
      <c r="T61" t="n">
        <v>20568.29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1965.969051015134</v>
      </c>
      <c r="AB61" t="n">
        <v>2689.92558803217</v>
      </c>
      <c r="AC61" t="n">
        <v>2433.202865244652</v>
      </c>
      <c r="AD61" t="n">
        <v>1965969.051015134</v>
      </c>
      <c r="AE61" t="n">
        <v>2689925.58803217</v>
      </c>
      <c r="AF61" t="n">
        <v>2.005272594777615e-06</v>
      </c>
      <c r="AG61" t="n">
        <v>2.46</v>
      </c>
      <c r="AH61" t="n">
        <v>2433202.865244653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1.6975</v>
      </c>
      <c r="E62" t="n">
        <v>58.91</v>
      </c>
      <c r="F62" t="n">
        <v>53.76</v>
      </c>
      <c r="G62" t="n">
        <v>75.02</v>
      </c>
      <c r="H62" t="n">
        <v>0.9399999999999999</v>
      </c>
      <c r="I62" t="n">
        <v>43</v>
      </c>
      <c r="J62" t="n">
        <v>304.52</v>
      </c>
      <c r="K62" t="n">
        <v>60.56</v>
      </c>
      <c r="L62" t="n">
        <v>16</v>
      </c>
      <c r="M62" t="n">
        <v>41</v>
      </c>
      <c r="N62" t="n">
        <v>87.97</v>
      </c>
      <c r="O62" t="n">
        <v>37792.08</v>
      </c>
      <c r="P62" t="n">
        <v>927.13</v>
      </c>
      <c r="Q62" t="n">
        <v>1367.39</v>
      </c>
      <c r="R62" t="n">
        <v>145.04</v>
      </c>
      <c r="S62" t="n">
        <v>104.26</v>
      </c>
      <c r="T62" t="n">
        <v>19359.19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1959.050594934872</v>
      </c>
      <c r="AB62" t="n">
        <v>2680.459451202414</v>
      </c>
      <c r="AC62" t="n">
        <v>2424.640163228123</v>
      </c>
      <c r="AD62" t="n">
        <v>1959050.594934872</v>
      </c>
      <c r="AE62" t="n">
        <v>2680459.451202414</v>
      </c>
      <c r="AF62" t="n">
        <v>2.009771641751787e-06</v>
      </c>
      <c r="AG62" t="n">
        <v>2.454583333333333</v>
      </c>
      <c r="AH62" t="n">
        <v>2424640.163228123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1.6993</v>
      </c>
      <c r="E63" t="n">
        <v>58.85</v>
      </c>
      <c r="F63" t="n">
        <v>53.75</v>
      </c>
      <c r="G63" t="n">
        <v>76.79000000000001</v>
      </c>
      <c r="H63" t="n">
        <v>0.95</v>
      </c>
      <c r="I63" t="n">
        <v>42</v>
      </c>
      <c r="J63" t="n">
        <v>305.06</v>
      </c>
      <c r="K63" t="n">
        <v>60.56</v>
      </c>
      <c r="L63" t="n">
        <v>16.25</v>
      </c>
      <c r="M63" t="n">
        <v>40</v>
      </c>
      <c r="N63" t="n">
        <v>88.25</v>
      </c>
      <c r="O63" t="n">
        <v>37858.02</v>
      </c>
      <c r="P63" t="n">
        <v>926.28</v>
      </c>
      <c r="Q63" t="n">
        <v>1367.34</v>
      </c>
      <c r="R63" t="n">
        <v>144.51</v>
      </c>
      <c r="S63" t="n">
        <v>104.26</v>
      </c>
      <c r="T63" t="n">
        <v>19102.73</v>
      </c>
      <c r="U63" t="n">
        <v>0.72</v>
      </c>
      <c r="V63" t="n">
        <v>0.89</v>
      </c>
      <c r="W63" t="n">
        <v>20.72</v>
      </c>
      <c r="X63" t="n">
        <v>1.17</v>
      </c>
      <c r="Y63" t="n">
        <v>1</v>
      </c>
      <c r="Z63" t="n">
        <v>10</v>
      </c>
      <c r="AA63" t="n">
        <v>1955.654273469876</v>
      </c>
      <c r="AB63" t="n">
        <v>2675.812454338878</v>
      </c>
      <c r="AC63" t="n">
        <v>2420.436669223142</v>
      </c>
      <c r="AD63" t="n">
        <v>1955654.273469876</v>
      </c>
      <c r="AE63" t="n">
        <v>2675812.454338878</v>
      </c>
      <c r="AF63" t="n">
        <v>2.011902769265868e-06</v>
      </c>
      <c r="AG63" t="n">
        <v>2.452083333333333</v>
      </c>
      <c r="AH63" t="n">
        <v>2420436.669223141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1.6998</v>
      </c>
      <c r="E64" t="n">
        <v>58.83</v>
      </c>
      <c r="F64" t="n">
        <v>53.74</v>
      </c>
      <c r="G64" t="n">
        <v>76.77</v>
      </c>
      <c r="H64" t="n">
        <v>0.96</v>
      </c>
      <c r="I64" t="n">
        <v>42</v>
      </c>
      <c r="J64" t="n">
        <v>305.59</v>
      </c>
      <c r="K64" t="n">
        <v>60.56</v>
      </c>
      <c r="L64" t="n">
        <v>16.5</v>
      </c>
      <c r="M64" t="n">
        <v>40</v>
      </c>
      <c r="N64" t="n">
        <v>88.54000000000001</v>
      </c>
      <c r="O64" t="n">
        <v>37924.08</v>
      </c>
      <c r="P64" t="n">
        <v>925.63</v>
      </c>
      <c r="Q64" t="n">
        <v>1367.27</v>
      </c>
      <c r="R64" t="n">
        <v>144.58</v>
      </c>
      <c r="S64" t="n">
        <v>104.26</v>
      </c>
      <c r="T64" t="n">
        <v>19133.88</v>
      </c>
      <c r="U64" t="n">
        <v>0.72</v>
      </c>
      <c r="V64" t="n">
        <v>0.89</v>
      </c>
      <c r="W64" t="n">
        <v>20.7</v>
      </c>
      <c r="X64" t="n">
        <v>1.16</v>
      </c>
      <c r="Y64" t="n">
        <v>1</v>
      </c>
      <c r="Z64" t="n">
        <v>10</v>
      </c>
      <c r="AA64" t="n">
        <v>1954.039658159604</v>
      </c>
      <c r="AB64" t="n">
        <v>2673.603266439563</v>
      </c>
      <c r="AC64" t="n">
        <v>2418.438323116323</v>
      </c>
      <c r="AD64" t="n">
        <v>1954039.658159604</v>
      </c>
      <c r="AE64" t="n">
        <v>2673603.266439564</v>
      </c>
      <c r="AF64" t="n">
        <v>2.01249474913089e-06</v>
      </c>
      <c r="AG64" t="n">
        <v>2.45125</v>
      </c>
      <c r="AH64" t="n">
        <v>2418438.323116323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1.7022</v>
      </c>
      <c r="E65" t="n">
        <v>58.75</v>
      </c>
      <c r="F65" t="n">
        <v>53.71</v>
      </c>
      <c r="G65" t="n">
        <v>78.59999999999999</v>
      </c>
      <c r="H65" t="n">
        <v>0.97</v>
      </c>
      <c r="I65" t="n">
        <v>41</v>
      </c>
      <c r="J65" t="n">
        <v>306.13</v>
      </c>
      <c r="K65" t="n">
        <v>60.56</v>
      </c>
      <c r="L65" t="n">
        <v>16.75</v>
      </c>
      <c r="M65" t="n">
        <v>39</v>
      </c>
      <c r="N65" t="n">
        <v>88.83</v>
      </c>
      <c r="O65" t="n">
        <v>37990.27</v>
      </c>
      <c r="P65" t="n">
        <v>925.16</v>
      </c>
      <c r="Q65" t="n">
        <v>1367.37</v>
      </c>
      <c r="R65" t="n">
        <v>143.38</v>
      </c>
      <c r="S65" t="n">
        <v>104.26</v>
      </c>
      <c r="T65" t="n">
        <v>18541.14</v>
      </c>
      <c r="U65" t="n">
        <v>0.73</v>
      </c>
      <c r="V65" t="n">
        <v>0.89</v>
      </c>
      <c r="W65" t="n">
        <v>20.7</v>
      </c>
      <c r="X65" t="n">
        <v>1.13</v>
      </c>
      <c r="Y65" t="n">
        <v>1</v>
      </c>
      <c r="Z65" t="n">
        <v>10</v>
      </c>
      <c r="AA65" t="n">
        <v>1950.279087677077</v>
      </c>
      <c r="AB65" t="n">
        <v>2668.45788800071</v>
      </c>
      <c r="AC65" t="n">
        <v>2413.784012374089</v>
      </c>
      <c r="AD65" t="n">
        <v>1950279.087677077</v>
      </c>
      <c r="AE65" t="n">
        <v>2668457.88800071</v>
      </c>
      <c r="AF65" t="n">
        <v>2.015336252482999e-06</v>
      </c>
      <c r="AG65" t="n">
        <v>2.447916666666667</v>
      </c>
      <c r="AH65" t="n">
        <v>2413784.012374089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1.7049</v>
      </c>
      <c r="E66" t="n">
        <v>58.65</v>
      </c>
      <c r="F66" t="n">
        <v>53.66</v>
      </c>
      <c r="G66" t="n">
        <v>80.5</v>
      </c>
      <c r="H66" t="n">
        <v>0.99</v>
      </c>
      <c r="I66" t="n">
        <v>40</v>
      </c>
      <c r="J66" t="n">
        <v>306.67</v>
      </c>
      <c r="K66" t="n">
        <v>60.56</v>
      </c>
      <c r="L66" t="n">
        <v>17</v>
      </c>
      <c r="M66" t="n">
        <v>38</v>
      </c>
      <c r="N66" t="n">
        <v>89.11</v>
      </c>
      <c r="O66" t="n">
        <v>38056.58</v>
      </c>
      <c r="P66" t="n">
        <v>924.61</v>
      </c>
      <c r="Q66" t="n">
        <v>1367.34</v>
      </c>
      <c r="R66" t="n">
        <v>141.76</v>
      </c>
      <c r="S66" t="n">
        <v>104.26</v>
      </c>
      <c r="T66" t="n">
        <v>17736.58</v>
      </c>
      <c r="U66" t="n">
        <v>0.74</v>
      </c>
      <c r="V66" t="n">
        <v>0.89</v>
      </c>
      <c r="W66" t="n">
        <v>20.71</v>
      </c>
      <c r="X66" t="n">
        <v>1.08</v>
      </c>
      <c r="Y66" t="n">
        <v>1</v>
      </c>
      <c r="Z66" t="n">
        <v>10</v>
      </c>
      <c r="AA66" t="n">
        <v>1945.842411774472</v>
      </c>
      <c r="AB66" t="n">
        <v>2662.387432298437</v>
      </c>
      <c r="AC66" t="n">
        <v>2408.292912444104</v>
      </c>
      <c r="AD66" t="n">
        <v>1945842.411774472</v>
      </c>
      <c r="AE66" t="n">
        <v>2662387.432298438</v>
      </c>
      <c r="AF66" t="n">
        <v>2.018532943754121e-06</v>
      </c>
      <c r="AG66" t="n">
        <v>2.44375</v>
      </c>
      <c r="AH66" t="n">
        <v>2408292.912444104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1.7041</v>
      </c>
      <c r="E67" t="n">
        <v>58.68</v>
      </c>
      <c r="F67" t="n">
        <v>53.69</v>
      </c>
      <c r="G67" t="n">
        <v>80.54000000000001</v>
      </c>
      <c r="H67" t="n">
        <v>1</v>
      </c>
      <c r="I67" t="n">
        <v>40</v>
      </c>
      <c r="J67" t="n">
        <v>307.21</v>
      </c>
      <c r="K67" t="n">
        <v>60.56</v>
      </c>
      <c r="L67" t="n">
        <v>17.25</v>
      </c>
      <c r="M67" t="n">
        <v>38</v>
      </c>
      <c r="N67" t="n">
        <v>89.40000000000001</v>
      </c>
      <c r="O67" t="n">
        <v>38123.01</v>
      </c>
      <c r="P67" t="n">
        <v>925.04</v>
      </c>
      <c r="Q67" t="n">
        <v>1367.23</v>
      </c>
      <c r="R67" t="n">
        <v>142.9</v>
      </c>
      <c r="S67" t="n">
        <v>104.26</v>
      </c>
      <c r="T67" t="n">
        <v>18306.8</v>
      </c>
      <c r="U67" t="n">
        <v>0.73</v>
      </c>
      <c r="V67" t="n">
        <v>0.89</v>
      </c>
      <c r="W67" t="n">
        <v>20.71</v>
      </c>
      <c r="X67" t="n">
        <v>1.11</v>
      </c>
      <c r="Y67" t="n">
        <v>1</v>
      </c>
      <c r="Z67" t="n">
        <v>10</v>
      </c>
      <c r="AA67" t="n">
        <v>1947.707014943142</v>
      </c>
      <c r="AB67" t="n">
        <v>2664.938664614298</v>
      </c>
      <c r="AC67" t="n">
        <v>2410.600658728416</v>
      </c>
      <c r="AD67" t="n">
        <v>1947707.014943141</v>
      </c>
      <c r="AE67" t="n">
        <v>2664938.664614298</v>
      </c>
      <c r="AF67" t="n">
        <v>2.017585775970085e-06</v>
      </c>
      <c r="AG67" t="n">
        <v>2.445</v>
      </c>
      <c r="AH67" t="n">
        <v>2410600.658728416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1.7069</v>
      </c>
      <c r="E68" t="n">
        <v>58.59</v>
      </c>
      <c r="F68" t="n">
        <v>53.65</v>
      </c>
      <c r="G68" t="n">
        <v>82.54000000000001</v>
      </c>
      <c r="H68" t="n">
        <v>1.01</v>
      </c>
      <c r="I68" t="n">
        <v>39</v>
      </c>
      <c r="J68" t="n">
        <v>307.75</v>
      </c>
      <c r="K68" t="n">
        <v>60.56</v>
      </c>
      <c r="L68" t="n">
        <v>17.5</v>
      </c>
      <c r="M68" t="n">
        <v>37</v>
      </c>
      <c r="N68" t="n">
        <v>89.69</v>
      </c>
      <c r="O68" t="n">
        <v>38189.58</v>
      </c>
      <c r="P68" t="n">
        <v>923.92</v>
      </c>
      <c r="Q68" t="n">
        <v>1367.24</v>
      </c>
      <c r="R68" t="n">
        <v>141.09</v>
      </c>
      <c r="S68" t="n">
        <v>104.26</v>
      </c>
      <c r="T68" t="n">
        <v>17405.45</v>
      </c>
      <c r="U68" t="n">
        <v>0.74</v>
      </c>
      <c r="V68" t="n">
        <v>0.89</v>
      </c>
      <c r="W68" t="n">
        <v>20.71</v>
      </c>
      <c r="X68" t="n">
        <v>1.07</v>
      </c>
      <c r="Y68" t="n">
        <v>1</v>
      </c>
      <c r="Z68" t="n">
        <v>10</v>
      </c>
      <c r="AA68" t="n">
        <v>1942.47662560837</v>
      </c>
      <c r="AB68" t="n">
        <v>2657.782215177971</v>
      </c>
      <c r="AC68" t="n">
        <v>2404.127210782152</v>
      </c>
      <c r="AD68" t="n">
        <v>1942476.62560837</v>
      </c>
      <c r="AE68" t="n">
        <v>2657782.215177971</v>
      </c>
      <c r="AF68" t="n">
        <v>2.020900863214212e-06</v>
      </c>
      <c r="AG68" t="n">
        <v>2.44125</v>
      </c>
      <c r="AH68" t="n">
        <v>2404127.210782152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1.7067</v>
      </c>
      <c r="E69" t="n">
        <v>58.59</v>
      </c>
      <c r="F69" t="n">
        <v>53.66</v>
      </c>
      <c r="G69" t="n">
        <v>82.55</v>
      </c>
      <c r="H69" t="n">
        <v>1.03</v>
      </c>
      <c r="I69" t="n">
        <v>39</v>
      </c>
      <c r="J69" t="n">
        <v>308.29</v>
      </c>
      <c r="K69" t="n">
        <v>60.56</v>
      </c>
      <c r="L69" t="n">
        <v>17.75</v>
      </c>
      <c r="M69" t="n">
        <v>37</v>
      </c>
      <c r="N69" t="n">
        <v>89.98</v>
      </c>
      <c r="O69" t="n">
        <v>38256.26</v>
      </c>
      <c r="P69" t="n">
        <v>923.92</v>
      </c>
      <c r="Q69" t="n">
        <v>1367.28</v>
      </c>
      <c r="R69" t="n">
        <v>141.95</v>
      </c>
      <c r="S69" t="n">
        <v>104.26</v>
      </c>
      <c r="T69" t="n">
        <v>17836.43</v>
      </c>
      <c r="U69" t="n">
        <v>0.73</v>
      </c>
      <c r="V69" t="n">
        <v>0.89</v>
      </c>
      <c r="W69" t="n">
        <v>20.7</v>
      </c>
      <c r="X69" t="n">
        <v>1.08</v>
      </c>
      <c r="Y69" t="n">
        <v>1</v>
      </c>
      <c r="Z69" t="n">
        <v>10</v>
      </c>
      <c r="AA69" t="n">
        <v>1942.814579190023</v>
      </c>
      <c r="AB69" t="n">
        <v>2658.244618177849</v>
      </c>
      <c r="AC69" t="n">
        <v>2404.545482688708</v>
      </c>
      <c r="AD69" t="n">
        <v>1942814.579190023</v>
      </c>
      <c r="AE69" t="n">
        <v>2658244.618177849</v>
      </c>
      <c r="AF69" t="n">
        <v>2.020664071268203e-06</v>
      </c>
      <c r="AG69" t="n">
        <v>2.44125</v>
      </c>
      <c r="AH69" t="n">
        <v>2404545.482688708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1.7094</v>
      </c>
      <c r="E70" t="n">
        <v>58.5</v>
      </c>
      <c r="F70" t="n">
        <v>53.61</v>
      </c>
      <c r="G70" t="n">
        <v>84.65000000000001</v>
      </c>
      <c r="H70" t="n">
        <v>1.04</v>
      </c>
      <c r="I70" t="n">
        <v>38</v>
      </c>
      <c r="J70" t="n">
        <v>308.83</v>
      </c>
      <c r="K70" t="n">
        <v>60.56</v>
      </c>
      <c r="L70" t="n">
        <v>18</v>
      </c>
      <c r="M70" t="n">
        <v>36</v>
      </c>
      <c r="N70" t="n">
        <v>90.27</v>
      </c>
      <c r="O70" t="n">
        <v>38323.08</v>
      </c>
      <c r="P70" t="n">
        <v>922.8</v>
      </c>
      <c r="Q70" t="n">
        <v>1367.2</v>
      </c>
      <c r="R70" t="n">
        <v>140.39</v>
      </c>
      <c r="S70" t="n">
        <v>104.26</v>
      </c>
      <c r="T70" t="n">
        <v>17059.28</v>
      </c>
      <c r="U70" t="n">
        <v>0.74</v>
      </c>
      <c r="V70" t="n">
        <v>0.89</v>
      </c>
      <c r="W70" t="n">
        <v>20.7</v>
      </c>
      <c r="X70" t="n">
        <v>1.04</v>
      </c>
      <c r="Y70" t="n">
        <v>1</v>
      </c>
      <c r="Z70" t="n">
        <v>10</v>
      </c>
      <c r="AA70" t="n">
        <v>1937.598773645957</v>
      </c>
      <c r="AB70" t="n">
        <v>2651.108122927358</v>
      </c>
      <c r="AC70" t="n">
        <v>2398.090084528791</v>
      </c>
      <c r="AD70" t="n">
        <v>1937598.773645957</v>
      </c>
      <c r="AE70" t="n">
        <v>2651108.122927358</v>
      </c>
      <c r="AF70" t="n">
        <v>2.023860762539325e-06</v>
      </c>
      <c r="AG70" t="n">
        <v>2.4375</v>
      </c>
      <c r="AH70" t="n">
        <v>2398090.084528791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1.7091</v>
      </c>
      <c r="E71" t="n">
        <v>58.51</v>
      </c>
      <c r="F71" t="n">
        <v>53.63</v>
      </c>
      <c r="G71" t="n">
        <v>84.67</v>
      </c>
      <c r="H71" t="n">
        <v>1.05</v>
      </c>
      <c r="I71" t="n">
        <v>38</v>
      </c>
      <c r="J71" t="n">
        <v>309.37</v>
      </c>
      <c r="K71" t="n">
        <v>60.56</v>
      </c>
      <c r="L71" t="n">
        <v>18.25</v>
      </c>
      <c r="M71" t="n">
        <v>36</v>
      </c>
      <c r="N71" t="n">
        <v>90.56999999999999</v>
      </c>
      <c r="O71" t="n">
        <v>38390.02</v>
      </c>
      <c r="P71" t="n">
        <v>922.1799999999999</v>
      </c>
      <c r="Q71" t="n">
        <v>1367.35</v>
      </c>
      <c r="R71" t="n">
        <v>140.53</v>
      </c>
      <c r="S71" t="n">
        <v>104.26</v>
      </c>
      <c r="T71" t="n">
        <v>17132.04</v>
      </c>
      <c r="U71" t="n">
        <v>0.74</v>
      </c>
      <c r="V71" t="n">
        <v>0.89</v>
      </c>
      <c r="W71" t="n">
        <v>20.7</v>
      </c>
      <c r="X71" t="n">
        <v>1.05</v>
      </c>
      <c r="Y71" t="n">
        <v>1</v>
      </c>
      <c r="Z71" t="n">
        <v>10</v>
      </c>
      <c r="AA71" t="n">
        <v>1937.287430410569</v>
      </c>
      <c r="AB71" t="n">
        <v>2650.682129377205</v>
      </c>
      <c r="AC71" t="n">
        <v>2397.704747205178</v>
      </c>
      <c r="AD71" t="n">
        <v>1937287.430410569</v>
      </c>
      <c r="AE71" t="n">
        <v>2650682.129377205</v>
      </c>
      <c r="AF71" t="n">
        <v>2.023505574620312e-06</v>
      </c>
      <c r="AG71" t="n">
        <v>2.437916666666667</v>
      </c>
      <c r="AH71" t="n">
        <v>2397704.747205178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1.7117</v>
      </c>
      <c r="E72" t="n">
        <v>58.42</v>
      </c>
      <c r="F72" t="n">
        <v>53.59</v>
      </c>
      <c r="G72" t="n">
        <v>86.90000000000001</v>
      </c>
      <c r="H72" t="n">
        <v>1.06</v>
      </c>
      <c r="I72" t="n">
        <v>37</v>
      </c>
      <c r="J72" t="n">
        <v>309.91</v>
      </c>
      <c r="K72" t="n">
        <v>60.56</v>
      </c>
      <c r="L72" t="n">
        <v>18.5</v>
      </c>
      <c r="M72" t="n">
        <v>35</v>
      </c>
      <c r="N72" t="n">
        <v>90.86</v>
      </c>
      <c r="O72" t="n">
        <v>38457.09</v>
      </c>
      <c r="P72" t="n">
        <v>922.09</v>
      </c>
      <c r="Q72" t="n">
        <v>1367.33</v>
      </c>
      <c r="R72" t="n">
        <v>139.66</v>
      </c>
      <c r="S72" t="n">
        <v>104.26</v>
      </c>
      <c r="T72" t="n">
        <v>16699.89</v>
      </c>
      <c r="U72" t="n">
        <v>0.75</v>
      </c>
      <c r="V72" t="n">
        <v>0.89</v>
      </c>
      <c r="W72" t="n">
        <v>20.7</v>
      </c>
      <c r="X72" t="n">
        <v>1.01</v>
      </c>
      <c r="Y72" t="n">
        <v>1</v>
      </c>
      <c r="Z72" t="n">
        <v>10</v>
      </c>
      <c r="AA72" t="n">
        <v>1933.767320580489</v>
      </c>
      <c r="AB72" t="n">
        <v>2645.865759811404</v>
      </c>
      <c r="AC72" t="n">
        <v>2393.34804519092</v>
      </c>
      <c r="AD72" t="n">
        <v>1933767.320580489</v>
      </c>
      <c r="AE72" t="n">
        <v>2645865.759811404</v>
      </c>
      <c r="AF72" t="n">
        <v>2.026583869918429e-06</v>
      </c>
      <c r="AG72" t="n">
        <v>2.434166666666667</v>
      </c>
      <c r="AH72" t="n">
        <v>2393348.04519092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1.7108</v>
      </c>
      <c r="E73" t="n">
        <v>58.45</v>
      </c>
      <c r="F73" t="n">
        <v>53.62</v>
      </c>
      <c r="G73" t="n">
        <v>86.95</v>
      </c>
      <c r="H73" t="n">
        <v>1.08</v>
      </c>
      <c r="I73" t="n">
        <v>37</v>
      </c>
      <c r="J73" t="n">
        <v>310.46</v>
      </c>
      <c r="K73" t="n">
        <v>60.56</v>
      </c>
      <c r="L73" t="n">
        <v>18.75</v>
      </c>
      <c r="M73" t="n">
        <v>35</v>
      </c>
      <c r="N73" t="n">
        <v>91.16</v>
      </c>
      <c r="O73" t="n">
        <v>38524.29</v>
      </c>
      <c r="P73" t="n">
        <v>922.38</v>
      </c>
      <c r="Q73" t="n">
        <v>1367.27</v>
      </c>
      <c r="R73" t="n">
        <v>140.36</v>
      </c>
      <c r="S73" t="n">
        <v>104.26</v>
      </c>
      <c r="T73" t="n">
        <v>17051.67</v>
      </c>
      <c r="U73" t="n">
        <v>0.74</v>
      </c>
      <c r="V73" t="n">
        <v>0.89</v>
      </c>
      <c r="W73" t="n">
        <v>20.7</v>
      </c>
      <c r="X73" t="n">
        <v>1.04</v>
      </c>
      <c r="Y73" t="n">
        <v>1</v>
      </c>
      <c r="Z73" t="n">
        <v>10</v>
      </c>
      <c r="AA73" t="n">
        <v>1935.532690357368</v>
      </c>
      <c r="AB73" t="n">
        <v>2648.28121662275</v>
      </c>
      <c r="AC73" t="n">
        <v>2395.532974194306</v>
      </c>
      <c r="AD73" t="n">
        <v>1935532.690357368</v>
      </c>
      <c r="AE73" t="n">
        <v>2648281.216622749</v>
      </c>
      <c r="AF73" t="n">
        <v>2.025518306161388e-06</v>
      </c>
      <c r="AG73" t="n">
        <v>2.435416666666667</v>
      </c>
      <c r="AH73" t="n">
        <v>2395532.974194305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1.7136</v>
      </c>
      <c r="E74" t="n">
        <v>58.36</v>
      </c>
      <c r="F74" t="n">
        <v>53.58</v>
      </c>
      <c r="G74" t="n">
        <v>89.3</v>
      </c>
      <c r="H74" t="n">
        <v>1.09</v>
      </c>
      <c r="I74" t="n">
        <v>36</v>
      </c>
      <c r="J74" t="n">
        <v>311.01</v>
      </c>
      <c r="K74" t="n">
        <v>60.56</v>
      </c>
      <c r="L74" t="n">
        <v>19</v>
      </c>
      <c r="M74" t="n">
        <v>34</v>
      </c>
      <c r="N74" t="n">
        <v>91.45</v>
      </c>
      <c r="O74" t="n">
        <v>38591.62</v>
      </c>
      <c r="P74" t="n">
        <v>921.0599999999999</v>
      </c>
      <c r="Q74" t="n">
        <v>1367.29</v>
      </c>
      <c r="R74" t="n">
        <v>139</v>
      </c>
      <c r="S74" t="n">
        <v>104.26</v>
      </c>
      <c r="T74" t="n">
        <v>16375.5</v>
      </c>
      <c r="U74" t="n">
        <v>0.75</v>
      </c>
      <c r="V74" t="n">
        <v>0.89</v>
      </c>
      <c r="W74" t="n">
        <v>20.7</v>
      </c>
      <c r="X74" t="n">
        <v>1</v>
      </c>
      <c r="Y74" t="n">
        <v>1</v>
      </c>
      <c r="Z74" t="n">
        <v>10</v>
      </c>
      <c r="AA74" t="n">
        <v>1930.060056229897</v>
      </c>
      <c r="AB74" t="n">
        <v>2640.793317173964</v>
      </c>
      <c r="AC74" t="n">
        <v>2388.759709359579</v>
      </c>
      <c r="AD74" t="n">
        <v>1930060.056229897</v>
      </c>
      <c r="AE74" t="n">
        <v>2640793.317173964</v>
      </c>
      <c r="AF74" t="n">
        <v>2.028833393405515e-06</v>
      </c>
      <c r="AG74" t="n">
        <v>2.431666666666667</v>
      </c>
      <c r="AH74" t="n">
        <v>2388759.709359579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1.7133</v>
      </c>
      <c r="E75" t="n">
        <v>58.37</v>
      </c>
      <c r="F75" t="n">
        <v>53.59</v>
      </c>
      <c r="G75" t="n">
        <v>89.31</v>
      </c>
      <c r="H75" t="n">
        <v>1.1</v>
      </c>
      <c r="I75" t="n">
        <v>36</v>
      </c>
      <c r="J75" t="n">
        <v>311.55</v>
      </c>
      <c r="K75" t="n">
        <v>60.56</v>
      </c>
      <c r="L75" t="n">
        <v>19.25</v>
      </c>
      <c r="M75" t="n">
        <v>34</v>
      </c>
      <c r="N75" t="n">
        <v>91.75</v>
      </c>
      <c r="O75" t="n">
        <v>38659.08</v>
      </c>
      <c r="P75" t="n">
        <v>920.95</v>
      </c>
      <c r="Q75" t="n">
        <v>1367.27</v>
      </c>
      <c r="R75" t="n">
        <v>139.31</v>
      </c>
      <c r="S75" t="n">
        <v>104.26</v>
      </c>
      <c r="T75" t="n">
        <v>16530.67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1930.3552660983</v>
      </c>
      <c r="AB75" t="n">
        <v>2641.197236339654</v>
      </c>
      <c r="AC75" t="n">
        <v>2389.125079046999</v>
      </c>
      <c r="AD75" t="n">
        <v>1930355.2660983</v>
      </c>
      <c r="AE75" t="n">
        <v>2641197.236339653</v>
      </c>
      <c r="AF75" t="n">
        <v>2.028478205486502e-06</v>
      </c>
      <c r="AG75" t="n">
        <v>2.432083333333333</v>
      </c>
      <c r="AH75" t="n">
        <v>2389125.079047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1.7158</v>
      </c>
      <c r="E76" t="n">
        <v>58.28</v>
      </c>
      <c r="F76" t="n">
        <v>53.55</v>
      </c>
      <c r="G76" t="n">
        <v>91.81</v>
      </c>
      <c r="H76" t="n">
        <v>1.11</v>
      </c>
      <c r="I76" t="n">
        <v>35</v>
      </c>
      <c r="J76" t="n">
        <v>312.1</v>
      </c>
      <c r="K76" t="n">
        <v>60.56</v>
      </c>
      <c r="L76" t="n">
        <v>19.5</v>
      </c>
      <c r="M76" t="n">
        <v>33</v>
      </c>
      <c r="N76" t="n">
        <v>92.05</v>
      </c>
      <c r="O76" t="n">
        <v>38726.8</v>
      </c>
      <c r="P76" t="n">
        <v>919.77</v>
      </c>
      <c r="Q76" t="n">
        <v>1367.3</v>
      </c>
      <c r="R76" t="n">
        <v>138.42</v>
      </c>
      <c r="S76" t="n">
        <v>104.26</v>
      </c>
      <c r="T76" t="n">
        <v>16092.31</v>
      </c>
      <c r="U76" t="n">
        <v>0.75</v>
      </c>
      <c r="V76" t="n">
        <v>0.89</v>
      </c>
      <c r="W76" t="n">
        <v>20.7</v>
      </c>
      <c r="X76" t="n">
        <v>0.98</v>
      </c>
      <c r="Y76" t="n">
        <v>1</v>
      </c>
      <c r="Z76" t="n">
        <v>10</v>
      </c>
      <c r="AA76" t="n">
        <v>1925.428422275216</v>
      </c>
      <c r="AB76" t="n">
        <v>2634.4561112639</v>
      </c>
      <c r="AC76" t="n">
        <v>2383.027317487247</v>
      </c>
      <c r="AD76" t="n">
        <v>1925428.422275216</v>
      </c>
      <c r="AE76" t="n">
        <v>2634456.1112639</v>
      </c>
      <c r="AF76" t="n">
        <v>2.031438104811615e-06</v>
      </c>
      <c r="AG76" t="n">
        <v>2.428333333333333</v>
      </c>
      <c r="AH76" t="n">
        <v>2383027.317487247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1.7149</v>
      </c>
      <c r="E77" t="n">
        <v>58.31</v>
      </c>
      <c r="F77" t="n">
        <v>53.58</v>
      </c>
      <c r="G77" t="n">
        <v>91.86</v>
      </c>
      <c r="H77" t="n">
        <v>1.13</v>
      </c>
      <c r="I77" t="n">
        <v>35</v>
      </c>
      <c r="J77" t="n">
        <v>312.65</v>
      </c>
      <c r="K77" t="n">
        <v>60.56</v>
      </c>
      <c r="L77" t="n">
        <v>19.75</v>
      </c>
      <c r="M77" t="n">
        <v>33</v>
      </c>
      <c r="N77" t="n">
        <v>92.34999999999999</v>
      </c>
      <c r="O77" t="n">
        <v>38794.53</v>
      </c>
      <c r="P77" t="n">
        <v>920.77</v>
      </c>
      <c r="Q77" t="n">
        <v>1367.27</v>
      </c>
      <c r="R77" t="n">
        <v>139.39</v>
      </c>
      <c r="S77" t="n">
        <v>104.26</v>
      </c>
      <c r="T77" t="n">
        <v>16576.44</v>
      </c>
      <c r="U77" t="n">
        <v>0.75</v>
      </c>
      <c r="V77" t="n">
        <v>0.89</v>
      </c>
      <c r="W77" t="n">
        <v>20.7</v>
      </c>
      <c r="X77" t="n">
        <v>1.01</v>
      </c>
      <c r="Y77" t="n">
        <v>1</v>
      </c>
      <c r="Z77" t="n">
        <v>10</v>
      </c>
      <c r="AA77" t="n">
        <v>1928.186619399828</v>
      </c>
      <c r="AB77" t="n">
        <v>2638.229998252864</v>
      </c>
      <c r="AC77" t="n">
        <v>2386.441029998668</v>
      </c>
      <c r="AD77" t="n">
        <v>1928186.619399828</v>
      </c>
      <c r="AE77" t="n">
        <v>2638229.998252864</v>
      </c>
      <c r="AF77" t="n">
        <v>2.030372541054574e-06</v>
      </c>
      <c r="AG77" t="n">
        <v>2.429583333333333</v>
      </c>
      <c r="AH77" t="n">
        <v>2386441.029998668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1.7183</v>
      </c>
      <c r="E78" t="n">
        <v>58.2</v>
      </c>
      <c r="F78" t="n">
        <v>53.52</v>
      </c>
      <c r="G78" t="n">
        <v>94.45</v>
      </c>
      <c r="H78" t="n">
        <v>1.14</v>
      </c>
      <c r="I78" t="n">
        <v>34</v>
      </c>
      <c r="J78" t="n">
        <v>313.2</v>
      </c>
      <c r="K78" t="n">
        <v>60.56</v>
      </c>
      <c r="L78" t="n">
        <v>20</v>
      </c>
      <c r="M78" t="n">
        <v>32</v>
      </c>
      <c r="N78" t="n">
        <v>92.65000000000001</v>
      </c>
      <c r="O78" t="n">
        <v>38862.4</v>
      </c>
      <c r="P78" t="n">
        <v>918.73</v>
      </c>
      <c r="Q78" t="n">
        <v>1367.41</v>
      </c>
      <c r="R78" t="n">
        <v>136.93</v>
      </c>
      <c r="S78" t="n">
        <v>104.26</v>
      </c>
      <c r="T78" t="n">
        <v>15351.57</v>
      </c>
      <c r="U78" t="n">
        <v>0.76</v>
      </c>
      <c r="V78" t="n">
        <v>0.9</v>
      </c>
      <c r="W78" t="n">
        <v>20.7</v>
      </c>
      <c r="X78" t="n">
        <v>0.9399999999999999</v>
      </c>
      <c r="Y78" t="n">
        <v>1</v>
      </c>
      <c r="Z78" t="n">
        <v>10</v>
      </c>
      <c r="AA78" t="n">
        <v>1920.829524108652</v>
      </c>
      <c r="AB78" t="n">
        <v>2628.163695903341</v>
      </c>
      <c r="AC78" t="n">
        <v>2377.335441417239</v>
      </c>
      <c r="AD78" t="n">
        <v>1920829.524108652</v>
      </c>
      <c r="AE78" t="n">
        <v>2628163.695903341</v>
      </c>
      <c r="AF78" t="n">
        <v>2.034398004136728e-06</v>
      </c>
      <c r="AG78" t="n">
        <v>2.425</v>
      </c>
      <c r="AH78" t="n">
        <v>2377335.441417239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1.7181</v>
      </c>
      <c r="E79" t="n">
        <v>58.2</v>
      </c>
      <c r="F79" t="n">
        <v>53.53</v>
      </c>
      <c r="G79" t="n">
        <v>94.45999999999999</v>
      </c>
      <c r="H79" t="n">
        <v>1.15</v>
      </c>
      <c r="I79" t="n">
        <v>34</v>
      </c>
      <c r="J79" t="n">
        <v>313.75</v>
      </c>
      <c r="K79" t="n">
        <v>60.56</v>
      </c>
      <c r="L79" t="n">
        <v>20.25</v>
      </c>
      <c r="M79" t="n">
        <v>32</v>
      </c>
      <c r="N79" t="n">
        <v>92.95</v>
      </c>
      <c r="O79" t="n">
        <v>38930.39</v>
      </c>
      <c r="P79" t="n">
        <v>919.04</v>
      </c>
      <c r="Q79" t="n">
        <v>1367.26</v>
      </c>
      <c r="R79" t="n">
        <v>137.44</v>
      </c>
      <c r="S79" t="n">
        <v>104.26</v>
      </c>
      <c r="T79" t="n">
        <v>15607.78</v>
      </c>
      <c r="U79" t="n">
        <v>0.76</v>
      </c>
      <c r="V79" t="n">
        <v>0.9</v>
      </c>
      <c r="W79" t="n">
        <v>20.7</v>
      </c>
      <c r="X79" t="n">
        <v>0.95</v>
      </c>
      <c r="Y79" t="n">
        <v>1</v>
      </c>
      <c r="Z79" t="n">
        <v>10</v>
      </c>
      <c r="AA79" t="n">
        <v>1921.599135299971</v>
      </c>
      <c r="AB79" t="n">
        <v>2629.216711888153</v>
      </c>
      <c r="AC79" t="n">
        <v>2378.287959034379</v>
      </c>
      <c r="AD79" t="n">
        <v>1921599.135299971</v>
      </c>
      <c r="AE79" t="n">
        <v>2629216.711888153</v>
      </c>
      <c r="AF79" t="n">
        <v>2.034161212190719e-06</v>
      </c>
      <c r="AG79" t="n">
        <v>2.425</v>
      </c>
      <c r="AH79" t="n">
        <v>2378287.959034379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1.718</v>
      </c>
      <c r="E80" t="n">
        <v>58.21</v>
      </c>
      <c r="F80" t="n">
        <v>53.53</v>
      </c>
      <c r="G80" t="n">
        <v>94.47</v>
      </c>
      <c r="H80" t="n">
        <v>1.16</v>
      </c>
      <c r="I80" t="n">
        <v>34</v>
      </c>
      <c r="J80" t="n">
        <v>314.3</v>
      </c>
      <c r="K80" t="n">
        <v>60.56</v>
      </c>
      <c r="L80" t="n">
        <v>20.5</v>
      </c>
      <c r="M80" t="n">
        <v>32</v>
      </c>
      <c r="N80" t="n">
        <v>93.25</v>
      </c>
      <c r="O80" t="n">
        <v>38998.53</v>
      </c>
      <c r="P80" t="n">
        <v>919.13</v>
      </c>
      <c r="Q80" t="n">
        <v>1367.34</v>
      </c>
      <c r="R80" t="n">
        <v>137.71</v>
      </c>
      <c r="S80" t="n">
        <v>104.26</v>
      </c>
      <c r="T80" t="n">
        <v>15739.79</v>
      </c>
      <c r="U80" t="n">
        <v>0.76</v>
      </c>
      <c r="V80" t="n">
        <v>0.9</v>
      </c>
      <c r="W80" t="n">
        <v>20.69</v>
      </c>
      <c r="X80" t="n">
        <v>0.95</v>
      </c>
      <c r="Y80" t="n">
        <v>1</v>
      </c>
      <c r="Z80" t="n">
        <v>10</v>
      </c>
      <c r="AA80" t="n">
        <v>1921.840329451308</v>
      </c>
      <c r="AB80" t="n">
        <v>2629.546724366747</v>
      </c>
      <c r="AC80" t="n">
        <v>2378.586475585191</v>
      </c>
      <c r="AD80" t="n">
        <v>1921840.329451308</v>
      </c>
      <c r="AE80" t="n">
        <v>2629546.724366747</v>
      </c>
      <c r="AF80" t="n">
        <v>2.034042816217714e-06</v>
      </c>
      <c r="AG80" t="n">
        <v>2.425416666666667</v>
      </c>
      <c r="AH80" t="n">
        <v>2378586.475585191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1.7208</v>
      </c>
      <c r="E81" t="n">
        <v>58.11</v>
      </c>
      <c r="F81" t="n">
        <v>53.49</v>
      </c>
      <c r="G81" t="n">
        <v>97.25</v>
      </c>
      <c r="H81" t="n">
        <v>1.17</v>
      </c>
      <c r="I81" t="n">
        <v>33</v>
      </c>
      <c r="J81" t="n">
        <v>314.86</v>
      </c>
      <c r="K81" t="n">
        <v>60.56</v>
      </c>
      <c r="L81" t="n">
        <v>20.75</v>
      </c>
      <c r="M81" t="n">
        <v>31</v>
      </c>
      <c r="N81" t="n">
        <v>93.55</v>
      </c>
      <c r="O81" t="n">
        <v>39066.8</v>
      </c>
      <c r="P81" t="n">
        <v>918.3099999999999</v>
      </c>
      <c r="Q81" t="n">
        <v>1367.21</v>
      </c>
      <c r="R81" t="n">
        <v>136.1</v>
      </c>
      <c r="S81" t="n">
        <v>104.26</v>
      </c>
      <c r="T81" t="n">
        <v>14941.79</v>
      </c>
      <c r="U81" t="n">
        <v>0.77</v>
      </c>
      <c r="V81" t="n">
        <v>0.9</v>
      </c>
      <c r="W81" t="n">
        <v>20.7</v>
      </c>
      <c r="X81" t="n">
        <v>0.91</v>
      </c>
      <c r="Y81" t="n">
        <v>1</v>
      </c>
      <c r="Z81" t="n">
        <v>10</v>
      </c>
      <c r="AA81" t="n">
        <v>1917.111214224961</v>
      </c>
      <c r="AB81" t="n">
        <v>2623.07614028022</v>
      </c>
      <c r="AC81" t="n">
        <v>2372.73343496236</v>
      </c>
      <c r="AD81" t="n">
        <v>1917111.214224961</v>
      </c>
      <c r="AE81" t="n">
        <v>2623076.14028022</v>
      </c>
      <c r="AF81" t="n">
        <v>2.037357903461841e-06</v>
      </c>
      <c r="AG81" t="n">
        <v>2.42125</v>
      </c>
      <c r="AH81" t="n">
        <v>2372733.43496236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1.7211</v>
      </c>
      <c r="E82" t="n">
        <v>58.1</v>
      </c>
      <c r="F82" t="n">
        <v>53.48</v>
      </c>
      <c r="G82" t="n">
        <v>97.23</v>
      </c>
      <c r="H82" t="n">
        <v>1.19</v>
      </c>
      <c r="I82" t="n">
        <v>33</v>
      </c>
      <c r="J82" t="n">
        <v>315.41</v>
      </c>
      <c r="K82" t="n">
        <v>60.56</v>
      </c>
      <c r="L82" t="n">
        <v>21</v>
      </c>
      <c r="M82" t="n">
        <v>31</v>
      </c>
      <c r="N82" t="n">
        <v>93.86</v>
      </c>
      <c r="O82" t="n">
        <v>39135.2</v>
      </c>
      <c r="P82" t="n">
        <v>918.24</v>
      </c>
      <c r="Q82" t="n">
        <v>1367.2</v>
      </c>
      <c r="R82" t="n">
        <v>135.72</v>
      </c>
      <c r="S82" t="n">
        <v>104.26</v>
      </c>
      <c r="T82" t="n">
        <v>14750.02</v>
      </c>
      <c r="U82" t="n">
        <v>0.77</v>
      </c>
      <c r="V82" t="n">
        <v>0.9</v>
      </c>
      <c r="W82" t="n">
        <v>20.7</v>
      </c>
      <c r="X82" t="n">
        <v>0.9</v>
      </c>
      <c r="Y82" t="n">
        <v>1</v>
      </c>
      <c r="Z82" t="n">
        <v>10</v>
      </c>
      <c r="AA82" t="n">
        <v>1916.566610186201</v>
      </c>
      <c r="AB82" t="n">
        <v>2622.330989008153</v>
      </c>
      <c r="AC82" t="n">
        <v>2372.059399881873</v>
      </c>
      <c r="AD82" t="n">
        <v>1916566.610186201</v>
      </c>
      <c r="AE82" t="n">
        <v>2622330.989008153</v>
      </c>
      <c r="AF82" t="n">
        <v>2.037713091380855e-06</v>
      </c>
      <c r="AG82" t="n">
        <v>2.420833333333333</v>
      </c>
      <c r="AH82" t="n">
        <v>2372059.399881873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1.7225</v>
      </c>
      <c r="E83" t="n">
        <v>58.06</v>
      </c>
      <c r="F83" t="n">
        <v>53.48</v>
      </c>
      <c r="G83" t="n">
        <v>100.28</v>
      </c>
      <c r="H83" t="n">
        <v>1.2</v>
      </c>
      <c r="I83" t="n">
        <v>32</v>
      </c>
      <c r="J83" t="n">
        <v>315.97</v>
      </c>
      <c r="K83" t="n">
        <v>60.56</v>
      </c>
      <c r="L83" t="n">
        <v>21.25</v>
      </c>
      <c r="M83" t="n">
        <v>30</v>
      </c>
      <c r="N83" t="n">
        <v>94.16</v>
      </c>
      <c r="O83" t="n">
        <v>39203.74</v>
      </c>
      <c r="P83" t="n">
        <v>918.16</v>
      </c>
      <c r="Q83" t="n">
        <v>1367.28</v>
      </c>
      <c r="R83" t="n">
        <v>135.97</v>
      </c>
      <c r="S83" t="n">
        <v>104.26</v>
      </c>
      <c r="T83" t="n">
        <v>14881.74</v>
      </c>
      <c r="U83" t="n">
        <v>0.77</v>
      </c>
      <c r="V83" t="n">
        <v>0.9</v>
      </c>
      <c r="W83" t="n">
        <v>20.7</v>
      </c>
      <c r="X83" t="n">
        <v>0.91</v>
      </c>
      <c r="Y83" t="n">
        <v>1</v>
      </c>
      <c r="Z83" t="n">
        <v>10</v>
      </c>
      <c r="AA83" t="n">
        <v>1914.900635270098</v>
      </c>
      <c r="AB83" t="n">
        <v>2620.051528630315</v>
      </c>
      <c r="AC83" t="n">
        <v>2369.997488003252</v>
      </c>
      <c r="AD83" t="n">
        <v>1914900.635270098</v>
      </c>
      <c r="AE83" t="n">
        <v>2620051.528630315</v>
      </c>
      <c r="AF83" t="n">
        <v>2.039370635002917e-06</v>
      </c>
      <c r="AG83" t="n">
        <v>2.419166666666667</v>
      </c>
      <c r="AH83" t="n">
        <v>2369997.488003253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1.7232</v>
      </c>
      <c r="E84" t="n">
        <v>58.03</v>
      </c>
      <c r="F84" t="n">
        <v>53.46</v>
      </c>
      <c r="G84" t="n">
        <v>100.24</v>
      </c>
      <c r="H84" t="n">
        <v>1.21</v>
      </c>
      <c r="I84" t="n">
        <v>32</v>
      </c>
      <c r="J84" t="n">
        <v>316.53</v>
      </c>
      <c r="K84" t="n">
        <v>60.56</v>
      </c>
      <c r="L84" t="n">
        <v>21.5</v>
      </c>
      <c r="M84" t="n">
        <v>30</v>
      </c>
      <c r="N84" t="n">
        <v>94.47</v>
      </c>
      <c r="O84" t="n">
        <v>39272.42</v>
      </c>
      <c r="P84" t="n">
        <v>917.67</v>
      </c>
      <c r="Q84" t="n">
        <v>1367.23</v>
      </c>
      <c r="R84" t="n">
        <v>135.28</v>
      </c>
      <c r="S84" t="n">
        <v>104.26</v>
      </c>
      <c r="T84" t="n">
        <v>14534.3</v>
      </c>
      <c r="U84" t="n">
        <v>0.77</v>
      </c>
      <c r="V84" t="n">
        <v>0.9</v>
      </c>
      <c r="W84" t="n">
        <v>20.69</v>
      </c>
      <c r="X84" t="n">
        <v>0.88</v>
      </c>
      <c r="Y84" t="n">
        <v>1</v>
      </c>
      <c r="Z84" t="n">
        <v>10</v>
      </c>
      <c r="AA84" t="n">
        <v>1913.208483073341</v>
      </c>
      <c r="AB84" t="n">
        <v>2617.736251342226</v>
      </c>
      <c r="AC84" t="n">
        <v>2367.903177530027</v>
      </c>
      <c r="AD84" t="n">
        <v>1913208.483073341</v>
      </c>
      <c r="AE84" t="n">
        <v>2617736.251342226</v>
      </c>
      <c r="AF84" t="n">
        <v>2.040199406813949e-06</v>
      </c>
      <c r="AG84" t="n">
        <v>2.417916666666667</v>
      </c>
      <c r="AH84" t="n">
        <v>2367903.177530027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1.723</v>
      </c>
      <c r="E85" t="n">
        <v>58.04</v>
      </c>
      <c r="F85" t="n">
        <v>53.47</v>
      </c>
      <c r="G85" t="n">
        <v>100.25</v>
      </c>
      <c r="H85" t="n">
        <v>1.22</v>
      </c>
      <c r="I85" t="n">
        <v>32</v>
      </c>
      <c r="J85" t="n">
        <v>317.08</v>
      </c>
      <c r="K85" t="n">
        <v>60.56</v>
      </c>
      <c r="L85" t="n">
        <v>21.75</v>
      </c>
      <c r="M85" t="n">
        <v>30</v>
      </c>
      <c r="N85" t="n">
        <v>94.78</v>
      </c>
      <c r="O85" t="n">
        <v>39341.24</v>
      </c>
      <c r="P85" t="n">
        <v>916.71</v>
      </c>
      <c r="Q85" t="n">
        <v>1367.26</v>
      </c>
      <c r="R85" t="n">
        <v>135.62</v>
      </c>
      <c r="S85" t="n">
        <v>104.26</v>
      </c>
      <c r="T85" t="n">
        <v>14705.87</v>
      </c>
      <c r="U85" t="n">
        <v>0.77</v>
      </c>
      <c r="V85" t="n">
        <v>0.9</v>
      </c>
      <c r="W85" t="n">
        <v>20.69</v>
      </c>
      <c r="X85" t="n">
        <v>0.89</v>
      </c>
      <c r="Y85" t="n">
        <v>1</v>
      </c>
      <c r="Z85" t="n">
        <v>10</v>
      </c>
      <c r="AA85" t="n">
        <v>1912.19638797347</v>
      </c>
      <c r="AB85" t="n">
        <v>2616.351458176098</v>
      </c>
      <c r="AC85" t="n">
        <v>2366.650547080105</v>
      </c>
      <c r="AD85" t="n">
        <v>1912196.38797347</v>
      </c>
      <c r="AE85" t="n">
        <v>2616351.458176098</v>
      </c>
      <c r="AF85" t="n">
        <v>2.03996261486794e-06</v>
      </c>
      <c r="AG85" t="n">
        <v>2.418333333333333</v>
      </c>
      <c r="AH85" t="n">
        <v>2366650.547080105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1.7253</v>
      </c>
      <c r="E86" t="n">
        <v>57.96</v>
      </c>
      <c r="F86" t="n">
        <v>53.44</v>
      </c>
      <c r="G86" t="n">
        <v>103.43</v>
      </c>
      <c r="H86" t="n">
        <v>1.23</v>
      </c>
      <c r="I86" t="n">
        <v>31</v>
      </c>
      <c r="J86" t="n">
        <v>317.64</v>
      </c>
      <c r="K86" t="n">
        <v>60.56</v>
      </c>
      <c r="L86" t="n">
        <v>22</v>
      </c>
      <c r="M86" t="n">
        <v>29</v>
      </c>
      <c r="N86" t="n">
        <v>95.09</v>
      </c>
      <c r="O86" t="n">
        <v>39410.2</v>
      </c>
      <c r="P86" t="n">
        <v>917.04</v>
      </c>
      <c r="Q86" t="n">
        <v>1367.26</v>
      </c>
      <c r="R86" t="n">
        <v>134.66</v>
      </c>
      <c r="S86" t="n">
        <v>104.26</v>
      </c>
      <c r="T86" t="n">
        <v>14229.84</v>
      </c>
      <c r="U86" t="n">
        <v>0.77</v>
      </c>
      <c r="V86" t="n">
        <v>0.9</v>
      </c>
      <c r="W86" t="n">
        <v>20.69</v>
      </c>
      <c r="X86" t="n">
        <v>0.86</v>
      </c>
      <c r="Y86" t="n">
        <v>1</v>
      </c>
      <c r="Z86" t="n">
        <v>10</v>
      </c>
      <c r="AA86" t="n">
        <v>1909.774348513251</v>
      </c>
      <c r="AB86" t="n">
        <v>2613.037516933787</v>
      </c>
      <c r="AC86" t="n">
        <v>2363.652883738815</v>
      </c>
      <c r="AD86" t="n">
        <v>1909774.348513251</v>
      </c>
      <c r="AE86" t="n">
        <v>2613037.516933787</v>
      </c>
      <c r="AF86" t="n">
        <v>2.042685722247044e-06</v>
      </c>
      <c r="AG86" t="n">
        <v>2.415</v>
      </c>
      <c r="AH86" t="n">
        <v>2363652.883738814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1.7255</v>
      </c>
      <c r="E87" t="n">
        <v>57.95</v>
      </c>
      <c r="F87" t="n">
        <v>53.43</v>
      </c>
      <c r="G87" t="n">
        <v>103.42</v>
      </c>
      <c r="H87" t="n">
        <v>1.25</v>
      </c>
      <c r="I87" t="n">
        <v>31</v>
      </c>
      <c r="J87" t="n">
        <v>318.2</v>
      </c>
      <c r="K87" t="n">
        <v>60.56</v>
      </c>
      <c r="L87" t="n">
        <v>22.25</v>
      </c>
      <c r="M87" t="n">
        <v>29</v>
      </c>
      <c r="N87" t="n">
        <v>95.40000000000001</v>
      </c>
      <c r="O87" t="n">
        <v>39479.3</v>
      </c>
      <c r="P87" t="n">
        <v>917</v>
      </c>
      <c r="Q87" t="n">
        <v>1367.28</v>
      </c>
      <c r="R87" t="n">
        <v>134.27</v>
      </c>
      <c r="S87" t="n">
        <v>104.26</v>
      </c>
      <c r="T87" t="n">
        <v>14035.21</v>
      </c>
      <c r="U87" t="n">
        <v>0.78</v>
      </c>
      <c r="V87" t="n">
        <v>0.9</v>
      </c>
      <c r="W87" t="n">
        <v>20.7</v>
      </c>
      <c r="X87" t="n">
        <v>0.86</v>
      </c>
      <c r="Y87" t="n">
        <v>1</v>
      </c>
      <c r="Z87" t="n">
        <v>10</v>
      </c>
      <c r="AA87" t="n">
        <v>1909.383657348902</v>
      </c>
      <c r="AB87" t="n">
        <v>2612.502956046647</v>
      </c>
      <c r="AC87" t="n">
        <v>2363.169340592483</v>
      </c>
      <c r="AD87" t="n">
        <v>1909383.657348902</v>
      </c>
      <c r="AE87" t="n">
        <v>2612502.956046647</v>
      </c>
      <c r="AF87" t="n">
        <v>2.042922514193053e-06</v>
      </c>
      <c r="AG87" t="n">
        <v>2.414583333333333</v>
      </c>
      <c r="AH87" t="n">
        <v>2363169.340592483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1.7255</v>
      </c>
      <c r="E88" t="n">
        <v>57.95</v>
      </c>
      <c r="F88" t="n">
        <v>53.43</v>
      </c>
      <c r="G88" t="n">
        <v>103.42</v>
      </c>
      <c r="H88" t="n">
        <v>1.26</v>
      </c>
      <c r="I88" t="n">
        <v>31</v>
      </c>
      <c r="J88" t="n">
        <v>318.76</v>
      </c>
      <c r="K88" t="n">
        <v>60.56</v>
      </c>
      <c r="L88" t="n">
        <v>22.5</v>
      </c>
      <c r="M88" t="n">
        <v>29</v>
      </c>
      <c r="N88" t="n">
        <v>95.70999999999999</v>
      </c>
      <c r="O88" t="n">
        <v>39548.54</v>
      </c>
      <c r="P88" t="n">
        <v>916.17</v>
      </c>
      <c r="Q88" t="n">
        <v>1367.23</v>
      </c>
      <c r="R88" t="n">
        <v>134.46</v>
      </c>
      <c r="S88" t="n">
        <v>104.26</v>
      </c>
      <c r="T88" t="n">
        <v>14131.82</v>
      </c>
      <c r="U88" t="n">
        <v>0.78</v>
      </c>
      <c r="V88" t="n">
        <v>0.9</v>
      </c>
      <c r="W88" t="n">
        <v>20.69</v>
      </c>
      <c r="X88" t="n">
        <v>0.86</v>
      </c>
      <c r="Y88" t="n">
        <v>1</v>
      </c>
      <c r="Z88" t="n">
        <v>10</v>
      </c>
      <c r="AA88" t="n">
        <v>1908.220239180751</v>
      </c>
      <c r="AB88" t="n">
        <v>2610.911115982596</v>
      </c>
      <c r="AC88" t="n">
        <v>2361.729423509983</v>
      </c>
      <c r="AD88" t="n">
        <v>1908220.239180751</v>
      </c>
      <c r="AE88" t="n">
        <v>2610911.115982596</v>
      </c>
      <c r="AF88" t="n">
        <v>2.042922514193053e-06</v>
      </c>
      <c r="AG88" t="n">
        <v>2.414583333333333</v>
      </c>
      <c r="AH88" t="n">
        <v>2361729.423509982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1.7282</v>
      </c>
      <c r="E89" t="n">
        <v>57.86</v>
      </c>
      <c r="F89" t="n">
        <v>53.4</v>
      </c>
      <c r="G89" t="n">
        <v>106.79</v>
      </c>
      <c r="H89" t="n">
        <v>1.27</v>
      </c>
      <c r="I89" t="n">
        <v>30</v>
      </c>
      <c r="J89" t="n">
        <v>319.33</v>
      </c>
      <c r="K89" t="n">
        <v>60.56</v>
      </c>
      <c r="L89" t="n">
        <v>22.75</v>
      </c>
      <c r="M89" t="n">
        <v>28</v>
      </c>
      <c r="N89" t="n">
        <v>96.02</v>
      </c>
      <c r="O89" t="n">
        <v>39617.93</v>
      </c>
      <c r="P89" t="n">
        <v>915.48</v>
      </c>
      <c r="Q89" t="n">
        <v>1367.2</v>
      </c>
      <c r="R89" t="n">
        <v>133.31</v>
      </c>
      <c r="S89" t="n">
        <v>104.26</v>
      </c>
      <c r="T89" t="n">
        <v>13559.95</v>
      </c>
      <c r="U89" t="n">
        <v>0.78</v>
      </c>
      <c r="V89" t="n">
        <v>0.9</v>
      </c>
      <c r="W89" t="n">
        <v>20.69</v>
      </c>
      <c r="X89" t="n">
        <v>0.82</v>
      </c>
      <c r="Y89" t="n">
        <v>1</v>
      </c>
      <c r="Z89" t="n">
        <v>10</v>
      </c>
      <c r="AA89" t="n">
        <v>1903.939997721601</v>
      </c>
      <c r="AB89" t="n">
        <v>2605.05470078726</v>
      </c>
      <c r="AC89" t="n">
        <v>2356.43193636136</v>
      </c>
      <c r="AD89" t="n">
        <v>1903939.997721601</v>
      </c>
      <c r="AE89" t="n">
        <v>2605054.70078726</v>
      </c>
      <c r="AF89" t="n">
        <v>2.046119205464175e-06</v>
      </c>
      <c r="AG89" t="n">
        <v>2.410833333333333</v>
      </c>
      <c r="AH89" t="n">
        <v>2356431.93636136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1.7284</v>
      </c>
      <c r="E90" t="n">
        <v>57.86</v>
      </c>
      <c r="F90" t="n">
        <v>53.39</v>
      </c>
      <c r="G90" t="n">
        <v>106.78</v>
      </c>
      <c r="H90" t="n">
        <v>1.28</v>
      </c>
      <c r="I90" t="n">
        <v>30</v>
      </c>
      <c r="J90" t="n">
        <v>319.89</v>
      </c>
      <c r="K90" t="n">
        <v>60.56</v>
      </c>
      <c r="L90" t="n">
        <v>23</v>
      </c>
      <c r="M90" t="n">
        <v>28</v>
      </c>
      <c r="N90" t="n">
        <v>96.34</v>
      </c>
      <c r="O90" t="n">
        <v>39687.46</v>
      </c>
      <c r="P90" t="n">
        <v>915.73</v>
      </c>
      <c r="Q90" t="n">
        <v>1367.19</v>
      </c>
      <c r="R90" t="n">
        <v>132.94</v>
      </c>
      <c r="S90" t="n">
        <v>104.26</v>
      </c>
      <c r="T90" t="n">
        <v>13376.34</v>
      </c>
      <c r="U90" t="n">
        <v>0.78</v>
      </c>
      <c r="V90" t="n">
        <v>0.9</v>
      </c>
      <c r="W90" t="n">
        <v>20.69</v>
      </c>
      <c r="X90" t="n">
        <v>0.8100000000000001</v>
      </c>
      <c r="Y90" t="n">
        <v>1</v>
      </c>
      <c r="Z90" t="n">
        <v>10</v>
      </c>
      <c r="AA90" t="n">
        <v>1903.960550821703</v>
      </c>
      <c r="AB90" t="n">
        <v>2605.082822445559</v>
      </c>
      <c r="AC90" t="n">
        <v>2356.457374128059</v>
      </c>
      <c r="AD90" t="n">
        <v>1903960.550821703</v>
      </c>
      <c r="AE90" t="n">
        <v>2605082.822445558</v>
      </c>
      <c r="AF90" t="n">
        <v>2.046355997410185e-06</v>
      </c>
      <c r="AG90" t="n">
        <v>2.410833333333333</v>
      </c>
      <c r="AH90" t="n">
        <v>2356457.374128059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1.7276</v>
      </c>
      <c r="E91" t="n">
        <v>57.88</v>
      </c>
      <c r="F91" t="n">
        <v>53.42</v>
      </c>
      <c r="G91" t="n">
        <v>106.83</v>
      </c>
      <c r="H91" t="n">
        <v>1.29</v>
      </c>
      <c r="I91" t="n">
        <v>30</v>
      </c>
      <c r="J91" t="n">
        <v>320.46</v>
      </c>
      <c r="K91" t="n">
        <v>60.56</v>
      </c>
      <c r="L91" t="n">
        <v>23.25</v>
      </c>
      <c r="M91" t="n">
        <v>28</v>
      </c>
      <c r="N91" t="n">
        <v>96.65000000000001</v>
      </c>
      <c r="O91" t="n">
        <v>39757.13</v>
      </c>
      <c r="P91" t="n">
        <v>915.23</v>
      </c>
      <c r="Q91" t="n">
        <v>1367.29</v>
      </c>
      <c r="R91" t="n">
        <v>133.73</v>
      </c>
      <c r="S91" t="n">
        <v>104.26</v>
      </c>
      <c r="T91" t="n">
        <v>13771.86</v>
      </c>
      <c r="U91" t="n">
        <v>0.78</v>
      </c>
      <c r="V91" t="n">
        <v>0.9</v>
      </c>
      <c r="W91" t="n">
        <v>20.7</v>
      </c>
      <c r="X91" t="n">
        <v>0.84</v>
      </c>
      <c r="Y91" t="n">
        <v>1</v>
      </c>
      <c r="Z91" t="n">
        <v>10</v>
      </c>
      <c r="AA91" t="n">
        <v>1904.47459809493</v>
      </c>
      <c r="AB91" t="n">
        <v>2605.786164602952</v>
      </c>
      <c r="AC91" t="n">
        <v>2357.093590297098</v>
      </c>
      <c r="AD91" t="n">
        <v>1904474.59809493</v>
      </c>
      <c r="AE91" t="n">
        <v>2605786.164602953</v>
      </c>
      <c r="AF91" t="n">
        <v>2.045408829626148e-06</v>
      </c>
      <c r="AG91" t="n">
        <v>2.411666666666667</v>
      </c>
      <c r="AH91" t="n">
        <v>2357093.590297098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1.7302</v>
      </c>
      <c r="E92" t="n">
        <v>57.8</v>
      </c>
      <c r="F92" t="n">
        <v>53.38</v>
      </c>
      <c r="G92" t="n">
        <v>110.44</v>
      </c>
      <c r="H92" t="n">
        <v>1.3</v>
      </c>
      <c r="I92" t="n">
        <v>29</v>
      </c>
      <c r="J92" t="n">
        <v>321.02</v>
      </c>
      <c r="K92" t="n">
        <v>60.56</v>
      </c>
      <c r="L92" t="n">
        <v>23.5</v>
      </c>
      <c r="M92" t="n">
        <v>27</v>
      </c>
      <c r="N92" t="n">
        <v>96.97</v>
      </c>
      <c r="O92" t="n">
        <v>39826.95</v>
      </c>
      <c r="P92" t="n">
        <v>914.75</v>
      </c>
      <c r="Q92" t="n">
        <v>1367.31</v>
      </c>
      <c r="R92" t="n">
        <v>132.65</v>
      </c>
      <c r="S92" t="n">
        <v>104.26</v>
      </c>
      <c r="T92" t="n">
        <v>13236.27</v>
      </c>
      <c r="U92" t="n">
        <v>0.79</v>
      </c>
      <c r="V92" t="n">
        <v>0.9</v>
      </c>
      <c r="W92" t="n">
        <v>20.69</v>
      </c>
      <c r="X92" t="n">
        <v>0.8</v>
      </c>
      <c r="Y92" t="n">
        <v>1</v>
      </c>
      <c r="Z92" t="n">
        <v>10</v>
      </c>
      <c r="AA92" t="n">
        <v>1900.499580573384</v>
      </c>
      <c r="AB92" t="n">
        <v>2600.347370264577</v>
      </c>
      <c r="AC92" t="n">
        <v>2352.173866856982</v>
      </c>
      <c r="AD92" t="n">
        <v>1900499.580573383</v>
      </c>
      <c r="AE92" t="n">
        <v>2600347.370264577</v>
      </c>
      <c r="AF92" t="n">
        <v>2.048487124924266e-06</v>
      </c>
      <c r="AG92" t="n">
        <v>2.408333333333333</v>
      </c>
      <c r="AH92" t="n">
        <v>2352173.866856982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1.7304</v>
      </c>
      <c r="E93" t="n">
        <v>57.79</v>
      </c>
      <c r="F93" t="n">
        <v>53.37</v>
      </c>
      <c r="G93" t="n">
        <v>110.43</v>
      </c>
      <c r="H93" t="n">
        <v>1.32</v>
      </c>
      <c r="I93" t="n">
        <v>29</v>
      </c>
      <c r="J93" t="n">
        <v>321.59</v>
      </c>
      <c r="K93" t="n">
        <v>60.56</v>
      </c>
      <c r="L93" t="n">
        <v>23.75</v>
      </c>
      <c r="M93" t="n">
        <v>27</v>
      </c>
      <c r="N93" t="n">
        <v>97.28</v>
      </c>
      <c r="O93" t="n">
        <v>39896.91</v>
      </c>
      <c r="P93" t="n">
        <v>914.99</v>
      </c>
      <c r="Q93" t="n">
        <v>1367.19</v>
      </c>
      <c r="R93" t="n">
        <v>132.4</v>
      </c>
      <c r="S93" t="n">
        <v>104.26</v>
      </c>
      <c r="T93" t="n">
        <v>13113.14</v>
      </c>
      <c r="U93" t="n">
        <v>0.79</v>
      </c>
      <c r="V93" t="n">
        <v>0.9</v>
      </c>
      <c r="W93" t="n">
        <v>20.69</v>
      </c>
      <c r="X93" t="n">
        <v>0.8</v>
      </c>
      <c r="Y93" t="n">
        <v>1</v>
      </c>
      <c r="Z93" t="n">
        <v>10</v>
      </c>
      <c r="AA93" t="n">
        <v>1900.502415498447</v>
      </c>
      <c r="AB93" t="n">
        <v>2600.351249134117</v>
      </c>
      <c r="AC93" t="n">
        <v>2352.177375532656</v>
      </c>
      <c r="AD93" t="n">
        <v>1900502.415498447</v>
      </c>
      <c r="AE93" t="n">
        <v>2600351.249134117</v>
      </c>
      <c r="AF93" t="n">
        <v>2.048723916870275e-06</v>
      </c>
      <c r="AG93" t="n">
        <v>2.407916666666666</v>
      </c>
      <c r="AH93" t="n">
        <v>2352177.375532656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1.7301</v>
      </c>
      <c r="E94" t="n">
        <v>57.8</v>
      </c>
      <c r="F94" t="n">
        <v>53.39</v>
      </c>
      <c r="G94" t="n">
        <v>110.45</v>
      </c>
      <c r="H94" t="n">
        <v>1.33</v>
      </c>
      <c r="I94" t="n">
        <v>29</v>
      </c>
      <c r="J94" t="n">
        <v>322.16</v>
      </c>
      <c r="K94" t="n">
        <v>60.56</v>
      </c>
      <c r="L94" t="n">
        <v>24</v>
      </c>
      <c r="M94" t="n">
        <v>27</v>
      </c>
      <c r="N94" t="n">
        <v>97.59999999999999</v>
      </c>
      <c r="O94" t="n">
        <v>39967.02</v>
      </c>
      <c r="P94" t="n">
        <v>915.24</v>
      </c>
      <c r="Q94" t="n">
        <v>1367.3</v>
      </c>
      <c r="R94" t="n">
        <v>132.84</v>
      </c>
      <c r="S94" t="n">
        <v>104.26</v>
      </c>
      <c r="T94" t="n">
        <v>13331.32</v>
      </c>
      <c r="U94" t="n">
        <v>0.78</v>
      </c>
      <c r="V94" t="n">
        <v>0.9</v>
      </c>
      <c r="W94" t="n">
        <v>20.69</v>
      </c>
      <c r="X94" t="n">
        <v>0.8100000000000001</v>
      </c>
      <c r="Y94" t="n">
        <v>1</v>
      </c>
      <c r="Z94" t="n">
        <v>10</v>
      </c>
      <c r="AA94" t="n">
        <v>1901.404763500353</v>
      </c>
      <c r="AB94" t="n">
        <v>2601.585881479109</v>
      </c>
      <c r="AC94" t="n">
        <v>2353.294176299459</v>
      </c>
      <c r="AD94" t="n">
        <v>1901404.763500353</v>
      </c>
      <c r="AE94" t="n">
        <v>2601585.881479109</v>
      </c>
      <c r="AF94" t="n">
        <v>2.048368728951261e-06</v>
      </c>
      <c r="AG94" t="n">
        <v>2.408333333333333</v>
      </c>
      <c r="AH94" t="n">
        <v>2353294.176299459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1.7321</v>
      </c>
      <c r="E95" t="n">
        <v>57.73</v>
      </c>
      <c r="F95" t="n">
        <v>53.37</v>
      </c>
      <c r="G95" t="n">
        <v>114.36</v>
      </c>
      <c r="H95" t="n">
        <v>1.34</v>
      </c>
      <c r="I95" t="n">
        <v>28</v>
      </c>
      <c r="J95" t="n">
        <v>322.73</v>
      </c>
      <c r="K95" t="n">
        <v>60.56</v>
      </c>
      <c r="L95" t="n">
        <v>24.25</v>
      </c>
      <c r="M95" t="n">
        <v>26</v>
      </c>
      <c r="N95" t="n">
        <v>97.92</v>
      </c>
      <c r="O95" t="n">
        <v>40037.28</v>
      </c>
      <c r="P95" t="n">
        <v>913.9</v>
      </c>
      <c r="Q95" t="n">
        <v>1367.14</v>
      </c>
      <c r="R95" t="n">
        <v>132.08</v>
      </c>
      <c r="S95" t="n">
        <v>104.26</v>
      </c>
      <c r="T95" t="n">
        <v>12955.23</v>
      </c>
      <c r="U95" t="n">
        <v>0.79</v>
      </c>
      <c r="V95" t="n">
        <v>0.9</v>
      </c>
      <c r="W95" t="n">
        <v>20.7</v>
      </c>
      <c r="X95" t="n">
        <v>0.79</v>
      </c>
      <c r="Y95" t="n">
        <v>1</v>
      </c>
      <c r="Z95" t="n">
        <v>10</v>
      </c>
      <c r="AA95" t="n">
        <v>1897.115096037522</v>
      </c>
      <c r="AB95" t="n">
        <v>2595.716569209691</v>
      </c>
      <c r="AC95" t="n">
        <v>2347.985022955404</v>
      </c>
      <c r="AD95" t="n">
        <v>1897115.096037522</v>
      </c>
      <c r="AE95" t="n">
        <v>2595716.569209691</v>
      </c>
      <c r="AF95" t="n">
        <v>2.050736648411352e-06</v>
      </c>
      <c r="AG95" t="n">
        <v>2.405416666666667</v>
      </c>
      <c r="AH95" t="n">
        <v>2347985.022955404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1.7328</v>
      </c>
      <c r="E96" t="n">
        <v>57.71</v>
      </c>
      <c r="F96" t="n">
        <v>53.35</v>
      </c>
      <c r="G96" t="n">
        <v>114.32</v>
      </c>
      <c r="H96" t="n">
        <v>1.35</v>
      </c>
      <c r="I96" t="n">
        <v>28</v>
      </c>
      <c r="J96" t="n">
        <v>323.3</v>
      </c>
      <c r="K96" t="n">
        <v>60.56</v>
      </c>
      <c r="L96" t="n">
        <v>24.5</v>
      </c>
      <c r="M96" t="n">
        <v>26</v>
      </c>
      <c r="N96" t="n">
        <v>98.23999999999999</v>
      </c>
      <c r="O96" t="n">
        <v>40107.81</v>
      </c>
      <c r="P96" t="n">
        <v>913.74</v>
      </c>
      <c r="Q96" t="n">
        <v>1367.23</v>
      </c>
      <c r="R96" t="n">
        <v>131.65</v>
      </c>
      <c r="S96" t="n">
        <v>104.26</v>
      </c>
      <c r="T96" t="n">
        <v>12743.71</v>
      </c>
      <c r="U96" t="n">
        <v>0.79</v>
      </c>
      <c r="V96" t="n">
        <v>0.9</v>
      </c>
      <c r="W96" t="n">
        <v>20.69</v>
      </c>
      <c r="X96" t="n">
        <v>0.77</v>
      </c>
      <c r="Y96" t="n">
        <v>1</v>
      </c>
      <c r="Z96" t="n">
        <v>10</v>
      </c>
      <c r="AA96" t="n">
        <v>1895.904107285657</v>
      </c>
      <c r="AB96" t="n">
        <v>2594.059640974336</v>
      </c>
      <c r="AC96" t="n">
        <v>2346.486229625317</v>
      </c>
      <c r="AD96" t="n">
        <v>1895904.107285657</v>
      </c>
      <c r="AE96" t="n">
        <v>2594059.640974336</v>
      </c>
      <c r="AF96" t="n">
        <v>2.051565420222383e-06</v>
      </c>
      <c r="AG96" t="n">
        <v>2.404583333333334</v>
      </c>
      <c r="AH96" t="n">
        <v>2346486.229625317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1.7331</v>
      </c>
      <c r="E97" t="n">
        <v>57.7</v>
      </c>
      <c r="F97" t="n">
        <v>53.34</v>
      </c>
      <c r="G97" t="n">
        <v>114.29</v>
      </c>
      <c r="H97" t="n">
        <v>1.36</v>
      </c>
      <c r="I97" t="n">
        <v>28</v>
      </c>
      <c r="J97" t="n">
        <v>323.87</v>
      </c>
      <c r="K97" t="n">
        <v>60.56</v>
      </c>
      <c r="L97" t="n">
        <v>24.75</v>
      </c>
      <c r="M97" t="n">
        <v>26</v>
      </c>
      <c r="N97" t="n">
        <v>98.56999999999999</v>
      </c>
      <c r="O97" t="n">
        <v>40178.37</v>
      </c>
      <c r="P97" t="n">
        <v>913.54</v>
      </c>
      <c r="Q97" t="n">
        <v>1367.18</v>
      </c>
      <c r="R97" t="n">
        <v>131.3</v>
      </c>
      <c r="S97" t="n">
        <v>104.26</v>
      </c>
      <c r="T97" t="n">
        <v>12567.55</v>
      </c>
      <c r="U97" t="n">
        <v>0.79</v>
      </c>
      <c r="V97" t="n">
        <v>0.9</v>
      </c>
      <c r="W97" t="n">
        <v>20.68</v>
      </c>
      <c r="X97" t="n">
        <v>0.76</v>
      </c>
      <c r="Y97" t="n">
        <v>1</v>
      </c>
      <c r="Z97" t="n">
        <v>10</v>
      </c>
      <c r="AA97" t="n">
        <v>1895.185465063379</v>
      </c>
      <c r="AB97" t="n">
        <v>2593.076362981558</v>
      </c>
      <c r="AC97" t="n">
        <v>2345.596794304131</v>
      </c>
      <c r="AD97" t="n">
        <v>1895185.465063379</v>
      </c>
      <c r="AE97" t="n">
        <v>2593076.362981558</v>
      </c>
      <c r="AF97" t="n">
        <v>2.051920608141397e-06</v>
      </c>
      <c r="AG97" t="n">
        <v>2.404166666666667</v>
      </c>
      <c r="AH97" t="n">
        <v>2345596.794304131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1.7327</v>
      </c>
      <c r="E98" t="n">
        <v>57.71</v>
      </c>
      <c r="F98" t="n">
        <v>53.35</v>
      </c>
      <c r="G98" t="n">
        <v>114.32</v>
      </c>
      <c r="H98" t="n">
        <v>1.37</v>
      </c>
      <c r="I98" t="n">
        <v>28</v>
      </c>
      <c r="J98" t="n">
        <v>324.44</v>
      </c>
      <c r="K98" t="n">
        <v>60.56</v>
      </c>
      <c r="L98" t="n">
        <v>25</v>
      </c>
      <c r="M98" t="n">
        <v>26</v>
      </c>
      <c r="N98" t="n">
        <v>98.89</v>
      </c>
      <c r="O98" t="n">
        <v>40249.08</v>
      </c>
      <c r="P98" t="n">
        <v>913.0599999999999</v>
      </c>
      <c r="Q98" t="n">
        <v>1367.25</v>
      </c>
      <c r="R98" t="n">
        <v>131.49</v>
      </c>
      <c r="S98" t="n">
        <v>104.26</v>
      </c>
      <c r="T98" t="n">
        <v>12662.47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1895.062876223738</v>
      </c>
      <c r="AB98" t="n">
        <v>2592.908631522924</v>
      </c>
      <c r="AC98" t="n">
        <v>2345.445070900495</v>
      </c>
      <c r="AD98" t="n">
        <v>1895062.876223738</v>
      </c>
      <c r="AE98" t="n">
        <v>2592908.631522924</v>
      </c>
      <c r="AF98" t="n">
        <v>2.051447024249379e-06</v>
      </c>
      <c r="AG98" t="n">
        <v>2.404583333333334</v>
      </c>
      <c r="AH98" t="n">
        <v>2345445.070900496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1.7351</v>
      </c>
      <c r="E99" t="n">
        <v>57.63</v>
      </c>
      <c r="F99" t="n">
        <v>53.32</v>
      </c>
      <c r="G99" t="n">
        <v>118.5</v>
      </c>
      <c r="H99" t="n">
        <v>1.38</v>
      </c>
      <c r="I99" t="n">
        <v>27</v>
      </c>
      <c r="J99" t="n">
        <v>325.02</v>
      </c>
      <c r="K99" t="n">
        <v>60.56</v>
      </c>
      <c r="L99" t="n">
        <v>25.25</v>
      </c>
      <c r="M99" t="n">
        <v>25</v>
      </c>
      <c r="N99" t="n">
        <v>99.20999999999999</v>
      </c>
      <c r="O99" t="n">
        <v>40319.95</v>
      </c>
      <c r="P99" t="n">
        <v>913.0700000000001</v>
      </c>
      <c r="Q99" t="n">
        <v>1367.21</v>
      </c>
      <c r="R99" t="n">
        <v>130.78</v>
      </c>
      <c r="S99" t="n">
        <v>104.26</v>
      </c>
      <c r="T99" t="n">
        <v>12312.72</v>
      </c>
      <c r="U99" t="n">
        <v>0.8</v>
      </c>
      <c r="V99" t="n">
        <v>0.9</v>
      </c>
      <c r="W99" t="n">
        <v>20.69</v>
      </c>
      <c r="X99" t="n">
        <v>0.75</v>
      </c>
      <c r="Y99" t="n">
        <v>1</v>
      </c>
      <c r="Z99" t="n">
        <v>10</v>
      </c>
      <c r="AA99" t="n">
        <v>1892.123025422537</v>
      </c>
      <c r="AB99" t="n">
        <v>2588.886197959656</v>
      </c>
      <c r="AC99" t="n">
        <v>2341.806532750986</v>
      </c>
      <c r="AD99" t="n">
        <v>1892123.025422537</v>
      </c>
      <c r="AE99" t="n">
        <v>2588886.197959656</v>
      </c>
      <c r="AF99" t="n">
        <v>2.054288527601487e-06</v>
      </c>
      <c r="AG99" t="n">
        <v>2.40125</v>
      </c>
      <c r="AH99" t="n">
        <v>2341806.532750986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1.7353</v>
      </c>
      <c r="E100" t="n">
        <v>57.63</v>
      </c>
      <c r="F100" t="n">
        <v>53.32</v>
      </c>
      <c r="G100" t="n">
        <v>118.48</v>
      </c>
      <c r="H100" t="n">
        <v>1.4</v>
      </c>
      <c r="I100" t="n">
        <v>27</v>
      </c>
      <c r="J100" t="n">
        <v>325.59</v>
      </c>
      <c r="K100" t="n">
        <v>60.56</v>
      </c>
      <c r="L100" t="n">
        <v>25.5</v>
      </c>
      <c r="M100" t="n">
        <v>25</v>
      </c>
      <c r="N100" t="n">
        <v>99.54000000000001</v>
      </c>
      <c r="O100" t="n">
        <v>40390.96</v>
      </c>
      <c r="P100" t="n">
        <v>912.45</v>
      </c>
      <c r="Q100" t="n">
        <v>1367.22</v>
      </c>
      <c r="R100" t="n">
        <v>130.61</v>
      </c>
      <c r="S100" t="n">
        <v>104.26</v>
      </c>
      <c r="T100" t="n">
        <v>12224.26</v>
      </c>
      <c r="U100" t="n">
        <v>0.8</v>
      </c>
      <c r="V100" t="n">
        <v>0.9</v>
      </c>
      <c r="W100" t="n">
        <v>20.69</v>
      </c>
      <c r="X100" t="n">
        <v>0.74</v>
      </c>
      <c r="Y100" t="n">
        <v>1</v>
      </c>
      <c r="Z100" t="n">
        <v>10</v>
      </c>
      <c r="AA100" t="n">
        <v>1891.043689411767</v>
      </c>
      <c r="AB100" t="n">
        <v>2587.409402812777</v>
      </c>
      <c r="AC100" t="n">
        <v>2340.47068086023</v>
      </c>
      <c r="AD100" t="n">
        <v>1891043.689411767</v>
      </c>
      <c r="AE100" t="n">
        <v>2587409.402812777</v>
      </c>
      <c r="AF100" t="n">
        <v>2.054525319547497e-06</v>
      </c>
      <c r="AG100" t="n">
        <v>2.40125</v>
      </c>
      <c r="AH100" t="n">
        <v>2340470.68086023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1.7349</v>
      </c>
      <c r="E101" t="n">
        <v>57.64</v>
      </c>
      <c r="F101" t="n">
        <v>53.33</v>
      </c>
      <c r="G101" t="n">
        <v>118.51</v>
      </c>
      <c r="H101" t="n">
        <v>1.41</v>
      </c>
      <c r="I101" t="n">
        <v>27</v>
      </c>
      <c r="J101" t="n">
        <v>326.17</v>
      </c>
      <c r="K101" t="n">
        <v>60.56</v>
      </c>
      <c r="L101" t="n">
        <v>25.75</v>
      </c>
      <c r="M101" t="n">
        <v>25</v>
      </c>
      <c r="N101" t="n">
        <v>99.87</v>
      </c>
      <c r="O101" t="n">
        <v>40462.13</v>
      </c>
      <c r="P101" t="n">
        <v>911.83</v>
      </c>
      <c r="Q101" t="n">
        <v>1367.2</v>
      </c>
      <c r="R101" t="n">
        <v>130.84</v>
      </c>
      <c r="S101" t="n">
        <v>104.26</v>
      </c>
      <c r="T101" t="n">
        <v>12343.65</v>
      </c>
      <c r="U101" t="n">
        <v>0.8</v>
      </c>
      <c r="V101" t="n">
        <v>0.9</v>
      </c>
      <c r="W101" t="n">
        <v>20.69</v>
      </c>
      <c r="X101" t="n">
        <v>0.75</v>
      </c>
      <c r="Y101" t="n">
        <v>1</v>
      </c>
      <c r="Z101" t="n">
        <v>10</v>
      </c>
      <c r="AA101" t="n">
        <v>1890.725136994399</v>
      </c>
      <c r="AB101" t="n">
        <v>2586.973545341793</v>
      </c>
      <c r="AC101" t="n">
        <v>2340.076421014546</v>
      </c>
      <c r="AD101" t="n">
        <v>1890725.136994399</v>
      </c>
      <c r="AE101" t="n">
        <v>2586973.545341793</v>
      </c>
      <c r="AF101" t="n">
        <v>2.054051735655478e-06</v>
      </c>
      <c r="AG101" t="n">
        <v>2.401666666666667</v>
      </c>
      <c r="AH101" t="n">
        <v>2340076.421014546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1.7352</v>
      </c>
      <c r="E102" t="n">
        <v>57.63</v>
      </c>
      <c r="F102" t="n">
        <v>53.32</v>
      </c>
      <c r="G102" t="n">
        <v>118.49</v>
      </c>
      <c r="H102" t="n">
        <v>1.42</v>
      </c>
      <c r="I102" t="n">
        <v>27</v>
      </c>
      <c r="J102" t="n">
        <v>326.75</v>
      </c>
      <c r="K102" t="n">
        <v>60.56</v>
      </c>
      <c r="L102" t="n">
        <v>26</v>
      </c>
      <c r="M102" t="n">
        <v>25</v>
      </c>
      <c r="N102" t="n">
        <v>100.2</v>
      </c>
      <c r="O102" t="n">
        <v>40533.46</v>
      </c>
      <c r="P102" t="n">
        <v>910.98</v>
      </c>
      <c r="Q102" t="n">
        <v>1367.21</v>
      </c>
      <c r="R102" t="n">
        <v>130.62</v>
      </c>
      <c r="S102" t="n">
        <v>104.26</v>
      </c>
      <c r="T102" t="n">
        <v>12230.38</v>
      </c>
      <c r="U102" t="n">
        <v>0.8</v>
      </c>
      <c r="V102" t="n">
        <v>0.9</v>
      </c>
      <c r="W102" t="n">
        <v>20.69</v>
      </c>
      <c r="X102" t="n">
        <v>0.74</v>
      </c>
      <c r="Y102" t="n">
        <v>1</v>
      </c>
      <c r="Z102" t="n">
        <v>10</v>
      </c>
      <c r="AA102" t="n">
        <v>1889.102232558157</v>
      </c>
      <c r="AB102" t="n">
        <v>2584.753015894636</v>
      </c>
      <c r="AC102" t="n">
        <v>2338.067815781294</v>
      </c>
      <c r="AD102" t="n">
        <v>1889102.232558157</v>
      </c>
      <c r="AE102" t="n">
        <v>2584753.015894636</v>
      </c>
      <c r="AF102" t="n">
        <v>2.054406923574492e-06</v>
      </c>
      <c r="AG102" t="n">
        <v>2.40125</v>
      </c>
      <c r="AH102" t="n">
        <v>2338067.815781293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1.7379</v>
      </c>
      <c r="E103" t="n">
        <v>57.54</v>
      </c>
      <c r="F103" t="n">
        <v>53.28</v>
      </c>
      <c r="G103" t="n">
        <v>122.96</v>
      </c>
      <c r="H103" t="n">
        <v>1.43</v>
      </c>
      <c r="I103" t="n">
        <v>26</v>
      </c>
      <c r="J103" t="n">
        <v>327.33</v>
      </c>
      <c r="K103" t="n">
        <v>60.56</v>
      </c>
      <c r="L103" t="n">
        <v>26.25</v>
      </c>
      <c r="M103" t="n">
        <v>24</v>
      </c>
      <c r="N103" t="n">
        <v>100.52</v>
      </c>
      <c r="O103" t="n">
        <v>40604.94</v>
      </c>
      <c r="P103" t="n">
        <v>911.2</v>
      </c>
      <c r="Q103" t="n">
        <v>1367.2</v>
      </c>
      <c r="R103" t="n">
        <v>129.54</v>
      </c>
      <c r="S103" t="n">
        <v>104.26</v>
      </c>
      <c r="T103" t="n">
        <v>11697.51</v>
      </c>
      <c r="U103" t="n">
        <v>0.8</v>
      </c>
      <c r="V103" t="n">
        <v>0.9</v>
      </c>
      <c r="W103" t="n">
        <v>20.68</v>
      </c>
      <c r="X103" t="n">
        <v>0.71</v>
      </c>
      <c r="Y103" t="n">
        <v>1</v>
      </c>
      <c r="Z103" t="n">
        <v>10</v>
      </c>
      <c r="AA103" t="n">
        <v>1886.030351134137</v>
      </c>
      <c r="AB103" t="n">
        <v>2580.549932208448</v>
      </c>
      <c r="AC103" t="n">
        <v>2334.26586850305</v>
      </c>
      <c r="AD103" t="n">
        <v>1886030.351134137</v>
      </c>
      <c r="AE103" t="n">
        <v>2580549.932208448</v>
      </c>
      <c r="AF103" t="n">
        <v>2.057603614845614e-06</v>
      </c>
      <c r="AG103" t="n">
        <v>2.3975</v>
      </c>
      <c r="AH103" t="n">
        <v>2334265.86850305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1.7376</v>
      </c>
      <c r="E104" t="n">
        <v>57.55</v>
      </c>
      <c r="F104" t="n">
        <v>53.29</v>
      </c>
      <c r="G104" t="n">
        <v>122.98</v>
      </c>
      <c r="H104" t="n">
        <v>1.44</v>
      </c>
      <c r="I104" t="n">
        <v>26</v>
      </c>
      <c r="J104" t="n">
        <v>327.91</v>
      </c>
      <c r="K104" t="n">
        <v>60.56</v>
      </c>
      <c r="L104" t="n">
        <v>26.5</v>
      </c>
      <c r="M104" t="n">
        <v>24</v>
      </c>
      <c r="N104" t="n">
        <v>100.86</v>
      </c>
      <c r="O104" t="n">
        <v>40676.58</v>
      </c>
      <c r="P104" t="n">
        <v>912.0700000000001</v>
      </c>
      <c r="Q104" t="n">
        <v>1367.23</v>
      </c>
      <c r="R104" t="n">
        <v>129.79</v>
      </c>
      <c r="S104" t="n">
        <v>104.26</v>
      </c>
      <c r="T104" t="n">
        <v>11819.24</v>
      </c>
      <c r="U104" t="n">
        <v>0.8</v>
      </c>
      <c r="V104" t="n">
        <v>0.9</v>
      </c>
      <c r="W104" t="n">
        <v>20.68</v>
      </c>
      <c r="X104" t="n">
        <v>0.71</v>
      </c>
      <c r="Y104" t="n">
        <v>1</v>
      </c>
      <c r="Z104" t="n">
        <v>10</v>
      </c>
      <c r="AA104" t="n">
        <v>1887.678055157426</v>
      </c>
      <c r="AB104" t="n">
        <v>2582.804393544683</v>
      </c>
      <c r="AC104" t="n">
        <v>2336.305167213512</v>
      </c>
      <c r="AD104" t="n">
        <v>1887678.055157426</v>
      </c>
      <c r="AE104" t="n">
        <v>2582804.393544683</v>
      </c>
      <c r="AF104" t="n">
        <v>2.057248426926601e-06</v>
      </c>
      <c r="AG104" t="n">
        <v>2.397916666666667</v>
      </c>
      <c r="AH104" t="n">
        <v>2336305.167213512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1.7378</v>
      </c>
      <c r="E105" t="n">
        <v>57.54</v>
      </c>
      <c r="F105" t="n">
        <v>53.29</v>
      </c>
      <c r="G105" t="n">
        <v>122.97</v>
      </c>
      <c r="H105" t="n">
        <v>1.45</v>
      </c>
      <c r="I105" t="n">
        <v>26</v>
      </c>
      <c r="J105" t="n">
        <v>328.49</v>
      </c>
      <c r="K105" t="n">
        <v>60.56</v>
      </c>
      <c r="L105" t="n">
        <v>26.75</v>
      </c>
      <c r="M105" t="n">
        <v>24</v>
      </c>
      <c r="N105" t="n">
        <v>101.19</v>
      </c>
      <c r="O105" t="n">
        <v>40748.37</v>
      </c>
      <c r="P105" t="n">
        <v>911.51</v>
      </c>
      <c r="Q105" t="n">
        <v>1367.34</v>
      </c>
      <c r="R105" t="n">
        <v>129.44</v>
      </c>
      <c r="S105" t="n">
        <v>104.26</v>
      </c>
      <c r="T105" t="n">
        <v>11644.35</v>
      </c>
      <c r="U105" t="n">
        <v>0.8100000000000001</v>
      </c>
      <c r="V105" t="n">
        <v>0.9</v>
      </c>
      <c r="W105" t="n">
        <v>20.69</v>
      </c>
      <c r="X105" t="n">
        <v>0.71</v>
      </c>
      <c r="Y105" t="n">
        <v>1</v>
      </c>
      <c r="Z105" t="n">
        <v>10</v>
      </c>
      <c r="AA105" t="n">
        <v>1886.680175086477</v>
      </c>
      <c r="AB105" t="n">
        <v>2581.439050008249</v>
      </c>
      <c r="AC105" t="n">
        <v>2335.070130147923</v>
      </c>
      <c r="AD105" t="n">
        <v>1886680.175086477</v>
      </c>
      <c r="AE105" t="n">
        <v>2581439.050008249</v>
      </c>
      <c r="AF105" t="n">
        <v>2.05748521887261e-06</v>
      </c>
      <c r="AG105" t="n">
        <v>2.3975</v>
      </c>
      <c r="AH105" t="n">
        <v>2335070.130147923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1.7369</v>
      </c>
      <c r="E106" t="n">
        <v>57.57</v>
      </c>
      <c r="F106" t="n">
        <v>53.31</v>
      </c>
      <c r="G106" t="n">
        <v>123.03</v>
      </c>
      <c r="H106" t="n">
        <v>1.46</v>
      </c>
      <c r="I106" t="n">
        <v>26</v>
      </c>
      <c r="J106" t="n">
        <v>329.08</v>
      </c>
      <c r="K106" t="n">
        <v>60.56</v>
      </c>
      <c r="L106" t="n">
        <v>27</v>
      </c>
      <c r="M106" t="n">
        <v>24</v>
      </c>
      <c r="N106" t="n">
        <v>101.52</v>
      </c>
      <c r="O106" t="n">
        <v>40820.32</v>
      </c>
      <c r="P106" t="n">
        <v>911.25</v>
      </c>
      <c r="Q106" t="n">
        <v>1367.17</v>
      </c>
      <c r="R106" t="n">
        <v>130.22</v>
      </c>
      <c r="S106" t="n">
        <v>104.26</v>
      </c>
      <c r="T106" t="n">
        <v>12037.24</v>
      </c>
      <c r="U106" t="n">
        <v>0.8</v>
      </c>
      <c r="V106" t="n">
        <v>0.9</v>
      </c>
      <c r="W106" t="n">
        <v>20.7</v>
      </c>
      <c r="X106" t="n">
        <v>0.74</v>
      </c>
      <c r="Y106" t="n">
        <v>1</v>
      </c>
      <c r="Z106" t="n">
        <v>10</v>
      </c>
      <c r="AA106" t="n">
        <v>1887.517772826548</v>
      </c>
      <c r="AB106" t="n">
        <v>2582.585088188419</v>
      </c>
      <c r="AC106" t="n">
        <v>2336.106792052652</v>
      </c>
      <c r="AD106" t="n">
        <v>1887517.772826548</v>
      </c>
      <c r="AE106" t="n">
        <v>2582585.088188419</v>
      </c>
      <c r="AF106" t="n">
        <v>2.056419655115569e-06</v>
      </c>
      <c r="AG106" t="n">
        <v>2.39875</v>
      </c>
      <c r="AH106" t="n">
        <v>2336106.792052652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1.7398</v>
      </c>
      <c r="E107" t="n">
        <v>57.48</v>
      </c>
      <c r="F107" t="n">
        <v>53.27</v>
      </c>
      <c r="G107" t="n">
        <v>127.85</v>
      </c>
      <c r="H107" t="n">
        <v>1.47</v>
      </c>
      <c r="I107" t="n">
        <v>25</v>
      </c>
      <c r="J107" t="n">
        <v>329.66</v>
      </c>
      <c r="K107" t="n">
        <v>60.56</v>
      </c>
      <c r="L107" t="n">
        <v>27.25</v>
      </c>
      <c r="M107" t="n">
        <v>23</v>
      </c>
      <c r="N107" t="n">
        <v>101.86</v>
      </c>
      <c r="O107" t="n">
        <v>40892.44</v>
      </c>
      <c r="P107" t="n">
        <v>910.45</v>
      </c>
      <c r="Q107" t="n">
        <v>1367.27</v>
      </c>
      <c r="R107" t="n">
        <v>128.99</v>
      </c>
      <c r="S107" t="n">
        <v>104.26</v>
      </c>
      <c r="T107" t="n">
        <v>11424.5</v>
      </c>
      <c r="U107" t="n">
        <v>0.8100000000000001</v>
      </c>
      <c r="V107" t="n">
        <v>0.9</v>
      </c>
      <c r="W107" t="n">
        <v>20.69</v>
      </c>
      <c r="X107" t="n">
        <v>0.6899999999999999</v>
      </c>
      <c r="Y107" t="n">
        <v>1</v>
      </c>
      <c r="Z107" t="n">
        <v>10</v>
      </c>
      <c r="AA107" t="n">
        <v>1882.819533619152</v>
      </c>
      <c r="AB107" t="n">
        <v>2576.156750033175</v>
      </c>
      <c r="AC107" t="n">
        <v>2330.291965468715</v>
      </c>
      <c r="AD107" t="n">
        <v>1882819.533619152</v>
      </c>
      <c r="AE107" t="n">
        <v>2576156.750033175</v>
      </c>
      <c r="AF107" t="n">
        <v>2.0598531383327e-06</v>
      </c>
      <c r="AG107" t="n">
        <v>2.395</v>
      </c>
      <c r="AH107" t="n">
        <v>2330291.965468715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1.7404</v>
      </c>
      <c r="E108" t="n">
        <v>57.46</v>
      </c>
      <c r="F108" t="n">
        <v>53.25</v>
      </c>
      <c r="G108" t="n">
        <v>127.81</v>
      </c>
      <c r="H108" t="n">
        <v>1.48</v>
      </c>
      <c r="I108" t="n">
        <v>25</v>
      </c>
      <c r="J108" t="n">
        <v>330.25</v>
      </c>
      <c r="K108" t="n">
        <v>60.56</v>
      </c>
      <c r="L108" t="n">
        <v>27.5</v>
      </c>
      <c r="M108" t="n">
        <v>23</v>
      </c>
      <c r="N108" t="n">
        <v>102.19</v>
      </c>
      <c r="O108" t="n">
        <v>40964.71</v>
      </c>
      <c r="P108" t="n">
        <v>910.97</v>
      </c>
      <c r="Q108" t="n">
        <v>1367.18</v>
      </c>
      <c r="R108" t="n">
        <v>128.79</v>
      </c>
      <c r="S108" t="n">
        <v>104.26</v>
      </c>
      <c r="T108" t="n">
        <v>11327.33</v>
      </c>
      <c r="U108" t="n">
        <v>0.8100000000000001</v>
      </c>
      <c r="V108" t="n">
        <v>0.9</v>
      </c>
      <c r="W108" t="n">
        <v>20.68</v>
      </c>
      <c r="X108" t="n">
        <v>0.68</v>
      </c>
      <c r="Y108" t="n">
        <v>1</v>
      </c>
      <c r="Z108" t="n">
        <v>10</v>
      </c>
      <c r="AA108" t="n">
        <v>1882.671253160362</v>
      </c>
      <c r="AB108" t="n">
        <v>2575.953866167786</v>
      </c>
      <c r="AC108" t="n">
        <v>2330.10844455469</v>
      </c>
      <c r="AD108" t="n">
        <v>1882671.253160362</v>
      </c>
      <c r="AE108" t="n">
        <v>2575953.866167786</v>
      </c>
      <c r="AF108" t="n">
        <v>2.060563514170727e-06</v>
      </c>
      <c r="AG108" t="n">
        <v>2.394166666666667</v>
      </c>
      <c r="AH108" t="n">
        <v>2330108.44455469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1.7399</v>
      </c>
      <c r="E109" t="n">
        <v>57.47</v>
      </c>
      <c r="F109" t="n">
        <v>53.27</v>
      </c>
      <c r="G109" t="n">
        <v>127.84</v>
      </c>
      <c r="H109" t="n">
        <v>1.49</v>
      </c>
      <c r="I109" t="n">
        <v>25</v>
      </c>
      <c r="J109" t="n">
        <v>330.83</v>
      </c>
      <c r="K109" t="n">
        <v>60.56</v>
      </c>
      <c r="L109" t="n">
        <v>27.75</v>
      </c>
      <c r="M109" t="n">
        <v>23</v>
      </c>
      <c r="N109" t="n">
        <v>102.53</v>
      </c>
      <c r="O109" t="n">
        <v>41037.15</v>
      </c>
      <c r="P109" t="n">
        <v>911.76</v>
      </c>
      <c r="Q109" t="n">
        <v>1367.22</v>
      </c>
      <c r="R109" t="n">
        <v>128.98</v>
      </c>
      <c r="S109" t="n">
        <v>104.26</v>
      </c>
      <c r="T109" t="n">
        <v>11421.4</v>
      </c>
      <c r="U109" t="n">
        <v>0.8100000000000001</v>
      </c>
      <c r="V109" t="n">
        <v>0.9</v>
      </c>
      <c r="W109" t="n">
        <v>20.68</v>
      </c>
      <c r="X109" t="n">
        <v>0.6899999999999999</v>
      </c>
      <c r="Y109" t="n">
        <v>1</v>
      </c>
      <c r="Z109" t="n">
        <v>10</v>
      </c>
      <c r="AA109" t="n">
        <v>1884.52968610322</v>
      </c>
      <c r="AB109" t="n">
        <v>2578.496656108479</v>
      </c>
      <c r="AC109" t="n">
        <v>2332.408554192271</v>
      </c>
      <c r="AD109" t="n">
        <v>1884529.686103221</v>
      </c>
      <c r="AE109" t="n">
        <v>2578496.656108479</v>
      </c>
      <c r="AF109" t="n">
        <v>2.059971534305705e-06</v>
      </c>
      <c r="AG109" t="n">
        <v>2.394583333333333</v>
      </c>
      <c r="AH109" t="n">
        <v>2332408.554192271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1.74</v>
      </c>
      <c r="E110" t="n">
        <v>57.47</v>
      </c>
      <c r="F110" t="n">
        <v>53.27</v>
      </c>
      <c r="G110" t="n">
        <v>127.84</v>
      </c>
      <c r="H110" t="n">
        <v>1.51</v>
      </c>
      <c r="I110" t="n">
        <v>25</v>
      </c>
      <c r="J110" t="n">
        <v>331.42</v>
      </c>
      <c r="K110" t="n">
        <v>60.56</v>
      </c>
      <c r="L110" t="n">
        <v>28</v>
      </c>
      <c r="M110" t="n">
        <v>23</v>
      </c>
      <c r="N110" t="n">
        <v>102.87</v>
      </c>
      <c r="O110" t="n">
        <v>41109.75</v>
      </c>
      <c r="P110" t="n">
        <v>909.97</v>
      </c>
      <c r="Q110" t="n">
        <v>1367.2</v>
      </c>
      <c r="R110" t="n">
        <v>128.91</v>
      </c>
      <c r="S110" t="n">
        <v>104.26</v>
      </c>
      <c r="T110" t="n">
        <v>11387.51</v>
      </c>
      <c r="U110" t="n">
        <v>0.8100000000000001</v>
      </c>
      <c r="V110" t="n">
        <v>0.9</v>
      </c>
      <c r="W110" t="n">
        <v>20.68</v>
      </c>
      <c r="X110" t="n">
        <v>0.6899999999999999</v>
      </c>
      <c r="Y110" t="n">
        <v>1</v>
      </c>
      <c r="Z110" t="n">
        <v>10</v>
      </c>
      <c r="AA110" t="n">
        <v>1881.934667397672</v>
      </c>
      <c r="AB110" t="n">
        <v>2574.946037031402</v>
      </c>
      <c r="AC110" t="n">
        <v>2329.196801216586</v>
      </c>
      <c r="AD110" t="n">
        <v>1881934.667397672</v>
      </c>
      <c r="AE110" t="n">
        <v>2574946.037031402</v>
      </c>
      <c r="AF110" t="n">
        <v>2.060089930278709e-06</v>
      </c>
      <c r="AG110" t="n">
        <v>2.394583333333333</v>
      </c>
      <c r="AH110" t="n">
        <v>2329196.801216586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1.7427</v>
      </c>
      <c r="E111" t="n">
        <v>57.38</v>
      </c>
      <c r="F111" t="n">
        <v>53.23</v>
      </c>
      <c r="G111" t="n">
        <v>133.07</v>
      </c>
      <c r="H111" t="n">
        <v>1.52</v>
      </c>
      <c r="I111" t="n">
        <v>24</v>
      </c>
      <c r="J111" t="n">
        <v>332.01</v>
      </c>
      <c r="K111" t="n">
        <v>60.56</v>
      </c>
      <c r="L111" t="n">
        <v>28.25</v>
      </c>
      <c r="M111" t="n">
        <v>22</v>
      </c>
      <c r="N111" t="n">
        <v>103.21</v>
      </c>
      <c r="O111" t="n">
        <v>41182.52</v>
      </c>
      <c r="P111" t="n">
        <v>908.01</v>
      </c>
      <c r="Q111" t="n">
        <v>1367.2</v>
      </c>
      <c r="R111" t="n">
        <v>127.83</v>
      </c>
      <c r="S111" t="n">
        <v>104.26</v>
      </c>
      <c r="T111" t="n">
        <v>10849.45</v>
      </c>
      <c r="U111" t="n">
        <v>0.82</v>
      </c>
      <c r="V111" t="n">
        <v>0.9</v>
      </c>
      <c r="W111" t="n">
        <v>20.68</v>
      </c>
      <c r="X111" t="n">
        <v>0.65</v>
      </c>
      <c r="Y111" t="n">
        <v>1</v>
      </c>
      <c r="Z111" t="n">
        <v>10</v>
      </c>
      <c r="AA111" t="n">
        <v>1875.85658238516</v>
      </c>
      <c r="AB111" t="n">
        <v>2566.629732971097</v>
      </c>
      <c r="AC111" t="n">
        <v>2321.67419354379</v>
      </c>
      <c r="AD111" t="n">
        <v>1875856.58238516</v>
      </c>
      <c r="AE111" t="n">
        <v>2566629.732971097</v>
      </c>
      <c r="AF111" t="n">
        <v>2.063286621549831e-06</v>
      </c>
      <c r="AG111" t="n">
        <v>2.390833333333334</v>
      </c>
      <c r="AH111" t="n">
        <v>2321674.19354379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1.7429</v>
      </c>
      <c r="E112" t="n">
        <v>57.38</v>
      </c>
      <c r="F112" t="n">
        <v>53.22</v>
      </c>
      <c r="G112" t="n">
        <v>133.05</v>
      </c>
      <c r="H112" t="n">
        <v>1.53</v>
      </c>
      <c r="I112" t="n">
        <v>24</v>
      </c>
      <c r="J112" t="n">
        <v>332.6</v>
      </c>
      <c r="K112" t="n">
        <v>60.56</v>
      </c>
      <c r="L112" t="n">
        <v>28.5</v>
      </c>
      <c r="M112" t="n">
        <v>22</v>
      </c>
      <c r="N112" t="n">
        <v>103.55</v>
      </c>
      <c r="O112" t="n">
        <v>41255.45</v>
      </c>
      <c r="P112" t="n">
        <v>909.41</v>
      </c>
      <c r="Q112" t="n">
        <v>1367.22</v>
      </c>
      <c r="R112" t="n">
        <v>127.53</v>
      </c>
      <c r="S112" t="n">
        <v>104.26</v>
      </c>
      <c r="T112" t="n">
        <v>10702.38</v>
      </c>
      <c r="U112" t="n">
        <v>0.82</v>
      </c>
      <c r="V112" t="n">
        <v>0.9</v>
      </c>
      <c r="W112" t="n">
        <v>20.68</v>
      </c>
      <c r="X112" t="n">
        <v>0.64</v>
      </c>
      <c r="Y112" t="n">
        <v>1</v>
      </c>
      <c r="Z112" t="n">
        <v>10</v>
      </c>
      <c r="AA112" t="n">
        <v>1877.476036557864</v>
      </c>
      <c r="AB112" t="n">
        <v>2568.845541615467</v>
      </c>
      <c r="AC112" t="n">
        <v>2323.678528521048</v>
      </c>
      <c r="AD112" t="n">
        <v>1877476.036557864</v>
      </c>
      <c r="AE112" t="n">
        <v>2568845.541615467</v>
      </c>
      <c r="AF112" t="n">
        <v>2.06352341349584e-06</v>
      </c>
      <c r="AG112" t="n">
        <v>2.390833333333334</v>
      </c>
      <c r="AH112" t="n">
        <v>2323678.528521047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1.7429</v>
      </c>
      <c r="E113" t="n">
        <v>57.38</v>
      </c>
      <c r="F113" t="n">
        <v>53.22</v>
      </c>
      <c r="G113" t="n">
        <v>133.05</v>
      </c>
      <c r="H113" t="n">
        <v>1.54</v>
      </c>
      <c r="I113" t="n">
        <v>24</v>
      </c>
      <c r="J113" t="n">
        <v>333.2</v>
      </c>
      <c r="K113" t="n">
        <v>60.56</v>
      </c>
      <c r="L113" t="n">
        <v>28.75</v>
      </c>
      <c r="M113" t="n">
        <v>22</v>
      </c>
      <c r="N113" t="n">
        <v>103.89</v>
      </c>
      <c r="O113" t="n">
        <v>41328.54</v>
      </c>
      <c r="P113" t="n">
        <v>909.6799999999999</v>
      </c>
      <c r="Q113" t="n">
        <v>1367.19</v>
      </c>
      <c r="R113" t="n">
        <v>127.58</v>
      </c>
      <c r="S113" t="n">
        <v>104.26</v>
      </c>
      <c r="T113" t="n">
        <v>10727.78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1877.850719573548</v>
      </c>
      <c r="AB113" t="n">
        <v>2569.358199447373</v>
      </c>
      <c r="AC113" t="n">
        <v>2324.142259008996</v>
      </c>
      <c r="AD113" t="n">
        <v>1877850.719573548</v>
      </c>
      <c r="AE113" t="n">
        <v>2569358.199447373</v>
      </c>
      <c r="AF113" t="n">
        <v>2.06352341349584e-06</v>
      </c>
      <c r="AG113" t="n">
        <v>2.390833333333334</v>
      </c>
      <c r="AH113" t="n">
        <v>2324142.259008997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1.7421</v>
      </c>
      <c r="E114" t="n">
        <v>57.4</v>
      </c>
      <c r="F114" t="n">
        <v>53.25</v>
      </c>
      <c r="G114" t="n">
        <v>133.12</v>
      </c>
      <c r="H114" t="n">
        <v>1.55</v>
      </c>
      <c r="I114" t="n">
        <v>24</v>
      </c>
      <c r="J114" t="n">
        <v>333.79</v>
      </c>
      <c r="K114" t="n">
        <v>60.56</v>
      </c>
      <c r="L114" t="n">
        <v>29</v>
      </c>
      <c r="M114" t="n">
        <v>22</v>
      </c>
      <c r="N114" t="n">
        <v>104.24</v>
      </c>
      <c r="O114" t="n">
        <v>41401.93</v>
      </c>
      <c r="P114" t="n">
        <v>910.63</v>
      </c>
      <c r="Q114" t="n">
        <v>1367.3</v>
      </c>
      <c r="R114" t="n">
        <v>128.26</v>
      </c>
      <c r="S114" t="n">
        <v>104.26</v>
      </c>
      <c r="T114" t="n">
        <v>11065.3</v>
      </c>
      <c r="U114" t="n">
        <v>0.8100000000000001</v>
      </c>
      <c r="V114" t="n">
        <v>0.9</v>
      </c>
      <c r="W114" t="n">
        <v>20.69</v>
      </c>
      <c r="X114" t="n">
        <v>0.67</v>
      </c>
      <c r="Y114" t="n">
        <v>1</v>
      </c>
      <c r="Z114" t="n">
        <v>10</v>
      </c>
      <c r="AA114" t="n">
        <v>1880.361767909557</v>
      </c>
      <c r="AB114" t="n">
        <v>2572.793926560337</v>
      </c>
      <c r="AC114" t="n">
        <v>2327.250085148372</v>
      </c>
      <c r="AD114" t="n">
        <v>1880361.767909557</v>
      </c>
      <c r="AE114" t="n">
        <v>2572793.926560337</v>
      </c>
      <c r="AF114" t="n">
        <v>2.062576245711804e-06</v>
      </c>
      <c r="AG114" t="n">
        <v>2.391666666666667</v>
      </c>
      <c r="AH114" t="n">
        <v>2327250.085148372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1.7419</v>
      </c>
      <c r="E115" t="n">
        <v>57.41</v>
      </c>
      <c r="F115" t="n">
        <v>53.25</v>
      </c>
      <c r="G115" t="n">
        <v>133.14</v>
      </c>
      <c r="H115" t="n">
        <v>1.56</v>
      </c>
      <c r="I115" t="n">
        <v>24</v>
      </c>
      <c r="J115" t="n">
        <v>334.39</v>
      </c>
      <c r="K115" t="n">
        <v>60.56</v>
      </c>
      <c r="L115" t="n">
        <v>29.25</v>
      </c>
      <c r="M115" t="n">
        <v>22</v>
      </c>
      <c r="N115" t="n">
        <v>104.58</v>
      </c>
      <c r="O115" t="n">
        <v>41475.37</v>
      </c>
      <c r="P115" t="n">
        <v>911.16</v>
      </c>
      <c r="Q115" t="n">
        <v>1367.22</v>
      </c>
      <c r="R115" t="n">
        <v>128.46</v>
      </c>
      <c r="S115" t="n">
        <v>104.26</v>
      </c>
      <c r="T115" t="n">
        <v>11164.99</v>
      </c>
      <c r="U115" t="n">
        <v>0.8100000000000001</v>
      </c>
      <c r="V115" t="n">
        <v>0.9</v>
      </c>
      <c r="W115" t="n">
        <v>20.69</v>
      </c>
      <c r="X115" t="n">
        <v>0.68</v>
      </c>
      <c r="Y115" t="n">
        <v>1</v>
      </c>
      <c r="Z115" t="n">
        <v>10</v>
      </c>
      <c r="AA115" t="n">
        <v>1881.314820596967</v>
      </c>
      <c r="AB115" t="n">
        <v>2574.097935292967</v>
      </c>
      <c r="AC115" t="n">
        <v>2328.429641117748</v>
      </c>
      <c r="AD115" t="n">
        <v>1881314.820596967</v>
      </c>
      <c r="AE115" t="n">
        <v>2574097.935292967</v>
      </c>
      <c r="AF115" t="n">
        <v>2.062339453765795e-06</v>
      </c>
      <c r="AG115" t="n">
        <v>2.392083333333333</v>
      </c>
      <c r="AH115" t="n">
        <v>2328429.641117748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1.7424</v>
      </c>
      <c r="E116" t="n">
        <v>57.39</v>
      </c>
      <c r="F116" t="n">
        <v>53.24</v>
      </c>
      <c r="G116" t="n">
        <v>133.1</v>
      </c>
      <c r="H116" t="n">
        <v>1.57</v>
      </c>
      <c r="I116" t="n">
        <v>24</v>
      </c>
      <c r="J116" t="n">
        <v>334.98</v>
      </c>
      <c r="K116" t="n">
        <v>60.56</v>
      </c>
      <c r="L116" t="n">
        <v>29.5</v>
      </c>
      <c r="M116" t="n">
        <v>22</v>
      </c>
      <c r="N116" t="n">
        <v>104.93</v>
      </c>
      <c r="O116" t="n">
        <v>41548.98</v>
      </c>
      <c r="P116" t="n">
        <v>909.39</v>
      </c>
      <c r="Q116" t="n">
        <v>1367.22</v>
      </c>
      <c r="R116" t="n">
        <v>128.06</v>
      </c>
      <c r="S116" t="n">
        <v>104.26</v>
      </c>
      <c r="T116" t="n">
        <v>10968.19</v>
      </c>
      <c r="U116" t="n">
        <v>0.8100000000000001</v>
      </c>
      <c r="V116" t="n">
        <v>0.9</v>
      </c>
      <c r="W116" t="n">
        <v>20.68</v>
      </c>
      <c r="X116" t="n">
        <v>0.66</v>
      </c>
      <c r="Y116" t="n">
        <v>1</v>
      </c>
      <c r="Z116" t="n">
        <v>10</v>
      </c>
      <c r="AA116" t="n">
        <v>1878.205955928669</v>
      </c>
      <c r="AB116" t="n">
        <v>2569.844249500373</v>
      </c>
      <c r="AC116" t="n">
        <v>2324.581921127114</v>
      </c>
      <c r="AD116" t="n">
        <v>1878205.955928669</v>
      </c>
      <c r="AE116" t="n">
        <v>2569844.249500373</v>
      </c>
      <c r="AF116" t="n">
        <v>2.062931433630817e-06</v>
      </c>
      <c r="AG116" t="n">
        <v>2.39125</v>
      </c>
      <c r="AH116" t="n">
        <v>2324581.921127114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1.7451</v>
      </c>
      <c r="E117" t="n">
        <v>57.3</v>
      </c>
      <c r="F117" t="n">
        <v>53.2</v>
      </c>
      <c r="G117" t="n">
        <v>138.79</v>
      </c>
      <c r="H117" t="n">
        <v>1.58</v>
      </c>
      <c r="I117" t="n">
        <v>23</v>
      </c>
      <c r="J117" t="n">
        <v>335.58</v>
      </c>
      <c r="K117" t="n">
        <v>60.56</v>
      </c>
      <c r="L117" t="n">
        <v>29.75</v>
      </c>
      <c r="M117" t="n">
        <v>21</v>
      </c>
      <c r="N117" t="n">
        <v>105.28</v>
      </c>
      <c r="O117" t="n">
        <v>41622.76</v>
      </c>
      <c r="P117" t="n">
        <v>909.8</v>
      </c>
      <c r="Q117" t="n">
        <v>1367.29</v>
      </c>
      <c r="R117" t="n">
        <v>126.86</v>
      </c>
      <c r="S117" t="n">
        <v>104.26</v>
      </c>
      <c r="T117" t="n">
        <v>10371.83</v>
      </c>
      <c r="U117" t="n">
        <v>0.82</v>
      </c>
      <c r="V117" t="n">
        <v>0.9</v>
      </c>
      <c r="W117" t="n">
        <v>20.68</v>
      </c>
      <c r="X117" t="n">
        <v>0.62</v>
      </c>
      <c r="Y117" t="n">
        <v>1</v>
      </c>
      <c r="Z117" t="n">
        <v>10</v>
      </c>
      <c r="AA117" t="n">
        <v>1875.426635257248</v>
      </c>
      <c r="AB117" t="n">
        <v>2566.041460342759</v>
      </c>
      <c r="AC117" t="n">
        <v>2321.142064829455</v>
      </c>
      <c r="AD117" t="n">
        <v>1875426.635257248</v>
      </c>
      <c r="AE117" t="n">
        <v>2566041.460342759</v>
      </c>
      <c r="AF117" t="n">
        <v>2.06612812490194e-06</v>
      </c>
      <c r="AG117" t="n">
        <v>2.3875</v>
      </c>
      <c r="AH117" t="n">
        <v>2321142.064829455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1.7446</v>
      </c>
      <c r="E118" t="n">
        <v>57.32</v>
      </c>
      <c r="F118" t="n">
        <v>53.22</v>
      </c>
      <c r="G118" t="n">
        <v>138.83</v>
      </c>
      <c r="H118" t="n">
        <v>1.59</v>
      </c>
      <c r="I118" t="n">
        <v>23</v>
      </c>
      <c r="J118" t="n">
        <v>336.18</v>
      </c>
      <c r="K118" t="n">
        <v>60.56</v>
      </c>
      <c r="L118" t="n">
        <v>30</v>
      </c>
      <c r="M118" t="n">
        <v>21</v>
      </c>
      <c r="N118" t="n">
        <v>105.63</v>
      </c>
      <c r="O118" t="n">
        <v>41696.71</v>
      </c>
      <c r="P118" t="n">
        <v>910.11</v>
      </c>
      <c r="Q118" t="n">
        <v>1367.17</v>
      </c>
      <c r="R118" t="n">
        <v>127.44</v>
      </c>
      <c r="S118" t="n">
        <v>104.26</v>
      </c>
      <c r="T118" t="n">
        <v>10658.79</v>
      </c>
      <c r="U118" t="n">
        <v>0.82</v>
      </c>
      <c r="V118" t="n">
        <v>0.9</v>
      </c>
      <c r="W118" t="n">
        <v>20.68</v>
      </c>
      <c r="X118" t="n">
        <v>0.64</v>
      </c>
      <c r="Y118" t="n">
        <v>1</v>
      </c>
      <c r="Z118" t="n">
        <v>10</v>
      </c>
      <c r="AA118" t="n">
        <v>1876.616672919695</v>
      </c>
      <c r="AB118" t="n">
        <v>2567.669722373277</v>
      </c>
      <c r="AC118" t="n">
        <v>2322.61492781706</v>
      </c>
      <c r="AD118" t="n">
        <v>1876616.672919695</v>
      </c>
      <c r="AE118" t="n">
        <v>2567669.722373277</v>
      </c>
      <c r="AF118" t="n">
        <v>2.065536145036917e-06</v>
      </c>
      <c r="AG118" t="n">
        <v>2.388333333333333</v>
      </c>
      <c r="AH118" t="n">
        <v>2322614.92781706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1.745</v>
      </c>
      <c r="E119" t="n">
        <v>57.31</v>
      </c>
      <c r="F119" t="n">
        <v>53.2</v>
      </c>
      <c r="G119" t="n">
        <v>138.8</v>
      </c>
      <c r="H119" t="n">
        <v>1.6</v>
      </c>
      <c r="I119" t="n">
        <v>23</v>
      </c>
      <c r="J119" t="n">
        <v>336.78</v>
      </c>
      <c r="K119" t="n">
        <v>60.56</v>
      </c>
      <c r="L119" t="n">
        <v>30.25</v>
      </c>
      <c r="M119" t="n">
        <v>21</v>
      </c>
      <c r="N119" t="n">
        <v>105.98</v>
      </c>
      <c r="O119" t="n">
        <v>41770.83</v>
      </c>
      <c r="P119" t="n">
        <v>909.74</v>
      </c>
      <c r="Q119" t="n">
        <v>1367.23</v>
      </c>
      <c r="R119" t="n">
        <v>127.1</v>
      </c>
      <c r="S119" t="n">
        <v>104.26</v>
      </c>
      <c r="T119" t="n">
        <v>10491.17</v>
      </c>
      <c r="U119" t="n">
        <v>0.82</v>
      </c>
      <c r="V119" t="n">
        <v>0.9</v>
      </c>
      <c r="W119" t="n">
        <v>20.68</v>
      </c>
      <c r="X119" t="n">
        <v>0.63</v>
      </c>
      <c r="Y119" t="n">
        <v>1</v>
      </c>
      <c r="Z119" t="n">
        <v>10</v>
      </c>
      <c r="AA119" t="n">
        <v>1875.453629577969</v>
      </c>
      <c r="AB119" t="n">
        <v>2566.078395163276</v>
      </c>
      <c r="AC119" t="n">
        <v>2321.17547464254</v>
      </c>
      <c r="AD119" t="n">
        <v>1875453.629577969</v>
      </c>
      <c r="AE119" t="n">
        <v>2566078.395163276</v>
      </c>
      <c r="AF119" t="n">
        <v>2.066009728928935e-06</v>
      </c>
      <c r="AG119" t="n">
        <v>2.387916666666667</v>
      </c>
      <c r="AH119" t="n">
        <v>2321175.47464254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1.7444</v>
      </c>
      <c r="E120" t="n">
        <v>57.33</v>
      </c>
      <c r="F120" t="n">
        <v>53.23</v>
      </c>
      <c r="G120" t="n">
        <v>138.85</v>
      </c>
      <c r="H120" t="n">
        <v>1.61</v>
      </c>
      <c r="I120" t="n">
        <v>23</v>
      </c>
      <c r="J120" t="n">
        <v>337.39</v>
      </c>
      <c r="K120" t="n">
        <v>60.56</v>
      </c>
      <c r="L120" t="n">
        <v>30.5</v>
      </c>
      <c r="M120" t="n">
        <v>21</v>
      </c>
      <c r="N120" t="n">
        <v>106.33</v>
      </c>
      <c r="O120" t="n">
        <v>41845.13</v>
      </c>
      <c r="P120" t="n">
        <v>910.04</v>
      </c>
      <c r="Q120" t="n">
        <v>1367.17</v>
      </c>
      <c r="R120" t="n">
        <v>127.65</v>
      </c>
      <c r="S120" t="n">
        <v>104.26</v>
      </c>
      <c r="T120" t="n">
        <v>10765.37</v>
      </c>
      <c r="U120" t="n">
        <v>0.82</v>
      </c>
      <c r="V120" t="n">
        <v>0.9</v>
      </c>
      <c r="W120" t="n">
        <v>20.68</v>
      </c>
      <c r="X120" t="n">
        <v>0.65</v>
      </c>
      <c r="Y120" t="n">
        <v>1</v>
      </c>
      <c r="Z120" t="n">
        <v>10</v>
      </c>
      <c r="AA120" t="n">
        <v>1876.846886807502</v>
      </c>
      <c r="AB120" t="n">
        <v>2567.984711170894</v>
      </c>
      <c r="AC120" t="n">
        <v>2322.899854525922</v>
      </c>
      <c r="AD120" t="n">
        <v>1876846.886807502</v>
      </c>
      <c r="AE120" t="n">
        <v>2567984.711170894</v>
      </c>
      <c r="AF120" t="n">
        <v>2.065299353090908e-06</v>
      </c>
      <c r="AG120" t="n">
        <v>2.38875</v>
      </c>
      <c r="AH120" t="n">
        <v>2322899.854525922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1.7441</v>
      </c>
      <c r="E121" t="n">
        <v>57.34</v>
      </c>
      <c r="F121" t="n">
        <v>53.23</v>
      </c>
      <c r="G121" t="n">
        <v>138.87</v>
      </c>
      <c r="H121" t="n">
        <v>1.62</v>
      </c>
      <c r="I121" t="n">
        <v>23</v>
      </c>
      <c r="J121" t="n">
        <v>337.99</v>
      </c>
      <c r="K121" t="n">
        <v>60.56</v>
      </c>
      <c r="L121" t="n">
        <v>30.75</v>
      </c>
      <c r="M121" t="n">
        <v>21</v>
      </c>
      <c r="N121" t="n">
        <v>106.68</v>
      </c>
      <c r="O121" t="n">
        <v>41919.61</v>
      </c>
      <c r="P121" t="n">
        <v>909.13</v>
      </c>
      <c r="Q121" t="n">
        <v>1367.2</v>
      </c>
      <c r="R121" t="n">
        <v>127.97</v>
      </c>
      <c r="S121" t="n">
        <v>104.26</v>
      </c>
      <c r="T121" t="n">
        <v>10925.2</v>
      </c>
      <c r="U121" t="n">
        <v>0.8100000000000001</v>
      </c>
      <c r="V121" t="n">
        <v>0.9</v>
      </c>
      <c r="W121" t="n">
        <v>20.68</v>
      </c>
      <c r="X121" t="n">
        <v>0.66</v>
      </c>
      <c r="Y121" t="n">
        <v>1</v>
      </c>
      <c r="Z121" t="n">
        <v>10</v>
      </c>
      <c r="AA121" t="n">
        <v>1875.907588873264</v>
      </c>
      <c r="AB121" t="n">
        <v>2566.699522298369</v>
      </c>
      <c r="AC121" t="n">
        <v>2321.737322275617</v>
      </c>
      <c r="AD121" t="n">
        <v>1875907.588873264</v>
      </c>
      <c r="AE121" t="n">
        <v>2566699.522298369</v>
      </c>
      <c r="AF121" t="n">
        <v>2.064944165171895e-06</v>
      </c>
      <c r="AG121" t="n">
        <v>2.389166666666667</v>
      </c>
      <c r="AH121" t="n">
        <v>2321737.322275617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1.7475</v>
      </c>
      <c r="E122" t="n">
        <v>57.22</v>
      </c>
      <c r="F122" t="n">
        <v>53.17</v>
      </c>
      <c r="G122" t="n">
        <v>145.02</v>
      </c>
      <c r="H122" t="n">
        <v>1.63</v>
      </c>
      <c r="I122" t="n">
        <v>22</v>
      </c>
      <c r="J122" t="n">
        <v>338.59</v>
      </c>
      <c r="K122" t="n">
        <v>60.56</v>
      </c>
      <c r="L122" t="n">
        <v>31</v>
      </c>
      <c r="M122" t="n">
        <v>20</v>
      </c>
      <c r="N122" t="n">
        <v>107.04</v>
      </c>
      <c r="O122" t="n">
        <v>41994.26</v>
      </c>
      <c r="P122" t="n">
        <v>907.87</v>
      </c>
      <c r="Q122" t="n">
        <v>1367.21</v>
      </c>
      <c r="R122" t="n">
        <v>125.92</v>
      </c>
      <c r="S122" t="n">
        <v>104.26</v>
      </c>
      <c r="T122" t="n">
        <v>9908.360000000001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1869.849068303879</v>
      </c>
      <c r="AB122" t="n">
        <v>2558.409987172274</v>
      </c>
      <c r="AC122" t="n">
        <v>2314.23892874752</v>
      </c>
      <c r="AD122" t="n">
        <v>1869849.068303879</v>
      </c>
      <c r="AE122" t="n">
        <v>2558409.987172274</v>
      </c>
      <c r="AF122" t="n">
        <v>2.068969628254048e-06</v>
      </c>
      <c r="AG122" t="n">
        <v>2.384166666666667</v>
      </c>
      <c r="AH122" t="n">
        <v>2314238.92874752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1.7479</v>
      </c>
      <c r="E123" t="n">
        <v>57.21</v>
      </c>
      <c r="F123" t="n">
        <v>53.16</v>
      </c>
      <c r="G123" t="n">
        <v>144.98</v>
      </c>
      <c r="H123" t="n">
        <v>1.64</v>
      </c>
      <c r="I123" t="n">
        <v>22</v>
      </c>
      <c r="J123" t="n">
        <v>339.2</v>
      </c>
      <c r="K123" t="n">
        <v>60.56</v>
      </c>
      <c r="L123" t="n">
        <v>31.25</v>
      </c>
      <c r="M123" t="n">
        <v>20</v>
      </c>
      <c r="N123" t="n">
        <v>107.4</v>
      </c>
      <c r="O123" t="n">
        <v>42069.09</v>
      </c>
      <c r="P123" t="n">
        <v>908.67</v>
      </c>
      <c r="Q123" t="n">
        <v>1367.21</v>
      </c>
      <c r="R123" t="n">
        <v>125.37</v>
      </c>
      <c r="S123" t="n">
        <v>104.26</v>
      </c>
      <c r="T123" t="n">
        <v>9629.68</v>
      </c>
      <c r="U123" t="n">
        <v>0.83</v>
      </c>
      <c r="V123" t="n">
        <v>0.9</v>
      </c>
      <c r="W123" t="n">
        <v>20.68</v>
      </c>
      <c r="X123" t="n">
        <v>0.58</v>
      </c>
      <c r="Y123" t="n">
        <v>1</v>
      </c>
      <c r="Z123" t="n">
        <v>10</v>
      </c>
      <c r="AA123" t="n">
        <v>1870.41910677017</v>
      </c>
      <c r="AB123" t="n">
        <v>2559.189938950174</v>
      </c>
      <c r="AC123" t="n">
        <v>2314.944443022407</v>
      </c>
      <c r="AD123" t="n">
        <v>1870419.10677017</v>
      </c>
      <c r="AE123" t="n">
        <v>2559189.938950174</v>
      </c>
      <c r="AF123" t="n">
        <v>2.069443212146067e-06</v>
      </c>
      <c r="AG123" t="n">
        <v>2.38375</v>
      </c>
      <c r="AH123" t="n">
        <v>2314944.443022407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1.7478</v>
      </c>
      <c r="E124" t="n">
        <v>57.21</v>
      </c>
      <c r="F124" t="n">
        <v>53.16</v>
      </c>
      <c r="G124" t="n">
        <v>144.99</v>
      </c>
      <c r="H124" t="n">
        <v>1.65</v>
      </c>
      <c r="I124" t="n">
        <v>22</v>
      </c>
      <c r="J124" t="n">
        <v>339.81</v>
      </c>
      <c r="K124" t="n">
        <v>60.56</v>
      </c>
      <c r="L124" t="n">
        <v>31.5</v>
      </c>
      <c r="M124" t="n">
        <v>20</v>
      </c>
      <c r="N124" t="n">
        <v>107.75</v>
      </c>
      <c r="O124" t="n">
        <v>42144.11</v>
      </c>
      <c r="P124" t="n">
        <v>909.24</v>
      </c>
      <c r="Q124" t="n">
        <v>1367.23</v>
      </c>
      <c r="R124" t="n">
        <v>125.52</v>
      </c>
      <c r="S124" t="n">
        <v>104.26</v>
      </c>
      <c r="T124" t="n">
        <v>9707.209999999999</v>
      </c>
      <c r="U124" t="n">
        <v>0.83</v>
      </c>
      <c r="V124" t="n">
        <v>0.9</v>
      </c>
      <c r="W124" t="n">
        <v>20.68</v>
      </c>
      <c r="X124" t="n">
        <v>0.59</v>
      </c>
      <c r="Y124" t="n">
        <v>1</v>
      </c>
      <c r="Z124" t="n">
        <v>10</v>
      </c>
      <c r="AA124" t="n">
        <v>1871.313477586643</v>
      </c>
      <c r="AB124" t="n">
        <v>2560.413656558128</v>
      </c>
      <c r="AC124" t="n">
        <v>2316.051370739357</v>
      </c>
      <c r="AD124" t="n">
        <v>1871313.477586643</v>
      </c>
      <c r="AE124" t="n">
        <v>2560413.656558129</v>
      </c>
      <c r="AF124" t="n">
        <v>2.069324816173062e-06</v>
      </c>
      <c r="AG124" t="n">
        <v>2.38375</v>
      </c>
      <c r="AH124" t="n">
        <v>2316051.370739357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1.7476</v>
      </c>
      <c r="E125" t="n">
        <v>57.22</v>
      </c>
      <c r="F125" t="n">
        <v>53.17</v>
      </c>
      <c r="G125" t="n">
        <v>145.01</v>
      </c>
      <c r="H125" t="n">
        <v>1.66</v>
      </c>
      <c r="I125" t="n">
        <v>22</v>
      </c>
      <c r="J125" t="n">
        <v>340.42</v>
      </c>
      <c r="K125" t="n">
        <v>60.56</v>
      </c>
      <c r="L125" t="n">
        <v>31.75</v>
      </c>
      <c r="M125" t="n">
        <v>20</v>
      </c>
      <c r="N125" t="n">
        <v>108.11</v>
      </c>
      <c r="O125" t="n">
        <v>42219.3</v>
      </c>
      <c r="P125" t="n">
        <v>908.74</v>
      </c>
      <c r="Q125" t="n">
        <v>1367.31</v>
      </c>
      <c r="R125" t="n">
        <v>125.91</v>
      </c>
      <c r="S125" t="n">
        <v>104.26</v>
      </c>
      <c r="T125" t="n">
        <v>9899.059999999999</v>
      </c>
      <c r="U125" t="n">
        <v>0.83</v>
      </c>
      <c r="V125" t="n">
        <v>0.9</v>
      </c>
      <c r="W125" t="n">
        <v>20.68</v>
      </c>
      <c r="X125" t="n">
        <v>0.59</v>
      </c>
      <c r="Y125" t="n">
        <v>1</v>
      </c>
      <c r="Z125" t="n">
        <v>10</v>
      </c>
      <c r="AA125" t="n">
        <v>1870.947563145291</v>
      </c>
      <c r="AB125" t="n">
        <v>2559.912996276465</v>
      </c>
      <c r="AC125" t="n">
        <v>2315.598492772293</v>
      </c>
      <c r="AD125" t="n">
        <v>1870947.563145291</v>
      </c>
      <c r="AE125" t="n">
        <v>2559912.996276465</v>
      </c>
      <c r="AF125" t="n">
        <v>2.069088024227053e-06</v>
      </c>
      <c r="AG125" t="n">
        <v>2.384166666666667</v>
      </c>
      <c r="AH125" t="n">
        <v>2315598.492772293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1.7475</v>
      </c>
      <c r="E126" t="n">
        <v>57.22</v>
      </c>
      <c r="F126" t="n">
        <v>53.17</v>
      </c>
      <c r="G126" t="n">
        <v>145.02</v>
      </c>
      <c r="H126" t="n">
        <v>1.67</v>
      </c>
      <c r="I126" t="n">
        <v>22</v>
      </c>
      <c r="J126" t="n">
        <v>341.03</v>
      </c>
      <c r="K126" t="n">
        <v>60.56</v>
      </c>
      <c r="L126" t="n">
        <v>32</v>
      </c>
      <c r="M126" t="n">
        <v>20</v>
      </c>
      <c r="N126" t="n">
        <v>108.48</v>
      </c>
      <c r="O126" t="n">
        <v>42294.68</v>
      </c>
      <c r="P126" t="n">
        <v>909.03</v>
      </c>
      <c r="Q126" t="n">
        <v>1367.2</v>
      </c>
      <c r="R126" t="n">
        <v>125.88</v>
      </c>
      <c r="S126" t="n">
        <v>104.26</v>
      </c>
      <c r="T126" t="n">
        <v>9887.450000000001</v>
      </c>
      <c r="U126" t="n">
        <v>0.83</v>
      </c>
      <c r="V126" t="n">
        <v>0.9</v>
      </c>
      <c r="W126" t="n">
        <v>20.68</v>
      </c>
      <c r="X126" t="n">
        <v>0.6</v>
      </c>
      <c r="Y126" t="n">
        <v>1</v>
      </c>
      <c r="Z126" t="n">
        <v>10</v>
      </c>
      <c r="AA126" t="n">
        <v>1871.454580162133</v>
      </c>
      <c r="AB126" t="n">
        <v>2560.60671932692</v>
      </c>
      <c r="AC126" t="n">
        <v>2316.226007868461</v>
      </c>
      <c r="AD126" t="n">
        <v>1871454.580162133</v>
      </c>
      <c r="AE126" t="n">
        <v>2560606.71932692</v>
      </c>
      <c r="AF126" t="n">
        <v>2.068969628254048e-06</v>
      </c>
      <c r="AG126" t="n">
        <v>2.384166666666667</v>
      </c>
      <c r="AH126" t="n">
        <v>2316226.007868461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1.7476</v>
      </c>
      <c r="E127" t="n">
        <v>57.22</v>
      </c>
      <c r="F127" t="n">
        <v>53.17</v>
      </c>
      <c r="G127" t="n">
        <v>145.02</v>
      </c>
      <c r="H127" t="n">
        <v>1.68</v>
      </c>
      <c r="I127" t="n">
        <v>22</v>
      </c>
      <c r="J127" t="n">
        <v>341.64</v>
      </c>
      <c r="K127" t="n">
        <v>60.56</v>
      </c>
      <c r="L127" t="n">
        <v>32.25</v>
      </c>
      <c r="M127" t="n">
        <v>20</v>
      </c>
      <c r="N127" t="n">
        <v>108.84</v>
      </c>
      <c r="O127" t="n">
        <v>42370.23</v>
      </c>
      <c r="P127" t="n">
        <v>908.0599999999999</v>
      </c>
      <c r="Q127" t="n">
        <v>1367.2</v>
      </c>
      <c r="R127" t="n">
        <v>125.99</v>
      </c>
      <c r="S127" t="n">
        <v>104.26</v>
      </c>
      <c r="T127" t="n">
        <v>9939.07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1870.006454876037</v>
      </c>
      <c r="AB127" t="n">
        <v>2558.625330423705</v>
      </c>
      <c r="AC127" t="n">
        <v>2314.433719941271</v>
      </c>
      <c r="AD127" t="n">
        <v>1870006.454876037</v>
      </c>
      <c r="AE127" t="n">
        <v>2558625.330423705</v>
      </c>
      <c r="AF127" t="n">
        <v>2.069088024227053e-06</v>
      </c>
      <c r="AG127" t="n">
        <v>2.384166666666667</v>
      </c>
      <c r="AH127" t="n">
        <v>2314433.719941271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1.7498</v>
      </c>
      <c r="E128" t="n">
        <v>57.15</v>
      </c>
      <c r="F128" t="n">
        <v>53.15</v>
      </c>
      <c r="G128" t="n">
        <v>151.86</v>
      </c>
      <c r="H128" t="n">
        <v>1.69</v>
      </c>
      <c r="I128" t="n">
        <v>21</v>
      </c>
      <c r="J128" t="n">
        <v>342.26</v>
      </c>
      <c r="K128" t="n">
        <v>60.56</v>
      </c>
      <c r="L128" t="n">
        <v>32.5</v>
      </c>
      <c r="M128" t="n">
        <v>19</v>
      </c>
      <c r="N128" t="n">
        <v>109.2</v>
      </c>
      <c r="O128" t="n">
        <v>42445.98</v>
      </c>
      <c r="P128" t="n">
        <v>906.9</v>
      </c>
      <c r="Q128" t="n">
        <v>1367.23</v>
      </c>
      <c r="R128" t="n">
        <v>125.24</v>
      </c>
      <c r="S128" t="n">
        <v>104.26</v>
      </c>
      <c r="T128" t="n">
        <v>9571.25</v>
      </c>
      <c r="U128" t="n">
        <v>0.83</v>
      </c>
      <c r="V128" t="n">
        <v>0.9</v>
      </c>
      <c r="W128" t="n">
        <v>20.68</v>
      </c>
      <c r="X128" t="n">
        <v>0.58</v>
      </c>
      <c r="Y128" t="n">
        <v>1</v>
      </c>
      <c r="Z128" t="n">
        <v>10</v>
      </c>
      <c r="AA128" t="n">
        <v>1865.833414299362</v>
      </c>
      <c r="AB128" t="n">
        <v>2552.915592205141</v>
      </c>
      <c r="AC128" t="n">
        <v>2309.268911124619</v>
      </c>
      <c r="AD128" t="n">
        <v>1865833.414299362</v>
      </c>
      <c r="AE128" t="n">
        <v>2552915.592205141</v>
      </c>
      <c r="AF128" t="n">
        <v>2.071692735633152e-06</v>
      </c>
      <c r="AG128" t="n">
        <v>2.38125</v>
      </c>
      <c r="AH128" t="n">
        <v>2309268.911124619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1.7504</v>
      </c>
      <c r="E129" t="n">
        <v>57.13</v>
      </c>
      <c r="F129" t="n">
        <v>53.13</v>
      </c>
      <c r="G129" t="n">
        <v>151.81</v>
      </c>
      <c r="H129" t="n">
        <v>1.7</v>
      </c>
      <c r="I129" t="n">
        <v>21</v>
      </c>
      <c r="J129" t="n">
        <v>342.87</v>
      </c>
      <c r="K129" t="n">
        <v>60.56</v>
      </c>
      <c r="L129" t="n">
        <v>32.75</v>
      </c>
      <c r="M129" t="n">
        <v>19</v>
      </c>
      <c r="N129" t="n">
        <v>109.57</v>
      </c>
      <c r="O129" t="n">
        <v>42521.91</v>
      </c>
      <c r="P129" t="n">
        <v>907.15</v>
      </c>
      <c r="Q129" t="n">
        <v>1367.17</v>
      </c>
      <c r="R129" t="n">
        <v>124.69</v>
      </c>
      <c r="S129" t="n">
        <v>104.26</v>
      </c>
      <c r="T129" t="n">
        <v>9298.049999999999</v>
      </c>
      <c r="U129" t="n">
        <v>0.84</v>
      </c>
      <c r="V129" t="n">
        <v>0.9</v>
      </c>
      <c r="W129" t="n">
        <v>20.68</v>
      </c>
      <c r="X129" t="n">
        <v>0.5600000000000001</v>
      </c>
      <c r="Y129" t="n">
        <v>1</v>
      </c>
      <c r="Z129" t="n">
        <v>10</v>
      </c>
      <c r="AA129" t="n">
        <v>1865.318632353924</v>
      </c>
      <c r="AB129" t="n">
        <v>2552.211244836816</v>
      </c>
      <c r="AC129" t="n">
        <v>2308.63178568057</v>
      </c>
      <c r="AD129" t="n">
        <v>1865318.632353924</v>
      </c>
      <c r="AE129" t="n">
        <v>2552211.244836816</v>
      </c>
      <c r="AF129" t="n">
        <v>2.072403111471179e-06</v>
      </c>
      <c r="AG129" t="n">
        <v>2.380416666666667</v>
      </c>
      <c r="AH129" t="n">
        <v>2308631.78568057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1.7502</v>
      </c>
      <c r="E130" t="n">
        <v>57.14</v>
      </c>
      <c r="F130" t="n">
        <v>53.14</v>
      </c>
      <c r="G130" t="n">
        <v>151.83</v>
      </c>
      <c r="H130" t="n">
        <v>1.71</v>
      </c>
      <c r="I130" t="n">
        <v>21</v>
      </c>
      <c r="J130" t="n">
        <v>343.49</v>
      </c>
      <c r="K130" t="n">
        <v>60.56</v>
      </c>
      <c r="L130" t="n">
        <v>33</v>
      </c>
      <c r="M130" t="n">
        <v>19</v>
      </c>
      <c r="N130" t="n">
        <v>109.94</v>
      </c>
      <c r="O130" t="n">
        <v>42598.03</v>
      </c>
      <c r="P130" t="n">
        <v>907.92</v>
      </c>
      <c r="Q130" t="n">
        <v>1367.21</v>
      </c>
      <c r="R130" t="n">
        <v>124.71</v>
      </c>
      <c r="S130" t="n">
        <v>104.26</v>
      </c>
      <c r="T130" t="n">
        <v>9303.799999999999</v>
      </c>
      <c r="U130" t="n">
        <v>0.84</v>
      </c>
      <c r="V130" t="n">
        <v>0.9</v>
      </c>
      <c r="W130" t="n">
        <v>20.68</v>
      </c>
      <c r="X130" t="n">
        <v>0.5600000000000001</v>
      </c>
      <c r="Y130" t="n">
        <v>1</v>
      </c>
      <c r="Z130" t="n">
        <v>10</v>
      </c>
      <c r="AA130" t="n">
        <v>1866.707633326897</v>
      </c>
      <c r="AB130" t="n">
        <v>2554.111737246437</v>
      </c>
      <c r="AC130" t="n">
        <v>2310.350897761974</v>
      </c>
      <c r="AD130" t="n">
        <v>1866707.633326897</v>
      </c>
      <c r="AE130" t="n">
        <v>2554111.737246437</v>
      </c>
      <c r="AF130" t="n">
        <v>2.07216631952517e-06</v>
      </c>
      <c r="AG130" t="n">
        <v>2.380833333333333</v>
      </c>
      <c r="AH130" t="n">
        <v>2310350.897761974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1.7502</v>
      </c>
      <c r="E131" t="n">
        <v>57.14</v>
      </c>
      <c r="F131" t="n">
        <v>53.14</v>
      </c>
      <c r="G131" t="n">
        <v>151.82</v>
      </c>
      <c r="H131" t="n">
        <v>1.72</v>
      </c>
      <c r="I131" t="n">
        <v>21</v>
      </c>
      <c r="J131" t="n">
        <v>344.11</v>
      </c>
      <c r="K131" t="n">
        <v>60.56</v>
      </c>
      <c r="L131" t="n">
        <v>33.25</v>
      </c>
      <c r="M131" t="n">
        <v>19</v>
      </c>
      <c r="N131" t="n">
        <v>110.3</v>
      </c>
      <c r="O131" t="n">
        <v>42674.47</v>
      </c>
      <c r="P131" t="n">
        <v>908.47</v>
      </c>
      <c r="Q131" t="n">
        <v>1367.24</v>
      </c>
      <c r="R131" t="n">
        <v>124.72</v>
      </c>
      <c r="S131" t="n">
        <v>104.26</v>
      </c>
      <c r="T131" t="n">
        <v>9310.440000000001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1867.467693056408</v>
      </c>
      <c r="AB131" t="n">
        <v>2555.151684499823</v>
      </c>
      <c r="AC131" t="n">
        <v>2311.291593909072</v>
      </c>
      <c r="AD131" t="n">
        <v>1867467.693056408</v>
      </c>
      <c r="AE131" t="n">
        <v>2555151.684499823</v>
      </c>
      <c r="AF131" t="n">
        <v>2.07216631952517e-06</v>
      </c>
      <c r="AG131" t="n">
        <v>2.380833333333333</v>
      </c>
      <c r="AH131" t="n">
        <v>2311291.593909072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1.75</v>
      </c>
      <c r="E132" t="n">
        <v>57.14</v>
      </c>
      <c r="F132" t="n">
        <v>53.14</v>
      </c>
      <c r="G132" t="n">
        <v>151.84</v>
      </c>
      <c r="H132" t="n">
        <v>1.73</v>
      </c>
      <c r="I132" t="n">
        <v>21</v>
      </c>
      <c r="J132" t="n">
        <v>344.73</v>
      </c>
      <c r="K132" t="n">
        <v>60.56</v>
      </c>
      <c r="L132" t="n">
        <v>33.5</v>
      </c>
      <c r="M132" t="n">
        <v>19</v>
      </c>
      <c r="N132" t="n">
        <v>110.67</v>
      </c>
      <c r="O132" t="n">
        <v>42750.97</v>
      </c>
      <c r="P132" t="n">
        <v>908.03</v>
      </c>
      <c r="Q132" t="n">
        <v>1367.32</v>
      </c>
      <c r="R132" t="n">
        <v>125.04</v>
      </c>
      <c r="S132" t="n">
        <v>104.26</v>
      </c>
      <c r="T132" t="n">
        <v>9469.629999999999</v>
      </c>
      <c r="U132" t="n">
        <v>0.83</v>
      </c>
      <c r="V132" t="n">
        <v>0.9</v>
      </c>
      <c r="W132" t="n">
        <v>20.67</v>
      </c>
      <c r="X132" t="n">
        <v>0.57</v>
      </c>
      <c r="Y132" t="n">
        <v>1</v>
      </c>
      <c r="Z132" t="n">
        <v>10</v>
      </c>
      <c r="AA132" t="n">
        <v>1867.070158120257</v>
      </c>
      <c r="AB132" t="n">
        <v>2554.607759662177</v>
      </c>
      <c r="AC132" t="n">
        <v>2310.799580494527</v>
      </c>
      <c r="AD132" t="n">
        <v>1867070.158120257</v>
      </c>
      <c r="AE132" t="n">
        <v>2554607.759662176</v>
      </c>
      <c r="AF132" t="n">
        <v>2.071929527579161e-06</v>
      </c>
      <c r="AG132" t="n">
        <v>2.380833333333333</v>
      </c>
      <c r="AH132" t="n">
        <v>2310799.580494527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1.7498</v>
      </c>
      <c r="E133" t="n">
        <v>57.15</v>
      </c>
      <c r="F133" t="n">
        <v>53.15</v>
      </c>
      <c r="G133" t="n">
        <v>151.86</v>
      </c>
      <c r="H133" t="n">
        <v>1.74</v>
      </c>
      <c r="I133" t="n">
        <v>21</v>
      </c>
      <c r="J133" t="n">
        <v>345.35</v>
      </c>
      <c r="K133" t="n">
        <v>60.56</v>
      </c>
      <c r="L133" t="n">
        <v>33.75</v>
      </c>
      <c r="M133" t="n">
        <v>19</v>
      </c>
      <c r="N133" t="n">
        <v>111.05</v>
      </c>
      <c r="O133" t="n">
        <v>42827.67</v>
      </c>
      <c r="P133" t="n">
        <v>907.51</v>
      </c>
      <c r="Q133" t="n">
        <v>1367.18</v>
      </c>
      <c r="R133" t="n">
        <v>125.19</v>
      </c>
      <c r="S133" t="n">
        <v>104.26</v>
      </c>
      <c r="T133" t="n">
        <v>9547.879999999999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1866.676582337828</v>
      </c>
      <c r="AB133" t="n">
        <v>2554.06925191332</v>
      </c>
      <c r="AC133" t="n">
        <v>2310.312467169421</v>
      </c>
      <c r="AD133" t="n">
        <v>1866676.582337828</v>
      </c>
      <c r="AE133" t="n">
        <v>2554069.25191332</v>
      </c>
      <c r="AF133" t="n">
        <v>2.071692735633152e-06</v>
      </c>
      <c r="AG133" t="n">
        <v>2.38125</v>
      </c>
      <c r="AH133" t="n">
        <v>2310312.467169421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1.7503</v>
      </c>
      <c r="E134" t="n">
        <v>57.13</v>
      </c>
      <c r="F134" t="n">
        <v>53.14</v>
      </c>
      <c r="G134" t="n">
        <v>151.82</v>
      </c>
      <c r="H134" t="n">
        <v>1.75</v>
      </c>
      <c r="I134" t="n">
        <v>21</v>
      </c>
      <c r="J134" t="n">
        <v>345.97</v>
      </c>
      <c r="K134" t="n">
        <v>60.56</v>
      </c>
      <c r="L134" t="n">
        <v>34</v>
      </c>
      <c r="M134" t="n">
        <v>19</v>
      </c>
      <c r="N134" t="n">
        <v>111.42</v>
      </c>
      <c r="O134" t="n">
        <v>42904.56</v>
      </c>
      <c r="P134" t="n">
        <v>905.96</v>
      </c>
      <c r="Q134" t="n">
        <v>1367.21</v>
      </c>
      <c r="R134" t="n">
        <v>124.82</v>
      </c>
      <c r="S134" t="n">
        <v>104.26</v>
      </c>
      <c r="T134" t="n">
        <v>9363.4</v>
      </c>
      <c r="U134" t="n">
        <v>0.84</v>
      </c>
      <c r="V134" t="n">
        <v>0.9</v>
      </c>
      <c r="W134" t="n">
        <v>20.67</v>
      </c>
      <c r="X134" t="n">
        <v>0.5600000000000001</v>
      </c>
      <c r="Y134" t="n">
        <v>1</v>
      </c>
      <c r="Z134" t="n">
        <v>10</v>
      </c>
      <c r="AA134" t="n">
        <v>1863.889870069161</v>
      </c>
      <c r="AB134" t="n">
        <v>2550.256349246261</v>
      </c>
      <c r="AC134" t="n">
        <v>2306.863462581464</v>
      </c>
      <c r="AD134" t="n">
        <v>1863889.870069161</v>
      </c>
      <c r="AE134" t="n">
        <v>2550256.349246261</v>
      </c>
      <c r="AF134" t="n">
        <v>2.072284715498175e-06</v>
      </c>
      <c r="AG134" t="n">
        <v>2.380416666666667</v>
      </c>
      <c r="AH134" t="n">
        <v>2306863.462581464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1.7527</v>
      </c>
      <c r="E135" t="n">
        <v>57.05</v>
      </c>
      <c r="F135" t="n">
        <v>53.11</v>
      </c>
      <c r="G135" t="n">
        <v>159.32</v>
      </c>
      <c r="H135" t="n">
        <v>1.76</v>
      </c>
      <c r="I135" t="n">
        <v>20</v>
      </c>
      <c r="J135" t="n">
        <v>346.6</v>
      </c>
      <c r="K135" t="n">
        <v>60.56</v>
      </c>
      <c r="L135" t="n">
        <v>34.25</v>
      </c>
      <c r="M135" t="n">
        <v>18</v>
      </c>
      <c r="N135" t="n">
        <v>111.8</v>
      </c>
      <c r="O135" t="n">
        <v>42981.64</v>
      </c>
      <c r="P135" t="n">
        <v>906.5700000000001</v>
      </c>
      <c r="Q135" t="n">
        <v>1367.2</v>
      </c>
      <c r="R135" t="n">
        <v>123.75</v>
      </c>
      <c r="S135" t="n">
        <v>104.26</v>
      </c>
      <c r="T135" t="n">
        <v>8829.51</v>
      </c>
      <c r="U135" t="n">
        <v>0.84</v>
      </c>
      <c r="V135" t="n">
        <v>0.9</v>
      </c>
      <c r="W135" t="n">
        <v>20.68</v>
      </c>
      <c r="X135" t="n">
        <v>0.53</v>
      </c>
      <c r="Y135" t="n">
        <v>1</v>
      </c>
      <c r="Z135" t="n">
        <v>10</v>
      </c>
      <c r="AA135" t="n">
        <v>1861.849542421324</v>
      </c>
      <c r="AB135" t="n">
        <v>2547.464682945587</v>
      </c>
      <c r="AC135" t="n">
        <v>2304.338228994397</v>
      </c>
      <c r="AD135" t="n">
        <v>1861849.542421323</v>
      </c>
      <c r="AE135" t="n">
        <v>2547464.682945587</v>
      </c>
      <c r="AF135" t="n">
        <v>2.075126218850284e-06</v>
      </c>
      <c r="AG135" t="n">
        <v>2.377083333333333</v>
      </c>
      <c r="AH135" t="n">
        <v>2304338.228994397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1.7528</v>
      </c>
      <c r="E136" t="n">
        <v>57.05</v>
      </c>
      <c r="F136" t="n">
        <v>53.11</v>
      </c>
      <c r="G136" t="n">
        <v>159.32</v>
      </c>
      <c r="H136" t="n">
        <v>1.77</v>
      </c>
      <c r="I136" t="n">
        <v>20</v>
      </c>
      <c r="J136" t="n">
        <v>347.23</v>
      </c>
      <c r="K136" t="n">
        <v>60.56</v>
      </c>
      <c r="L136" t="n">
        <v>34.5</v>
      </c>
      <c r="M136" t="n">
        <v>18</v>
      </c>
      <c r="N136" t="n">
        <v>112.17</v>
      </c>
      <c r="O136" t="n">
        <v>43058.93</v>
      </c>
      <c r="P136" t="n">
        <v>907.84</v>
      </c>
      <c r="Q136" t="n">
        <v>1367.23</v>
      </c>
      <c r="R136" t="n">
        <v>123.74</v>
      </c>
      <c r="S136" t="n">
        <v>104.26</v>
      </c>
      <c r="T136" t="n">
        <v>8828.530000000001</v>
      </c>
      <c r="U136" t="n">
        <v>0.84</v>
      </c>
      <c r="V136" t="n">
        <v>0.9</v>
      </c>
      <c r="W136" t="n">
        <v>20.67</v>
      </c>
      <c r="X136" t="n">
        <v>0.53</v>
      </c>
      <c r="Y136" t="n">
        <v>1</v>
      </c>
      <c r="Z136" t="n">
        <v>10</v>
      </c>
      <c r="AA136" t="n">
        <v>1863.497181540527</v>
      </c>
      <c r="AB136" t="n">
        <v>2549.719055477189</v>
      </c>
      <c r="AC136" t="n">
        <v>2306.377447375615</v>
      </c>
      <c r="AD136" t="n">
        <v>1863497.181540527</v>
      </c>
      <c r="AE136" t="n">
        <v>2549719.055477189</v>
      </c>
      <c r="AF136" t="n">
        <v>2.075244614823288e-06</v>
      </c>
      <c r="AG136" t="n">
        <v>2.377083333333333</v>
      </c>
      <c r="AH136" t="n">
        <v>2306377.447375615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1.7529</v>
      </c>
      <c r="E137" t="n">
        <v>57.05</v>
      </c>
      <c r="F137" t="n">
        <v>53.1</v>
      </c>
      <c r="G137" t="n">
        <v>159.31</v>
      </c>
      <c r="H137" t="n">
        <v>1.78</v>
      </c>
      <c r="I137" t="n">
        <v>20</v>
      </c>
      <c r="J137" t="n">
        <v>347.85</v>
      </c>
      <c r="K137" t="n">
        <v>60.56</v>
      </c>
      <c r="L137" t="n">
        <v>34.75</v>
      </c>
      <c r="M137" t="n">
        <v>18</v>
      </c>
      <c r="N137" t="n">
        <v>112.55</v>
      </c>
      <c r="O137" t="n">
        <v>43136.41</v>
      </c>
      <c r="P137" t="n">
        <v>909.1</v>
      </c>
      <c r="Q137" t="n">
        <v>1367.19</v>
      </c>
      <c r="R137" t="n">
        <v>123.78</v>
      </c>
      <c r="S137" t="n">
        <v>104.26</v>
      </c>
      <c r="T137" t="n">
        <v>8846.02</v>
      </c>
      <c r="U137" t="n">
        <v>0.84</v>
      </c>
      <c r="V137" t="n">
        <v>0.9</v>
      </c>
      <c r="W137" t="n">
        <v>20.67</v>
      </c>
      <c r="X137" t="n">
        <v>0.53</v>
      </c>
      <c r="Y137" t="n">
        <v>1</v>
      </c>
      <c r="Z137" t="n">
        <v>10</v>
      </c>
      <c r="AA137" t="n">
        <v>1865.020512512222</v>
      </c>
      <c r="AB137" t="n">
        <v>2551.803344117281</v>
      </c>
      <c r="AC137" t="n">
        <v>2308.262814433214</v>
      </c>
      <c r="AD137" t="n">
        <v>1865020.512512222</v>
      </c>
      <c r="AE137" t="n">
        <v>2551803.344117281</v>
      </c>
      <c r="AF137" t="n">
        <v>2.075363010796293e-06</v>
      </c>
      <c r="AG137" t="n">
        <v>2.377083333333333</v>
      </c>
      <c r="AH137" t="n">
        <v>2308262.814433214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1.7526</v>
      </c>
      <c r="E138" t="n">
        <v>57.06</v>
      </c>
      <c r="F138" t="n">
        <v>53.11</v>
      </c>
      <c r="G138" t="n">
        <v>159.34</v>
      </c>
      <c r="H138" t="n">
        <v>1.79</v>
      </c>
      <c r="I138" t="n">
        <v>20</v>
      </c>
      <c r="J138" t="n">
        <v>348.48</v>
      </c>
      <c r="K138" t="n">
        <v>60.56</v>
      </c>
      <c r="L138" t="n">
        <v>35</v>
      </c>
      <c r="M138" t="n">
        <v>18</v>
      </c>
      <c r="N138" t="n">
        <v>112.93</v>
      </c>
      <c r="O138" t="n">
        <v>43214.09</v>
      </c>
      <c r="P138" t="n">
        <v>909.8</v>
      </c>
      <c r="Q138" t="n">
        <v>1367.19</v>
      </c>
      <c r="R138" t="n">
        <v>123.88</v>
      </c>
      <c r="S138" t="n">
        <v>104.26</v>
      </c>
      <c r="T138" t="n">
        <v>8894.879999999999</v>
      </c>
      <c r="U138" t="n">
        <v>0.84</v>
      </c>
      <c r="V138" t="n">
        <v>0.9</v>
      </c>
      <c r="W138" t="n">
        <v>20.68</v>
      </c>
      <c r="X138" t="n">
        <v>0.54</v>
      </c>
      <c r="Y138" t="n">
        <v>1</v>
      </c>
      <c r="Z138" t="n">
        <v>10</v>
      </c>
      <c r="AA138" t="n">
        <v>1866.415981802107</v>
      </c>
      <c r="AB138" t="n">
        <v>2553.712686763462</v>
      </c>
      <c r="AC138" t="n">
        <v>2309.989932097022</v>
      </c>
      <c r="AD138" t="n">
        <v>1866415.981802107</v>
      </c>
      <c r="AE138" t="n">
        <v>2553712.686763462</v>
      </c>
      <c r="AF138" t="n">
        <v>2.075007822877279e-06</v>
      </c>
      <c r="AG138" t="n">
        <v>2.3775</v>
      </c>
      <c r="AH138" t="n">
        <v>2309989.932097022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1.7523</v>
      </c>
      <c r="E139" t="n">
        <v>57.07</v>
      </c>
      <c r="F139" t="n">
        <v>53.12</v>
      </c>
      <c r="G139" t="n">
        <v>159.37</v>
      </c>
      <c r="H139" t="n">
        <v>1.8</v>
      </c>
      <c r="I139" t="n">
        <v>20</v>
      </c>
      <c r="J139" t="n">
        <v>349.12</v>
      </c>
      <c r="K139" t="n">
        <v>60.56</v>
      </c>
      <c r="L139" t="n">
        <v>35.25</v>
      </c>
      <c r="M139" t="n">
        <v>18</v>
      </c>
      <c r="N139" t="n">
        <v>113.31</v>
      </c>
      <c r="O139" t="n">
        <v>43291.97</v>
      </c>
      <c r="P139" t="n">
        <v>909.45</v>
      </c>
      <c r="Q139" t="n">
        <v>1367.22</v>
      </c>
      <c r="R139" t="n">
        <v>124.19</v>
      </c>
      <c r="S139" t="n">
        <v>104.26</v>
      </c>
      <c r="T139" t="n">
        <v>9050.969999999999</v>
      </c>
      <c r="U139" t="n">
        <v>0.84</v>
      </c>
      <c r="V139" t="n">
        <v>0.9</v>
      </c>
      <c r="W139" t="n">
        <v>20.68</v>
      </c>
      <c r="X139" t="n">
        <v>0.55</v>
      </c>
      <c r="Y139" t="n">
        <v>1</v>
      </c>
      <c r="Z139" t="n">
        <v>10</v>
      </c>
      <c r="AA139" t="n">
        <v>1866.362643325001</v>
      </c>
      <c r="AB139" t="n">
        <v>2553.639706705957</v>
      </c>
      <c r="AC139" t="n">
        <v>2309.923917153778</v>
      </c>
      <c r="AD139" t="n">
        <v>1866362.643325001</v>
      </c>
      <c r="AE139" t="n">
        <v>2553639.706705957</v>
      </c>
      <c r="AF139" t="n">
        <v>2.074652634958265e-06</v>
      </c>
      <c r="AG139" t="n">
        <v>2.377916666666667</v>
      </c>
      <c r="AH139" t="n">
        <v>2309923.917153778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1.7525</v>
      </c>
      <c r="E140" t="n">
        <v>57.06</v>
      </c>
      <c r="F140" t="n">
        <v>53.11</v>
      </c>
      <c r="G140" t="n">
        <v>159.34</v>
      </c>
      <c r="H140" t="n">
        <v>1.81</v>
      </c>
      <c r="I140" t="n">
        <v>20</v>
      </c>
      <c r="J140" t="n">
        <v>349.75</v>
      </c>
      <c r="K140" t="n">
        <v>60.56</v>
      </c>
      <c r="L140" t="n">
        <v>35.5</v>
      </c>
      <c r="M140" t="n">
        <v>18</v>
      </c>
      <c r="N140" t="n">
        <v>113.69</v>
      </c>
      <c r="O140" t="n">
        <v>43370.05</v>
      </c>
      <c r="P140" t="n">
        <v>909.08</v>
      </c>
      <c r="Q140" t="n">
        <v>1367.25</v>
      </c>
      <c r="R140" t="n">
        <v>124.08</v>
      </c>
      <c r="S140" t="n">
        <v>104.26</v>
      </c>
      <c r="T140" t="n">
        <v>8995.76</v>
      </c>
      <c r="U140" t="n">
        <v>0.84</v>
      </c>
      <c r="V140" t="n">
        <v>0.9</v>
      </c>
      <c r="W140" t="n">
        <v>20.67</v>
      </c>
      <c r="X140" t="n">
        <v>0.54</v>
      </c>
      <c r="Y140" t="n">
        <v>1</v>
      </c>
      <c r="Z140" t="n">
        <v>10</v>
      </c>
      <c r="AA140" t="n">
        <v>1865.527383184821</v>
      </c>
      <c r="AB140" t="n">
        <v>2552.496866933087</v>
      </c>
      <c r="AC140" t="n">
        <v>2308.890148404845</v>
      </c>
      <c r="AD140" t="n">
        <v>1865527.383184821</v>
      </c>
      <c r="AE140" t="n">
        <v>2552496.866933087</v>
      </c>
      <c r="AF140" t="n">
        <v>2.074889426904274e-06</v>
      </c>
      <c r="AG140" t="n">
        <v>2.3775</v>
      </c>
      <c r="AH140" t="n">
        <v>2308890.148404845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1.7524</v>
      </c>
      <c r="E141" t="n">
        <v>57.07</v>
      </c>
      <c r="F141" t="n">
        <v>53.12</v>
      </c>
      <c r="G141" t="n">
        <v>159.36</v>
      </c>
      <c r="H141" t="n">
        <v>1.82</v>
      </c>
      <c r="I141" t="n">
        <v>20</v>
      </c>
      <c r="J141" t="n">
        <v>350.38</v>
      </c>
      <c r="K141" t="n">
        <v>60.56</v>
      </c>
      <c r="L141" t="n">
        <v>35.75</v>
      </c>
      <c r="M141" t="n">
        <v>18</v>
      </c>
      <c r="N141" t="n">
        <v>114.08</v>
      </c>
      <c r="O141" t="n">
        <v>43448.34</v>
      </c>
      <c r="P141" t="n">
        <v>907.66</v>
      </c>
      <c r="Q141" t="n">
        <v>1367.22</v>
      </c>
      <c r="R141" t="n">
        <v>124.06</v>
      </c>
      <c r="S141" t="n">
        <v>104.26</v>
      </c>
      <c r="T141" t="n">
        <v>8984.98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1863.787014307281</v>
      </c>
      <c r="AB141" t="n">
        <v>2550.11561745518</v>
      </c>
      <c r="AC141" t="n">
        <v>2306.736162035006</v>
      </c>
      <c r="AD141" t="n">
        <v>1863787.014307281</v>
      </c>
      <c r="AE141" t="n">
        <v>2550115.61745518</v>
      </c>
      <c r="AF141" t="n">
        <v>2.07477103093127e-06</v>
      </c>
      <c r="AG141" t="n">
        <v>2.377916666666667</v>
      </c>
      <c r="AH141" t="n">
        <v>2306736.162035006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1.7549</v>
      </c>
      <c r="E142" t="n">
        <v>56.98</v>
      </c>
      <c r="F142" t="n">
        <v>53.09</v>
      </c>
      <c r="G142" t="n">
        <v>167.65</v>
      </c>
      <c r="H142" t="n">
        <v>1.83</v>
      </c>
      <c r="I142" t="n">
        <v>19</v>
      </c>
      <c r="J142" t="n">
        <v>351.02</v>
      </c>
      <c r="K142" t="n">
        <v>60.56</v>
      </c>
      <c r="L142" t="n">
        <v>36</v>
      </c>
      <c r="M142" t="n">
        <v>17</v>
      </c>
      <c r="N142" t="n">
        <v>114.47</v>
      </c>
      <c r="O142" t="n">
        <v>43526.84</v>
      </c>
      <c r="P142" t="n">
        <v>905.25</v>
      </c>
      <c r="Q142" t="n">
        <v>1367.23</v>
      </c>
      <c r="R142" t="n">
        <v>123.08</v>
      </c>
      <c r="S142" t="n">
        <v>104.26</v>
      </c>
      <c r="T142" t="n">
        <v>8501.32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1857.478167706006</v>
      </c>
      <c r="AB142" t="n">
        <v>2541.483575208647</v>
      </c>
      <c r="AC142" t="n">
        <v>2298.927949785334</v>
      </c>
      <c r="AD142" t="n">
        <v>1857478.167706006</v>
      </c>
      <c r="AE142" t="n">
        <v>2541483.575208647</v>
      </c>
      <c r="AF142" t="n">
        <v>2.077730930256383e-06</v>
      </c>
      <c r="AG142" t="n">
        <v>2.374166666666667</v>
      </c>
      <c r="AH142" t="n">
        <v>2298927.949785334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1.7547</v>
      </c>
      <c r="E143" t="n">
        <v>56.99</v>
      </c>
      <c r="F143" t="n">
        <v>53.1</v>
      </c>
      <c r="G143" t="n">
        <v>167.67</v>
      </c>
      <c r="H143" t="n">
        <v>1.84</v>
      </c>
      <c r="I143" t="n">
        <v>19</v>
      </c>
      <c r="J143" t="n">
        <v>351.66</v>
      </c>
      <c r="K143" t="n">
        <v>60.56</v>
      </c>
      <c r="L143" t="n">
        <v>36.25</v>
      </c>
      <c r="M143" t="n">
        <v>17</v>
      </c>
      <c r="N143" t="n">
        <v>114.85</v>
      </c>
      <c r="O143" t="n">
        <v>43605.54</v>
      </c>
      <c r="P143" t="n">
        <v>906.59</v>
      </c>
      <c r="Q143" t="n">
        <v>1367.19</v>
      </c>
      <c r="R143" t="n">
        <v>123.24</v>
      </c>
      <c r="S143" t="n">
        <v>104.26</v>
      </c>
      <c r="T143" t="n">
        <v>8581.98</v>
      </c>
      <c r="U143" t="n">
        <v>0.85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1859.648408631656</v>
      </c>
      <c r="AB143" t="n">
        <v>2544.452994587393</v>
      </c>
      <c r="AC143" t="n">
        <v>2301.61397194618</v>
      </c>
      <c r="AD143" t="n">
        <v>1859648.408631656</v>
      </c>
      <c r="AE143" t="n">
        <v>2544452.994587393</v>
      </c>
      <c r="AF143" t="n">
        <v>2.077494138310374e-06</v>
      </c>
      <c r="AG143" t="n">
        <v>2.374583333333333</v>
      </c>
      <c r="AH143" t="n">
        <v>2301613.97194618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1.755</v>
      </c>
      <c r="E144" t="n">
        <v>56.98</v>
      </c>
      <c r="F144" t="n">
        <v>53.09</v>
      </c>
      <c r="G144" t="n">
        <v>167.65</v>
      </c>
      <c r="H144" t="n">
        <v>1.85</v>
      </c>
      <c r="I144" t="n">
        <v>19</v>
      </c>
      <c r="J144" t="n">
        <v>352.3</v>
      </c>
      <c r="K144" t="n">
        <v>60.56</v>
      </c>
      <c r="L144" t="n">
        <v>36.5</v>
      </c>
      <c r="M144" t="n">
        <v>17</v>
      </c>
      <c r="N144" t="n">
        <v>115.24</v>
      </c>
      <c r="O144" t="n">
        <v>43684.46</v>
      </c>
      <c r="P144" t="n">
        <v>907</v>
      </c>
      <c r="Q144" t="n">
        <v>1367.17</v>
      </c>
      <c r="R144" t="n">
        <v>123.3</v>
      </c>
      <c r="S144" t="n">
        <v>104.26</v>
      </c>
      <c r="T144" t="n">
        <v>8609.280000000001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1859.78549948281</v>
      </c>
      <c r="AB144" t="n">
        <v>2544.640568337963</v>
      </c>
      <c r="AC144" t="n">
        <v>2301.783643921256</v>
      </c>
      <c r="AD144" t="n">
        <v>1859785.49948281</v>
      </c>
      <c r="AE144" t="n">
        <v>2544640.568337963</v>
      </c>
      <c r="AF144" t="n">
        <v>2.077849326229387e-06</v>
      </c>
      <c r="AG144" t="n">
        <v>2.374166666666667</v>
      </c>
      <c r="AH144" t="n">
        <v>2301783.643921256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1.7546</v>
      </c>
      <c r="E145" t="n">
        <v>56.99</v>
      </c>
      <c r="F145" t="n">
        <v>53.1</v>
      </c>
      <c r="G145" t="n">
        <v>167.68</v>
      </c>
      <c r="H145" t="n">
        <v>1.86</v>
      </c>
      <c r="I145" t="n">
        <v>19</v>
      </c>
      <c r="J145" t="n">
        <v>352.94</v>
      </c>
      <c r="K145" t="n">
        <v>60.56</v>
      </c>
      <c r="L145" t="n">
        <v>36.75</v>
      </c>
      <c r="M145" t="n">
        <v>17</v>
      </c>
      <c r="N145" t="n">
        <v>115.64</v>
      </c>
      <c r="O145" t="n">
        <v>43763.7</v>
      </c>
      <c r="P145" t="n">
        <v>907.74</v>
      </c>
      <c r="Q145" t="n">
        <v>1367.17</v>
      </c>
      <c r="R145" t="n">
        <v>123.68</v>
      </c>
      <c r="S145" t="n">
        <v>104.26</v>
      </c>
      <c r="T145" t="n">
        <v>8803.370000000001</v>
      </c>
      <c r="U145" t="n">
        <v>0.84</v>
      </c>
      <c r="V145" t="n">
        <v>0.9</v>
      </c>
      <c r="W145" t="n">
        <v>20.67</v>
      </c>
      <c r="X145" t="n">
        <v>0.52</v>
      </c>
      <c r="Y145" t="n">
        <v>1</v>
      </c>
      <c r="Z145" t="n">
        <v>10</v>
      </c>
      <c r="AA145" t="n">
        <v>1861.338212162585</v>
      </c>
      <c r="AB145" t="n">
        <v>2546.765058327281</v>
      </c>
      <c r="AC145" t="n">
        <v>2303.705375567733</v>
      </c>
      <c r="AD145" t="n">
        <v>1861338.212162585</v>
      </c>
      <c r="AE145" t="n">
        <v>2546765.058327281</v>
      </c>
      <c r="AF145" t="n">
        <v>2.07737574233737e-06</v>
      </c>
      <c r="AG145" t="n">
        <v>2.374583333333333</v>
      </c>
      <c r="AH145" t="n">
        <v>2303705.375567733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1.7547</v>
      </c>
      <c r="E146" t="n">
        <v>56.99</v>
      </c>
      <c r="F146" t="n">
        <v>53.1</v>
      </c>
      <c r="G146" t="n">
        <v>167.67</v>
      </c>
      <c r="H146" t="n">
        <v>1.87</v>
      </c>
      <c r="I146" t="n">
        <v>19</v>
      </c>
      <c r="J146" t="n">
        <v>353.58</v>
      </c>
      <c r="K146" t="n">
        <v>60.56</v>
      </c>
      <c r="L146" t="n">
        <v>37</v>
      </c>
      <c r="M146" t="n">
        <v>17</v>
      </c>
      <c r="N146" t="n">
        <v>116.03</v>
      </c>
      <c r="O146" t="n">
        <v>43843.04</v>
      </c>
      <c r="P146" t="n">
        <v>908.28</v>
      </c>
      <c r="Q146" t="n">
        <v>1367.23</v>
      </c>
      <c r="R146" t="n">
        <v>123.21</v>
      </c>
      <c r="S146" t="n">
        <v>104.26</v>
      </c>
      <c r="T146" t="n">
        <v>8563.9</v>
      </c>
      <c r="U146" t="n">
        <v>0.85</v>
      </c>
      <c r="V146" t="n">
        <v>0.9</v>
      </c>
      <c r="W146" t="n">
        <v>20.68</v>
      </c>
      <c r="X146" t="n">
        <v>0.52</v>
      </c>
      <c r="Y146" t="n">
        <v>1</v>
      </c>
      <c r="Z146" t="n">
        <v>10</v>
      </c>
      <c r="AA146" t="n">
        <v>1861.977875518217</v>
      </c>
      <c r="AB146" t="n">
        <v>2547.640273950412</v>
      </c>
      <c r="AC146" t="n">
        <v>2304.497061840166</v>
      </c>
      <c r="AD146" t="n">
        <v>1861977.875518217</v>
      </c>
      <c r="AE146" t="n">
        <v>2547640.273950412</v>
      </c>
      <c r="AF146" t="n">
        <v>2.077494138310374e-06</v>
      </c>
      <c r="AG146" t="n">
        <v>2.374583333333333</v>
      </c>
      <c r="AH146" t="n">
        <v>2304497.061840166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1.7548</v>
      </c>
      <c r="E147" t="n">
        <v>56.99</v>
      </c>
      <c r="F147" t="n">
        <v>53.09</v>
      </c>
      <c r="G147" t="n">
        <v>167.66</v>
      </c>
      <c r="H147" t="n">
        <v>1.87</v>
      </c>
      <c r="I147" t="n">
        <v>19</v>
      </c>
      <c r="J147" t="n">
        <v>354.23</v>
      </c>
      <c r="K147" t="n">
        <v>60.56</v>
      </c>
      <c r="L147" t="n">
        <v>37.25</v>
      </c>
      <c r="M147" t="n">
        <v>17</v>
      </c>
      <c r="N147" t="n">
        <v>116.42</v>
      </c>
      <c r="O147" t="n">
        <v>43922.6</v>
      </c>
      <c r="P147" t="n">
        <v>908.11</v>
      </c>
      <c r="Q147" t="n">
        <v>1367.21</v>
      </c>
      <c r="R147" t="n">
        <v>123.18</v>
      </c>
      <c r="S147" t="n">
        <v>104.26</v>
      </c>
      <c r="T147" t="n">
        <v>8553.290000000001</v>
      </c>
      <c r="U147" t="n">
        <v>0.85</v>
      </c>
      <c r="V147" t="n">
        <v>0.9</v>
      </c>
      <c r="W147" t="n">
        <v>20.68</v>
      </c>
      <c r="X147" t="n">
        <v>0.52</v>
      </c>
      <c r="Y147" t="n">
        <v>1</v>
      </c>
      <c r="Z147" t="n">
        <v>10</v>
      </c>
      <c r="AA147" t="n">
        <v>1861.528667245742</v>
      </c>
      <c r="AB147" t="n">
        <v>2547.025647374342</v>
      </c>
      <c r="AC147" t="n">
        <v>2303.941094361883</v>
      </c>
      <c r="AD147" t="n">
        <v>1861528.667245742</v>
      </c>
      <c r="AE147" t="n">
        <v>2547025.647374342</v>
      </c>
      <c r="AF147" t="n">
        <v>2.077612534283378e-06</v>
      </c>
      <c r="AG147" t="n">
        <v>2.374583333333333</v>
      </c>
      <c r="AH147" t="n">
        <v>2303941.094361883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1.7548</v>
      </c>
      <c r="E148" t="n">
        <v>56.99</v>
      </c>
      <c r="F148" t="n">
        <v>53.09</v>
      </c>
      <c r="G148" t="n">
        <v>167.66</v>
      </c>
      <c r="H148" t="n">
        <v>1.88</v>
      </c>
      <c r="I148" t="n">
        <v>19</v>
      </c>
      <c r="J148" t="n">
        <v>354.88</v>
      </c>
      <c r="K148" t="n">
        <v>60.56</v>
      </c>
      <c r="L148" t="n">
        <v>37.5</v>
      </c>
      <c r="M148" t="n">
        <v>17</v>
      </c>
      <c r="N148" t="n">
        <v>116.82</v>
      </c>
      <c r="O148" t="n">
        <v>44002.37</v>
      </c>
      <c r="P148" t="n">
        <v>907.67</v>
      </c>
      <c r="Q148" t="n">
        <v>1367.29</v>
      </c>
      <c r="R148" t="n">
        <v>123.47</v>
      </c>
      <c r="S148" t="n">
        <v>104.26</v>
      </c>
      <c r="T148" t="n">
        <v>8698.120000000001</v>
      </c>
      <c r="U148" t="n">
        <v>0.84</v>
      </c>
      <c r="V148" t="n">
        <v>0.9</v>
      </c>
      <c r="W148" t="n">
        <v>20.67</v>
      </c>
      <c r="X148" t="n">
        <v>0.52</v>
      </c>
      <c r="Y148" t="n">
        <v>1</v>
      </c>
      <c r="Z148" t="n">
        <v>10</v>
      </c>
      <c r="AA148" t="n">
        <v>1860.922213387256</v>
      </c>
      <c r="AB148" t="n">
        <v>2546.195870450305</v>
      </c>
      <c r="AC148" t="n">
        <v>2303.190510182876</v>
      </c>
      <c r="AD148" t="n">
        <v>1860922.213387256</v>
      </c>
      <c r="AE148" t="n">
        <v>2546195.870450305</v>
      </c>
      <c r="AF148" t="n">
        <v>2.077612534283378e-06</v>
      </c>
      <c r="AG148" t="n">
        <v>2.374583333333333</v>
      </c>
      <c r="AH148" t="n">
        <v>2303190.510182876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1.7547</v>
      </c>
      <c r="E149" t="n">
        <v>56.99</v>
      </c>
      <c r="F149" t="n">
        <v>53.1</v>
      </c>
      <c r="G149" t="n">
        <v>167.67</v>
      </c>
      <c r="H149" t="n">
        <v>1.89</v>
      </c>
      <c r="I149" t="n">
        <v>19</v>
      </c>
      <c r="J149" t="n">
        <v>355.52</v>
      </c>
      <c r="K149" t="n">
        <v>60.56</v>
      </c>
      <c r="L149" t="n">
        <v>37.75</v>
      </c>
      <c r="M149" t="n">
        <v>17</v>
      </c>
      <c r="N149" t="n">
        <v>117.22</v>
      </c>
      <c r="O149" t="n">
        <v>44082.36</v>
      </c>
      <c r="P149" t="n">
        <v>907.13</v>
      </c>
      <c r="Q149" t="n">
        <v>1367.23</v>
      </c>
      <c r="R149" t="n">
        <v>123.24</v>
      </c>
      <c r="S149" t="n">
        <v>104.26</v>
      </c>
      <c r="T149" t="n">
        <v>8580.360000000001</v>
      </c>
      <c r="U149" t="n">
        <v>0.85</v>
      </c>
      <c r="V149" t="n">
        <v>0.9</v>
      </c>
      <c r="W149" t="n">
        <v>20.68</v>
      </c>
      <c r="X149" t="n">
        <v>0.52</v>
      </c>
      <c r="Y149" t="n">
        <v>1</v>
      </c>
      <c r="Z149" t="n">
        <v>10</v>
      </c>
      <c r="AA149" t="n">
        <v>1860.392735329137</v>
      </c>
      <c r="AB149" t="n">
        <v>2545.471415212263</v>
      </c>
      <c r="AC149" t="n">
        <v>2302.535195935975</v>
      </c>
      <c r="AD149" t="n">
        <v>1860392.735329137</v>
      </c>
      <c r="AE149" t="n">
        <v>2545471.415212263</v>
      </c>
      <c r="AF149" t="n">
        <v>2.077494138310374e-06</v>
      </c>
      <c r="AG149" t="n">
        <v>2.374583333333333</v>
      </c>
      <c r="AH149" t="n">
        <v>2302535.195935974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1.7547</v>
      </c>
      <c r="E150" t="n">
        <v>56.99</v>
      </c>
      <c r="F150" t="n">
        <v>53.1</v>
      </c>
      <c r="G150" t="n">
        <v>167.67</v>
      </c>
      <c r="H150" t="n">
        <v>1.9</v>
      </c>
      <c r="I150" t="n">
        <v>19</v>
      </c>
      <c r="J150" t="n">
        <v>356.17</v>
      </c>
      <c r="K150" t="n">
        <v>60.56</v>
      </c>
      <c r="L150" t="n">
        <v>38</v>
      </c>
      <c r="M150" t="n">
        <v>17</v>
      </c>
      <c r="N150" t="n">
        <v>117.62</v>
      </c>
      <c r="O150" t="n">
        <v>44162.57</v>
      </c>
      <c r="P150" t="n">
        <v>906.62</v>
      </c>
      <c r="Q150" t="n">
        <v>1367.17</v>
      </c>
      <c r="R150" t="n">
        <v>123.33</v>
      </c>
      <c r="S150" t="n">
        <v>104.26</v>
      </c>
      <c r="T150" t="n">
        <v>8626.66</v>
      </c>
      <c r="U150" t="n">
        <v>0.85</v>
      </c>
      <c r="V150" t="n">
        <v>0.9</v>
      </c>
      <c r="W150" t="n">
        <v>20.68</v>
      </c>
      <c r="X150" t="n">
        <v>0.52</v>
      </c>
      <c r="Y150" t="n">
        <v>1</v>
      </c>
      <c r="Z150" t="n">
        <v>10</v>
      </c>
      <c r="AA150" t="n">
        <v>1859.689760114849</v>
      </c>
      <c r="AB150" t="n">
        <v>2544.509573510998</v>
      </c>
      <c r="AC150" t="n">
        <v>2301.665151056724</v>
      </c>
      <c r="AD150" t="n">
        <v>1859689.760114849</v>
      </c>
      <c r="AE150" t="n">
        <v>2544509.573510997</v>
      </c>
      <c r="AF150" t="n">
        <v>2.077494138310374e-06</v>
      </c>
      <c r="AG150" t="n">
        <v>2.374583333333333</v>
      </c>
      <c r="AH150" t="n">
        <v>2301665.151056724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1.7578</v>
      </c>
      <c r="E151" t="n">
        <v>56.89</v>
      </c>
      <c r="F151" t="n">
        <v>53.05</v>
      </c>
      <c r="G151" t="n">
        <v>176.82</v>
      </c>
      <c r="H151" t="n">
        <v>1.91</v>
      </c>
      <c r="I151" t="n">
        <v>18</v>
      </c>
      <c r="J151" t="n">
        <v>356.83</v>
      </c>
      <c r="K151" t="n">
        <v>60.56</v>
      </c>
      <c r="L151" t="n">
        <v>38.25</v>
      </c>
      <c r="M151" t="n">
        <v>16</v>
      </c>
      <c r="N151" t="n">
        <v>118.02</v>
      </c>
      <c r="O151" t="n">
        <v>44243</v>
      </c>
      <c r="P151" t="n">
        <v>906</v>
      </c>
      <c r="Q151" t="n">
        <v>1367.16</v>
      </c>
      <c r="R151" t="n">
        <v>121.78</v>
      </c>
      <c r="S151" t="n">
        <v>104.26</v>
      </c>
      <c r="T151" t="n">
        <v>7858.48</v>
      </c>
      <c r="U151" t="n">
        <v>0.86</v>
      </c>
      <c r="V151" t="n">
        <v>0.9</v>
      </c>
      <c r="W151" t="n">
        <v>20.67</v>
      </c>
      <c r="X151" t="n">
        <v>0.47</v>
      </c>
      <c r="Y151" t="n">
        <v>1</v>
      </c>
      <c r="Z151" t="n">
        <v>10</v>
      </c>
      <c r="AA151" t="n">
        <v>1855.009544100177</v>
      </c>
      <c r="AB151" t="n">
        <v>2538.105895483164</v>
      </c>
      <c r="AC151" t="n">
        <v>2295.872631072249</v>
      </c>
      <c r="AD151" t="n">
        <v>1855009.544100177</v>
      </c>
      <c r="AE151" t="n">
        <v>2538105.895483164</v>
      </c>
      <c r="AF151" t="n">
        <v>2.081164413473514e-06</v>
      </c>
      <c r="AG151" t="n">
        <v>2.370416666666667</v>
      </c>
      <c r="AH151" t="n">
        <v>2295872.631072249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1.7574</v>
      </c>
      <c r="E152" t="n">
        <v>56.9</v>
      </c>
      <c r="F152" t="n">
        <v>53.06</v>
      </c>
      <c r="G152" t="n">
        <v>176.87</v>
      </c>
      <c r="H152" t="n">
        <v>1.92</v>
      </c>
      <c r="I152" t="n">
        <v>18</v>
      </c>
      <c r="J152" t="n">
        <v>357.48</v>
      </c>
      <c r="K152" t="n">
        <v>60.56</v>
      </c>
      <c r="L152" t="n">
        <v>38.5</v>
      </c>
      <c r="M152" t="n">
        <v>16</v>
      </c>
      <c r="N152" t="n">
        <v>118.43</v>
      </c>
      <c r="O152" t="n">
        <v>44323.66</v>
      </c>
      <c r="P152" t="n">
        <v>907.1799999999999</v>
      </c>
      <c r="Q152" t="n">
        <v>1367.16</v>
      </c>
      <c r="R152" t="n">
        <v>122.32</v>
      </c>
      <c r="S152" t="n">
        <v>104.26</v>
      </c>
      <c r="T152" t="n">
        <v>8126.96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1857.164267459851</v>
      </c>
      <c r="AB152" t="n">
        <v>2541.054083043556</v>
      </c>
      <c r="AC152" t="n">
        <v>2298.539447749684</v>
      </c>
      <c r="AD152" t="n">
        <v>1857164.267459851</v>
      </c>
      <c r="AE152" t="n">
        <v>2541054.083043556</v>
      </c>
      <c r="AF152" t="n">
        <v>2.080690829581497e-06</v>
      </c>
      <c r="AG152" t="n">
        <v>2.370833333333333</v>
      </c>
      <c r="AH152" t="n">
        <v>2298539.447749684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1.7568</v>
      </c>
      <c r="E153" t="n">
        <v>56.92</v>
      </c>
      <c r="F153" t="n">
        <v>53.08</v>
      </c>
      <c r="G153" t="n">
        <v>176.94</v>
      </c>
      <c r="H153" t="n">
        <v>1.93</v>
      </c>
      <c r="I153" t="n">
        <v>18</v>
      </c>
      <c r="J153" t="n">
        <v>358.14</v>
      </c>
      <c r="K153" t="n">
        <v>60.56</v>
      </c>
      <c r="L153" t="n">
        <v>38.75</v>
      </c>
      <c r="M153" t="n">
        <v>16</v>
      </c>
      <c r="N153" t="n">
        <v>118.83</v>
      </c>
      <c r="O153" t="n">
        <v>44404.54</v>
      </c>
      <c r="P153" t="n">
        <v>908.62</v>
      </c>
      <c r="Q153" t="n">
        <v>1367.16</v>
      </c>
      <c r="R153" t="n">
        <v>122.82</v>
      </c>
      <c r="S153" t="n">
        <v>104.26</v>
      </c>
      <c r="T153" t="n">
        <v>8374.75</v>
      </c>
      <c r="U153" t="n">
        <v>0.85</v>
      </c>
      <c r="V153" t="n">
        <v>0.9</v>
      </c>
      <c r="W153" t="n">
        <v>20.68</v>
      </c>
      <c r="X153" t="n">
        <v>0.51</v>
      </c>
      <c r="Y153" t="n">
        <v>1</v>
      </c>
      <c r="Z153" t="n">
        <v>10</v>
      </c>
      <c r="AA153" t="n">
        <v>1860.000960699601</v>
      </c>
      <c r="AB153" t="n">
        <v>2544.935371880255</v>
      </c>
      <c r="AC153" t="n">
        <v>2302.050311827231</v>
      </c>
      <c r="AD153" t="n">
        <v>1860000.960699601</v>
      </c>
      <c r="AE153" t="n">
        <v>2544935.371880255</v>
      </c>
      <c r="AF153" t="n">
        <v>2.079980453743469e-06</v>
      </c>
      <c r="AG153" t="n">
        <v>2.371666666666667</v>
      </c>
      <c r="AH153" t="n">
        <v>2302050.311827231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1.7566</v>
      </c>
      <c r="E154" t="n">
        <v>56.93</v>
      </c>
      <c r="F154" t="n">
        <v>53.09</v>
      </c>
      <c r="G154" t="n">
        <v>176.95</v>
      </c>
      <c r="H154" t="n">
        <v>1.94</v>
      </c>
      <c r="I154" t="n">
        <v>18</v>
      </c>
      <c r="J154" t="n">
        <v>358.79</v>
      </c>
      <c r="K154" t="n">
        <v>60.56</v>
      </c>
      <c r="L154" t="n">
        <v>39</v>
      </c>
      <c r="M154" t="n">
        <v>16</v>
      </c>
      <c r="N154" t="n">
        <v>119.24</v>
      </c>
      <c r="O154" t="n">
        <v>44485.65</v>
      </c>
      <c r="P154" t="n">
        <v>908.89</v>
      </c>
      <c r="Q154" t="n">
        <v>1367.24</v>
      </c>
      <c r="R154" t="n">
        <v>122.92</v>
      </c>
      <c r="S154" t="n">
        <v>104.26</v>
      </c>
      <c r="T154" t="n">
        <v>8427.02</v>
      </c>
      <c r="U154" t="n">
        <v>0.85</v>
      </c>
      <c r="V154" t="n">
        <v>0.9</v>
      </c>
      <c r="W154" t="n">
        <v>20.68</v>
      </c>
      <c r="X154" t="n">
        <v>0.51</v>
      </c>
      <c r="Y154" t="n">
        <v>1</v>
      </c>
      <c r="Z154" t="n">
        <v>10</v>
      </c>
      <c r="AA154" t="n">
        <v>1860.695874412371</v>
      </c>
      <c r="AB154" t="n">
        <v>2545.886183479497</v>
      </c>
      <c r="AC154" t="n">
        <v>2302.910379301914</v>
      </c>
      <c r="AD154" t="n">
        <v>1860695.874412371</v>
      </c>
      <c r="AE154" t="n">
        <v>2545886.183479497</v>
      </c>
      <c r="AF154" t="n">
        <v>2.07974366179746e-06</v>
      </c>
      <c r="AG154" t="n">
        <v>2.372083333333333</v>
      </c>
      <c r="AH154" t="n">
        <v>2302910.379301914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1.7572</v>
      </c>
      <c r="E155" t="n">
        <v>56.91</v>
      </c>
      <c r="F155" t="n">
        <v>53.07</v>
      </c>
      <c r="G155" t="n">
        <v>176.89</v>
      </c>
      <c r="H155" t="n">
        <v>1.95</v>
      </c>
      <c r="I155" t="n">
        <v>18</v>
      </c>
      <c r="J155" t="n">
        <v>359.45</v>
      </c>
      <c r="K155" t="n">
        <v>60.56</v>
      </c>
      <c r="L155" t="n">
        <v>39.25</v>
      </c>
      <c r="M155" t="n">
        <v>16</v>
      </c>
      <c r="N155" t="n">
        <v>119.65</v>
      </c>
      <c r="O155" t="n">
        <v>44566.98</v>
      </c>
      <c r="P155" t="n">
        <v>908.86</v>
      </c>
      <c r="Q155" t="n">
        <v>1367.31</v>
      </c>
      <c r="R155" t="n">
        <v>122.65</v>
      </c>
      <c r="S155" t="n">
        <v>104.26</v>
      </c>
      <c r="T155" t="n">
        <v>8293.26</v>
      </c>
      <c r="U155" t="n">
        <v>0.85</v>
      </c>
      <c r="V155" t="n">
        <v>0.9</v>
      </c>
      <c r="W155" t="n">
        <v>20.67</v>
      </c>
      <c r="X155" t="n">
        <v>0.49</v>
      </c>
      <c r="Y155" t="n">
        <v>1</v>
      </c>
      <c r="Z155" t="n">
        <v>10</v>
      </c>
      <c r="AA155" t="n">
        <v>1859.79937799725</v>
      </c>
      <c r="AB155" t="n">
        <v>2544.659557533697</v>
      </c>
      <c r="AC155" t="n">
        <v>2301.8008208148</v>
      </c>
      <c r="AD155" t="n">
        <v>1859799.37799725</v>
      </c>
      <c r="AE155" t="n">
        <v>2544659.557533697</v>
      </c>
      <c r="AF155" t="n">
        <v>2.080454037635488e-06</v>
      </c>
      <c r="AG155" t="n">
        <v>2.37125</v>
      </c>
      <c r="AH155" t="n">
        <v>2301800.8208148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1.7574</v>
      </c>
      <c r="E156" t="n">
        <v>56.9</v>
      </c>
      <c r="F156" t="n">
        <v>53.06</v>
      </c>
      <c r="G156" t="n">
        <v>176.87</v>
      </c>
      <c r="H156" t="n">
        <v>1.96</v>
      </c>
      <c r="I156" t="n">
        <v>18</v>
      </c>
      <c r="J156" t="n">
        <v>360.12</v>
      </c>
      <c r="K156" t="n">
        <v>60.56</v>
      </c>
      <c r="L156" t="n">
        <v>39.5</v>
      </c>
      <c r="M156" t="n">
        <v>16</v>
      </c>
      <c r="N156" t="n">
        <v>120.06</v>
      </c>
      <c r="O156" t="n">
        <v>44648.55</v>
      </c>
      <c r="P156" t="n">
        <v>909.25</v>
      </c>
      <c r="Q156" t="n">
        <v>1367.2</v>
      </c>
      <c r="R156" t="n">
        <v>122.43</v>
      </c>
      <c r="S156" t="n">
        <v>104.26</v>
      </c>
      <c r="T156" t="n">
        <v>8179.87</v>
      </c>
      <c r="U156" t="n">
        <v>0.85</v>
      </c>
      <c r="V156" t="n">
        <v>0.9</v>
      </c>
      <c r="W156" t="n">
        <v>20.67</v>
      </c>
      <c r="X156" t="n">
        <v>0.49</v>
      </c>
      <c r="Y156" t="n">
        <v>1</v>
      </c>
      <c r="Z156" t="n">
        <v>10</v>
      </c>
      <c r="AA156" t="n">
        <v>1860.01313617591</v>
      </c>
      <c r="AB156" t="n">
        <v>2544.952030904085</v>
      </c>
      <c r="AC156" t="n">
        <v>2302.065380937208</v>
      </c>
      <c r="AD156" t="n">
        <v>1860013.13617591</v>
      </c>
      <c r="AE156" t="n">
        <v>2544952.030904085</v>
      </c>
      <c r="AF156" t="n">
        <v>2.080690829581497e-06</v>
      </c>
      <c r="AG156" t="n">
        <v>2.370833333333333</v>
      </c>
      <c r="AH156" t="n">
        <v>2302065.380937208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1.7579</v>
      </c>
      <c r="E157" t="n">
        <v>56.89</v>
      </c>
      <c r="F157" t="n">
        <v>53.05</v>
      </c>
      <c r="G157" t="n">
        <v>176.82</v>
      </c>
      <c r="H157" t="n">
        <v>1.96</v>
      </c>
      <c r="I157" t="n">
        <v>18</v>
      </c>
      <c r="J157" t="n">
        <v>360.78</v>
      </c>
      <c r="K157" t="n">
        <v>60.56</v>
      </c>
      <c r="L157" t="n">
        <v>39.75</v>
      </c>
      <c r="M157" t="n">
        <v>16</v>
      </c>
      <c r="N157" t="n">
        <v>120.47</v>
      </c>
      <c r="O157" t="n">
        <v>44730.35</v>
      </c>
      <c r="P157" t="n">
        <v>908.49</v>
      </c>
      <c r="Q157" t="n">
        <v>1367.18</v>
      </c>
      <c r="R157" t="n">
        <v>121.99</v>
      </c>
      <c r="S157" t="n">
        <v>104.26</v>
      </c>
      <c r="T157" t="n">
        <v>7960.15</v>
      </c>
      <c r="U157" t="n">
        <v>0.85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1858.331354292156</v>
      </c>
      <c r="AB157" t="n">
        <v>2542.650942735754</v>
      </c>
      <c r="AC157" t="n">
        <v>2299.983905394064</v>
      </c>
      <c r="AD157" t="n">
        <v>1858331.354292156</v>
      </c>
      <c r="AE157" t="n">
        <v>2542650.942735753</v>
      </c>
      <c r="AF157" t="n">
        <v>2.081282809446519e-06</v>
      </c>
      <c r="AG157" t="n">
        <v>2.370416666666667</v>
      </c>
      <c r="AH157" t="n">
        <v>2299983.905394064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1.7574</v>
      </c>
      <c r="E158" t="n">
        <v>56.9</v>
      </c>
      <c r="F158" t="n">
        <v>53.06</v>
      </c>
      <c r="G158" t="n">
        <v>176.87</v>
      </c>
      <c r="H158" t="n">
        <v>1.97</v>
      </c>
      <c r="I158" t="n">
        <v>18</v>
      </c>
      <c r="J158" t="n">
        <v>361.44</v>
      </c>
      <c r="K158" t="n">
        <v>60.56</v>
      </c>
      <c r="L158" t="n">
        <v>40</v>
      </c>
      <c r="M158" t="n">
        <v>16</v>
      </c>
      <c r="N158" t="n">
        <v>120.89</v>
      </c>
      <c r="O158" t="n">
        <v>44812.39</v>
      </c>
      <c r="P158" t="n">
        <v>908.46</v>
      </c>
      <c r="Q158" t="n">
        <v>1367.19</v>
      </c>
      <c r="R158" t="n">
        <v>122.16</v>
      </c>
      <c r="S158" t="n">
        <v>104.26</v>
      </c>
      <c r="T158" t="n">
        <v>8045.21</v>
      </c>
      <c r="U158" t="n">
        <v>0.85</v>
      </c>
      <c r="V158" t="n">
        <v>0.9</v>
      </c>
      <c r="W158" t="n">
        <v>20.68</v>
      </c>
      <c r="X158" t="n">
        <v>0.49</v>
      </c>
      <c r="Y158" t="n">
        <v>1</v>
      </c>
      <c r="Z158" t="n">
        <v>10</v>
      </c>
      <c r="AA158" t="n">
        <v>1858.925886762534</v>
      </c>
      <c r="AB158" t="n">
        <v>2543.464408290647</v>
      </c>
      <c r="AC158" t="n">
        <v>2300.719734938104</v>
      </c>
      <c r="AD158" t="n">
        <v>1858925.886762535</v>
      </c>
      <c r="AE158" t="n">
        <v>2543464.408290647</v>
      </c>
      <c r="AF158" t="n">
        <v>2.080690829581497e-06</v>
      </c>
      <c r="AG158" t="n">
        <v>2.370833333333333</v>
      </c>
      <c r="AH158" t="n">
        <v>2300719.734938104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1.3637</v>
      </c>
      <c r="E2" t="n">
        <v>73.33</v>
      </c>
      <c r="F2" t="n">
        <v>64</v>
      </c>
      <c r="G2" t="n">
        <v>9.82</v>
      </c>
      <c r="H2" t="n">
        <v>0.2</v>
      </c>
      <c r="I2" t="n">
        <v>391</v>
      </c>
      <c r="J2" t="n">
        <v>89.87</v>
      </c>
      <c r="K2" t="n">
        <v>37.55</v>
      </c>
      <c r="L2" t="n">
        <v>1</v>
      </c>
      <c r="M2" t="n">
        <v>389</v>
      </c>
      <c r="N2" t="n">
        <v>11.32</v>
      </c>
      <c r="O2" t="n">
        <v>11317.98</v>
      </c>
      <c r="P2" t="n">
        <v>542.24</v>
      </c>
      <c r="Q2" t="n">
        <v>1368.85</v>
      </c>
      <c r="R2" t="n">
        <v>478.35</v>
      </c>
      <c r="S2" t="n">
        <v>104.26</v>
      </c>
      <c r="T2" t="n">
        <v>184277.45</v>
      </c>
      <c r="U2" t="n">
        <v>0.22</v>
      </c>
      <c r="V2" t="n">
        <v>0.75</v>
      </c>
      <c r="W2" t="n">
        <v>21.27</v>
      </c>
      <c r="X2" t="n">
        <v>11.39</v>
      </c>
      <c r="Y2" t="n">
        <v>1</v>
      </c>
      <c r="Z2" t="n">
        <v>10</v>
      </c>
      <c r="AA2" t="n">
        <v>1539.250785090773</v>
      </c>
      <c r="AB2" t="n">
        <v>2106.070831113201</v>
      </c>
      <c r="AC2" t="n">
        <v>1905.070386880733</v>
      </c>
      <c r="AD2" t="n">
        <v>1539250.785090772</v>
      </c>
      <c r="AE2" t="n">
        <v>2106070.831113201</v>
      </c>
      <c r="AF2" t="n">
        <v>2.676180587772608e-06</v>
      </c>
      <c r="AG2" t="n">
        <v>3.055416666666666</v>
      </c>
      <c r="AH2" t="n">
        <v>1905070.386880733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1.454</v>
      </c>
      <c r="E3" t="n">
        <v>68.78</v>
      </c>
      <c r="F3" t="n">
        <v>61.21</v>
      </c>
      <c r="G3" t="n">
        <v>12.32</v>
      </c>
      <c r="H3" t="n">
        <v>0.24</v>
      </c>
      <c r="I3" t="n">
        <v>298</v>
      </c>
      <c r="J3" t="n">
        <v>90.18000000000001</v>
      </c>
      <c r="K3" t="n">
        <v>37.55</v>
      </c>
      <c r="L3" t="n">
        <v>1.25</v>
      </c>
      <c r="M3" t="n">
        <v>296</v>
      </c>
      <c r="N3" t="n">
        <v>11.37</v>
      </c>
      <c r="O3" t="n">
        <v>11355.7</v>
      </c>
      <c r="P3" t="n">
        <v>516.25</v>
      </c>
      <c r="Q3" t="n">
        <v>1368.54</v>
      </c>
      <c r="R3" t="n">
        <v>387.47</v>
      </c>
      <c r="S3" t="n">
        <v>104.26</v>
      </c>
      <c r="T3" t="n">
        <v>139302.41</v>
      </c>
      <c r="U3" t="n">
        <v>0.27</v>
      </c>
      <c r="V3" t="n">
        <v>0.78</v>
      </c>
      <c r="W3" t="n">
        <v>21.12</v>
      </c>
      <c r="X3" t="n">
        <v>8.6</v>
      </c>
      <c r="Y3" t="n">
        <v>1</v>
      </c>
      <c r="Z3" t="n">
        <v>10</v>
      </c>
      <c r="AA3" t="n">
        <v>1378.034440856041</v>
      </c>
      <c r="AB3" t="n">
        <v>1885.487516568099</v>
      </c>
      <c r="AC3" t="n">
        <v>1705.539234285189</v>
      </c>
      <c r="AD3" t="n">
        <v>1378034.440856041</v>
      </c>
      <c r="AE3" t="n">
        <v>1885487.516568099</v>
      </c>
      <c r="AF3" t="n">
        <v>2.853388996569167e-06</v>
      </c>
      <c r="AG3" t="n">
        <v>2.865833333333333</v>
      </c>
      <c r="AH3" t="n">
        <v>1705539.234285189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1.5135</v>
      </c>
      <c r="E4" t="n">
        <v>66.06999999999999</v>
      </c>
      <c r="F4" t="n">
        <v>59.58</v>
      </c>
      <c r="G4" t="n">
        <v>14.83</v>
      </c>
      <c r="H4" t="n">
        <v>0.29</v>
      </c>
      <c r="I4" t="n">
        <v>241</v>
      </c>
      <c r="J4" t="n">
        <v>90.48</v>
      </c>
      <c r="K4" t="n">
        <v>37.55</v>
      </c>
      <c r="L4" t="n">
        <v>1.5</v>
      </c>
      <c r="M4" t="n">
        <v>239</v>
      </c>
      <c r="N4" t="n">
        <v>11.43</v>
      </c>
      <c r="O4" t="n">
        <v>11393.43</v>
      </c>
      <c r="P4" t="n">
        <v>500.12</v>
      </c>
      <c r="Q4" t="n">
        <v>1368.44</v>
      </c>
      <c r="R4" t="n">
        <v>334</v>
      </c>
      <c r="S4" t="n">
        <v>104.26</v>
      </c>
      <c r="T4" t="n">
        <v>112851.78</v>
      </c>
      <c r="U4" t="n">
        <v>0.31</v>
      </c>
      <c r="V4" t="n">
        <v>0.8</v>
      </c>
      <c r="W4" t="n">
        <v>21.04</v>
      </c>
      <c r="X4" t="n">
        <v>6.98</v>
      </c>
      <c r="Y4" t="n">
        <v>1</v>
      </c>
      <c r="Z4" t="n">
        <v>10</v>
      </c>
      <c r="AA4" t="n">
        <v>1285.574135986168</v>
      </c>
      <c r="AB4" t="n">
        <v>1758.979248384373</v>
      </c>
      <c r="AC4" t="n">
        <v>1591.104737661448</v>
      </c>
      <c r="AD4" t="n">
        <v>1285574.135986168</v>
      </c>
      <c r="AE4" t="n">
        <v>1758979.248384373</v>
      </c>
      <c r="AF4" t="n">
        <v>2.97015422717155e-06</v>
      </c>
      <c r="AG4" t="n">
        <v>2.752916666666666</v>
      </c>
      <c r="AH4" t="n">
        <v>1591104.737661448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1.5591</v>
      </c>
      <c r="E5" t="n">
        <v>64.14</v>
      </c>
      <c r="F5" t="n">
        <v>58.4</v>
      </c>
      <c r="G5" t="n">
        <v>17.43</v>
      </c>
      <c r="H5" t="n">
        <v>0.34</v>
      </c>
      <c r="I5" t="n">
        <v>201</v>
      </c>
      <c r="J5" t="n">
        <v>90.79000000000001</v>
      </c>
      <c r="K5" t="n">
        <v>37.55</v>
      </c>
      <c r="L5" t="n">
        <v>1.75</v>
      </c>
      <c r="M5" t="n">
        <v>199</v>
      </c>
      <c r="N5" t="n">
        <v>11.49</v>
      </c>
      <c r="O5" t="n">
        <v>11431.19</v>
      </c>
      <c r="P5" t="n">
        <v>487.5</v>
      </c>
      <c r="Q5" t="n">
        <v>1367.97</v>
      </c>
      <c r="R5" t="n">
        <v>295.25</v>
      </c>
      <c r="S5" t="n">
        <v>104.26</v>
      </c>
      <c r="T5" t="n">
        <v>93675.96000000001</v>
      </c>
      <c r="U5" t="n">
        <v>0.35</v>
      </c>
      <c r="V5" t="n">
        <v>0.82</v>
      </c>
      <c r="W5" t="n">
        <v>20.98</v>
      </c>
      <c r="X5" t="n">
        <v>5.81</v>
      </c>
      <c r="Y5" t="n">
        <v>1</v>
      </c>
      <c r="Z5" t="n">
        <v>10</v>
      </c>
      <c r="AA5" t="n">
        <v>1219.610606010666</v>
      </c>
      <c r="AB5" t="n">
        <v>1668.725036566334</v>
      </c>
      <c r="AC5" t="n">
        <v>1509.464261146741</v>
      </c>
      <c r="AD5" t="n">
        <v>1219610.606010666</v>
      </c>
      <c r="AE5" t="n">
        <v>1668725.036566335</v>
      </c>
      <c r="AF5" t="n">
        <v>3.059641529952537e-06</v>
      </c>
      <c r="AG5" t="n">
        <v>2.6725</v>
      </c>
      <c r="AH5" t="n">
        <v>1509464.261146741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1.5929</v>
      </c>
      <c r="E6" t="n">
        <v>62.78</v>
      </c>
      <c r="F6" t="n">
        <v>57.57</v>
      </c>
      <c r="G6" t="n">
        <v>19.97</v>
      </c>
      <c r="H6" t="n">
        <v>0.39</v>
      </c>
      <c r="I6" t="n">
        <v>173</v>
      </c>
      <c r="J6" t="n">
        <v>91.09999999999999</v>
      </c>
      <c r="K6" t="n">
        <v>37.55</v>
      </c>
      <c r="L6" t="n">
        <v>2</v>
      </c>
      <c r="M6" t="n">
        <v>171</v>
      </c>
      <c r="N6" t="n">
        <v>11.54</v>
      </c>
      <c r="O6" t="n">
        <v>11468.97</v>
      </c>
      <c r="P6" t="n">
        <v>477.9</v>
      </c>
      <c r="Q6" t="n">
        <v>1368.02</v>
      </c>
      <c r="R6" t="n">
        <v>268.19</v>
      </c>
      <c r="S6" t="n">
        <v>104.26</v>
      </c>
      <c r="T6" t="n">
        <v>80283.77</v>
      </c>
      <c r="U6" t="n">
        <v>0.39</v>
      </c>
      <c r="V6" t="n">
        <v>0.83</v>
      </c>
      <c r="W6" t="n">
        <v>20.94</v>
      </c>
      <c r="X6" t="n">
        <v>4.98</v>
      </c>
      <c r="Y6" t="n">
        <v>1</v>
      </c>
      <c r="Z6" t="n">
        <v>10</v>
      </c>
      <c r="AA6" t="n">
        <v>1173.107436689204</v>
      </c>
      <c r="AB6" t="n">
        <v>1605.097348725673</v>
      </c>
      <c r="AC6" t="n">
        <v>1451.909110531572</v>
      </c>
      <c r="AD6" t="n">
        <v>1173107.436689204</v>
      </c>
      <c r="AE6" t="n">
        <v>1605097.348725673</v>
      </c>
      <c r="AF6" t="n">
        <v>3.125972030698092e-06</v>
      </c>
      <c r="AG6" t="n">
        <v>2.615833333333333</v>
      </c>
      <c r="AH6" t="n">
        <v>1451909.110531572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1.6208</v>
      </c>
      <c r="E7" t="n">
        <v>61.7</v>
      </c>
      <c r="F7" t="n">
        <v>56.9</v>
      </c>
      <c r="G7" t="n">
        <v>22.61</v>
      </c>
      <c r="H7" t="n">
        <v>0.43</v>
      </c>
      <c r="I7" t="n">
        <v>151</v>
      </c>
      <c r="J7" t="n">
        <v>91.40000000000001</v>
      </c>
      <c r="K7" t="n">
        <v>37.55</v>
      </c>
      <c r="L7" t="n">
        <v>2.25</v>
      </c>
      <c r="M7" t="n">
        <v>149</v>
      </c>
      <c r="N7" t="n">
        <v>11.6</v>
      </c>
      <c r="O7" t="n">
        <v>11506.78</v>
      </c>
      <c r="P7" t="n">
        <v>469.75</v>
      </c>
      <c r="Q7" t="n">
        <v>1367.93</v>
      </c>
      <c r="R7" t="n">
        <v>247.69</v>
      </c>
      <c r="S7" t="n">
        <v>104.26</v>
      </c>
      <c r="T7" t="n">
        <v>70147.75</v>
      </c>
      <c r="U7" t="n">
        <v>0.42</v>
      </c>
      <c r="V7" t="n">
        <v>0.84</v>
      </c>
      <c r="W7" t="n">
        <v>20.88</v>
      </c>
      <c r="X7" t="n">
        <v>4.32</v>
      </c>
      <c r="Y7" t="n">
        <v>1</v>
      </c>
      <c r="Z7" t="n">
        <v>10</v>
      </c>
      <c r="AA7" t="n">
        <v>1135.954853197088</v>
      </c>
      <c r="AB7" t="n">
        <v>1554.263544935455</v>
      </c>
      <c r="AC7" t="n">
        <v>1405.926813629401</v>
      </c>
      <c r="AD7" t="n">
        <v>1135954.853197088</v>
      </c>
      <c r="AE7" t="n">
        <v>1554263.544935455</v>
      </c>
      <c r="AF7" t="n">
        <v>3.180724130425933e-06</v>
      </c>
      <c r="AG7" t="n">
        <v>2.570833333333333</v>
      </c>
      <c r="AH7" t="n">
        <v>1405926.813629401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1.642</v>
      </c>
      <c r="E8" t="n">
        <v>60.9</v>
      </c>
      <c r="F8" t="n">
        <v>56.43</v>
      </c>
      <c r="G8" t="n">
        <v>25.27</v>
      </c>
      <c r="H8" t="n">
        <v>0.48</v>
      </c>
      <c r="I8" t="n">
        <v>134</v>
      </c>
      <c r="J8" t="n">
        <v>91.70999999999999</v>
      </c>
      <c r="K8" t="n">
        <v>37.55</v>
      </c>
      <c r="L8" t="n">
        <v>2.5</v>
      </c>
      <c r="M8" t="n">
        <v>132</v>
      </c>
      <c r="N8" t="n">
        <v>11.66</v>
      </c>
      <c r="O8" t="n">
        <v>11544.61</v>
      </c>
      <c r="P8" t="n">
        <v>463.2</v>
      </c>
      <c r="Q8" t="n">
        <v>1367.66</v>
      </c>
      <c r="R8" t="n">
        <v>231.29</v>
      </c>
      <c r="S8" t="n">
        <v>104.26</v>
      </c>
      <c r="T8" t="n">
        <v>62030.26</v>
      </c>
      <c r="U8" t="n">
        <v>0.45</v>
      </c>
      <c r="V8" t="n">
        <v>0.85</v>
      </c>
      <c r="W8" t="n">
        <v>20.87</v>
      </c>
      <c r="X8" t="n">
        <v>3.84</v>
      </c>
      <c r="Y8" t="n">
        <v>1</v>
      </c>
      <c r="Z8" t="n">
        <v>10</v>
      </c>
      <c r="AA8" t="n">
        <v>1108.31861877027</v>
      </c>
      <c r="AB8" t="n">
        <v>1516.450429768068</v>
      </c>
      <c r="AC8" t="n">
        <v>1371.722529102548</v>
      </c>
      <c r="AD8" t="n">
        <v>1108318.61877027</v>
      </c>
      <c r="AE8" t="n">
        <v>1516450.429768068</v>
      </c>
      <c r="AF8" t="n">
        <v>3.222327876455689e-06</v>
      </c>
      <c r="AG8" t="n">
        <v>2.5375</v>
      </c>
      <c r="AH8" t="n">
        <v>1371722.529102548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1.6613</v>
      </c>
      <c r="E9" t="n">
        <v>60.19</v>
      </c>
      <c r="F9" t="n">
        <v>55.99</v>
      </c>
      <c r="G9" t="n">
        <v>27.99</v>
      </c>
      <c r="H9" t="n">
        <v>0.52</v>
      </c>
      <c r="I9" t="n">
        <v>120</v>
      </c>
      <c r="J9" t="n">
        <v>92.02</v>
      </c>
      <c r="K9" t="n">
        <v>37.55</v>
      </c>
      <c r="L9" t="n">
        <v>2.75</v>
      </c>
      <c r="M9" t="n">
        <v>118</v>
      </c>
      <c r="N9" t="n">
        <v>11.71</v>
      </c>
      <c r="O9" t="n">
        <v>11582.46</v>
      </c>
      <c r="P9" t="n">
        <v>456.94</v>
      </c>
      <c r="Q9" t="n">
        <v>1367.68</v>
      </c>
      <c r="R9" t="n">
        <v>217.66</v>
      </c>
      <c r="S9" t="n">
        <v>104.26</v>
      </c>
      <c r="T9" t="n">
        <v>55286.24</v>
      </c>
      <c r="U9" t="n">
        <v>0.48</v>
      </c>
      <c r="V9" t="n">
        <v>0.86</v>
      </c>
      <c r="W9" t="n">
        <v>20.83</v>
      </c>
      <c r="X9" t="n">
        <v>3.4</v>
      </c>
      <c r="Y9" t="n">
        <v>1</v>
      </c>
      <c r="Z9" t="n">
        <v>10</v>
      </c>
      <c r="AA9" t="n">
        <v>1083.255205141746</v>
      </c>
      <c r="AB9" t="n">
        <v>1482.15756152175</v>
      </c>
      <c r="AC9" t="n">
        <v>1340.702524071316</v>
      </c>
      <c r="AD9" t="n">
        <v>1083255.205141746</v>
      </c>
      <c r="AE9" t="n">
        <v>1482157.56152175</v>
      </c>
      <c r="AF9" t="n">
        <v>3.260202984869572e-06</v>
      </c>
      <c r="AG9" t="n">
        <v>2.507916666666667</v>
      </c>
      <c r="AH9" t="n">
        <v>1340702.524071316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1.6754</v>
      </c>
      <c r="E10" t="n">
        <v>59.69</v>
      </c>
      <c r="F10" t="n">
        <v>55.69</v>
      </c>
      <c r="G10" t="n">
        <v>30.65</v>
      </c>
      <c r="H10" t="n">
        <v>0.57</v>
      </c>
      <c r="I10" t="n">
        <v>109</v>
      </c>
      <c r="J10" t="n">
        <v>92.31999999999999</v>
      </c>
      <c r="K10" t="n">
        <v>37.55</v>
      </c>
      <c r="L10" t="n">
        <v>3</v>
      </c>
      <c r="M10" t="n">
        <v>107</v>
      </c>
      <c r="N10" t="n">
        <v>11.77</v>
      </c>
      <c r="O10" t="n">
        <v>11620.34</v>
      </c>
      <c r="P10" t="n">
        <v>451.97</v>
      </c>
      <c r="Q10" t="n">
        <v>1367.69</v>
      </c>
      <c r="R10" t="n">
        <v>207.23</v>
      </c>
      <c r="S10" t="n">
        <v>104.26</v>
      </c>
      <c r="T10" t="n">
        <v>50126.25</v>
      </c>
      <c r="U10" t="n">
        <v>0.5</v>
      </c>
      <c r="V10" t="n">
        <v>0.86</v>
      </c>
      <c r="W10" t="n">
        <v>20.83</v>
      </c>
      <c r="X10" t="n">
        <v>3.1</v>
      </c>
      <c r="Y10" t="n">
        <v>1</v>
      </c>
      <c r="Z10" t="n">
        <v>10</v>
      </c>
      <c r="AA10" t="n">
        <v>1064.788204405208</v>
      </c>
      <c r="AB10" t="n">
        <v>1456.890196407446</v>
      </c>
      <c r="AC10" t="n">
        <v>1317.846640820551</v>
      </c>
      <c r="AD10" t="n">
        <v>1064788.204405209</v>
      </c>
      <c r="AE10" t="n">
        <v>1456890.196407446</v>
      </c>
      <c r="AF10" t="n">
        <v>3.287873400861061e-06</v>
      </c>
      <c r="AG10" t="n">
        <v>2.487083333333333</v>
      </c>
      <c r="AH10" t="n">
        <v>1317846.640820551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1.6871</v>
      </c>
      <c r="E11" t="n">
        <v>59.27</v>
      </c>
      <c r="F11" t="n">
        <v>55.44</v>
      </c>
      <c r="G11" t="n">
        <v>33.27</v>
      </c>
      <c r="H11" t="n">
        <v>0.62</v>
      </c>
      <c r="I11" t="n">
        <v>100</v>
      </c>
      <c r="J11" t="n">
        <v>92.63</v>
      </c>
      <c r="K11" t="n">
        <v>37.55</v>
      </c>
      <c r="L11" t="n">
        <v>3.25</v>
      </c>
      <c r="M11" t="n">
        <v>98</v>
      </c>
      <c r="N11" t="n">
        <v>11.83</v>
      </c>
      <c r="O11" t="n">
        <v>11658.24</v>
      </c>
      <c r="P11" t="n">
        <v>447.22</v>
      </c>
      <c r="Q11" t="n">
        <v>1367.63</v>
      </c>
      <c r="R11" t="n">
        <v>199.4</v>
      </c>
      <c r="S11" t="n">
        <v>104.26</v>
      </c>
      <c r="T11" t="n">
        <v>46256.24</v>
      </c>
      <c r="U11" t="n">
        <v>0.52</v>
      </c>
      <c r="V11" t="n">
        <v>0.86</v>
      </c>
      <c r="W11" t="n">
        <v>20.81</v>
      </c>
      <c r="X11" t="n">
        <v>2.86</v>
      </c>
      <c r="Y11" t="n">
        <v>1</v>
      </c>
      <c r="Z11" t="n">
        <v>10</v>
      </c>
      <c r="AA11" t="n">
        <v>1048.872609834017</v>
      </c>
      <c r="AB11" t="n">
        <v>1435.113777768664</v>
      </c>
      <c r="AC11" t="n">
        <v>1298.148533013259</v>
      </c>
      <c r="AD11" t="n">
        <v>1048872.609834017</v>
      </c>
      <c r="AE11" t="n">
        <v>1435113.777768664</v>
      </c>
      <c r="AF11" t="n">
        <v>3.310833958811446e-06</v>
      </c>
      <c r="AG11" t="n">
        <v>2.469583333333333</v>
      </c>
      <c r="AH11" t="n">
        <v>1298148.533013259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1.6981</v>
      </c>
      <c r="E12" t="n">
        <v>58.89</v>
      </c>
      <c r="F12" t="n">
        <v>55.21</v>
      </c>
      <c r="G12" t="n">
        <v>36.01</v>
      </c>
      <c r="H12" t="n">
        <v>0.66</v>
      </c>
      <c r="I12" t="n">
        <v>92</v>
      </c>
      <c r="J12" t="n">
        <v>92.94</v>
      </c>
      <c r="K12" t="n">
        <v>37.55</v>
      </c>
      <c r="L12" t="n">
        <v>3.5</v>
      </c>
      <c r="M12" t="n">
        <v>90</v>
      </c>
      <c r="N12" t="n">
        <v>11.88</v>
      </c>
      <c r="O12" t="n">
        <v>11696.16</v>
      </c>
      <c r="P12" t="n">
        <v>442.42</v>
      </c>
      <c r="Q12" t="n">
        <v>1367.56</v>
      </c>
      <c r="R12" t="n">
        <v>191.88</v>
      </c>
      <c r="S12" t="n">
        <v>104.26</v>
      </c>
      <c r="T12" t="n">
        <v>42537.96</v>
      </c>
      <c r="U12" t="n">
        <v>0.54</v>
      </c>
      <c r="V12" t="n">
        <v>0.87</v>
      </c>
      <c r="W12" t="n">
        <v>20.8</v>
      </c>
      <c r="X12" t="n">
        <v>2.63</v>
      </c>
      <c r="Y12" t="n">
        <v>1</v>
      </c>
      <c r="Z12" t="n">
        <v>10</v>
      </c>
      <c r="AA12" t="n">
        <v>1033.671629795437</v>
      </c>
      <c r="AB12" t="n">
        <v>1414.315126259969</v>
      </c>
      <c r="AC12" t="n">
        <v>1279.334875613464</v>
      </c>
      <c r="AD12" t="n">
        <v>1033671.629795437</v>
      </c>
      <c r="AE12" t="n">
        <v>1414315.126259969</v>
      </c>
      <c r="AF12" t="n">
        <v>3.332420808166508e-06</v>
      </c>
      <c r="AG12" t="n">
        <v>2.45375</v>
      </c>
      <c r="AH12" t="n">
        <v>1279334.875613464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1.708</v>
      </c>
      <c r="E13" t="n">
        <v>58.55</v>
      </c>
      <c r="F13" t="n">
        <v>55</v>
      </c>
      <c r="G13" t="n">
        <v>38.82</v>
      </c>
      <c r="H13" t="n">
        <v>0.71</v>
      </c>
      <c r="I13" t="n">
        <v>85</v>
      </c>
      <c r="J13" t="n">
        <v>93.23999999999999</v>
      </c>
      <c r="K13" t="n">
        <v>37.55</v>
      </c>
      <c r="L13" t="n">
        <v>3.75</v>
      </c>
      <c r="M13" t="n">
        <v>83</v>
      </c>
      <c r="N13" t="n">
        <v>11.94</v>
      </c>
      <c r="O13" t="n">
        <v>11734.1</v>
      </c>
      <c r="P13" t="n">
        <v>438.08</v>
      </c>
      <c r="Q13" t="n">
        <v>1367.4</v>
      </c>
      <c r="R13" t="n">
        <v>185.33</v>
      </c>
      <c r="S13" t="n">
        <v>104.26</v>
      </c>
      <c r="T13" t="n">
        <v>39294.42</v>
      </c>
      <c r="U13" t="n">
        <v>0.5600000000000001</v>
      </c>
      <c r="V13" t="n">
        <v>0.87</v>
      </c>
      <c r="W13" t="n">
        <v>20.78</v>
      </c>
      <c r="X13" t="n">
        <v>2.42</v>
      </c>
      <c r="Y13" t="n">
        <v>1</v>
      </c>
      <c r="Z13" t="n">
        <v>10</v>
      </c>
      <c r="AA13" t="n">
        <v>1020.10849398441</v>
      </c>
      <c r="AB13" t="n">
        <v>1395.757445480001</v>
      </c>
      <c r="AC13" t="n">
        <v>1262.548313841268</v>
      </c>
      <c r="AD13" t="n">
        <v>1020108.49398441</v>
      </c>
      <c r="AE13" t="n">
        <v>1395757.445480001</v>
      </c>
      <c r="AF13" t="n">
        <v>3.351848972586064e-06</v>
      </c>
      <c r="AG13" t="n">
        <v>2.439583333333333</v>
      </c>
      <c r="AH13" t="n">
        <v>1262548.313841268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1.7167</v>
      </c>
      <c r="E14" t="n">
        <v>58.25</v>
      </c>
      <c r="F14" t="n">
        <v>54.82</v>
      </c>
      <c r="G14" t="n">
        <v>41.64</v>
      </c>
      <c r="H14" t="n">
        <v>0.75</v>
      </c>
      <c r="I14" t="n">
        <v>79</v>
      </c>
      <c r="J14" t="n">
        <v>93.55</v>
      </c>
      <c r="K14" t="n">
        <v>37.55</v>
      </c>
      <c r="L14" t="n">
        <v>4</v>
      </c>
      <c r="M14" t="n">
        <v>77</v>
      </c>
      <c r="N14" t="n">
        <v>12</v>
      </c>
      <c r="O14" t="n">
        <v>11772.07</v>
      </c>
      <c r="P14" t="n">
        <v>433.81</v>
      </c>
      <c r="Q14" t="n">
        <v>1367.35</v>
      </c>
      <c r="R14" t="n">
        <v>179.21</v>
      </c>
      <c r="S14" t="n">
        <v>104.26</v>
      </c>
      <c r="T14" t="n">
        <v>36265.1</v>
      </c>
      <c r="U14" t="n">
        <v>0.58</v>
      </c>
      <c r="V14" t="n">
        <v>0.87</v>
      </c>
      <c r="W14" t="n">
        <v>20.78</v>
      </c>
      <c r="X14" t="n">
        <v>2.24</v>
      </c>
      <c r="Y14" t="n">
        <v>1</v>
      </c>
      <c r="Z14" t="n">
        <v>10</v>
      </c>
      <c r="AA14" t="n">
        <v>1007.705142120426</v>
      </c>
      <c r="AB14" t="n">
        <v>1378.786632262433</v>
      </c>
      <c r="AC14" t="n">
        <v>1247.197171218498</v>
      </c>
      <c r="AD14" t="n">
        <v>1007705.142120426</v>
      </c>
      <c r="AE14" t="n">
        <v>1378786.632262433</v>
      </c>
      <c r="AF14" t="n">
        <v>3.368922207985068e-06</v>
      </c>
      <c r="AG14" t="n">
        <v>2.427083333333333</v>
      </c>
      <c r="AH14" t="n">
        <v>1247197.171218498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1.7233</v>
      </c>
      <c r="E15" t="n">
        <v>58.03</v>
      </c>
      <c r="F15" t="n">
        <v>54.69</v>
      </c>
      <c r="G15" t="n">
        <v>44.34</v>
      </c>
      <c r="H15" t="n">
        <v>0.8</v>
      </c>
      <c r="I15" t="n">
        <v>74</v>
      </c>
      <c r="J15" t="n">
        <v>93.86</v>
      </c>
      <c r="K15" t="n">
        <v>37.55</v>
      </c>
      <c r="L15" t="n">
        <v>4.25</v>
      </c>
      <c r="M15" t="n">
        <v>72</v>
      </c>
      <c r="N15" t="n">
        <v>12.06</v>
      </c>
      <c r="O15" t="n">
        <v>11810.06</v>
      </c>
      <c r="P15" t="n">
        <v>429.55</v>
      </c>
      <c r="Q15" t="n">
        <v>1367.44</v>
      </c>
      <c r="R15" t="n">
        <v>174.84</v>
      </c>
      <c r="S15" t="n">
        <v>104.26</v>
      </c>
      <c r="T15" t="n">
        <v>34108.7</v>
      </c>
      <c r="U15" t="n">
        <v>0.6</v>
      </c>
      <c r="V15" t="n">
        <v>0.88</v>
      </c>
      <c r="W15" t="n">
        <v>20.77</v>
      </c>
      <c r="X15" t="n">
        <v>2.11</v>
      </c>
      <c r="Y15" t="n">
        <v>1</v>
      </c>
      <c r="Z15" t="n">
        <v>10</v>
      </c>
      <c r="AA15" t="n">
        <v>996.9932193511166</v>
      </c>
      <c r="AB15" t="n">
        <v>1364.130106952784</v>
      </c>
      <c r="AC15" t="n">
        <v>1233.93944411384</v>
      </c>
      <c r="AD15" t="n">
        <v>996993.2193511167</v>
      </c>
      <c r="AE15" t="n">
        <v>1364130.106952784</v>
      </c>
      <c r="AF15" t="n">
        <v>3.381874317598106e-06</v>
      </c>
      <c r="AG15" t="n">
        <v>2.417916666666667</v>
      </c>
      <c r="AH15" t="n">
        <v>1233939.44411384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1.7306</v>
      </c>
      <c r="E16" t="n">
        <v>57.78</v>
      </c>
      <c r="F16" t="n">
        <v>54.54</v>
      </c>
      <c r="G16" t="n">
        <v>47.43</v>
      </c>
      <c r="H16" t="n">
        <v>0.84</v>
      </c>
      <c r="I16" t="n">
        <v>69</v>
      </c>
      <c r="J16" t="n">
        <v>94.17</v>
      </c>
      <c r="K16" t="n">
        <v>37.55</v>
      </c>
      <c r="L16" t="n">
        <v>4.5</v>
      </c>
      <c r="M16" t="n">
        <v>67</v>
      </c>
      <c r="N16" t="n">
        <v>12.12</v>
      </c>
      <c r="O16" t="n">
        <v>11848.08</v>
      </c>
      <c r="P16" t="n">
        <v>425.46</v>
      </c>
      <c r="Q16" t="n">
        <v>1367.57</v>
      </c>
      <c r="R16" t="n">
        <v>169.92</v>
      </c>
      <c r="S16" t="n">
        <v>104.26</v>
      </c>
      <c r="T16" t="n">
        <v>31668.76</v>
      </c>
      <c r="U16" t="n">
        <v>0.61</v>
      </c>
      <c r="V16" t="n">
        <v>0.88</v>
      </c>
      <c r="W16" t="n">
        <v>20.77</v>
      </c>
      <c r="X16" t="n">
        <v>1.96</v>
      </c>
      <c r="Y16" t="n">
        <v>1</v>
      </c>
      <c r="Z16" t="n">
        <v>10</v>
      </c>
      <c r="AA16" t="n">
        <v>986.0641652737122</v>
      </c>
      <c r="AB16" t="n">
        <v>1349.176493008243</v>
      </c>
      <c r="AC16" t="n">
        <v>1220.412982096636</v>
      </c>
      <c r="AD16" t="n">
        <v>986064.1652737122</v>
      </c>
      <c r="AE16" t="n">
        <v>1349176.493008243</v>
      </c>
      <c r="AF16" t="n">
        <v>3.396200135806465e-06</v>
      </c>
      <c r="AG16" t="n">
        <v>2.4075</v>
      </c>
      <c r="AH16" t="n">
        <v>1220412.982096636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1.7368</v>
      </c>
      <c r="E17" t="n">
        <v>57.58</v>
      </c>
      <c r="F17" t="n">
        <v>54.41</v>
      </c>
      <c r="G17" t="n">
        <v>50.22</v>
      </c>
      <c r="H17" t="n">
        <v>0.88</v>
      </c>
      <c r="I17" t="n">
        <v>65</v>
      </c>
      <c r="J17" t="n">
        <v>94.48</v>
      </c>
      <c r="K17" t="n">
        <v>37.55</v>
      </c>
      <c r="L17" t="n">
        <v>4.75</v>
      </c>
      <c r="M17" t="n">
        <v>63</v>
      </c>
      <c r="N17" t="n">
        <v>12.17</v>
      </c>
      <c r="O17" t="n">
        <v>11886.12</v>
      </c>
      <c r="P17" t="n">
        <v>421.72</v>
      </c>
      <c r="Q17" t="n">
        <v>1367.44</v>
      </c>
      <c r="R17" t="n">
        <v>166.14</v>
      </c>
      <c r="S17" t="n">
        <v>104.26</v>
      </c>
      <c r="T17" t="n">
        <v>29799.93</v>
      </c>
      <c r="U17" t="n">
        <v>0.63</v>
      </c>
      <c r="V17" t="n">
        <v>0.88</v>
      </c>
      <c r="W17" t="n">
        <v>20.75</v>
      </c>
      <c r="X17" t="n">
        <v>1.83</v>
      </c>
      <c r="Y17" t="n">
        <v>1</v>
      </c>
      <c r="Z17" t="n">
        <v>10</v>
      </c>
      <c r="AA17" t="n">
        <v>976.4699096395738</v>
      </c>
      <c r="AB17" t="n">
        <v>1336.049209180929</v>
      </c>
      <c r="AC17" t="n">
        <v>1208.538547813542</v>
      </c>
      <c r="AD17" t="n">
        <v>976469.9096395738</v>
      </c>
      <c r="AE17" t="n">
        <v>1336049.209180929</v>
      </c>
      <c r="AF17" t="n">
        <v>3.408367269079318e-06</v>
      </c>
      <c r="AG17" t="n">
        <v>2.399166666666666</v>
      </c>
      <c r="AH17" t="n">
        <v>1208538.547813542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1.742</v>
      </c>
      <c r="E18" t="n">
        <v>57.41</v>
      </c>
      <c r="F18" t="n">
        <v>54.31</v>
      </c>
      <c r="G18" t="n">
        <v>53.42</v>
      </c>
      <c r="H18" t="n">
        <v>0.93</v>
      </c>
      <c r="I18" t="n">
        <v>61</v>
      </c>
      <c r="J18" t="n">
        <v>94.79000000000001</v>
      </c>
      <c r="K18" t="n">
        <v>37.55</v>
      </c>
      <c r="L18" t="n">
        <v>5</v>
      </c>
      <c r="M18" t="n">
        <v>59</v>
      </c>
      <c r="N18" t="n">
        <v>12.23</v>
      </c>
      <c r="O18" t="n">
        <v>11924.18</v>
      </c>
      <c r="P18" t="n">
        <v>418.59</v>
      </c>
      <c r="Q18" t="n">
        <v>1367.41</v>
      </c>
      <c r="R18" t="n">
        <v>162.57</v>
      </c>
      <c r="S18" t="n">
        <v>104.26</v>
      </c>
      <c r="T18" t="n">
        <v>28037.62</v>
      </c>
      <c r="U18" t="n">
        <v>0.64</v>
      </c>
      <c r="V18" t="n">
        <v>0.88</v>
      </c>
      <c r="W18" t="n">
        <v>20.75</v>
      </c>
      <c r="X18" t="n">
        <v>1.73</v>
      </c>
      <c r="Y18" t="n">
        <v>1</v>
      </c>
      <c r="Z18" t="n">
        <v>10</v>
      </c>
      <c r="AA18" t="n">
        <v>968.5443732662164</v>
      </c>
      <c r="AB18" t="n">
        <v>1325.205140664914</v>
      </c>
      <c r="AC18" t="n">
        <v>1198.72942197695</v>
      </c>
      <c r="AD18" t="n">
        <v>968544.3732662165</v>
      </c>
      <c r="AE18" t="n">
        <v>1325205.140664914</v>
      </c>
      <c r="AF18" t="n">
        <v>3.418571961501712e-06</v>
      </c>
      <c r="AG18" t="n">
        <v>2.392083333333333</v>
      </c>
      <c r="AH18" t="n">
        <v>1198729.42197695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1.7465</v>
      </c>
      <c r="E19" t="n">
        <v>57.26</v>
      </c>
      <c r="F19" t="n">
        <v>54.22</v>
      </c>
      <c r="G19" t="n">
        <v>56.09</v>
      </c>
      <c r="H19" t="n">
        <v>0.97</v>
      </c>
      <c r="I19" t="n">
        <v>58</v>
      </c>
      <c r="J19" t="n">
        <v>95.09</v>
      </c>
      <c r="K19" t="n">
        <v>37.55</v>
      </c>
      <c r="L19" t="n">
        <v>5.25</v>
      </c>
      <c r="M19" t="n">
        <v>56</v>
      </c>
      <c r="N19" t="n">
        <v>12.29</v>
      </c>
      <c r="O19" t="n">
        <v>11962.27</v>
      </c>
      <c r="P19" t="n">
        <v>415.24</v>
      </c>
      <c r="Q19" t="n">
        <v>1367.31</v>
      </c>
      <c r="R19" t="n">
        <v>159.85</v>
      </c>
      <c r="S19" t="n">
        <v>104.26</v>
      </c>
      <c r="T19" t="n">
        <v>26690.03</v>
      </c>
      <c r="U19" t="n">
        <v>0.65</v>
      </c>
      <c r="V19" t="n">
        <v>0.88</v>
      </c>
      <c r="W19" t="n">
        <v>20.74</v>
      </c>
      <c r="X19" t="n">
        <v>1.64</v>
      </c>
      <c r="Y19" t="n">
        <v>1</v>
      </c>
      <c r="Z19" t="n">
        <v>10</v>
      </c>
      <c r="AA19" t="n">
        <v>960.8110995401569</v>
      </c>
      <c r="AB19" t="n">
        <v>1314.62413438496</v>
      </c>
      <c r="AC19" t="n">
        <v>1189.15825208582</v>
      </c>
      <c r="AD19" t="n">
        <v>960811.0995401569</v>
      </c>
      <c r="AE19" t="n">
        <v>1314624.13438496</v>
      </c>
      <c r="AF19" t="n">
        <v>3.427402945328783e-06</v>
      </c>
      <c r="AG19" t="n">
        <v>2.385833333333333</v>
      </c>
      <c r="AH19" t="n">
        <v>1189158.25208582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1.7516</v>
      </c>
      <c r="E20" t="n">
        <v>57.09</v>
      </c>
      <c r="F20" t="n">
        <v>54.11</v>
      </c>
      <c r="G20" t="n">
        <v>59.03</v>
      </c>
      <c r="H20" t="n">
        <v>1.01</v>
      </c>
      <c r="I20" t="n">
        <v>55</v>
      </c>
      <c r="J20" t="n">
        <v>95.40000000000001</v>
      </c>
      <c r="K20" t="n">
        <v>37.55</v>
      </c>
      <c r="L20" t="n">
        <v>5.5</v>
      </c>
      <c r="M20" t="n">
        <v>53</v>
      </c>
      <c r="N20" t="n">
        <v>12.35</v>
      </c>
      <c r="O20" t="n">
        <v>12000.38</v>
      </c>
      <c r="P20" t="n">
        <v>410.93</v>
      </c>
      <c r="Q20" t="n">
        <v>1367.32</v>
      </c>
      <c r="R20" t="n">
        <v>156.48</v>
      </c>
      <c r="S20" t="n">
        <v>104.26</v>
      </c>
      <c r="T20" t="n">
        <v>25019.8</v>
      </c>
      <c r="U20" t="n">
        <v>0.67</v>
      </c>
      <c r="V20" t="n">
        <v>0.89</v>
      </c>
      <c r="W20" t="n">
        <v>20.73</v>
      </c>
      <c r="X20" t="n">
        <v>1.53</v>
      </c>
      <c r="Y20" t="n">
        <v>1</v>
      </c>
      <c r="Z20" t="n">
        <v>10</v>
      </c>
      <c r="AA20" t="n">
        <v>951.3322882564996</v>
      </c>
      <c r="AB20" t="n">
        <v>1301.65480661102</v>
      </c>
      <c r="AC20" t="n">
        <v>1177.426698752059</v>
      </c>
      <c r="AD20" t="n">
        <v>951332.2882564996</v>
      </c>
      <c r="AE20" t="n">
        <v>1301654.80661102</v>
      </c>
      <c r="AF20" t="n">
        <v>3.43741139366613e-06</v>
      </c>
      <c r="AG20" t="n">
        <v>2.37875</v>
      </c>
      <c r="AH20" t="n">
        <v>1177426.698752059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1.7554</v>
      </c>
      <c r="E21" t="n">
        <v>56.97</v>
      </c>
      <c r="F21" t="n">
        <v>54.05</v>
      </c>
      <c r="G21" t="n">
        <v>62.36</v>
      </c>
      <c r="H21" t="n">
        <v>1.06</v>
      </c>
      <c r="I21" t="n">
        <v>52</v>
      </c>
      <c r="J21" t="n">
        <v>95.70999999999999</v>
      </c>
      <c r="K21" t="n">
        <v>37.55</v>
      </c>
      <c r="L21" t="n">
        <v>5.75</v>
      </c>
      <c r="M21" t="n">
        <v>50</v>
      </c>
      <c r="N21" t="n">
        <v>12.41</v>
      </c>
      <c r="O21" t="n">
        <v>12038.51</v>
      </c>
      <c r="P21" t="n">
        <v>407.53</v>
      </c>
      <c r="Q21" t="n">
        <v>1367.36</v>
      </c>
      <c r="R21" t="n">
        <v>154.08</v>
      </c>
      <c r="S21" t="n">
        <v>104.26</v>
      </c>
      <c r="T21" t="n">
        <v>23837.36</v>
      </c>
      <c r="U21" t="n">
        <v>0.68</v>
      </c>
      <c r="V21" t="n">
        <v>0.89</v>
      </c>
      <c r="W21" t="n">
        <v>20.73</v>
      </c>
      <c r="X21" t="n">
        <v>1.47</v>
      </c>
      <c r="Y21" t="n">
        <v>1</v>
      </c>
      <c r="Z21" t="n">
        <v>10</v>
      </c>
      <c r="AA21" t="n">
        <v>944.1938489848501</v>
      </c>
      <c r="AB21" t="n">
        <v>1291.887679073835</v>
      </c>
      <c r="AC21" t="n">
        <v>1168.591732158773</v>
      </c>
      <c r="AD21" t="n">
        <v>944193.8489848501</v>
      </c>
      <c r="AE21" t="n">
        <v>1291887.679073835</v>
      </c>
      <c r="AF21" t="n">
        <v>3.444868668897879e-06</v>
      </c>
      <c r="AG21" t="n">
        <v>2.37375</v>
      </c>
      <c r="AH21" t="n">
        <v>1168591.732158773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1.7576</v>
      </c>
      <c r="E22" t="n">
        <v>56.89</v>
      </c>
      <c r="F22" t="n">
        <v>54.01</v>
      </c>
      <c r="G22" t="n">
        <v>64.81</v>
      </c>
      <c r="H22" t="n">
        <v>1.1</v>
      </c>
      <c r="I22" t="n">
        <v>50</v>
      </c>
      <c r="J22" t="n">
        <v>96.02</v>
      </c>
      <c r="K22" t="n">
        <v>37.55</v>
      </c>
      <c r="L22" t="n">
        <v>6</v>
      </c>
      <c r="M22" t="n">
        <v>48</v>
      </c>
      <c r="N22" t="n">
        <v>12.47</v>
      </c>
      <c r="O22" t="n">
        <v>12076.67</v>
      </c>
      <c r="P22" t="n">
        <v>404.29</v>
      </c>
      <c r="Q22" t="n">
        <v>1367.3</v>
      </c>
      <c r="R22" t="n">
        <v>153.21</v>
      </c>
      <c r="S22" t="n">
        <v>104.26</v>
      </c>
      <c r="T22" t="n">
        <v>23410.63</v>
      </c>
      <c r="U22" t="n">
        <v>0.68</v>
      </c>
      <c r="V22" t="n">
        <v>0.89</v>
      </c>
      <c r="W22" t="n">
        <v>20.73</v>
      </c>
      <c r="X22" t="n">
        <v>1.43</v>
      </c>
      <c r="Y22" t="n">
        <v>1</v>
      </c>
      <c r="Z22" t="n">
        <v>10</v>
      </c>
      <c r="AA22" t="n">
        <v>938.2862388205983</v>
      </c>
      <c r="AB22" t="n">
        <v>1283.804626221739</v>
      </c>
      <c r="AC22" t="n">
        <v>1161.280114526245</v>
      </c>
      <c r="AD22" t="n">
        <v>938286.2388205983</v>
      </c>
      <c r="AE22" t="n">
        <v>1283804.626221739</v>
      </c>
      <c r="AF22" t="n">
        <v>3.449186038768891e-06</v>
      </c>
      <c r="AG22" t="n">
        <v>2.370416666666667</v>
      </c>
      <c r="AH22" t="n">
        <v>1161280.114526245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1.7624</v>
      </c>
      <c r="E23" t="n">
        <v>56.74</v>
      </c>
      <c r="F23" t="n">
        <v>53.91</v>
      </c>
      <c r="G23" t="n">
        <v>68.81999999999999</v>
      </c>
      <c r="H23" t="n">
        <v>1.14</v>
      </c>
      <c r="I23" t="n">
        <v>47</v>
      </c>
      <c r="J23" t="n">
        <v>96.33</v>
      </c>
      <c r="K23" t="n">
        <v>37.55</v>
      </c>
      <c r="L23" t="n">
        <v>6.25</v>
      </c>
      <c r="M23" t="n">
        <v>45</v>
      </c>
      <c r="N23" t="n">
        <v>12.53</v>
      </c>
      <c r="O23" t="n">
        <v>12114.85</v>
      </c>
      <c r="P23" t="n">
        <v>400.08</v>
      </c>
      <c r="Q23" t="n">
        <v>1367.25</v>
      </c>
      <c r="R23" t="n">
        <v>149.78</v>
      </c>
      <c r="S23" t="n">
        <v>104.26</v>
      </c>
      <c r="T23" t="n">
        <v>21710.17</v>
      </c>
      <c r="U23" t="n">
        <v>0.7</v>
      </c>
      <c r="V23" t="n">
        <v>0.89</v>
      </c>
      <c r="W23" t="n">
        <v>20.73</v>
      </c>
      <c r="X23" t="n">
        <v>1.33</v>
      </c>
      <c r="Y23" t="n">
        <v>1</v>
      </c>
      <c r="Z23" t="n">
        <v>10</v>
      </c>
      <c r="AA23" t="n">
        <v>929.2967927728586</v>
      </c>
      <c r="AB23" t="n">
        <v>1271.504869552851</v>
      </c>
      <c r="AC23" t="n">
        <v>1150.154229371019</v>
      </c>
      <c r="AD23" t="n">
        <v>929296.7927728585</v>
      </c>
      <c r="AE23" t="n">
        <v>1271504.869552851</v>
      </c>
      <c r="AF23" t="n">
        <v>3.4586057548511e-06</v>
      </c>
      <c r="AG23" t="n">
        <v>2.364166666666667</v>
      </c>
      <c r="AH23" t="n">
        <v>1150154.229371019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1.7654</v>
      </c>
      <c r="E24" t="n">
        <v>56.65</v>
      </c>
      <c r="F24" t="n">
        <v>53.86</v>
      </c>
      <c r="G24" t="n">
        <v>71.81</v>
      </c>
      <c r="H24" t="n">
        <v>1.18</v>
      </c>
      <c r="I24" t="n">
        <v>45</v>
      </c>
      <c r="J24" t="n">
        <v>96.64</v>
      </c>
      <c r="K24" t="n">
        <v>37.55</v>
      </c>
      <c r="L24" t="n">
        <v>6.5</v>
      </c>
      <c r="M24" t="n">
        <v>43</v>
      </c>
      <c r="N24" t="n">
        <v>12.59</v>
      </c>
      <c r="O24" t="n">
        <v>12153.06</v>
      </c>
      <c r="P24" t="n">
        <v>396.67</v>
      </c>
      <c r="Q24" t="n">
        <v>1367.33</v>
      </c>
      <c r="R24" t="n">
        <v>147.83</v>
      </c>
      <c r="S24" t="n">
        <v>104.26</v>
      </c>
      <c r="T24" t="n">
        <v>20747.16</v>
      </c>
      <c r="U24" t="n">
        <v>0.71</v>
      </c>
      <c r="V24" t="n">
        <v>0.89</v>
      </c>
      <c r="W24" t="n">
        <v>20.72</v>
      </c>
      <c r="X24" t="n">
        <v>1.28</v>
      </c>
      <c r="Y24" t="n">
        <v>1</v>
      </c>
      <c r="Z24" t="n">
        <v>10</v>
      </c>
      <c r="AA24" t="n">
        <v>922.7202042767886</v>
      </c>
      <c r="AB24" t="n">
        <v>1262.506491033922</v>
      </c>
      <c r="AC24" t="n">
        <v>1142.014643468632</v>
      </c>
      <c r="AD24" t="n">
        <v>922720.2042767886</v>
      </c>
      <c r="AE24" t="n">
        <v>1262506.491033922</v>
      </c>
      <c r="AF24" t="n">
        <v>3.464493077402481e-06</v>
      </c>
      <c r="AG24" t="n">
        <v>2.360416666666667</v>
      </c>
      <c r="AH24" t="n">
        <v>1142014.643468632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1.7695</v>
      </c>
      <c r="E25" t="n">
        <v>56.51</v>
      </c>
      <c r="F25" t="n">
        <v>53.76</v>
      </c>
      <c r="G25" t="n">
        <v>75.02</v>
      </c>
      <c r="H25" t="n">
        <v>1.22</v>
      </c>
      <c r="I25" t="n">
        <v>43</v>
      </c>
      <c r="J25" t="n">
        <v>96.95</v>
      </c>
      <c r="K25" t="n">
        <v>37.55</v>
      </c>
      <c r="L25" t="n">
        <v>6.75</v>
      </c>
      <c r="M25" t="n">
        <v>41</v>
      </c>
      <c r="N25" t="n">
        <v>12.65</v>
      </c>
      <c r="O25" t="n">
        <v>12191.28</v>
      </c>
      <c r="P25" t="n">
        <v>392.83</v>
      </c>
      <c r="Q25" t="n">
        <v>1367.22</v>
      </c>
      <c r="R25" t="n">
        <v>144.99</v>
      </c>
      <c r="S25" t="n">
        <v>104.26</v>
      </c>
      <c r="T25" t="n">
        <v>19334</v>
      </c>
      <c r="U25" t="n">
        <v>0.72</v>
      </c>
      <c r="V25" t="n">
        <v>0.89</v>
      </c>
      <c r="W25" t="n">
        <v>20.71</v>
      </c>
      <c r="X25" t="n">
        <v>1.18</v>
      </c>
      <c r="Y25" t="n">
        <v>1</v>
      </c>
      <c r="Z25" t="n">
        <v>10</v>
      </c>
      <c r="AA25" t="n">
        <v>914.673970948031</v>
      </c>
      <c r="AB25" t="n">
        <v>1251.497279618753</v>
      </c>
      <c r="AC25" t="n">
        <v>1132.056135739403</v>
      </c>
      <c r="AD25" t="n">
        <v>914673.9709480309</v>
      </c>
      <c r="AE25" t="n">
        <v>1251497.279618753</v>
      </c>
      <c r="AF25" t="n">
        <v>3.472539084889368e-06</v>
      </c>
      <c r="AG25" t="n">
        <v>2.354583333333333</v>
      </c>
      <c r="AH25" t="n">
        <v>1132056.135739403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1.7723</v>
      </c>
      <c r="E26" t="n">
        <v>56.42</v>
      </c>
      <c r="F26" t="n">
        <v>53.71</v>
      </c>
      <c r="G26" t="n">
        <v>78.59999999999999</v>
      </c>
      <c r="H26" t="n">
        <v>1.27</v>
      </c>
      <c r="I26" t="n">
        <v>41</v>
      </c>
      <c r="J26" t="n">
        <v>97.26000000000001</v>
      </c>
      <c r="K26" t="n">
        <v>37.55</v>
      </c>
      <c r="L26" t="n">
        <v>7</v>
      </c>
      <c r="M26" t="n">
        <v>38</v>
      </c>
      <c r="N26" t="n">
        <v>12.71</v>
      </c>
      <c r="O26" t="n">
        <v>12229.54</v>
      </c>
      <c r="P26" t="n">
        <v>388.41</v>
      </c>
      <c r="Q26" t="n">
        <v>1367.21</v>
      </c>
      <c r="R26" t="n">
        <v>143.31</v>
      </c>
      <c r="S26" t="n">
        <v>104.26</v>
      </c>
      <c r="T26" t="n">
        <v>18503.83</v>
      </c>
      <c r="U26" t="n">
        <v>0.73</v>
      </c>
      <c r="V26" t="n">
        <v>0.89</v>
      </c>
      <c r="W26" t="n">
        <v>20.71</v>
      </c>
      <c r="X26" t="n">
        <v>1.13</v>
      </c>
      <c r="Y26" t="n">
        <v>1</v>
      </c>
      <c r="Z26" t="n">
        <v>10</v>
      </c>
      <c r="AA26" t="n">
        <v>906.8697036220498</v>
      </c>
      <c r="AB26" t="n">
        <v>1240.819136763371</v>
      </c>
      <c r="AC26" t="n">
        <v>1122.39709985127</v>
      </c>
      <c r="AD26" t="n">
        <v>906869.7036220498</v>
      </c>
      <c r="AE26" t="n">
        <v>1240819.136763371</v>
      </c>
      <c r="AF26" t="n">
        <v>3.478033919270657e-06</v>
      </c>
      <c r="AG26" t="n">
        <v>2.350833333333334</v>
      </c>
      <c r="AH26" t="n">
        <v>1122397.09985127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1.775</v>
      </c>
      <c r="E27" t="n">
        <v>56.34</v>
      </c>
      <c r="F27" t="n">
        <v>53.66</v>
      </c>
      <c r="G27" t="n">
        <v>82.55</v>
      </c>
      <c r="H27" t="n">
        <v>1.31</v>
      </c>
      <c r="I27" t="n">
        <v>39</v>
      </c>
      <c r="J27" t="n">
        <v>97.56999999999999</v>
      </c>
      <c r="K27" t="n">
        <v>37.55</v>
      </c>
      <c r="L27" t="n">
        <v>7.25</v>
      </c>
      <c r="M27" t="n">
        <v>36</v>
      </c>
      <c r="N27" t="n">
        <v>12.77</v>
      </c>
      <c r="O27" t="n">
        <v>12267.81</v>
      </c>
      <c r="P27" t="n">
        <v>384.81</v>
      </c>
      <c r="Q27" t="n">
        <v>1367.39</v>
      </c>
      <c r="R27" t="n">
        <v>141.34</v>
      </c>
      <c r="S27" t="n">
        <v>104.26</v>
      </c>
      <c r="T27" t="n">
        <v>17529.56</v>
      </c>
      <c r="U27" t="n">
        <v>0.74</v>
      </c>
      <c r="V27" t="n">
        <v>0.89</v>
      </c>
      <c r="W27" t="n">
        <v>20.72</v>
      </c>
      <c r="X27" t="n">
        <v>1.08</v>
      </c>
      <c r="Y27" t="n">
        <v>1</v>
      </c>
      <c r="Z27" t="n">
        <v>10</v>
      </c>
      <c r="AA27" t="n">
        <v>900.2605143572445</v>
      </c>
      <c r="AB27" t="n">
        <v>1231.776152434413</v>
      </c>
      <c r="AC27" t="n">
        <v>1114.217165254759</v>
      </c>
      <c r="AD27" t="n">
        <v>900260.5143572445</v>
      </c>
      <c r="AE27" t="n">
        <v>1231776.152434413</v>
      </c>
      <c r="AF27" t="n">
        <v>3.483332509566899e-06</v>
      </c>
      <c r="AG27" t="n">
        <v>2.3475</v>
      </c>
      <c r="AH27" t="n">
        <v>1114217.165254759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1.7767</v>
      </c>
      <c r="E28" t="n">
        <v>56.28</v>
      </c>
      <c r="F28" t="n">
        <v>53.63</v>
      </c>
      <c r="G28" t="n">
        <v>84.67</v>
      </c>
      <c r="H28" t="n">
        <v>1.35</v>
      </c>
      <c r="I28" t="n">
        <v>38</v>
      </c>
      <c r="J28" t="n">
        <v>97.88</v>
      </c>
      <c r="K28" t="n">
        <v>37.55</v>
      </c>
      <c r="L28" t="n">
        <v>7.5</v>
      </c>
      <c r="M28" t="n">
        <v>31</v>
      </c>
      <c r="N28" t="n">
        <v>12.83</v>
      </c>
      <c r="O28" t="n">
        <v>12306.12</v>
      </c>
      <c r="P28" t="n">
        <v>381.98</v>
      </c>
      <c r="Q28" t="n">
        <v>1367.35</v>
      </c>
      <c r="R28" t="n">
        <v>140.64</v>
      </c>
      <c r="S28" t="n">
        <v>104.26</v>
      </c>
      <c r="T28" t="n">
        <v>17188.13</v>
      </c>
      <c r="U28" t="n">
        <v>0.74</v>
      </c>
      <c r="V28" t="n">
        <v>0.89</v>
      </c>
      <c r="W28" t="n">
        <v>20.7</v>
      </c>
      <c r="X28" t="n">
        <v>1.05</v>
      </c>
      <c r="Y28" t="n">
        <v>1</v>
      </c>
      <c r="Z28" t="n">
        <v>10</v>
      </c>
      <c r="AA28" t="n">
        <v>895.3485536926471</v>
      </c>
      <c r="AB28" t="n">
        <v>1225.0553911527</v>
      </c>
      <c r="AC28" t="n">
        <v>1108.137823997126</v>
      </c>
      <c r="AD28" t="n">
        <v>895348.5536926471</v>
      </c>
      <c r="AE28" t="n">
        <v>1225055.3911527</v>
      </c>
      <c r="AF28" t="n">
        <v>3.486668659012682e-06</v>
      </c>
      <c r="AG28" t="n">
        <v>2.345</v>
      </c>
      <c r="AH28" t="n">
        <v>1108137.823997126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1.7769</v>
      </c>
      <c r="E29" t="n">
        <v>56.28</v>
      </c>
      <c r="F29" t="n">
        <v>53.64</v>
      </c>
      <c r="G29" t="n">
        <v>86.98</v>
      </c>
      <c r="H29" t="n">
        <v>1.39</v>
      </c>
      <c r="I29" t="n">
        <v>37</v>
      </c>
      <c r="J29" t="n">
        <v>98.19</v>
      </c>
      <c r="K29" t="n">
        <v>37.55</v>
      </c>
      <c r="L29" t="n">
        <v>7.75</v>
      </c>
      <c r="M29" t="n">
        <v>20</v>
      </c>
      <c r="N29" t="n">
        <v>12.89</v>
      </c>
      <c r="O29" t="n">
        <v>12344.44</v>
      </c>
      <c r="P29" t="n">
        <v>380.59</v>
      </c>
      <c r="Q29" t="n">
        <v>1367.34</v>
      </c>
      <c r="R29" t="n">
        <v>140.4</v>
      </c>
      <c r="S29" t="n">
        <v>104.26</v>
      </c>
      <c r="T29" t="n">
        <v>17069.08</v>
      </c>
      <c r="U29" t="n">
        <v>0.74</v>
      </c>
      <c r="V29" t="n">
        <v>0.89</v>
      </c>
      <c r="W29" t="n">
        <v>20.73</v>
      </c>
      <c r="X29" t="n">
        <v>1.06</v>
      </c>
      <c r="Y29" t="n">
        <v>1</v>
      </c>
      <c r="Z29" t="n">
        <v>10</v>
      </c>
      <c r="AA29" t="n">
        <v>893.4240311790993</v>
      </c>
      <c r="AB29" t="n">
        <v>1222.422174545722</v>
      </c>
      <c r="AC29" t="n">
        <v>1105.755917887376</v>
      </c>
      <c r="AD29" t="n">
        <v>893424.0311790993</v>
      </c>
      <c r="AE29" t="n">
        <v>1222422.174545722</v>
      </c>
      <c r="AF29" t="n">
        <v>3.487061147182773e-06</v>
      </c>
      <c r="AG29" t="n">
        <v>2.345</v>
      </c>
      <c r="AH29" t="n">
        <v>1105755.917887375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1.7782</v>
      </c>
      <c r="E30" t="n">
        <v>56.24</v>
      </c>
      <c r="F30" t="n">
        <v>53.62</v>
      </c>
      <c r="G30" t="n">
        <v>89.36</v>
      </c>
      <c r="H30" t="n">
        <v>1.43</v>
      </c>
      <c r="I30" t="n">
        <v>36</v>
      </c>
      <c r="J30" t="n">
        <v>98.5</v>
      </c>
      <c r="K30" t="n">
        <v>37.55</v>
      </c>
      <c r="L30" t="n">
        <v>8</v>
      </c>
      <c r="M30" t="n">
        <v>13</v>
      </c>
      <c r="N30" t="n">
        <v>12.95</v>
      </c>
      <c r="O30" t="n">
        <v>12382.79</v>
      </c>
      <c r="P30" t="n">
        <v>379.29</v>
      </c>
      <c r="Q30" t="n">
        <v>1367.29</v>
      </c>
      <c r="R30" t="n">
        <v>139.05</v>
      </c>
      <c r="S30" t="n">
        <v>104.26</v>
      </c>
      <c r="T30" t="n">
        <v>16402.49</v>
      </c>
      <c r="U30" t="n">
        <v>0.75</v>
      </c>
      <c r="V30" t="n">
        <v>0.89</v>
      </c>
      <c r="W30" t="n">
        <v>20.74</v>
      </c>
      <c r="X30" t="n">
        <v>1.04</v>
      </c>
      <c r="Y30" t="n">
        <v>1</v>
      </c>
      <c r="Z30" t="n">
        <v>10</v>
      </c>
      <c r="AA30" t="n">
        <v>890.8728809930299</v>
      </c>
      <c r="AB30" t="n">
        <v>1218.93157831234</v>
      </c>
      <c r="AC30" t="n">
        <v>1102.598459259424</v>
      </c>
      <c r="AD30" t="n">
        <v>890872.8809930299</v>
      </c>
      <c r="AE30" t="n">
        <v>1218931.57831234</v>
      </c>
      <c r="AF30" t="n">
        <v>3.489612320288372e-06</v>
      </c>
      <c r="AG30" t="n">
        <v>2.343333333333333</v>
      </c>
      <c r="AH30" t="n">
        <v>1102598.459259424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1.7783</v>
      </c>
      <c r="E31" t="n">
        <v>56.23</v>
      </c>
      <c r="F31" t="n">
        <v>53.61</v>
      </c>
      <c r="G31" t="n">
        <v>89.36</v>
      </c>
      <c r="H31" t="n">
        <v>1.47</v>
      </c>
      <c r="I31" t="n">
        <v>36</v>
      </c>
      <c r="J31" t="n">
        <v>98.81999999999999</v>
      </c>
      <c r="K31" t="n">
        <v>37.55</v>
      </c>
      <c r="L31" t="n">
        <v>8.25</v>
      </c>
      <c r="M31" t="n">
        <v>5</v>
      </c>
      <c r="N31" t="n">
        <v>13.01</v>
      </c>
      <c r="O31" t="n">
        <v>12421.16</v>
      </c>
      <c r="P31" t="n">
        <v>379.12</v>
      </c>
      <c r="Q31" t="n">
        <v>1367.34</v>
      </c>
      <c r="R31" t="n">
        <v>139.15</v>
      </c>
      <c r="S31" t="n">
        <v>104.26</v>
      </c>
      <c r="T31" t="n">
        <v>16451.09</v>
      </c>
      <c r="U31" t="n">
        <v>0.75</v>
      </c>
      <c r="V31" t="n">
        <v>0.89</v>
      </c>
      <c r="W31" t="n">
        <v>20.73</v>
      </c>
      <c r="X31" t="n">
        <v>1.04</v>
      </c>
      <c r="Y31" t="n">
        <v>1</v>
      </c>
      <c r="Z31" t="n">
        <v>10</v>
      </c>
      <c r="AA31" t="n">
        <v>890.5233894103657</v>
      </c>
      <c r="AB31" t="n">
        <v>1218.453388510458</v>
      </c>
      <c r="AC31" t="n">
        <v>1102.16590722109</v>
      </c>
      <c r="AD31" t="n">
        <v>890523.3894103657</v>
      </c>
      <c r="AE31" t="n">
        <v>1218453.388510458</v>
      </c>
      <c r="AF31" t="n">
        <v>3.489808564373418e-06</v>
      </c>
      <c r="AG31" t="n">
        <v>2.342916666666667</v>
      </c>
      <c r="AH31" t="n">
        <v>1102165.907221091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1.7782</v>
      </c>
      <c r="E32" t="n">
        <v>56.24</v>
      </c>
      <c r="F32" t="n">
        <v>53.62</v>
      </c>
      <c r="G32" t="n">
        <v>89.36</v>
      </c>
      <c r="H32" t="n">
        <v>1.51</v>
      </c>
      <c r="I32" t="n">
        <v>36</v>
      </c>
      <c r="J32" t="n">
        <v>99.13</v>
      </c>
      <c r="K32" t="n">
        <v>37.55</v>
      </c>
      <c r="L32" t="n">
        <v>8.5</v>
      </c>
      <c r="M32" t="n">
        <v>2</v>
      </c>
      <c r="N32" t="n">
        <v>13.07</v>
      </c>
      <c r="O32" t="n">
        <v>12459.56</v>
      </c>
      <c r="P32" t="n">
        <v>379.75</v>
      </c>
      <c r="Q32" t="n">
        <v>1367.52</v>
      </c>
      <c r="R32" t="n">
        <v>138.74</v>
      </c>
      <c r="S32" t="n">
        <v>104.26</v>
      </c>
      <c r="T32" t="n">
        <v>16248</v>
      </c>
      <c r="U32" t="n">
        <v>0.75</v>
      </c>
      <c r="V32" t="n">
        <v>0.89</v>
      </c>
      <c r="W32" t="n">
        <v>20.75</v>
      </c>
      <c r="X32" t="n">
        <v>1.04</v>
      </c>
      <c r="Y32" t="n">
        <v>1</v>
      </c>
      <c r="Z32" t="n">
        <v>10</v>
      </c>
      <c r="AA32" t="n">
        <v>891.4985576300289</v>
      </c>
      <c r="AB32" t="n">
        <v>1219.787656689987</v>
      </c>
      <c r="AC32" t="n">
        <v>1103.372834718222</v>
      </c>
      <c r="AD32" t="n">
        <v>891498.5576300289</v>
      </c>
      <c r="AE32" t="n">
        <v>1219787.656689987</v>
      </c>
      <c r="AF32" t="n">
        <v>3.489612320288372e-06</v>
      </c>
      <c r="AG32" t="n">
        <v>2.343333333333333</v>
      </c>
      <c r="AH32" t="n">
        <v>1103372.834718222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1.778</v>
      </c>
      <c r="E33" t="n">
        <v>56.24</v>
      </c>
      <c r="F33" t="n">
        <v>53.62</v>
      </c>
      <c r="G33" t="n">
        <v>89.37</v>
      </c>
      <c r="H33" t="n">
        <v>1.55</v>
      </c>
      <c r="I33" t="n">
        <v>36</v>
      </c>
      <c r="J33" t="n">
        <v>99.44</v>
      </c>
      <c r="K33" t="n">
        <v>37.55</v>
      </c>
      <c r="L33" t="n">
        <v>8.75</v>
      </c>
      <c r="M33" t="n">
        <v>0</v>
      </c>
      <c r="N33" t="n">
        <v>13.14</v>
      </c>
      <c r="O33" t="n">
        <v>12497.98</v>
      </c>
      <c r="P33" t="n">
        <v>380.72</v>
      </c>
      <c r="Q33" t="n">
        <v>1367.41</v>
      </c>
      <c r="R33" t="n">
        <v>139.05</v>
      </c>
      <c r="S33" t="n">
        <v>104.26</v>
      </c>
      <c r="T33" t="n">
        <v>16402.68</v>
      </c>
      <c r="U33" t="n">
        <v>0.75</v>
      </c>
      <c r="V33" t="n">
        <v>0.89</v>
      </c>
      <c r="W33" t="n">
        <v>20.75</v>
      </c>
      <c r="X33" t="n">
        <v>1.05</v>
      </c>
      <c r="Y33" t="n">
        <v>1</v>
      </c>
      <c r="Z33" t="n">
        <v>10</v>
      </c>
      <c r="AA33" t="n">
        <v>892.9157427754287</v>
      </c>
      <c r="AB33" t="n">
        <v>1221.726711927719</v>
      </c>
      <c r="AC33" t="n">
        <v>1105.126829245546</v>
      </c>
      <c r="AD33" t="n">
        <v>892915.7427754287</v>
      </c>
      <c r="AE33" t="n">
        <v>1221726.711927719</v>
      </c>
      <c r="AF33" t="n">
        <v>3.48921983211828e-06</v>
      </c>
      <c r="AG33" t="n">
        <v>2.343333333333333</v>
      </c>
      <c r="AH33" t="n">
        <v>1105126.829245546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0.7709</v>
      </c>
      <c r="E2" t="n">
        <v>129.71</v>
      </c>
      <c r="F2" t="n">
        <v>81.67</v>
      </c>
      <c r="G2" t="n">
        <v>5.11</v>
      </c>
      <c r="H2" t="n">
        <v>0.07000000000000001</v>
      </c>
      <c r="I2" t="n">
        <v>959</v>
      </c>
      <c r="J2" t="n">
        <v>242.64</v>
      </c>
      <c r="K2" t="n">
        <v>58.47</v>
      </c>
      <c r="L2" t="n">
        <v>1</v>
      </c>
      <c r="M2" t="n">
        <v>957</v>
      </c>
      <c r="N2" t="n">
        <v>58.17</v>
      </c>
      <c r="O2" t="n">
        <v>30160.1</v>
      </c>
      <c r="P2" t="n">
        <v>1324.98</v>
      </c>
      <c r="Q2" t="n">
        <v>1371.36</v>
      </c>
      <c r="R2" t="n">
        <v>1054.25</v>
      </c>
      <c r="S2" t="n">
        <v>104.26</v>
      </c>
      <c r="T2" t="n">
        <v>469385.57</v>
      </c>
      <c r="U2" t="n">
        <v>0.1</v>
      </c>
      <c r="V2" t="n">
        <v>0.59</v>
      </c>
      <c r="W2" t="n">
        <v>22.25</v>
      </c>
      <c r="X2" t="n">
        <v>29</v>
      </c>
      <c r="Y2" t="n">
        <v>1</v>
      </c>
      <c r="Z2" t="n">
        <v>10</v>
      </c>
      <c r="AA2" t="n">
        <v>6169.194861205038</v>
      </c>
      <c r="AB2" t="n">
        <v>8440.964574770005</v>
      </c>
      <c r="AC2" t="n">
        <v>7635.370762721825</v>
      </c>
      <c r="AD2" t="n">
        <v>6169194.861205039</v>
      </c>
      <c r="AE2" t="n">
        <v>8440964.574770005</v>
      </c>
      <c r="AF2" t="n">
        <v>9.554059740694354e-07</v>
      </c>
      <c r="AG2" t="n">
        <v>5.404583333333334</v>
      </c>
      <c r="AH2" t="n">
        <v>7635370.762721824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0.9247</v>
      </c>
      <c r="E3" t="n">
        <v>108.14</v>
      </c>
      <c r="F3" t="n">
        <v>73.04000000000001</v>
      </c>
      <c r="G3" t="n">
        <v>6.4</v>
      </c>
      <c r="H3" t="n">
        <v>0.09</v>
      </c>
      <c r="I3" t="n">
        <v>685</v>
      </c>
      <c r="J3" t="n">
        <v>243.08</v>
      </c>
      <c r="K3" t="n">
        <v>58.47</v>
      </c>
      <c r="L3" t="n">
        <v>1.25</v>
      </c>
      <c r="M3" t="n">
        <v>683</v>
      </c>
      <c r="N3" t="n">
        <v>58.36</v>
      </c>
      <c r="O3" t="n">
        <v>30214.33</v>
      </c>
      <c r="P3" t="n">
        <v>1185.49</v>
      </c>
      <c r="Q3" t="n">
        <v>1370.24</v>
      </c>
      <c r="R3" t="n">
        <v>771.6799999999999</v>
      </c>
      <c r="S3" t="n">
        <v>104.26</v>
      </c>
      <c r="T3" t="n">
        <v>329473.61</v>
      </c>
      <c r="U3" t="n">
        <v>0.14</v>
      </c>
      <c r="V3" t="n">
        <v>0.66</v>
      </c>
      <c r="W3" t="n">
        <v>21.81</v>
      </c>
      <c r="X3" t="n">
        <v>20.4</v>
      </c>
      <c r="Y3" t="n">
        <v>1</v>
      </c>
      <c r="Z3" t="n">
        <v>10</v>
      </c>
      <c r="AA3" t="n">
        <v>4606.072617697648</v>
      </c>
      <c r="AB3" t="n">
        <v>6302.231761116644</v>
      </c>
      <c r="AC3" t="n">
        <v>5700.755607073264</v>
      </c>
      <c r="AD3" t="n">
        <v>4606072.617697648</v>
      </c>
      <c r="AE3" t="n">
        <v>6302231.761116643</v>
      </c>
      <c r="AF3" t="n">
        <v>1.146016220290578e-06</v>
      </c>
      <c r="AG3" t="n">
        <v>4.505833333333333</v>
      </c>
      <c r="AH3" t="n">
        <v>5700755.607073264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1.0393</v>
      </c>
      <c r="E4" t="n">
        <v>96.22</v>
      </c>
      <c r="F4" t="n">
        <v>68.29000000000001</v>
      </c>
      <c r="G4" t="n">
        <v>7.69</v>
      </c>
      <c r="H4" t="n">
        <v>0.11</v>
      </c>
      <c r="I4" t="n">
        <v>533</v>
      </c>
      <c r="J4" t="n">
        <v>243.52</v>
      </c>
      <c r="K4" t="n">
        <v>58.47</v>
      </c>
      <c r="L4" t="n">
        <v>1.5</v>
      </c>
      <c r="M4" t="n">
        <v>531</v>
      </c>
      <c r="N4" t="n">
        <v>58.55</v>
      </c>
      <c r="O4" t="n">
        <v>30268.64</v>
      </c>
      <c r="P4" t="n">
        <v>1108.51</v>
      </c>
      <c r="Q4" t="n">
        <v>1369.63</v>
      </c>
      <c r="R4" t="n">
        <v>617.73</v>
      </c>
      <c r="S4" t="n">
        <v>104.26</v>
      </c>
      <c r="T4" t="n">
        <v>253257.67</v>
      </c>
      <c r="U4" t="n">
        <v>0.17</v>
      </c>
      <c r="V4" t="n">
        <v>0.7</v>
      </c>
      <c r="W4" t="n">
        <v>21.52</v>
      </c>
      <c r="X4" t="n">
        <v>15.67</v>
      </c>
      <c r="Y4" t="n">
        <v>1</v>
      </c>
      <c r="Z4" t="n">
        <v>10</v>
      </c>
      <c r="AA4" t="n">
        <v>3834.703545247361</v>
      </c>
      <c r="AB4" t="n">
        <v>5246.810565788371</v>
      </c>
      <c r="AC4" t="n">
        <v>4746.06232933421</v>
      </c>
      <c r="AD4" t="n">
        <v>3834703.545247361</v>
      </c>
      <c r="AE4" t="n">
        <v>5246810.565788371</v>
      </c>
      <c r="AF4" t="n">
        <v>1.288044401154967e-06</v>
      </c>
      <c r="AG4" t="n">
        <v>4.009166666666666</v>
      </c>
      <c r="AH4" t="n">
        <v>4746062.32933421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1.1251</v>
      </c>
      <c r="E5" t="n">
        <v>88.88</v>
      </c>
      <c r="F5" t="n">
        <v>65.44</v>
      </c>
      <c r="G5" t="n">
        <v>8.960000000000001</v>
      </c>
      <c r="H5" t="n">
        <v>0.13</v>
      </c>
      <c r="I5" t="n">
        <v>438</v>
      </c>
      <c r="J5" t="n">
        <v>243.96</v>
      </c>
      <c r="K5" t="n">
        <v>58.47</v>
      </c>
      <c r="L5" t="n">
        <v>1.75</v>
      </c>
      <c r="M5" t="n">
        <v>436</v>
      </c>
      <c r="N5" t="n">
        <v>58.74</v>
      </c>
      <c r="O5" t="n">
        <v>30323.01</v>
      </c>
      <c r="P5" t="n">
        <v>1061.99</v>
      </c>
      <c r="Q5" t="n">
        <v>1369.01</v>
      </c>
      <c r="R5" t="n">
        <v>524.92</v>
      </c>
      <c r="S5" t="n">
        <v>104.26</v>
      </c>
      <c r="T5" t="n">
        <v>207328.26</v>
      </c>
      <c r="U5" t="n">
        <v>0.2</v>
      </c>
      <c r="V5" t="n">
        <v>0.73</v>
      </c>
      <c r="W5" t="n">
        <v>21.36</v>
      </c>
      <c r="X5" t="n">
        <v>12.82</v>
      </c>
      <c r="Y5" t="n">
        <v>1</v>
      </c>
      <c r="Z5" t="n">
        <v>10</v>
      </c>
      <c r="AA5" t="n">
        <v>3395.500863295773</v>
      </c>
      <c r="AB5" t="n">
        <v>4645.874080087353</v>
      </c>
      <c r="AC5" t="n">
        <v>4202.478378408865</v>
      </c>
      <c r="AD5" t="n">
        <v>3395500.863295773</v>
      </c>
      <c r="AE5" t="n">
        <v>4645874.080087353</v>
      </c>
      <c r="AF5" t="n">
        <v>1.394379636042965e-06</v>
      </c>
      <c r="AG5" t="n">
        <v>3.703333333333333</v>
      </c>
      <c r="AH5" t="n">
        <v>4202478.378408865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1.1949</v>
      </c>
      <c r="E6" t="n">
        <v>83.69</v>
      </c>
      <c r="F6" t="n">
        <v>63.41</v>
      </c>
      <c r="G6" t="n">
        <v>10.26</v>
      </c>
      <c r="H6" t="n">
        <v>0.15</v>
      </c>
      <c r="I6" t="n">
        <v>371</v>
      </c>
      <c r="J6" t="n">
        <v>244.41</v>
      </c>
      <c r="K6" t="n">
        <v>58.47</v>
      </c>
      <c r="L6" t="n">
        <v>2</v>
      </c>
      <c r="M6" t="n">
        <v>369</v>
      </c>
      <c r="N6" t="n">
        <v>58.93</v>
      </c>
      <c r="O6" t="n">
        <v>30377.45</v>
      </c>
      <c r="P6" t="n">
        <v>1028.78</v>
      </c>
      <c r="Q6" t="n">
        <v>1368.97</v>
      </c>
      <c r="R6" t="n">
        <v>458.81</v>
      </c>
      <c r="S6" t="n">
        <v>104.26</v>
      </c>
      <c r="T6" t="n">
        <v>174606.65</v>
      </c>
      <c r="U6" t="n">
        <v>0.23</v>
      </c>
      <c r="V6" t="n">
        <v>0.76</v>
      </c>
      <c r="W6" t="n">
        <v>21.24</v>
      </c>
      <c r="X6" t="n">
        <v>10.8</v>
      </c>
      <c r="Y6" t="n">
        <v>1</v>
      </c>
      <c r="Z6" t="n">
        <v>10</v>
      </c>
      <c r="AA6" t="n">
        <v>3098.542999015242</v>
      </c>
      <c r="AB6" t="n">
        <v>4239.563229322347</v>
      </c>
      <c r="AC6" t="n">
        <v>3834.945264980026</v>
      </c>
      <c r="AD6" t="n">
        <v>3098542.999015242</v>
      </c>
      <c r="AE6" t="n">
        <v>4239563.229322347</v>
      </c>
      <c r="AF6" t="n">
        <v>1.480885456499635e-06</v>
      </c>
      <c r="AG6" t="n">
        <v>3.487083333333333</v>
      </c>
      <c r="AH6" t="n">
        <v>3834945.264980026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1.2515</v>
      </c>
      <c r="E7" t="n">
        <v>79.90000000000001</v>
      </c>
      <c r="F7" t="n">
        <v>61.94</v>
      </c>
      <c r="G7" t="n">
        <v>11.54</v>
      </c>
      <c r="H7" t="n">
        <v>0.16</v>
      </c>
      <c r="I7" t="n">
        <v>322</v>
      </c>
      <c r="J7" t="n">
        <v>244.85</v>
      </c>
      <c r="K7" t="n">
        <v>58.47</v>
      </c>
      <c r="L7" t="n">
        <v>2.25</v>
      </c>
      <c r="M7" t="n">
        <v>320</v>
      </c>
      <c r="N7" t="n">
        <v>59.12</v>
      </c>
      <c r="O7" t="n">
        <v>30431.96</v>
      </c>
      <c r="P7" t="n">
        <v>1004.59</v>
      </c>
      <c r="Q7" t="n">
        <v>1368.85</v>
      </c>
      <c r="R7" t="n">
        <v>410.79</v>
      </c>
      <c r="S7" t="n">
        <v>104.26</v>
      </c>
      <c r="T7" t="n">
        <v>150842</v>
      </c>
      <c r="U7" t="n">
        <v>0.25</v>
      </c>
      <c r="V7" t="n">
        <v>0.77</v>
      </c>
      <c r="W7" t="n">
        <v>21.17</v>
      </c>
      <c r="X7" t="n">
        <v>9.33</v>
      </c>
      <c r="Y7" t="n">
        <v>1</v>
      </c>
      <c r="Z7" t="n">
        <v>10</v>
      </c>
      <c r="AA7" t="n">
        <v>2890.029266834477</v>
      </c>
      <c r="AB7" t="n">
        <v>3954.265541975975</v>
      </c>
      <c r="AC7" t="n">
        <v>3576.875988496184</v>
      </c>
      <c r="AD7" t="n">
        <v>2890029.266834477</v>
      </c>
      <c r="AE7" t="n">
        <v>3954265.541975975</v>
      </c>
      <c r="AF7" t="n">
        <v>1.551032010050458e-06</v>
      </c>
      <c r="AG7" t="n">
        <v>3.329166666666667</v>
      </c>
      <c r="AH7" t="n">
        <v>3576875.988496184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1.2977</v>
      </c>
      <c r="E8" t="n">
        <v>77.06</v>
      </c>
      <c r="F8" t="n">
        <v>60.85</v>
      </c>
      <c r="G8" t="n">
        <v>12.81</v>
      </c>
      <c r="H8" t="n">
        <v>0.18</v>
      </c>
      <c r="I8" t="n">
        <v>285</v>
      </c>
      <c r="J8" t="n">
        <v>245.29</v>
      </c>
      <c r="K8" t="n">
        <v>58.47</v>
      </c>
      <c r="L8" t="n">
        <v>2.5</v>
      </c>
      <c r="M8" t="n">
        <v>283</v>
      </c>
      <c r="N8" t="n">
        <v>59.32</v>
      </c>
      <c r="O8" t="n">
        <v>30486.54</v>
      </c>
      <c r="P8" t="n">
        <v>986.46</v>
      </c>
      <c r="Q8" t="n">
        <v>1368.38</v>
      </c>
      <c r="R8" t="n">
        <v>375.38</v>
      </c>
      <c r="S8" t="n">
        <v>104.26</v>
      </c>
      <c r="T8" t="n">
        <v>133320.41</v>
      </c>
      <c r="U8" t="n">
        <v>0.28</v>
      </c>
      <c r="V8" t="n">
        <v>0.79</v>
      </c>
      <c r="W8" t="n">
        <v>21.11</v>
      </c>
      <c r="X8" t="n">
        <v>8.25</v>
      </c>
      <c r="Y8" t="n">
        <v>1</v>
      </c>
      <c r="Z8" t="n">
        <v>10</v>
      </c>
      <c r="AA8" t="n">
        <v>2737.890127146651</v>
      </c>
      <c r="AB8" t="n">
        <v>3746.10205914994</v>
      </c>
      <c r="AC8" t="n">
        <v>3388.579336311789</v>
      </c>
      <c r="AD8" t="n">
        <v>2737890.127146651</v>
      </c>
      <c r="AE8" t="n">
        <v>3746102.05914994</v>
      </c>
      <c r="AF8" t="n">
        <v>1.608289444220919e-06</v>
      </c>
      <c r="AG8" t="n">
        <v>3.210833333333333</v>
      </c>
      <c r="AH8" t="n">
        <v>3388579.336311789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1.3374</v>
      </c>
      <c r="E9" t="n">
        <v>74.77</v>
      </c>
      <c r="F9" t="n">
        <v>59.97</v>
      </c>
      <c r="G9" t="n">
        <v>14.11</v>
      </c>
      <c r="H9" t="n">
        <v>0.2</v>
      </c>
      <c r="I9" t="n">
        <v>255</v>
      </c>
      <c r="J9" t="n">
        <v>245.73</v>
      </c>
      <c r="K9" t="n">
        <v>58.47</v>
      </c>
      <c r="L9" t="n">
        <v>2.75</v>
      </c>
      <c r="M9" t="n">
        <v>253</v>
      </c>
      <c r="N9" t="n">
        <v>59.51</v>
      </c>
      <c r="O9" t="n">
        <v>30541.19</v>
      </c>
      <c r="P9" t="n">
        <v>971.87</v>
      </c>
      <c r="Q9" t="n">
        <v>1368.27</v>
      </c>
      <c r="R9" t="n">
        <v>346.21</v>
      </c>
      <c r="S9" t="n">
        <v>104.26</v>
      </c>
      <c r="T9" t="n">
        <v>118886.19</v>
      </c>
      <c r="U9" t="n">
        <v>0.3</v>
      </c>
      <c r="V9" t="n">
        <v>0.8</v>
      </c>
      <c r="W9" t="n">
        <v>21.08</v>
      </c>
      <c r="X9" t="n">
        <v>7.37</v>
      </c>
      <c r="Y9" t="n">
        <v>1</v>
      </c>
      <c r="Z9" t="n">
        <v>10</v>
      </c>
      <c r="AA9" t="n">
        <v>2618.121696039978</v>
      </c>
      <c r="AB9" t="n">
        <v>3582.229607899513</v>
      </c>
      <c r="AC9" t="n">
        <v>3240.34664181228</v>
      </c>
      <c r="AD9" t="n">
        <v>2618121.696039978</v>
      </c>
      <c r="AE9" t="n">
        <v>3582229.607899513</v>
      </c>
      <c r="AF9" t="n">
        <v>1.657491178778652e-06</v>
      </c>
      <c r="AG9" t="n">
        <v>3.115416666666667</v>
      </c>
      <c r="AH9" t="n">
        <v>3240346.64181228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1.3713</v>
      </c>
      <c r="E10" t="n">
        <v>72.93000000000001</v>
      </c>
      <c r="F10" t="n">
        <v>59.26</v>
      </c>
      <c r="G10" t="n">
        <v>15.39</v>
      </c>
      <c r="H10" t="n">
        <v>0.22</v>
      </c>
      <c r="I10" t="n">
        <v>231</v>
      </c>
      <c r="J10" t="n">
        <v>246.18</v>
      </c>
      <c r="K10" t="n">
        <v>58.47</v>
      </c>
      <c r="L10" t="n">
        <v>3</v>
      </c>
      <c r="M10" t="n">
        <v>229</v>
      </c>
      <c r="N10" t="n">
        <v>59.7</v>
      </c>
      <c r="O10" t="n">
        <v>30595.91</v>
      </c>
      <c r="P10" t="n">
        <v>959.85</v>
      </c>
      <c r="Q10" t="n">
        <v>1368.05</v>
      </c>
      <c r="R10" t="n">
        <v>323.47</v>
      </c>
      <c r="S10" t="n">
        <v>104.26</v>
      </c>
      <c r="T10" t="n">
        <v>107638.38</v>
      </c>
      <c r="U10" t="n">
        <v>0.32</v>
      </c>
      <c r="V10" t="n">
        <v>0.8100000000000001</v>
      </c>
      <c r="W10" t="n">
        <v>21.02</v>
      </c>
      <c r="X10" t="n">
        <v>6.66</v>
      </c>
      <c r="Y10" t="n">
        <v>1</v>
      </c>
      <c r="Z10" t="n">
        <v>10</v>
      </c>
      <c r="AA10" t="n">
        <v>2522.675822397125</v>
      </c>
      <c r="AB10" t="n">
        <v>3451.636352806589</v>
      </c>
      <c r="AC10" t="n">
        <v>3122.217023696646</v>
      </c>
      <c r="AD10" t="n">
        <v>2522675.822397124</v>
      </c>
      <c r="AE10" t="n">
        <v>3451636.35280659</v>
      </c>
      <c r="AF10" t="n">
        <v>1.699504750605029e-06</v>
      </c>
      <c r="AG10" t="n">
        <v>3.03875</v>
      </c>
      <c r="AH10" t="n">
        <v>3122217.023696646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1.4009</v>
      </c>
      <c r="E11" t="n">
        <v>71.38</v>
      </c>
      <c r="F11" t="n">
        <v>58.66</v>
      </c>
      <c r="G11" t="n">
        <v>16.68</v>
      </c>
      <c r="H11" t="n">
        <v>0.23</v>
      </c>
      <c r="I11" t="n">
        <v>211</v>
      </c>
      <c r="J11" t="n">
        <v>246.62</v>
      </c>
      <c r="K11" t="n">
        <v>58.47</v>
      </c>
      <c r="L11" t="n">
        <v>3.25</v>
      </c>
      <c r="M11" t="n">
        <v>209</v>
      </c>
      <c r="N11" t="n">
        <v>59.9</v>
      </c>
      <c r="O11" t="n">
        <v>30650.7</v>
      </c>
      <c r="P11" t="n">
        <v>949.59</v>
      </c>
      <c r="Q11" t="n">
        <v>1368.05</v>
      </c>
      <c r="R11" t="n">
        <v>303.95</v>
      </c>
      <c r="S11" t="n">
        <v>104.26</v>
      </c>
      <c r="T11" t="n">
        <v>97975.10000000001</v>
      </c>
      <c r="U11" t="n">
        <v>0.34</v>
      </c>
      <c r="V11" t="n">
        <v>0.82</v>
      </c>
      <c r="W11" t="n">
        <v>20.99</v>
      </c>
      <c r="X11" t="n">
        <v>6.07</v>
      </c>
      <c r="Y11" t="n">
        <v>1</v>
      </c>
      <c r="Z11" t="n">
        <v>10</v>
      </c>
      <c r="AA11" t="n">
        <v>2443.675423462051</v>
      </c>
      <c r="AB11" t="n">
        <v>3343.544521731992</v>
      </c>
      <c r="AC11" t="n">
        <v>3024.441325271974</v>
      </c>
      <c r="AD11" t="n">
        <v>2443675.423462051</v>
      </c>
      <c r="AE11" t="n">
        <v>3343544.521731992</v>
      </c>
      <c r="AF11" t="n">
        <v>1.736189167302986e-06</v>
      </c>
      <c r="AG11" t="n">
        <v>2.974166666666667</v>
      </c>
      <c r="AH11" t="n">
        <v>3024441.325271974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1.4263</v>
      </c>
      <c r="E12" t="n">
        <v>70.11</v>
      </c>
      <c r="F12" t="n">
        <v>58.19</v>
      </c>
      <c r="G12" t="n">
        <v>18</v>
      </c>
      <c r="H12" t="n">
        <v>0.25</v>
      </c>
      <c r="I12" t="n">
        <v>194</v>
      </c>
      <c r="J12" t="n">
        <v>247.07</v>
      </c>
      <c r="K12" t="n">
        <v>58.47</v>
      </c>
      <c r="L12" t="n">
        <v>3.5</v>
      </c>
      <c r="M12" t="n">
        <v>192</v>
      </c>
      <c r="N12" t="n">
        <v>60.09</v>
      </c>
      <c r="O12" t="n">
        <v>30705.56</v>
      </c>
      <c r="P12" t="n">
        <v>941.5</v>
      </c>
      <c r="Q12" t="n">
        <v>1367.8</v>
      </c>
      <c r="R12" t="n">
        <v>288.38</v>
      </c>
      <c r="S12" t="n">
        <v>104.26</v>
      </c>
      <c r="T12" t="n">
        <v>90277.91</v>
      </c>
      <c r="U12" t="n">
        <v>0.36</v>
      </c>
      <c r="V12" t="n">
        <v>0.82</v>
      </c>
      <c r="W12" t="n">
        <v>20.98</v>
      </c>
      <c r="X12" t="n">
        <v>5.6</v>
      </c>
      <c r="Y12" t="n">
        <v>1</v>
      </c>
      <c r="Z12" t="n">
        <v>10</v>
      </c>
      <c r="AA12" t="n">
        <v>2380.378161064031</v>
      </c>
      <c r="AB12" t="n">
        <v>3256.938414840882</v>
      </c>
      <c r="AC12" t="n">
        <v>2946.10078367012</v>
      </c>
      <c r="AD12" t="n">
        <v>2380378.161064031</v>
      </c>
      <c r="AE12" t="n">
        <v>3256938.414840882</v>
      </c>
      <c r="AF12" t="n">
        <v>1.76766836271272e-06</v>
      </c>
      <c r="AG12" t="n">
        <v>2.92125</v>
      </c>
      <c r="AH12" t="n">
        <v>2946100.78367012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1.4492</v>
      </c>
      <c r="E13" t="n">
        <v>69</v>
      </c>
      <c r="F13" t="n">
        <v>57.75</v>
      </c>
      <c r="G13" t="n">
        <v>19.25</v>
      </c>
      <c r="H13" t="n">
        <v>0.27</v>
      </c>
      <c r="I13" t="n">
        <v>180</v>
      </c>
      <c r="J13" t="n">
        <v>247.51</v>
      </c>
      <c r="K13" t="n">
        <v>58.47</v>
      </c>
      <c r="L13" t="n">
        <v>3.75</v>
      </c>
      <c r="M13" t="n">
        <v>178</v>
      </c>
      <c r="N13" t="n">
        <v>60.29</v>
      </c>
      <c r="O13" t="n">
        <v>30760.49</v>
      </c>
      <c r="P13" t="n">
        <v>933.96</v>
      </c>
      <c r="Q13" t="n">
        <v>1367.87</v>
      </c>
      <c r="R13" t="n">
        <v>274.46</v>
      </c>
      <c r="S13" t="n">
        <v>104.26</v>
      </c>
      <c r="T13" t="n">
        <v>83387.99000000001</v>
      </c>
      <c r="U13" t="n">
        <v>0.38</v>
      </c>
      <c r="V13" t="n">
        <v>0.83</v>
      </c>
      <c r="W13" t="n">
        <v>20.94</v>
      </c>
      <c r="X13" t="n">
        <v>5.16</v>
      </c>
      <c r="Y13" t="n">
        <v>1</v>
      </c>
      <c r="Z13" t="n">
        <v>10</v>
      </c>
      <c r="AA13" t="n">
        <v>2324.593355544517</v>
      </c>
      <c r="AB13" t="n">
        <v>3180.611182877151</v>
      </c>
      <c r="AC13" t="n">
        <v>2877.058115599069</v>
      </c>
      <c r="AD13" t="n">
        <v>2324593.355544517</v>
      </c>
      <c r="AE13" t="n">
        <v>3180611.182877151</v>
      </c>
      <c r="AF13" t="n">
        <v>1.796049212117558e-06</v>
      </c>
      <c r="AG13" t="n">
        <v>2.875</v>
      </c>
      <c r="AH13" t="n">
        <v>2877058.115599068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1.469</v>
      </c>
      <c r="E14" t="n">
        <v>68.06999999999999</v>
      </c>
      <c r="F14" t="n">
        <v>57.38</v>
      </c>
      <c r="G14" t="n">
        <v>20.49</v>
      </c>
      <c r="H14" t="n">
        <v>0.29</v>
      </c>
      <c r="I14" t="n">
        <v>168</v>
      </c>
      <c r="J14" t="n">
        <v>247.96</v>
      </c>
      <c r="K14" t="n">
        <v>58.47</v>
      </c>
      <c r="L14" t="n">
        <v>4</v>
      </c>
      <c r="M14" t="n">
        <v>166</v>
      </c>
      <c r="N14" t="n">
        <v>60.48</v>
      </c>
      <c r="O14" t="n">
        <v>30815.5</v>
      </c>
      <c r="P14" t="n">
        <v>927.46</v>
      </c>
      <c r="Q14" t="n">
        <v>1367.82</v>
      </c>
      <c r="R14" t="n">
        <v>262.47</v>
      </c>
      <c r="S14" t="n">
        <v>104.26</v>
      </c>
      <c r="T14" t="n">
        <v>77451.75</v>
      </c>
      <c r="U14" t="n">
        <v>0.4</v>
      </c>
      <c r="V14" t="n">
        <v>0.84</v>
      </c>
      <c r="W14" t="n">
        <v>20.92</v>
      </c>
      <c r="X14" t="n">
        <v>4.79</v>
      </c>
      <c r="Y14" t="n">
        <v>1</v>
      </c>
      <c r="Z14" t="n">
        <v>10</v>
      </c>
      <c r="AA14" t="n">
        <v>2277.926000201332</v>
      </c>
      <c r="AB14" t="n">
        <v>3116.758848478188</v>
      </c>
      <c r="AC14" t="n">
        <v>2819.29975837783</v>
      </c>
      <c r="AD14" t="n">
        <v>2277926.000201331</v>
      </c>
      <c r="AE14" t="n">
        <v>3116758.848478188</v>
      </c>
      <c r="AF14" t="n">
        <v>1.820588112476327e-06</v>
      </c>
      <c r="AG14" t="n">
        <v>2.83625</v>
      </c>
      <c r="AH14" t="n">
        <v>2819299.75837783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1.4872</v>
      </c>
      <c r="E15" t="n">
        <v>67.23999999999999</v>
      </c>
      <c r="F15" t="n">
        <v>57.07</v>
      </c>
      <c r="G15" t="n">
        <v>21.81</v>
      </c>
      <c r="H15" t="n">
        <v>0.3</v>
      </c>
      <c r="I15" t="n">
        <v>157</v>
      </c>
      <c r="J15" t="n">
        <v>248.4</v>
      </c>
      <c r="K15" t="n">
        <v>58.47</v>
      </c>
      <c r="L15" t="n">
        <v>4.25</v>
      </c>
      <c r="M15" t="n">
        <v>155</v>
      </c>
      <c r="N15" t="n">
        <v>60.68</v>
      </c>
      <c r="O15" t="n">
        <v>30870.57</v>
      </c>
      <c r="P15" t="n">
        <v>921.91</v>
      </c>
      <c r="Q15" t="n">
        <v>1367.81</v>
      </c>
      <c r="R15" t="n">
        <v>252.69</v>
      </c>
      <c r="S15" t="n">
        <v>104.26</v>
      </c>
      <c r="T15" t="n">
        <v>72615.56</v>
      </c>
      <c r="U15" t="n">
        <v>0.41</v>
      </c>
      <c r="V15" t="n">
        <v>0.84</v>
      </c>
      <c r="W15" t="n">
        <v>20.89</v>
      </c>
      <c r="X15" t="n">
        <v>4.48</v>
      </c>
      <c r="Y15" t="n">
        <v>1</v>
      </c>
      <c r="Z15" t="n">
        <v>10</v>
      </c>
      <c r="AA15" t="n">
        <v>2237.191721458535</v>
      </c>
      <c r="AB15" t="n">
        <v>3061.024411232743</v>
      </c>
      <c r="AC15" t="n">
        <v>2768.884537599318</v>
      </c>
      <c r="AD15" t="n">
        <v>2237191.721458535</v>
      </c>
      <c r="AE15" t="n">
        <v>3061024.411232743</v>
      </c>
      <c r="AF15" t="n">
        <v>1.843144071391963e-06</v>
      </c>
      <c r="AG15" t="n">
        <v>2.801666666666666</v>
      </c>
      <c r="AH15" t="n">
        <v>2768884.537599318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1.5038</v>
      </c>
      <c r="E16" t="n">
        <v>66.5</v>
      </c>
      <c r="F16" t="n">
        <v>56.8</v>
      </c>
      <c r="G16" t="n">
        <v>23.18</v>
      </c>
      <c r="H16" t="n">
        <v>0.32</v>
      </c>
      <c r="I16" t="n">
        <v>147</v>
      </c>
      <c r="J16" t="n">
        <v>248.85</v>
      </c>
      <c r="K16" t="n">
        <v>58.47</v>
      </c>
      <c r="L16" t="n">
        <v>4.5</v>
      </c>
      <c r="M16" t="n">
        <v>145</v>
      </c>
      <c r="N16" t="n">
        <v>60.88</v>
      </c>
      <c r="O16" t="n">
        <v>30925.72</v>
      </c>
      <c r="P16" t="n">
        <v>917.0700000000001</v>
      </c>
      <c r="Q16" t="n">
        <v>1367.93</v>
      </c>
      <c r="R16" t="n">
        <v>243.13</v>
      </c>
      <c r="S16" t="n">
        <v>104.26</v>
      </c>
      <c r="T16" t="n">
        <v>67887.53</v>
      </c>
      <c r="U16" t="n">
        <v>0.43</v>
      </c>
      <c r="V16" t="n">
        <v>0.84</v>
      </c>
      <c r="W16" t="n">
        <v>20.9</v>
      </c>
      <c r="X16" t="n">
        <v>4.21</v>
      </c>
      <c r="Y16" t="n">
        <v>1</v>
      </c>
      <c r="Z16" t="n">
        <v>10</v>
      </c>
      <c r="AA16" t="n">
        <v>2201.411854314187</v>
      </c>
      <c r="AB16" t="n">
        <v>3012.068818509508</v>
      </c>
      <c r="AC16" t="n">
        <v>2724.601197935986</v>
      </c>
      <c r="AD16" t="n">
        <v>2201411.854314187</v>
      </c>
      <c r="AE16" t="n">
        <v>3012068.818509508</v>
      </c>
      <c r="AF16" t="n">
        <v>1.863717088864466e-06</v>
      </c>
      <c r="AG16" t="n">
        <v>2.770833333333333</v>
      </c>
      <c r="AH16" t="n">
        <v>2724601.197935985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1.5176</v>
      </c>
      <c r="E17" t="n">
        <v>65.89</v>
      </c>
      <c r="F17" t="n">
        <v>56.57</v>
      </c>
      <c r="G17" t="n">
        <v>24.42</v>
      </c>
      <c r="H17" t="n">
        <v>0.34</v>
      </c>
      <c r="I17" t="n">
        <v>139</v>
      </c>
      <c r="J17" t="n">
        <v>249.3</v>
      </c>
      <c r="K17" t="n">
        <v>58.47</v>
      </c>
      <c r="L17" t="n">
        <v>4.75</v>
      </c>
      <c r="M17" t="n">
        <v>137</v>
      </c>
      <c r="N17" t="n">
        <v>61.07</v>
      </c>
      <c r="O17" t="n">
        <v>30980.93</v>
      </c>
      <c r="P17" t="n">
        <v>912.9400000000001</v>
      </c>
      <c r="Q17" t="n">
        <v>1367.65</v>
      </c>
      <c r="R17" t="n">
        <v>235.83</v>
      </c>
      <c r="S17" t="n">
        <v>104.26</v>
      </c>
      <c r="T17" t="n">
        <v>64276.81</v>
      </c>
      <c r="U17" t="n">
        <v>0.44</v>
      </c>
      <c r="V17" t="n">
        <v>0.85</v>
      </c>
      <c r="W17" t="n">
        <v>20.88</v>
      </c>
      <c r="X17" t="n">
        <v>3.98</v>
      </c>
      <c r="Y17" t="n">
        <v>1</v>
      </c>
      <c r="Z17" t="n">
        <v>10</v>
      </c>
      <c r="AA17" t="n">
        <v>2172.02304598011</v>
      </c>
      <c r="AB17" t="n">
        <v>2971.857754403935</v>
      </c>
      <c r="AC17" t="n">
        <v>2688.227821352178</v>
      </c>
      <c r="AD17" t="n">
        <v>2172023.04598011</v>
      </c>
      <c r="AE17" t="n">
        <v>2971857.754403935</v>
      </c>
      <c r="AF17" t="n">
        <v>1.880819958811487e-06</v>
      </c>
      <c r="AG17" t="n">
        <v>2.745416666666667</v>
      </c>
      <c r="AH17" t="n">
        <v>2688227.821352178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1.5309</v>
      </c>
      <c r="E18" t="n">
        <v>65.31999999999999</v>
      </c>
      <c r="F18" t="n">
        <v>56.33</v>
      </c>
      <c r="G18" t="n">
        <v>25.61</v>
      </c>
      <c r="H18" t="n">
        <v>0.36</v>
      </c>
      <c r="I18" t="n">
        <v>132</v>
      </c>
      <c r="J18" t="n">
        <v>249.75</v>
      </c>
      <c r="K18" t="n">
        <v>58.47</v>
      </c>
      <c r="L18" t="n">
        <v>5</v>
      </c>
      <c r="M18" t="n">
        <v>130</v>
      </c>
      <c r="N18" t="n">
        <v>61.27</v>
      </c>
      <c r="O18" t="n">
        <v>31036.22</v>
      </c>
      <c r="P18" t="n">
        <v>908.47</v>
      </c>
      <c r="Q18" t="n">
        <v>1367.69</v>
      </c>
      <c r="R18" t="n">
        <v>228.9</v>
      </c>
      <c r="S18" t="n">
        <v>104.26</v>
      </c>
      <c r="T18" t="n">
        <v>60848.08</v>
      </c>
      <c r="U18" t="n">
        <v>0.46</v>
      </c>
      <c r="V18" t="n">
        <v>0.85</v>
      </c>
      <c r="W18" t="n">
        <v>20.84</v>
      </c>
      <c r="X18" t="n">
        <v>3.75</v>
      </c>
      <c r="Y18" t="n">
        <v>1</v>
      </c>
      <c r="Z18" t="n">
        <v>10</v>
      </c>
      <c r="AA18" t="n">
        <v>2143.208690517994</v>
      </c>
      <c r="AB18" t="n">
        <v>2932.432682061021</v>
      </c>
      <c r="AC18" t="n">
        <v>2652.565422580235</v>
      </c>
      <c r="AD18" t="n">
        <v>2143208.690517994</v>
      </c>
      <c r="AE18" t="n">
        <v>2932432.682061021</v>
      </c>
      <c r="AF18" t="n">
        <v>1.897303159557528e-06</v>
      </c>
      <c r="AG18" t="n">
        <v>2.721666666666666</v>
      </c>
      <c r="AH18" t="n">
        <v>2652565.422580235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1.5431</v>
      </c>
      <c r="E19" t="n">
        <v>64.81</v>
      </c>
      <c r="F19" t="n">
        <v>56.15</v>
      </c>
      <c r="G19" t="n">
        <v>26.95</v>
      </c>
      <c r="H19" t="n">
        <v>0.37</v>
      </c>
      <c r="I19" t="n">
        <v>125</v>
      </c>
      <c r="J19" t="n">
        <v>250.2</v>
      </c>
      <c r="K19" t="n">
        <v>58.47</v>
      </c>
      <c r="L19" t="n">
        <v>5.25</v>
      </c>
      <c r="M19" t="n">
        <v>123</v>
      </c>
      <c r="N19" t="n">
        <v>61.47</v>
      </c>
      <c r="O19" t="n">
        <v>31091.59</v>
      </c>
      <c r="P19" t="n">
        <v>905.05</v>
      </c>
      <c r="Q19" t="n">
        <v>1367.73</v>
      </c>
      <c r="R19" t="n">
        <v>222</v>
      </c>
      <c r="S19" t="n">
        <v>104.26</v>
      </c>
      <c r="T19" t="n">
        <v>57432.34</v>
      </c>
      <c r="U19" t="n">
        <v>0.47</v>
      </c>
      <c r="V19" t="n">
        <v>0.85</v>
      </c>
      <c r="W19" t="n">
        <v>20.86</v>
      </c>
      <c r="X19" t="n">
        <v>3.56</v>
      </c>
      <c r="Y19" t="n">
        <v>1</v>
      </c>
      <c r="Z19" t="n">
        <v>10</v>
      </c>
      <c r="AA19" t="n">
        <v>2118.762967927145</v>
      </c>
      <c r="AB19" t="n">
        <v>2898.984965943055</v>
      </c>
      <c r="AC19" t="n">
        <v>2622.309909544403</v>
      </c>
      <c r="AD19" t="n">
        <v>2118762.967927145</v>
      </c>
      <c r="AE19" t="n">
        <v>2898984.965943055</v>
      </c>
      <c r="AF19" t="n">
        <v>1.912423088061416e-06</v>
      </c>
      <c r="AG19" t="n">
        <v>2.700416666666667</v>
      </c>
      <c r="AH19" t="n">
        <v>2622309.909544403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1.5541</v>
      </c>
      <c r="E20" t="n">
        <v>64.34</v>
      </c>
      <c r="F20" t="n">
        <v>55.97</v>
      </c>
      <c r="G20" t="n">
        <v>28.22</v>
      </c>
      <c r="H20" t="n">
        <v>0.39</v>
      </c>
      <c r="I20" t="n">
        <v>119</v>
      </c>
      <c r="J20" t="n">
        <v>250.64</v>
      </c>
      <c r="K20" t="n">
        <v>58.47</v>
      </c>
      <c r="L20" t="n">
        <v>5.5</v>
      </c>
      <c r="M20" t="n">
        <v>117</v>
      </c>
      <c r="N20" t="n">
        <v>61.67</v>
      </c>
      <c r="O20" t="n">
        <v>31147.02</v>
      </c>
      <c r="P20" t="n">
        <v>901.5700000000001</v>
      </c>
      <c r="Q20" t="n">
        <v>1367.51</v>
      </c>
      <c r="R20" t="n">
        <v>216.52</v>
      </c>
      <c r="S20" t="n">
        <v>104.26</v>
      </c>
      <c r="T20" t="n">
        <v>54718.74</v>
      </c>
      <c r="U20" t="n">
        <v>0.48</v>
      </c>
      <c r="V20" t="n">
        <v>0.86</v>
      </c>
      <c r="W20" t="n">
        <v>20.84</v>
      </c>
      <c r="X20" t="n">
        <v>3.38</v>
      </c>
      <c r="Y20" t="n">
        <v>1</v>
      </c>
      <c r="Z20" t="n">
        <v>10</v>
      </c>
      <c r="AA20" t="n">
        <v>2096.216449672302</v>
      </c>
      <c r="AB20" t="n">
        <v>2868.135824984594</v>
      </c>
      <c r="AC20" t="n">
        <v>2594.404967301976</v>
      </c>
      <c r="AD20" t="n">
        <v>2096216.449672302</v>
      </c>
      <c r="AE20" t="n">
        <v>2868135.824984594</v>
      </c>
      <c r="AF20" t="n">
        <v>1.926055810482954e-06</v>
      </c>
      <c r="AG20" t="n">
        <v>2.680833333333334</v>
      </c>
      <c r="AH20" t="n">
        <v>2594404.967301976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1.5648</v>
      </c>
      <c r="E21" t="n">
        <v>63.91</v>
      </c>
      <c r="F21" t="n">
        <v>55.81</v>
      </c>
      <c r="G21" t="n">
        <v>29.64</v>
      </c>
      <c r="H21" t="n">
        <v>0.41</v>
      </c>
      <c r="I21" t="n">
        <v>113</v>
      </c>
      <c r="J21" t="n">
        <v>251.09</v>
      </c>
      <c r="K21" t="n">
        <v>58.47</v>
      </c>
      <c r="L21" t="n">
        <v>5.75</v>
      </c>
      <c r="M21" t="n">
        <v>111</v>
      </c>
      <c r="N21" t="n">
        <v>61.87</v>
      </c>
      <c r="O21" t="n">
        <v>31202.53</v>
      </c>
      <c r="P21" t="n">
        <v>898.77</v>
      </c>
      <c r="Q21" t="n">
        <v>1367.59</v>
      </c>
      <c r="R21" t="n">
        <v>211.54</v>
      </c>
      <c r="S21" t="n">
        <v>104.26</v>
      </c>
      <c r="T21" t="n">
        <v>52263.14</v>
      </c>
      <c r="U21" t="n">
        <v>0.49</v>
      </c>
      <c r="V21" t="n">
        <v>0.86</v>
      </c>
      <c r="W21" t="n">
        <v>20.83</v>
      </c>
      <c r="X21" t="n">
        <v>3.23</v>
      </c>
      <c r="Y21" t="n">
        <v>1</v>
      </c>
      <c r="Z21" t="n">
        <v>10</v>
      </c>
      <c r="AA21" t="n">
        <v>2075.680005932536</v>
      </c>
      <c r="AB21" t="n">
        <v>2840.036956655891</v>
      </c>
      <c r="AC21" t="n">
        <v>2568.987815529556</v>
      </c>
      <c r="AD21" t="n">
        <v>2075680.005932536</v>
      </c>
      <c r="AE21" t="n">
        <v>2840036.956655891</v>
      </c>
      <c r="AF21" t="n">
        <v>1.939316731383905e-06</v>
      </c>
      <c r="AG21" t="n">
        <v>2.662916666666666</v>
      </c>
      <c r="AH21" t="n">
        <v>2568987.815529556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1.5744</v>
      </c>
      <c r="E22" t="n">
        <v>63.52</v>
      </c>
      <c r="F22" t="n">
        <v>55.66</v>
      </c>
      <c r="G22" t="n">
        <v>30.92</v>
      </c>
      <c r="H22" t="n">
        <v>0.42</v>
      </c>
      <c r="I22" t="n">
        <v>108</v>
      </c>
      <c r="J22" t="n">
        <v>251.55</v>
      </c>
      <c r="K22" t="n">
        <v>58.47</v>
      </c>
      <c r="L22" t="n">
        <v>6</v>
      </c>
      <c r="M22" t="n">
        <v>106</v>
      </c>
      <c r="N22" t="n">
        <v>62.07</v>
      </c>
      <c r="O22" t="n">
        <v>31258.11</v>
      </c>
      <c r="P22" t="n">
        <v>895.59</v>
      </c>
      <c r="Q22" t="n">
        <v>1367.6</v>
      </c>
      <c r="R22" t="n">
        <v>206.51</v>
      </c>
      <c r="S22" t="n">
        <v>104.26</v>
      </c>
      <c r="T22" t="n">
        <v>49770.16</v>
      </c>
      <c r="U22" t="n">
        <v>0.5</v>
      </c>
      <c r="V22" t="n">
        <v>0.86</v>
      </c>
      <c r="W22" t="n">
        <v>20.82</v>
      </c>
      <c r="X22" t="n">
        <v>3.07</v>
      </c>
      <c r="Y22" t="n">
        <v>1</v>
      </c>
      <c r="Z22" t="n">
        <v>10</v>
      </c>
      <c r="AA22" t="n">
        <v>2056.386962355273</v>
      </c>
      <c r="AB22" t="n">
        <v>2813.639363284468</v>
      </c>
      <c r="AC22" t="n">
        <v>2545.109571420247</v>
      </c>
      <c r="AD22" t="n">
        <v>2056386.962355273</v>
      </c>
      <c r="AE22" t="n">
        <v>2813639.363284468</v>
      </c>
      <c r="AF22" t="n">
        <v>1.951214380042702e-06</v>
      </c>
      <c r="AG22" t="n">
        <v>2.646666666666667</v>
      </c>
      <c r="AH22" t="n">
        <v>2545109.571420247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1.5819</v>
      </c>
      <c r="E23" t="n">
        <v>63.22</v>
      </c>
      <c r="F23" t="n">
        <v>55.55</v>
      </c>
      <c r="G23" t="n">
        <v>32.05</v>
      </c>
      <c r="H23" t="n">
        <v>0.44</v>
      </c>
      <c r="I23" t="n">
        <v>104</v>
      </c>
      <c r="J23" t="n">
        <v>252</v>
      </c>
      <c r="K23" t="n">
        <v>58.47</v>
      </c>
      <c r="L23" t="n">
        <v>6.25</v>
      </c>
      <c r="M23" t="n">
        <v>102</v>
      </c>
      <c r="N23" t="n">
        <v>62.27</v>
      </c>
      <c r="O23" t="n">
        <v>31313.77</v>
      </c>
      <c r="P23" t="n">
        <v>893.35</v>
      </c>
      <c r="Q23" t="n">
        <v>1367.54</v>
      </c>
      <c r="R23" t="n">
        <v>203.08</v>
      </c>
      <c r="S23" t="n">
        <v>104.26</v>
      </c>
      <c r="T23" t="n">
        <v>48075.76</v>
      </c>
      <c r="U23" t="n">
        <v>0.51</v>
      </c>
      <c r="V23" t="n">
        <v>0.86</v>
      </c>
      <c r="W23" t="n">
        <v>20.81</v>
      </c>
      <c r="X23" t="n">
        <v>2.96</v>
      </c>
      <c r="Y23" t="n">
        <v>1</v>
      </c>
      <c r="Z23" t="n">
        <v>10</v>
      </c>
      <c r="AA23" t="n">
        <v>2041.935350922072</v>
      </c>
      <c r="AB23" t="n">
        <v>2793.866030961465</v>
      </c>
      <c r="AC23" t="n">
        <v>2527.223378182103</v>
      </c>
      <c r="AD23" t="n">
        <v>2041935.350922072</v>
      </c>
      <c r="AE23" t="n">
        <v>2793866.030961465</v>
      </c>
      <c r="AF23" t="n">
        <v>1.960509418057387e-06</v>
      </c>
      <c r="AG23" t="n">
        <v>2.634166666666667</v>
      </c>
      <c r="AH23" t="n">
        <v>2527223.378182103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1.59</v>
      </c>
      <c r="E24" t="n">
        <v>62.89</v>
      </c>
      <c r="F24" t="n">
        <v>55.41</v>
      </c>
      <c r="G24" t="n">
        <v>33.25</v>
      </c>
      <c r="H24" t="n">
        <v>0.46</v>
      </c>
      <c r="I24" t="n">
        <v>100</v>
      </c>
      <c r="J24" t="n">
        <v>252.45</v>
      </c>
      <c r="K24" t="n">
        <v>58.47</v>
      </c>
      <c r="L24" t="n">
        <v>6.5</v>
      </c>
      <c r="M24" t="n">
        <v>98</v>
      </c>
      <c r="N24" t="n">
        <v>62.47</v>
      </c>
      <c r="O24" t="n">
        <v>31369.49</v>
      </c>
      <c r="P24" t="n">
        <v>890.64</v>
      </c>
      <c r="Q24" t="n">
        <v>1367.68</v>
      </c>
      <c r="R24" t="n">
        <v>198.86</v>
      </c>
      <c r="S24" t="n">
        <v>104.26</v>
      </c>
      <c r="T24" t="n">
        <v>45986.49</v>
      </c>
      <c r="U24" t="n">
        <v>0.52</v>
      </c>
      <c r="V24" t="n">
        <v>0.86</v>
      </c>
      <c r="W24" t="n">
        <v>20.8</v>
      </c>
      <c r="X24" t="n">
        <v>2.83</v>
      </c>
      <c r="Y24" t="n">
        <v>1</v>
      </c>
      <c r="Z24" t="n">
        <v>10</v>
      </c>
      <c r="AA24" t="n">
        <v>2025.788316029798</v>
      </c>
      <c r="AB24" t="n">
        <v>2771.772945464951</v>
      </c>
      <c r="AC24" t="n">
        <v>2507.238825757537</v>
      </c>
      <c r="AD24" t="n">
        <v>2025788.316029798</v>
      </c>
      <c r="AE24" t="n">
        <v>2771772.945464951</v>
      </c>
      <c r="AF24" t="n">
        <v>1.970548059113247e-06</v>
      </c>
      <c r="AG24" t="n">
        <v>2.620416666666667</v>
      </c>
      <c r="AH24" t="n">
        <v>2507238.825757537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1.5975</v>
      </c>
      <c r="E25" t="n">
        <v>62.6</v>
      </c>
      <c r="F25" t="n">
        <v>55.31</v>
      </c>
      <c r="G25" t="n">
        <v>34.57</v>
      </c>
      <c r="H25" t="n">
        <v>0.47</v>
      </c>
      <c r="I25" t="n">
        <v>96</v>
      </c>
      <c r="J25" t="n">
        <v>252.9</v>
      </c>
      <c r="K25" t="n">
        <v>58.47</v>
      </c>
      <c r="L25" t="n">
        <v>6.75</v>
      </c>
      <c r="M25" t="n">
        <v>94</v>
      </c>
      <c r="N25" t="n">
        <v>62.68</v>
      </c>
      <c r="O25" t="n">
        <v>31425.3</v>
      </c>
      <c r="P25" t="n">
        <v>888.46</v>
      </c>
      <c r="Q25" t="n">
        <v>1367.47</v>
      </c>
      <c r="R25" t="n">
        <v>195.09</v>
      </c>
      <c r="S25" t="n">
        <v>104.26</v>
      </c>
      <c r="T25" t="n">
        <v>44122.53</v>
      </c>
      <c r="U25" t="n">
        <v>0.53</v>
      </c>
      <c r="V25" t="n">
        <v>0.87</v>
      </c>
      <c r="W25" t="n">
        <v>20.8</v>
      </c>
      <c r="X25" t="n">
        <v>2.73</v>
      </c>
      <c r="Y25" t="n">
        <v>1</v>
      </c>
      <c r="Z25" t="n">
        <v>10</v>
      </c>
      <c r="AA25" t="n">
        <v>2011.829650037678</v>
      </c>
      <c r="AB25" t="n">
        <v>2752.67408284165</v>
      </c>
      <c r="AC25" t="n">
        <v>2489.962731777582</v>
      </c>
      <c r="AD25" t="n">
        <v>2011829.650037678</v>
      </c>
      <c r="AE25" t="n">
        <v>2752674.08284165</v>
      </c>
      <c r="AF25" t="n">
        <v>1.979843097127932e-06</v>
      </c>
      <c r="AG25" t="n">
        <v>2.608333333333333</v>
      </c>
      <c r="AH25" t="n">
        <v>2489962.731777582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1.6049</v>
      </c>
      <c r="E26" t="n">
        <v>62.31</v>
      </c>
      <c r="F26" t="n">
        <v>55.21</v>
      </c>
      <c r="G26" t="n">
        <v>36</v>
      </c>
      <c r="H26" t="n">
        <v>0.49</v>
      </c>
      <c r="I26" t="n">
        <v>92</v>
      </c>
      <c r="J26" t="n">
        <v>253.35</v>
      </c>
      <c r="K26" t="n">
        <v>58.47</v>
      </c>
      <c r="L26" t="n">
        <v>7</v>
      </c>
      <c r="M26" t="n">
        <v>90</v>
      </c>
      <c r="N26" t="n">
        <v>62.88</v>
      </c>
      <c r="O26" t="n">
        <v>31481.17</v>
      </c>
      <c r="P26" t="n">
        <v>886.28</v>
      </c>
      <c r="Q26" t="n">
        <v>1367.61</v>
      </c>
      <c r="R26" t="n">
        <v>192.14</v>
      </c>
      <c r="S26" t="n">
        <v>104.26</v>
      </c>
      <c r="T26" t="n">
        <v>42666.1</v>
      </c>
      <c r="U26" t="n">
        <v>0.54</v>
      </c>
      <c r="V26" t="n">
        <v>0.87</v>
      </c>
      <c r="W26" t="n">
        <v>20.79</v>
      </c>
      <c r="X26" t="n">
        <v>2.62</v>
      </c>
      <c r="Y26" t="n">
        <v>1</v>
      </c>
      <c r="Z26" t="n">
        <v>10</v>
      </c>
      <c r="AA26" t="n">
        <v>1998.12314729433</v>
      </c>
      <c r="AB26" t="n">
        <v>2733.920241099977</v>
      </c>
      <c r="AC26" t="n">
        <v>2472.998730370552</v>
      </c>
      <c r="AD26" t="n">
        <v>1998123.14729433</v>
      </c>
      <c r="AE26" t="n">
        <v>2733920.241099977</v>
      </c>
      <c r="AF26" t="n">
        <v>1.989014201302421e-06</v>
      </c>
      <c r="AG26" t="n">
        <v>2.59625</v>
      </c>
      <c r="AH26" t="n">
        <v>2472998.730370552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1.6109</v>
      </c>
      <c r="E27" t="n">
        <v>62.08</v>
      </c>
      <c r="F27" t="n">
        <v>55.12</v>
      </c>
      <c r="G27" t="n">
        <v>37.16</v>
      </c>
      <c r="H27" t="n">
        <v>0.51</v>
      </c>
      <c r="I27" t="n">
        <v>89</v>
      </c>
      <c r="J27" t="n">
        <v>253.81</v>
      </c>
      <c r="K27" t="n">
        <v>58.47</v>
      </c>
      <c r="L27" t="n">
        <v>7.25</v>
      </c>
      <c r="M27" t="n">
        <v>87</v>
      </c>
      <c r="N27" t="n">
        <v>63.08</v>
      </c>
      <c r="O27" t="n">
        <v>31537.13</v>
      </c>
      <c r="P27" t="n">
        <v>884.29</v>
      </c>
      <c r="Q27" t="n">
        <v>1367.53</v>
      </c>
      <c r="R27" t="n">
        <v>188.75</v>
      </c>
      <c r="S27" t="n">
        <v>104.26</v>
      </c>
      <c r="T27" t="n">
        <v>40985.04</v>
      </c>
      <c r="U27" t="n">
        <v>0.55</v>
      </c>
      <c r="V27" t="n">
        <v>0.87</v>
      </c>
      <c r="W27" t="n">
        <v>20.8</v>
      </c>
      <c r="X27" t="n">
        <v>2.53</v>
      </c>
      <c r="Y27" t="n">
        <v>1</v>
      </c>
      <c r="Z27" t="n">
        <v>10</v>
      </c>
      <c r="AA27" t="n">
        <v>1986.667259524137</v>
      </c>
      <c r="AB27" t="n">
        <v>2718.245790054699</v>
      </c>
      <c r="AC27" t="n">
        <v>2458.820226933806</v>
      </c>
      <c r="AD27" t="n">
        <v>1986667.259524137</v>
      </c>
      <c r="AE27" t="n">
        <v>2718245.790054699</v>
      </c>
      <c r="AF27" t="n">
        <v>1.99645023171417e-06</v>
      </c>
      <c r="AG27" t="n">
        <v>2.586666666666666</v>
      </c>
      <c r="AH27" t="n">
        <v>2458820.226933806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1.6172</v>
      </c>
      <c r="E28" t="n">
        <v>61.83</v>
      </c>
      <c r="F28" t="n">
        <v>55.02</v>
      </c>
      <c r="G28" t="n">
        <v>38.38</v>
      </c>
      <c r="H28" t="n">
        <v>0.52</v>
      </c>
      <c r="I28" t="n">
        <v>86</v>
      </c>
      <c r="J28" t="n">
        <v>254.26</v>
      </c>
      <c r="K28" t="n">
        <v>58.47</v>
      </c>
      <c r="L28" t="n">
        <v>7.5</v>
      </c>
      <c r="M28" t="n">
        <v>84</v>
      </c>
      <c r="N28" t="n">
        <v>63.29</v>
      </c>
      <c r="O28" t="n">
        <v>31593.16</v>
      </c>
      <c r="P28" t="n">
        <v>882.29</v>
      </c>
      <c r="Q28" t="n">
        <v>1367.42</v>
      </c>
      <c r="R28" t="n">
        <v>185.19</v>
      </c>
      <c r="S28" t="n">
        <v>104.26</v>
      </c>
      <c r="T28" t="n">
        <v>39223.15</v>
      </c>
      <c r="U28" t="n">
        <v>0.5600000000000001</v>
      </c>
      <c r="V28" t="n">
        <v>0.87</v>
      </c>
      <c r="W28" t="n">
        <v>20.8</v>
      </c>
      <c r="X28" t="n">
        <v>2.44</v>
      </c>
      <c r="Y28" t="n">
        <v>1</v>
      </c>
      <c r="Z28" t="n">
        <v>10</v>
      </c>
      <c r="AA28" t="n">
        <v>1974.796866091517</v>
      </c>
      <c r="AB28" t="n">
        <v>2702.004194075391</v>
      </c>
      <c r="AC28" t="n">
        <v>2444.128706079539</v>
      </c>
      <c r="AD28" t="n">
        <v>1974796.866091517</v>
      </c>
      <c r="AE28" t="n">
        <v>2702004.194075391</v>
      </c>
      <c r="AF28" t="n">
        <v>2.004258063646505e-06</v>
      </c>
      <c r="AG28" t="n">
        <v>2.57625</v>
      </c>
      <c r="AH28" t="n">
        <v>2444128.706079539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1.6229</v>
      </c>
      <c r="E29" t="n">
        <v>61.62</v>
      </c>
      <c r="F29" t="n">
        <v>54.94</v>
      </c>
      <c r="G29" t="n">
        <v>39.72</v>
      </c>
      <c r="H29" t="n">
        <v>0.54</v>
      </c>
      <c r="I29" t="n">
        <v>83</v>
      </c>
      <c r="J29" t="n">
        <v>254.72</v>
      </c>
      <c r="K29" t="n">
        <v>58.47</v>
      </c>
      <c r="L29" t="n">
        <v>7.75</v>
      </c>
      <c r="M29" t="n">
        <v>81</v>
      </c>
      <c r="N29" t="n">
        <v>63.49</v>
      </c>
      <c r="O29" t="n">
        <v>31649.26</v>
      </c>
      <c r="P29" t="n">
        <v>880.47</v>
      </c>
      <c r="Q29" t="n">
        <v>1367.52</v>
      </c>
      <c r="R29" t="n">
        <v>183.04</v>
      </c>
      <c r="S29" t="n">
        <v>104.26</v>
      </c>
      <c r="T29" t="n">
        <v>38159.92</v>
      </c>
      <c r="U29" t="n">
        <v>0.57</v>
      </c>
      <c r="V29" t="n">
        <v>0.87</v>
      </c>
      <c r="W29" t="n">
        <v>20.79</v>
      </c>
      <c r="X29" t="n">
        <v>2.36</v>
      </c>
      <c r="Y29" t="n">
        <v>1</v>
      </c>
      <c r="Z29" t="n">
        <v>10</v>
      </c>
      <c r="AA29" t="n">
        <v>1964.24597214854</v>
      </c>
      <c r="AB29" t="n">
        <v>2687.56799551002</v>
      </c>
      <c r="AC29" t="n">
        <v>2431.070278043915</v>
      </c>
      <c r="AD29" t="n">
        <v>1964245.97214854</v>
      </c>
      <c r="AE29" t="n">
        <v>2687567.99551002</v>
      </c>
      <c r="AF29" t="n">
        <v>2.011322292537666e-06</v>
      </c>
      <c r="AG29" t="n">
        <v>2.5675</v>
      </c>
      <c r="AH29" t="n">
        <v>2431070.278043915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1.6293</v>
      </c>
      <c r="E30" t="n">
        <v>61.38</v>
      </c>
      <c r="F30" t="n">
        <v>54.84</v>
      </c>
      <c r="G30" t="n">
        <v>41.13</v>
      </c>
      <c r="H30" t="n">
        <v>0.5600000000000001</v>
      </c>
      <c r="I30" t="n">
        <v>80</v>
      </c>
      <c r="J30" t="n">
        <v>255.17</v>
      </c>
      <c r="K30" t="n">
        <v>58.47</v>
      </c>
      <c r="L30" t="n">
        <v>8</v>
      </c>
      <c r="M30" t="n">
        <v>78</v>
      </c>
      <c r="N30" t="n">
        <v>63.7</v>
      </c>
      <c r="O30" t="n">
        <v>31705.44</v>
      </c>
      <c r="P30" t="n">
        <v>878.5700000000001</v>
      </c>
      <c r="Q30" t="n">
        <v>1367.51</v>
      </c>
      <c r="R30" t="n">
        <v>180.38</v>
      </c>
      <c r="S30" t="n">
        <v>104.26</v>
      </c>
      <c r="T30" t="n">
        <v>36848.09</v>
      </c>
      <c r="U30" t="n">
        <v>0.58</v>
      </c>
      <c r="V30" t="n">
        <v>0.87</v>
      </c>
      <c r="W30" t="n">
        <v>20.77</v>
      </c>
      <c r="X30" t="n">
        <v>2.26</v>
      </c>
      <c r="Y30" t="n">
        <v>1</v>
      </c>
      <c r="Z30" t="n">
        <v>10</v>
      </c>
      <c r="AA30" t="n">
        <v>1952.582555585786</v>
      </c>
      <c r="AB30" t="n">
        <v>2671.609594415237</v>
      </c>
      <c r="AC30" t="n">
        <v>2416.634924351862</v>
      </c>
      <c r="AD30" t="n">
        <v>1952582.555585786</v>
      </c>
      <c r="AE30" t="n">
        <v>2671609.594415237</v>
      </c>
      <c r="AF30" t="n">
        <v>2.019254058310197e-06</v>
      </c>
      <c r="AG30" t="n">
        <v>2.5575</v>
      </c>
      <c r="AH30" t="n">
        <v>2416634.924351862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1.6334</v>
      </c>
      <c r="E31" t="n">
        <v>61.22</v>
      </c>
      <c r="F31" t="n">
        <v>54.78</v>
      </c>
      <c r="G31" t="n">
        <v>42.14</v>
      </c>
      <c r="H31" t="n">
        <v>0.57</v>
      </c>
      <c r="I31" t="n">
        <v>78</v>
      </c>
      <c r="J31" t="n">
        <v>255.63</v>
      </c>
      <c r="K31" t="n">
        <v>58.47</v>
      </c>
      <c r="L31" t="n">
        <v>8.25</v>
      </c>
      <c r="M31" t="n">
        <v>76</v>
      </c>
      <c r="N31" t="n">
        <v>63.91</v>
      </c>
      <c r="O31" t="n">
        <v>31761.69</v>
      </c>
      <c r="P31" t="n">
        <v>876.8099999999999</v>
      </c>
      <c r="Q31" t="n">
        <v>1367.58</v>
      </c>
      <c r="R31" t="n">
        <v>178.67</v>
      </c>
      <c r="S31" t="n">
        <v>104.26</v>
      </c>
      <c r="T31" t="n">
        <v>35999.92</v>
      </c>
      <c r="U31" t="n">
        <v>0.58</v>
      </c>
      <c r="V31" t="n">
        <v>0.87</v>
      </c>
      <c r="W31" t="n">
        <v>20.76</v>
      </c>
      <c r="X31" t="n">
        <v>2.2</v>
      </c>
      <c r="Y31" t="n">
        <v>1</v>
      </c>
      <c r="Z31" t="n">
        <v>10</v>
      </c>
      <c r="AA31" t="n">
        <v>1944.397935403285</v>
      </c>
      <c r="AB31" t="n">
        <v>2660.41103600158</v>
      </c>
      <c r="AC31" t="n">
        <v>2406.505140635929</v>
      </c>
      <c r="AD31" t="n">
        <v>1944397.935403285</v>
      </c>
      <c r="AE31" t="n">
        <v>2660411.03600158</v>
      </c>
      <c r="AF31" t="n">
        <v>2.024335345758225e-06</v>
      </c>
      <c r="AG31" t="n">
        <v>2.550833333333333</v>
      </c>
      <c r="AH31" t="n">
        <v>2406505.140635929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1.6392</v>
      </c>
      <c r="E32" t="n">
        <v>61.01</v>
      </c>
      <c r="F32" t="n">
        <v>54.71</v>
      </c>
      <c r="G32" t="n">
        <v>43.77</v>
      </c>
      <c r="H32" t="n">
        <v>0.59</v>
      </c>
      <c r="I32" t="n">
        <v>75</v>
      </c>
      <c r="J32" t="n">
        <v>256.09</v>
      </c>
      <c r="K32" t="n">
        <v>58.47</v>
      </c>
      <c r="L32" t="n">
        <v>8.5</v>
      </c>
      <c r="M32" t="n">
        <v>73</v>
      </c>
      <c r="N32" t="n">
        <v>64.11</v>
      </c>
      <c r="O32" t="n">
        <v>31818.02</v>
      </c>
      <c r="P32" t="n">
        <v>875.1</v>
      </c>
      <c r="Q32" t="n">
        <v>1367.38</v>
      </c>
      <c r="R32" t="n">
        <v>175.73</v>
      </c>
      <c r="S32" t="n">
        <v>104.26</v>
      </c>
      <c r="T32" t="n">
        <v>34548.61</v>
      </c>
      <c r="U32" t="n">
        <v>0.59</v>
      </c>
      <c r="V32" t="n">
        <v>0.88</v>
      </c>
      <c r="W32" t="n">
        <v>20.76</v>
      </c>
      <c r="X32" t="n">
        <v>2.13</v>
      </c>
      <c r="Y32" t="n">
        <v>1</v>
      </c>
      <c r="Z32" t="n">
        <v>10</v>
      </c>
      <c r="AA32" t="n">
        <v>1934.213950697196</v>
      </c>
      <c r="AB32" t="n">
        <v>2646.476858841014</v>
      </c>
      <c r="AC32" t="n">
        <v>2393.900821786826</v>
      </c>
      <c r="AD32" t="n">
        <v>1934213.950697196</v>
      </c>
      <c r="AE32" t="n">
        <v>2646476.858841014</v>
      </c>
      <c r="AF32" t="n">
        <v>2.031523508489582e-06</v>
      </c>
      <c r="AG32" t="n">
        <v>2.542083333333333</v>
      </c>
      <c r="AH32" t="n">
        <v>2393900.821786826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1.6431</v>
      </c>
      <c r="E33" t="n">
        <v>60.86</v>
      </c>
      <c r="F33" t="n">
        <v>54.65</v>
      </c>
      <c r="G33" t="n">
        <v>44.92</v>
      </c>
      <c r="H33" t="n">
        <v>0.61</v>
      </c>
      <c r="I33" t="n">
        <v>73</v>
      </c>
      <c r="J33" t="n">
        <v>256.54</v>
      </c>
      <c r="K33" t="n">
        <v>58.47</v>
      </c>
      <c r="L33" t="n">
        <v>8.75</v>
      </c>
      <c r="M33" t="n">
        <v>71</v>
      </c>
      <c r="N33" t="n">
        <v>64.31999999999999</v>
      </c>
      <c r="O33" t="n">
        <v>31874.43</v>
      </c>
      <c r="P33" t="n">
        <v>874.22</v>
      </c>
      <c r="Q33" t="n">
        <v>1367.43</v>
      </c>
      <c r="R33" t="n">
        <v>174.02</v>
      </c>
      <c r="S33" t="n">
        <v>104.26</v>
      </c>
      <c r="T33" t="n">
        <v>33698.75</v>
      </c>
      <c r="U33" t="n">
        <v>0.6</v>
      </c>
      <c r="V33" t="n">
        <v>0.88</v>
      </c>
      <c r="W33" t="n">
        <v>20.77</v>
      </c>
      <c r="X33" t="n">
        <v>2.07</v>
      </c>
      <c r="Y33" t="n">
        <v>1</v>
      </c>
      <c r="Z33" t="n">
        <v>10</v>
      </c>
      <c r="AA33" t="n">
        <v>1927.654388915763</v>
      </c>
      <c r="AB33" t="n">
        <v>2637.501777024214</v>
      </c>
      <c r="AC33" t="n">
        <v>2385.782309182016</v>
      </c>
      <c r="AD33" t="n">
        <v>1927654.388915763</v>
      </c>
      <c r="AE33" t="n">
        <v>2637501.777024214</v>
      </c>
      <c r="AF33" t="n">
        <v>2.036356928257218e-06</v>
      </c>
      <c r="AG33" t="n">
        <v>2.535833333333333</v>
      </c>
      <c r="AH33" t="n">
        <v>2385782.309182017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1.6478</v>
      </c>
      <c r="E34" t="n">
        <v>60.69</v>
      </c>
      <c r="F34" t="n">
        <v>54.58</v>
      </c>
      <c r="G34" t="n">
        <v>46.12</v>
      </c>
      <c r="H34" t="n">
        <v>0.62</v>
      </c>
      <c r="I34" t="n">
        <v>71</v>
      </c>
      <c r="J34" t="n">
        <v>257</v>
      </c>
      <c r="K34" t="n">
        <v>58.47</v>
      </c>
      <c r="L34" t="n">
        <v>9</v>
      </c>
      <c r="M34" t="n">
        <v>69</v>
      </c>
      <c r="N34" t="n">
        <v>64.53</v>
      </c>
      <c r="O34" t="n">
        <v>31931.04</v>
      </c>
      <c r="P34" t="n">
        <v>872.26</v>
      </c>
      <c r="Q34" t="n">
        <v>1367.52</v>
      </c>
      <c r="R34" t="n">
        <v>171.23</v>
      </c>
      <c r="S34" t="n">
        <v>104.26</v>
      </c>
      <c r="T34" t="n">
        <v>32317.57</v>
      </c>
      <c r="U34" t="n">
        <v>0.61</v>
      </c>
      <c r="V34" t="n">
        <v>0.88</v>
      </c>
      <c r="W34" t="n">
        <v>20.76</v>
      </c>
      <c r="X34" t="n">
        <v>1.99</v>
      </c>
      <c r="Y34" t="n">
        <v>1</v>
      </c>
      <c r="Z34" t="n">
        <v>10</v>
      </c>
      <c r="AA34" t="n">
        <v>1918.500148606776</v>
      </c>
      <c r="AB34" t="n">
        <v>2624.976541576879</v>
      </c>
      <c r="AC34" t="n">
        <v>2374.452464626497</v>
      </c>
      <c r="AD34" t="n">
        <v>1918500.148606776</v>
      </c>
      <c r="AE34" t="n">
        <v>2624976.541576879</v>
      </c>
      <c r="AF34" t="n">
        <v>2.04218181874642e-06</v>
      </c>
      <c r="AG34" t="n">
        <v>2.52875</v>
      </c>
      <c r="AH34" t="n">
        <v>2374452.464626497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1.6514</v>
      </c>
      <c r="E35" t="n">
        <v>60.56</v>
      </c>
      <c r="F35" t="n">
        <v>54.54</v>
      </c>
      <c r="G35" t="n">
        <v>47.43</v>
      </c>
      <c r="H35" t="n">
        <v>0.64</v>
      </c>
      <c r="I35" t="n">
        <v>69</v>
      </c>
      <c r="J35" t="n">
        <v>257.46</v>
      </c>
      <c r="K35" t="n">
        <v>58.47</v>
      </c>
      <c r="L35" t="n">
        <v>9.25</v>
      </c>
      <c r="M35" t="n">
        <v>67</v>
      </c>
      <c r="N35" t="n">
        <v>64.73999999999999</v>
      </c>
      <c r="O35" t="n">
        <v>31987.61</v>
      </c>
      <c r="P35" t="n">
        <v>870.95</v>
      </c>
      <c r="Q35" t="n">
        <v>1367.36</v>
      </c>
      <c r="R35" t="n">
        <v>170.51</v>
      </c>
      <c r="S35" t="n">
        <v>104.26</v>
      </c>
      <c r="T35" t="n">
        <v>31966.2</v>
      </c>
      <c r="U35" t="n">
        <v>0.61</v>
      </c>
      <c r="V35" t="n">
        <v>0.88</v>
      </c>
      <c r="W35" t="n">
        <v>20.75</v>
      </c>
      <c r="X35" t="n">
        <v>1.96</v>
      </c>
      <c r="Y35" t="n">
        <v>1</v>
      </c>
      <c r="Z35" t="n">
        <v>10</v>
      </c>
      <c r="AA35" t="n">
        <v>1911.955929605126</v>
      </c>
      <c r="AB35" t="n">
        <v>2616.022452428255</v>
      </c>
      <c r="AC35" t="n">
        <v>2366.352941179073</v>
      </c>
      <c r="AD35" t="n">
        <v>1911955.929605126</v>
      </c>
      <c r="AE35" t="n">
        <v>2616022.452428255</v>
      </c>
      <c r="AF35" t="n">
        <v>2.046643436993469e-06</v>
      </c>
      <c r="AG35" t="n">
        <v>2.523333333333333</v>
      </c>
      <c r="AH35" t="n">
        <v>2366352.941179073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1.6558</v>
      </c>
      <c r="E36" t="n">
        <v>60.4</v>
      </c>
      <c r="F36" t="n">
        <v>54.47</v>
      </c>
      <c r="G36" t="n">
        <v>48.78</v>
      </c>
      <c r="H36" t="n">
        <v>0.66</v>
      </c>
      <c r="I36" t="n">
        <v>67</v>
      </c>
      <c r="J36" t="n">
        <v>257.92</v>
      </c>
      <c r="K36" t="n">
        <v>58.47</v>
      </c>
      <c r="L36" t="n">
        <v>9.5</v>
      </c>
      <c r="M36" t="n">
        <v>65</v>
      </c>
      <c r="N36" t="n">
        <v>64.95</v>
      </c>
      <c r="O36" t="n">
        <v>32044.25</v>
      </c>
      <c r="P36" t="n">
        <v>869.6</v>
      </c>
      <c r="Q36" t="n">
        <v>1367.41</v>
      </c>
      <c r="R36" t="n">
        <v>167.89</v>
      </c>
      <c r="S36" t="n">
        <v>104.26</v>
      </c>
      <c r="T36" t="n">
        <v>30668.26</v>
      </c>
      <c r="U36" t="n">
        <v>0.62</v>
      </c>
      <c r="V36" t="n">
        <v>0.88</v>
      </c>
      <c r="W36" t="n">
        <v>20.76</v>
      </c>
      <c r="X36" t="n">
        <v>1.89</v>
      </c>
      <c r="Y36" t="n">
        <v>1</v>
      </c>
      <c r="Z36" t="n">
        <v>10</v>
      </c>
      <c r="AA36" t="n">
        <v>1904.126575150733</v>
      </c>
      <c r="AB36" t="n">
        <v>2605.309984257015</v>
      </c>
      <c r="AC36" t="n">
        <v>2356.662855935053</v>
      </c>
      <c r="AD36" t="n">
        <v>1904126.575150733</v>
      </c>
      <c r="AE36" t="n">
        <v>2605309.984257014</v>
      </c>
      <c r="AF36" t="n">
        <v>2.052096525962084e-06</v>
      </c>
      <c r="AG36" t="n">
        <v>2.516666666666667</v>
      </c>
      <c r="AH36" t="n">
        <v>2356662.855935053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1.6593</v>
      </c>
      <c r="E37" t="n">
        <v>60.26</v>
      </c>
      <c r="F37" t="n">
        <v>54.44</v>
      </c>
      <c r="G37" t="n">
        <v>50.25</v>
      </c>
      <c r="H37" t="n">
        <v>0.67</v>
      </c>
      <c r="I37" t="n">
        <v>65</v>
      </c>
      <c r="J37" t="n">
        <v>258.38</v>
      </c>
      <c r="K37" t="n">
        <v>58.47</v>
      </c>
      <c r="L37" t="n">
        <v>9.75</v>
      </c>
      <c r="M37" t="n">
        <v>63</v>
      </c>
      <c r="N37" t="n">
        <v>65.16</v>
      </c>
      <c r="O37" t="n">
        <v>32100.97</v>
      </c>
      <c r="P37" t="n">
        <v>868.48</v>
      </c>
      <c r="Q37" t="n">
        <v>1367.43</v>
      </c>
      <c r="R37" t="n">
        <v>166.72</v>
      </c>
      <c r="S37" t="n">
        <v>104.26</v>
      </c>
      <c r="T37" t="n">
        <v>30088.99</v>
      </c>
      <c r="U37" t="n">
        <v>0.63</v>
      </c>
      <c r="V37" t="n">
        <v>0.88</v>
      </c>
      <c r="W37" t="n">
        <v>20.76</v>
      </c>
      <c r="X37" t="n">
        <v>1.86</v>
      </c>
      <c r="Y37" t="n">
        <v>1</v>
      </c>
      <c r="Z37" t="n">
        <v>10</v>
      </c>
      <c r="AA37" t="n">
        <v>1898.141569646858</v>
      </c>
      <c r="AB37" t="n">
        <v>2597.121035686804</v>
      </c>
      <c r="AC37" t="n">
        <v>2349.255449123123</v>
      </c>
      <c r="AD37" t="n">
        <v>1898141.569646858</v>
      </c>
      <c r="AE37" t="n">
        <v>2597121.035686804</v>
      </c>
      <c r="AF37" t="n">
        <v>2.056434210368938e-06</v>
      </c>
      <c r="AG37" t="n">
        <v>2.510833333333333</v>
      </c>
      <c r="AH37" t="n">
        <v>2349255.449123123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1.662</v>
      </c>
      <c r="E38" t="n">
        <v>60.17</v>
      </c>
      <c r="F38" t="n">
        <v>54.39</v>
      </c>
      <c r="G38" t="n">
        <v>50.99</v>
      </c>
      <c r="H38" t="n">
        <v>0.6899999999999999</v>
      </c>
      <c r="I38" t="n">
        <v>64</v>
      </c>
      <c r="J38" t="n">
        <v>258.84</v>
      </c>
      <c r="K38" t="n">
        <v>58.47</v>
      </c>
      <c r="L38" t="n">
        <v>10</v>
      </c>
      <c r="M38" t="n">
        <v>62</v>
      </c>
      <c r="N38" t="n">
        <v>65.37</v>
      </c>
      <c r="O38" t="n">
        <v>32157.77</v>
      </c>
      <c r="P38" t="n">
        <v>867.17</v>
      </c>
      <c r="Q38" t="n">
        <v>1367.37</v>
      </c>
      <c r="R38" t="n">
        <v>165.54</v>
      </c>
      <c r="S38" t="n">
        <v>104.26</v>
      </c>
      <c r="T38" t="n">
        <v>29508.54</v>
      </c>
      <c r="U38" t="n">
        <v>0.63</v>
      </c>
      <c r="V38" t="n">
        <v>0.88</v>
      </c>
      <c r="W38" t="n">
        <v>20.74</v>
      </c>
      <c r="X38" t="n">
        <v>1.81</v>
      </c>
      <c r="Y38" t="n">
        <v>1</v>
      </c>
      <c r="Z38" t="n">
        <v>10</v>
      </c>
      <c r="AA38" t="n">
        <v>1892.601394463533</v>
      </c>
      <c r="AB38" t="n">
        <v>2589.5407235857</v>
      </c>
      <c r="AC38" t="n">
        <v>2342.398591369913</v>
      </c>
      <c r="AD38" t="n">
        <v>1892601.394463533</v>
      </c>
      <c r="AE38" t="n">
        <v>2589540.7235857</v>
      </c>
      <c r="AF38" t="n">
        <v>2.059780424054224e-06</v>
      </c>
      <c r="AG38" t="n">
        <v>2.507083333333334</v>
      </c>
      <c r="AH38" t="n">
        <v>2342398.591369912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1.6655</v>
      </c>
      <c r="E39" t="n">
        <v>60.04</v>
      </c>
      <c r="F39" t="n">
        <v>54.36</v>
      </c>
      <c r="G39" t="n">
        <v>52.6</v>
      </c>
      <c r="H39" t="n">
        <v>0.7</v>
      </c>
      <c r="I39" t="n">
        <v>62</v>
      </c>
      <c r="J39" t="n">
        <v>259.3</v>
      </c>
      <c r="K39" t="n">
        <v>58.47</v>
      </c>
      <c r="L39" t="n">
        <v>10.25</v>
      </c>
      <c r="M39" t="n">
        <v>60</v>
      </c>
      <c r="N39" t="n">
        <v>65.58</v>
      </c>
      <c r="O39" t="n">
        <v>32214.64</v>
      </c>
      <c r="P39" t="n">
        <v>866.15</v>
      </c>
      <c r="Q39" t="n">
        <v>1367.41</v>
      </c>
      <c r="R39" t="n">
        <v>164.2</v>
      </c>
      <c r="S39" t="n">
        <v>104.26</v>
      </c>
      <c r="T39" t="n">
        <v>28844.59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1886.811783881661</v>
      </c>
      <c r="AB39" t="n">
        <v>2581.61912296799</v>
      </c>
      <c r="AC39" t="n">
        <v>2335.23301719712</v>
      </c>
      <c r="AD39" t="n">
        <v>1886811.783881661</v>
      </c>
      <c r="AE39" t="n">
        <v>2581619.12296799</v>
      </c>
      <c r="AF39" t="n">
        <v>2.064118108461078e-06</v>
      </c>
      <c r="AG39" t="n">
        <v>2.501666666666666</v>
      </c>
      <c r="AH39" t="n">
        <v>2335233.01719712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1.671</v>
      </c>
      <c r="E40" t="n">
        <v>59.84</v>
      </c>
      <c r="F40" t="n">
        <v>54.25</v>
      </c>
      <c r="G40" t="n">
        <v>54.25</v>
      </c>
      <c r="H40" t="n">
        <v>0.72</v>
      </c>
      <c r="I40" t="n">
        <v>60</v>
      </c>
      <c r="J40" t="n">
        <v>259.76</v>
      </c>
      <c r="K40" t="n">
        <v>58.47</v>
      </c>
      <c r="L40" t="n">
        <v>10.5</v>
      </c>
      <c r="M40" t="n">
        <v>58</v>
      </c>
      <c r="N40" t="n">
        <v>65.79000000000001</v>
      </c>
      <c r="O40" t="n">
        <v>32271.6</v>
      </c>
      <c r="P40" t="n">
        <v>863.97</v>
      </c>
      <c r="Q40" t="n">
        <v>1367.36</v>
      </c>
      <c r="R40" t="n">
        <v>161.16</v>
      </c>
      <c r="S40" t="n">
        <v>104.26</v>
      </c>
      <c r="T40" t="n">
        <v>27335.43</v>
      </c>
      <c r="U40" t="n">
        <v>0.65</v>
      </c>
      <c r="V40" t="n">
        <v>0.88</v>
      </c>
      <c r="W40" t="n">
        <v>20.73</v>
      </c>
      <c r="X40" t="n">
        <v>1.67</v>
      </c>
      <c r="Y40" t="n">
        <v>1</v>
      </c>
      <c r="Z40" t="n">
        <v>10</v>
      </c>
      <c r="AA40" t="n">
        <v>1876.132334071404</v>
      </c>
      <c r="AB40" t="n">
        <v>2567.007028593523</v>
      </c>
      <c r="AC40" t="n">
        <v>2322.01548060155</v>
      </c>
      <c r="AD40" t="n">
        <v>1876132.334071404</v>
      </c>
      <c r="AE40" t="n">
        <v>2567007.028593523</v>
      </c>
      <c r="AF40" t="n">
        <v>2.070934469671847e-06</v>
      </c>
      <c r="AG40" t="n">
        <v>2.493333333333334</v>
      </c>
      <c r="AH40" t="n">
        <v>2322015.48060155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1.673</v>
      </c>
      <c r="E41" t="n">
        <v>59.77</v>
      </c>
      <c r="F41" t="n">
        <v>54.23</v>
      </c>
      <c r="G41" t="n">
        <v>55.15</v>
      </c>
      <c r="H41" t="n">
        <v>0.74</v>
      </c>
      <c r="I41" t="n">
        <v>59</v>
      </c>
      <c r="J41" t="n">
        <v>260.23</v>
      </c>
      <c r="K41" t="n">
        <v>58.47</v>
      </c>
      <c r="L41" t="n">
        <v>10.75</v>
      </c>
      <c r="M41" t="n">
        <v>57</v>
      </c>
      <c r="N41" t="n">
        <v>66</v>
      </c>
      <c r="O41" t="n">
        <v>32328.64</v>
      </c>
      <c r="P41" t="n">
        <v>863.35</v>
      </c>
      <c r="Q41" t="n">
        <v>1367.31</v>
      </c>
      <c r="R41" t="n">
        <v>160.29</v>
      </c>
      <c r="S41" t="n">
        <v>104.26</v>
      </c>
      <c r="T41" t="n">
        <v>26908.37</v>
      </c>
      <c r="U41" t="n">
        <v>0.65</v>
      </c>
      <c r="V41" t="n">
        <v>0.88</v>
      </c>
      <c r="W41" t="n">
        <v>20.73</v>
      </c>
      <c r="X41" t="n">
        <v>1.65</v>
      </c>
      <c r="Y41" t="n">
        <v>1</v>
      </c>
      <c r="Z41" t="n">
        <v>10</v>
      </c>
      <c r="AA41" t="n">
        <v>1872.774589143811</v>
      </c>
      <c r="AB41" t="n">
        <v>2562.412813850337</v>
      </c>
      <c r="AC41" t="n">
        <v>2317.859731265433</v>
      </c>
      <c r="AD41" t="n">
        <v>1872774.589143811</v>
      </c>
      <c r="AE41" t="n">
        <v>2562412.813850337</v>
      </c>
      <c r="AF41" t="n">
        <v>2.073413146475763e-06</v>
      </c>
      <c r="AG41" t="n">
        <v>2.490416666666667</v>
      </c>
      <c r="AH41" t="n">
        <v>2317859.731265433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1.6754</v>
      </c>
      <c r="E42" t="n">
        <v>59.69</v>
      </c>
      <c r="F42" t="n">
        <v>54.19</v>
      </c>
      <c r="G42" t="n">
        <v>56.06</v>
      </c>
      <c r="H42" t="n">
        <v>0.75</v>
      </c>
      <c r="I42" t="n">
        <v>58</v>
      </c>
      <c r="J42" t="n">
        <v>260.69</v>
      </c>
      <c r="K42" t="n">
        <v>58.47</v>
      </c>
      <c r="L42" t="n">
        <v>11</v>
      </c>
      <c r="M42" t="n">
        <v>56</v>
      </c>
      <c r="N42" t="n">
        <v>66.20999999999999</v>
      </c>
      <c r="O42" t="n">
        <v>32385.75</v>
      </c>
      <c r="P42" t="n">
        <v>862.1</v>
      </c>
      <c r="Q42" t="n">
        <v>1367.4</v>
      </c>
      <c r="R42" t="n">
        <v>158.86</v>
      </c>
      <c r="S42" t="n">
        <v>104.26</v>
      </c>
      <c r="T42" t="n">
        <v>26194.37</v>
      </c>
      <c r="U42" t="n">
        <v>0.66</v>
      </c>
      <c r="V42" t="n">
        <v>0.88</v>
      </c>
      <c r="W42" t="n">
        <v>20.74</v>
      </c>
      <c r="X42" t="n">
        <v>1.61</v>
      </c>
      <c r="Y42" t="n">
        <v>1</v>
      </c>
      <c r="Z42" t="n">
        <v>10</v>
      </c>
      <c r="AA42" t="n">
        <v>1867.850518717963</v>
      </c>
      <c r="AB42" t="n">
        <v>2555.675483459038</v>
      </c>
      <c r="AC42" t="n">
        <v>2311.765402230777</v>
      </c>
      <c r="AD42" t="n">
        <v>1867850.518717963</v>
      </c>
      <c r="AE42" t="n">
        <v>2555675.483459038</v>
      </c>
      <c r="AF42" t="n">
        <v>2.076387558640462e-06</v>
      </c>
      <c r="AG42" t="n">
        <v>2.487083333333333</v>
      </c>
      <c r="AH42" t="n">
        <v>2311765.402230776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1.6792</v>
      </c>
      <c r="E43" t="n">
        <v>59.55</v>
      </c>
      <c r="F43" t="n">
        <v>54.15</v>
      </c>
      <c r="G43" t="n">
        <v>58.02</v>
      </c>
      <c r="H43" t="n">
        <v>0.77</v>
      </c>
      <c r="I43" t="n">
        <v>56</v>
      </c>
      <c r="J43" t="n">
        <v>261.15</v>
      </c>
      <c r="K43" t="n">
        <v>58.47</v>
      </c>
      <c r="L43" t="n">
        <v>11.25</v>
      </c>
      <c r="M43" t="n">
        <v>54</v>
      </c>
      <c r="N43" t="n">
        <v>66.43000000000001</v>
      </c>
      <c r="O43" t="n">
        <v>32442.95</v>
      </c>
      <c r="P43" t="n">
        <v>860.95</v>
      </c>
      <c r="Q43" t="n">
        <v>1367.42</v>
      </c>
      <c r="R43" t="n">
        <v>157.62</v>
      </c>
      <c r="S43" t="n">
        <v>104.26</v>
      </c>
      <c r="T43" t="n">
        <v>25586.38</v>
      </c>
      <c r="U43" t="n">
        <v>0.66</v>
      </c>
      <c r="V43" t="n">
        <v>0.89</v>
      </c>
      <c r="W43" t="n">
        <v>20.74</v>
      </c>
      <c r="X43" t="n">
        <v>1.57</v>
      </c>
      <c r="Y43" t="n">
        <v>1</v>
      </c>
      <c r="Z43" t="n">
        <v>10</v>
      </c>
      <c r="AA43" t="n">
        <v>1861.528227910594</v>
      </c>
      <c r="AB43" t="n">
        <v>2547.02504625661</v>
      </c>
      <c r="AC43" t="n">
        <v>2303.940550613983</v>
      </c>
      <c r="AD43" t="n">
        <v>1861528.227910594</v>
      </c>
      <c r="AE43" t="n">
        <v>2547025.04625661</v>
      </c>
      <c r="AF43" t="n">
        <v>2.081097044567902e-06</v>
      </c>
      <c r="AG43" t="n">
        <v>2.48125</v>
      </c>
      <c r="AH43" t="n">
        <v>2303940.550613983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1.6819</v>
      </c>
      <c r="E44" t="n">
        <v>59.46</v>
      </c>
      <c r="F44" t="n">
        <v>54.1</v>
      </c>
      <c r="G44" t="n">
        <v>59.02</v>
      </c>
      <c r="H44" t="n">
        <v>0.78</v>
      </c>
      <c r="I44" t="n">
        <v>55</v>
      </c>
      <c r="J44" t="n">
        <v>261.62</v>
      </c>
      <c r="K44" t="n">
        <v>58.47</v>
      </c>
      <c r="L44" t="n">
        <v>11.5</v>
      </c>
      <c r="M44" t="n">
        <v>53</v>
      </c>
      <c r="N44" t="n">
        <v>66.64</v>
      </c>
      <c r="O44" t="n">
        <v>32500.22</v>
      </c>
      <c r="P44" t="n">
        <v>859.86</v>
      </c>
      <c r="Q44" t="n">
        <v>1367.37</v>
      </c>
      <c r="R44" t="n">
        <v>156.08</v>
      </c>
      <c r="S44" t="n">
        <v>104.26</v>
      </c>
      <c r="T44" t="n">
        <v>24819.34</v>
      </c>
      <c r="U44" t="n">
        <v>0.67</v>
      </c>
      <c r="V44" t="n">
        <v>0.89</v>
      </c>
      <c r="W44" t="n">
        <v>20.73</v>
      </c>
      <c r="X44" t="n">
        <v>1.52</v>
      </c>
      <c r="Y44" t="n">
        <v>1</v>
      </c>
      <c r="Z44" t="n">
        <v>10</v>
      </c>
      <c r="AA44" t="n">
        <v>1856.427686100509</v>
      </c>
      <c r="AB44" t="n">
        <v>2540.046259932029</v>
      </c>
      <c r="AC44" t="n">
        <v>2297.627809861431</v>
      </c>
      <c r="AD44" t="n">
        <v>1856427.686100509</v>
      </c>
      <c r="AE44" t="n">
        <v>2540046.259932029</v>
      </c>
      <c r="AF44" t="n">
        <v>2.084443258253189e-06</v>
      </c>
      <c r="AG44" t="n">
        <v>2.4775</v>
      </c>
      <c r="AH44" t="n">
        <v>2297627.809861431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1.6837</v>
      </c>
      <c r="E45" t="n">
        <v>59.39</v>
      </c>
      <c r="F45" t="n">
        <v>54.09</v>
      </c>
      <c r="G45" t="n">
        <v>60.09</v>
      </c>
      <c r="H45" t="n">
        <v>0.8</v>
      </c>
      <c r="I45" t="n">
        <v>54</v>
      </c>
      <c r="J45" t="n">
        <v>262.08</v>
      </c>
      <c r="K45" t="n">
        <v>58.47</v>
      </c>
      <c r="L45" t="n">
        <v>11.75</v>
      </c>
      <c r="M45" t="n">
        <v>52</v>
      </c>
      <c r="N45" t="n">
        <v>66.86</v>
      </c>
      <c r="O45" t="n">
        <v>32557.58</v>
      </c>
      <c r="P45" t="n">
        <v>858.85</v>
      </c>
      <c r="Q45" t="n">
        <v>1367.37</v>
      </c>
      <c r="R45" t="n">
        <v>155.59</v>
      </c>
      <c r="S45" t="n">
        <v>104.26</v>
      </c>
      <c r="T45" t="n">
        <v>24580.25</v>
      </c>
      <c r="U45" t="n">
        <v>0.67</v>
      </c>
      <c r="V45" t="n">
        <v>0.89</v>
      </c>
      <c r="W45" t="n">
        <v>20.73</v>
      </c>
      <c r="X45" t="n">
        <v>1.51</v>
      </c>
      <c r="Y45" t="n">
        <v>1</v>
      </c>
      <c r="Z45" t="n">
        <v>10</v>
      </c>
      <c r="AA45" t="n">
        <v>1852.881274899211</v>
      </c>
      <c r="AB45" t="n">
        <v>2535.193903669792</v>
      </c>
      <c r="AC45" t="n">
        <v>2293.238555670539</v>
      </c>
      <c r="AD45" t="n">
        <v>1852881.274899211</v>
      </c>
      <c r="AE45" t="n">
        <v>2535193.903669792</v>
      </c>
      <c r="AF45" t="n">
        <v>2.086674067376714e-06</v>
      </c>
      <c r="AG45" t="n">
        <v>2.474583333333333</v>
      </c>
      <c r="AH45" t="n">
        <v>2293238.555670538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1.6856</v>
      </c>
      <c r="E46" t="n">
        <v>59.33</v>
      </c>
      <c r="F46" t="n">
        <v>54.07</v>
      </c>
      <c r="G46" t="n">
        <v>61.21</v>
      </c>
      <c r="H46" t="n">
        <v>0.8100000000000001</v>
      </c>
      <c r="I46" t="n">
        <v>53</v>
      </c>
      <c r="J46" t="n">
        <v>262.55</v>
      </c>
      <c r="K46" t="n">
        <v>58.47</v>
      </c>
      <c r="L46" t="n">
        <v>12</v>
      </c>
      <c r="M46" t="n">
        <v>51</v>
      </c>
      <c r="N46" t="n">
        <v>67.06999999999999</v>
      </c>
      <c r="O46" t="n">
        <v>32615.02</v>
      </c>
      <c r="P46" t="n">
        <v>857.79</v>
      </c>
      <c r="Q46" t="n">
        <v>1367.28</v>
      </c>
      <c r="R46" t="n">
        <v>154.85</v>
      </c>
      <c r="S46" t="n">
        <v>104.26</v>
      </c>
      <c r="T46" t="n">
        <v>24215.68</v>
      </c>
      <c r="U46" t="n">
        <v>0.67</v>
      </c>
      <c r="V46" t="n">
        <v>0.89</v>
      </c>
      <c r="W46" t="n">
        <v>20.73</v>
      </c>
      <c r="X46" t="n">
        <v>1.49</v>
      </c>
      <c r="Y46" t="n">
        <v>1</v>
      </c>
      <c r="Z46" t="n">
        <v>10</v>
      </c>
      <c r="AA46" t="n">
        <v>1849.056922580737</v>
      </c>
      <c r="AB46" t="n">
        <v>2529.96125610914</v>
      </c>
      <c r="AC46" t="n">
        <v>2288.505304649007</v>
      </c>
      <c r="AD46" t="n">
        <v>1849056.922580737</v>
      </c>
      <c r="AE46" t="n">
        <v>2529961.25610914</v>
      </c>
      <c r="AF46" t="n">
        <v>2.089028810340434e-06</v>
      </c>
      <c r="AG46" t="n">
        <v>2.472083333333333</v>
      </c>
      <c r="AH46" t="n">
        <v>2288505.304649008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1.6874</v>
      </c>
      <c r="E47" t="n">
        <v>59.26</v>
      </c>
      <c r="F47" t="n">
        <v>54.05</v>
      </c>
      <c r="G47" t="n">
        <v>62.37</v>
      </c>
      <c r="H47" t="n">
        <v>0.83</v>
      </c>
      <c r="I47" t="n">
        <v>52</v>
      </c>
      <c r="J47" t="n">
        <v>263.01</v>
      </c>
      <c r="K47" t="n">
        <v>58.47</v>
      </c>
      <c r="L47" t="n">
        <v>12.25</v>
      </c>
      <c r="M47" t="n">
        <v>50</v>
      </c>
      <c r="N47" t="n">
        <v>67.29000000000001</v>
      </c>
      <c r="O47" t="n">
        <v>32672.53</v>
      </c>
      <c r="P47" t="n">
        <v>856.85</v>
      </c>
      <c r="Q47" t="n">
        <v>1367.34</v>
      </c>
      <c r="R47" t="n">
        <v>154.34</v>
      </c>
      <c r="S47" t="n">
        <v>104.26</v>
      </c>
      <c r="T47" t="n">
        <v>23966.44</v>
      </c>
      <c r="U47" t="n">
        <v>0.68</v>
      </c>
      <c r="V47" t="n">
        <v>0.89</v>
      </c>
      <c r="W47" t="n">
        <v>20.73</v>
      </c>
      <c r="X47" t="n">
        <v>1.47</v>
      </c>
      <c r="Y47" t="n">
        <v>1</v>
      </c>
      <c r="Z47" t="n">
        <v>10</v>
      </c>
      <c r="AA47" t="n">
        <v>1845.51688242889</v>
      </c>
      <c r="AB47" t="n">
        <v>2525.117616997833</v>
      </c>
      <c r="AC47" t="n">
        <v>2284.123935656394</v>
      </c>
      <c r="AD47" t="n">
        <v>1845516.88242889</v>
      </c>
      <c r="AE47" t="n">
        <v>2525117.616997833</v>
      </c>
      <c r="AF47" t="n">
        <v>2.091259619463958e-06</v>
      </c>
      <c r="AG47" t="n">
        <v>2.469166666666667</v>
      </c>
      <c r="AH47" t="n">
        <v>2284123.935656394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1.6925</v>
      </c>
      <c r="E48" t="n">
        <v>59.09</v>
      </c>
      <c r="F48" t="n">
        <v>53.97</v>
      </c>
      <c r="G48" t="n">
        <v>64.76000000000001</v>
      </c>
      <c r="H48" t="n">
        <v>0.84</v>
      </c>
      <c r="I48" t="n">
        <v>50</v>
      </c>
      <c r="J48" t="n">
        <v>263.48</v>
      </c>
      <c r="K48" t="n">
        <v>58.47</v>
      </c>
      <c r="L48" t="n">
        <v>12.5</v>
      </c>
      <c r="M48" t="n">
        <v>48</v>
      </c>
      <c r="N48" t="n">
        <v>67.51000000000001</v>
      </c>
      <c r="O48" t="n">
        <v>32730.13</v>
      </c>
      <c r="P48" t="n">
        <v>855.36</v>
      </c>
      <c r="Q48" t="n">
        <v>1367.38</v>
      </c>
      <c r="R48" t="n">
        <v>151.78</v>
      </c>
      <c r="S48" t="n">
        <v>104.26</v>
      </c>
      <c r="T48" t="n">
        <v>22696.82</v>
      </c>
      <c r="U48" t="n">
        <v>0.6899999999999999</v>
      </c>
      <c r="V48" t="n">
        <v>0.89</v>
      </c>
      <c r="W48" t="n">
        <v>20.72</v>
      </c>
      <c r="X48" t="n">
        <v>1.39</v>
      </c>
      <c r="Y48" t="n">
        <v>1</v>
      </c>
      <c r="Z48" t="n">
        <v>10</v>
      </c>
      <c r="AA48" t="n">
        <v>1836.960950627058</v>
      </c>
      <c r="AB48" t="n">
        <v>2513.411013645495</v>
      </c>
      <c r="AC48" t="n">
        <v>2273.534594097681</v>
      </c>
      <c r="AD48" t="n">
        <v>1836960.950627058</v>
      </c>
      <c r="AE48" t="n">
        <v>2513411.013645495</v>
      </c>
      <c r="AF48" t="n">
        <v>2.097580245313944e-06</v>
      </c>
      <c r="AG48" t="n">
        <v>2.462083333333334</v>
      </c>
      <c r="AH48" t="n">
        <v>2273534.594097681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1.6934</v>
      </c>
      <c r="E49" t="n">
        <v>59.05</v>
      </c>
      <c r="F49" t="n">
        <v>53.98</v>
      </c>
      <c r="G49" t="n">
        <v>66.09999999999999</v>
      </c>
      <c r="H49" t="n">
        <v>0.86</v>
      </c>
      <c r="I49" t="n">
        <v>49</v>
      </c>
      <c r="J49" t="n">
        <v>263.95</v>
      </c>
      <c r="K49" t="n">
        <v>58.47</v>
      </c>
      <c r="L49" t="n">
        <v>12.75</v>
      </c>
      <c r="M49" t="n">
        <v>47</v>
      </c>
      <c r="N49" t="n">
        <v>67.72</v>
      </c>
      <c r="O49" t="n">
        <v>32787.82</v>
      </c>
      <c r="P49" t="n">
        <v>855.02</v>
      </c>
      <c r="Q49" t="n">
        <v>1367.35</v>
      </c>
      <c r="R49" t="n">
        <v>152.03</v>
      </c>
      <c r="S49" t="n">
        <v>104.26</v>
      </c>
      <c r="T49" t="n">
        <v>22826.78</v>
      </c>
      <c r="U49" t="n">
        <v>0.6899999999999999</v>
      </c>
      <c r="V49" t="n">
        <v>0.89</v>
      </c>
      <c r="W49" t="n">
        <v>20.73</v>
      </c>
      <c r="X49" t="n">
        <v>1.4</v>
      </c>
      <c r="Y49" t="n">
        <v>1</v>
      </c>
      <c r="Z49" t="n">
        <v>10</v>
      </c>
      <c r="AA49" t="n">
        <v>1835.605353048554</v>
      </c>
      <c r="AB49" t="n">
        <v>2511.556225233843</v>
      </c>
      <c r="AC49" t="n">
        <v>2271.856824088825</v>
      </c>
      <c r="AD49" t="n">
        <v>1835605.353048554</v>
      </c>
      <c r="AE49" t="n">
        <v>2511556.225233843</v>
      </c>
      <c r="AF49" t="n">
        <v>2.098695649875706e-06</v>
      </c>
      <c r="AG49" t="n">
        <v>2.460416666666667</v>
      </c>
      <c r="AH49" t="n">
        <v>2271856.824088825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1.6964</v>
      </c>
      <c r="E50" t="n">
        <v>58.95</v>
      </c>
      <c r="F50" t="n">
        <v>53.93</v>
      </c>
      <c r="G50" t="n">
        <v>67.41</v>
      </c>
      <c r="H50" t="n">
        <v>0.87</v>
      </c>
      <c r="I50" t="n">
        <v>48</v>
      </c>
      <c r="J50" t="n">
        <v>264.42</v>
      </c>
      <c r="K50" t="n">
        <v>58.47</v>
      </c>
      <c r="L50" t="n">
        <v>13</v>
      </c>
      <c r="M50" t="n">
        <v>46</v>
      </c>
      <c r="N50" t="n">
        <v>67.94</v>
      </c>
      <c r="O50" t="n">
        <v>32845.58</v>
      </c>
      <c r="P50" t="n">
        <v>853.75</v>
      </c>
      <c r="Q50" t="n">
        <v>1367.26</v>
      </c>
      <c r="R50" t="n">
        <v>150.17</v>
      </c>
      <c r="S50" t="n">
        <v>104.26</v>
      </c>
      <c r="T50" t="n">
        <v>21899.89</v>
      </c>
      <c r="U50" t="n">
        <v>0.6899999999999999</v>
      </c>
      <c r="V50" t="n">
        <v>0.89</v>
      </c>
      <c r="W50" t="n">
        <v>20.73</v>
      </c>
      <c r="X50" t="n">
        <v>1.35</v>
      </c>
      <c r="Y50" t="n">
        <v>1</v>
      </c>
      <c r="Z50" t="n">
        <v>10</v>
      </c>
      <c r="AA50" t="n">
        <v>1830.008198835589</v>
      </c>
      <c r="AB50" t="n">
        <v>2503.897951910646</v>
      </c>
      <c r="AC50" t="n">
        <v>2264.929445623142</v>
      </c>
      <c r="AD50" t="n">
        <v>1830008.198835589</v>
      </c>
      <c r="AE50" t="n">
        <v>2503897.951910647</v>
      </c>
      <c r="AF50" t="n">
        <v>2.10241366508158e-06</v>
      </c>
      <c r="AG50" t="n">
        <v>2.45625</v>
      </c>
      <c r="AH50" t="n">
        <v>2264929.445623142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1.6963</v>
      </c>
      <c r="E51" t="n">
        <v>58.95</v>
      </c>
      <c r="F51" t="n">
        <v>53.93</v>
      </c>
      <c r="G51" t="n">
        <v>67.41</v>
      </c>
      <c r="H51" t="n">
        <v>0.89</v>
      </c>
      <c r="I51" t="n">
        <v>48</v>
      </c>
      <c r="J51" t="n">
        <v>264.89</v>
      </c>
      <c r="K51" t="n">
        <v>58.47</v>
      </c>
      <c r="L51" t="n">
        <v>13.25</v>
      </c>
      <c r="M51" t="n">
        <v>46</v>
      </c>
      <c r="N51" t="n">
        <v>68.16</v>
      </c>
      <c r="O51" t="n">
        <v>32903.43</v>
      </c>
      <c r="P51" t="n">
        <v>853.42</v>
      </c>
      <c r="Q51" t="n">
        <v>1367.2</v>
      </c>
      <c r="R51" t="n">
        <v>150.64</v>
      </c>
      <c r="S51" t="n">
        <v>104.26</v>
      </c>
      <c r="T51" t="n">
        <v>22133.87</v>
      </c>
      <c r="U51" t="n">
        <v>0.6899999999999999</v>
      </c>
      <c r="V51" t="n">
        <v>0.89</v>
      </c>
      <c r="W51" t="n">
        <v>20.72</v>
      </c>
      <c r="X51" t="n">
        <v>1.35</v>
      </c>
      <c r="Y51" t="n">
        <v>1</v>
      </c>
      <c r="Z51" t="n">
        <v>10</v>
      </c>
      <c r="AA51" t="n">
        <v>1829.644053942828</v>
      </c>
      <c r="AB51" t="n">
        <v>2503.399712803432</v>
      </c>
      <c r="AC51" t="n">
        <v>2264.478757757036</v>
      </c>
      <c r="AD51" t="n">
        <v>1829644.053942828</v>
      </c>
      <c r="AE51" t="n">
        <v>2503399.712803432</v>
      </c>
      <c r="AF51" t="n">
        <v>2.102289731241384e-06</v>
      </c>
      <c r="AG51" t="n">
        <v>2.45625</v>
      </c>
      <c r="AH51" t="n">
        <v>2264478.757757036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1.6984</v>
      </c>
      <c r="E52" t="n">
        <v>58.88</v>
      </c>
      <c r="F52" t="n">
        <v>53.9</v>
      </c>
      <c r="G52" t="n">
        <v>68.81</v>
      </c>
      <c r="H52" t="n">
        <v>0.91</v>
      </c>
      <c r="I52" t="n">
        <v>47</v>
      </c>
      <c r="J52" t="n">
        <v>265.36</v>
      </c>
      <c r="K52" t="n">
        <v>58.47</v>
      </c>
      <c r="L52" t="n">
        <v>13.5</v>
      </c>
      <c r="M52" t="n">
        <v>45</v>
      </c>
      <c r="N52" t="n">
        <v>68.38</v>
      </c>
      <c r="O52" t="n">
        <v>32961.36</v>
      </c>
      <c r="P52" t="n">
        <v>852.33</v>
      </c>
      <c r="Q52" t="n">
        <v>1367.4</v>
      </c>
      <c r="R52" t="n">
        <v>149.82</v>
      </c>
      <c r="S52" t="n">
        <v>104.26</v>
      </c>
      <c r="T52" t="n">
        <v>21729.12</v>
      </c>
      <c r="U52" t="n">
        <v>0.7</v>
      </c>
      <c r="V52" t="n">
        <v>0.89</v>
      </c>
      <c r="W52" t="n">
        <v>20.71</v>
      </c>
      <c r="X52" t="n">
        <v>1.32</v>
      </c>
      <c r="Y52" t="n">
        <v>1</v>
      </c>
      <c r="Z52" t="n">
        <v>10</v>
      </c>
      <c r="AA52" t="n">
        <v>1825.506094718007</v>
      </c>
      <c r="AB52" t="n">
        <v>2497.737974438156</v>
      </c>
      <c r="AC52" t="n">
        <v>2259.357367755042</v>
      </c>
      <c r="AD52" t="n">
        <v>1825506.094718007</v>
      </c>
      <c r="AE52" t="n">
        <v>2497737.974438156</v>
      </c>
      <c r="AF52" t="n">
        <v>2.104892341885496e-06</v>
      </c>
      <c r="AG52" t="n">
        <v>2.453333333333334</v>
      </c>
      <c r="AH52" t="n">
        <v>2259357.367755042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1.7006</v>
      </c>
      <c r="E53" t="n">
        <v>58.8</v>
      </c>
      <c r="F53" t="n">
        <v>53.87</v>
      </c>
      <c r="G53" t="n">
        <v>70.27</v>
      </c>
      <c r="H53" t="n">
        <v>0.92</v>
      </c>
      <c r="I53" t="n">
        <v>46</v>
      </c>
      <c r="J53" t="n">
        <v>265.83</v>
      </c>
      <c r="K53" t="n">
        <v>58.47</v>
      </c>
      <c r="L53" t="n">
        <v>13.75</v>
      </c>
      <c r="M53" t="n">
        <v>44</v>
      </c>
      <c r="N53" t="n">
        <v>68.59999999999999</v>
      </c>
      <c r="O53" t="n">
        <v>33019.37</v>
      </c>
      <c r="P53" t="n">
        <v>851.86</v>
      </c>
      <c r="Q53" t="n">
        <v>1367.21</v>
      </c>
      <c r="R53" t="n">
        <v>148.37</v>
      </c>
      <c r="S53" t="n">
        <v>104.26</v>
      </c>
      <c r="T53" t="n">
        <v>21011.43</v>
      </c>
      <c r="U53" t="n">
        <v>0.7</v>
      </c>
      <c r="V53" t="n">
        <v>0.89</v>
      </c>
      <c r="W53" t="n">
        <v>20.73</v>
      </c>
      <c r="X53" t="n">
        <v>1.3</v>
      </c>
      <c r="Y53" t="n">
        <v>1</v>
      </c>
      <c r="Z53" t="n">
        <v>10</v>
      </c>
      <c r="AA53" t="n">
        <v>1822.150375597093</v>
      </c>
      <c r="AB53" t="n">
        <v>2493.146531493042</v>
      </c>
      <c r="AC53" t="n">
        <v>2255.204125680479</v>
      </c>
      <c r="AD53" t="n">
        <v>1822150.375597093</v>
      </c>
      <c r="AE53" t="n">
        <v>2493146.531493042</v>
      </c>
      <c r="AF53" t="n">
        <v>2.107618886369804e-06</v>
      </c>
      <c r="AG53" t="n">
        <v>2.45</v>
      </c>
      <c r="AH53" t="n">
        <v>2255204.125680479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1.7027</v>
      </c>
      <c r="E54" t="n">
        <v>58.73</v>
      </c>
      <c r="F54" t="n">
        <v>53.85</v>
      </c>
      <c r="G54" t="n">
        <v>71.8</v>
      </c>
      <c r="H54" t="n">
        <v>0.9399999999999999</v>
      </c>
      <c r="I54" t="n">
        <v>45</v>
      </c>
      <c r="J54" t="n">
        <v>266.3</v>
      </c>
      <c r="K54" t="n">
        <v>58.47</v>
      </c>
      <c r="L54" t="n">
        <v>14</v>
      </c>
      <c r="M54" t="n">
        <v>43</v>
      </c>
      <c r="N54" t="n">
        <v>68.81999999999999</v>
      </c>
      <c r="O54" t="n">
        <v>33077.47</v>
      </c>
      <c r="P54" t="n">
        <v>850.76</v>
      </c>
      <c r="Q54" t="n">
        <v>1367.33</v>
      </c>
      <c r="R54" t="n">
        <v>147.73</v>
      </c>
      <c r="S54" t="n">
        <v>104.26</v>
      </c>
      <c r="T54" t="n">
        <v>20698.06</v>
      </c>
      <c r="U54" t="n">
        <v>0.71</v>
      </c>
      <c r="V54" t="n">
        <v>0.89</v>
      </c>
      <c r="W54" t="n">
        <v>20.72</v>
      </c>
      <c r="X54" t="n">
        <v>1.27</v>
      </c>
      <c r="Y54" t="n">
        <v>1</v>
      </c>
      <c r="Z54" t="n">
        <v>10</v>
      </c>
      <c r="AA54" t="n">
        <v>1818.126255802036</v>
      </c>
      <c r="AB54" t="n">
        <v>2487.64055325781</v>
      </c>
      <c r="AC54" t="n">
        <v>2250.223630280328</v>
      </c>
      <c r="AD54" t="n">
        <v>1818126.255802036</v>
      </c>
      <c r="AE54" t="n">
        <v>2487640.553257809</v>
      </c>
      <c r="AF54" t="n">
        <v>2.110221497013916e-06</v>
      </c>
      <c r="AG54" t="n">
        <v>2.447083333333333</v>
      </c>
      <c r="AH54" t="n">
        <v>2250223.630280328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1.7045</v>
      </c>
      <c r="E55" t="n">
        <v>58.67</v>
      </c>
      <c r="F55" t="n">
        <v>53.83</v>
      </c>
      <c r="G55" t="n">
        <v>73.41</v>
      </c>
      <c r="H55" t="n">
        <v>0.95</v>
      </c>
      <c r="I55" t="n">
        <v>44</v>
      </c>
      <c r="J55" t="n">
        <v>266.77</v>
      </c>
      <c r="K55" t="n">
        <v>58.47</v>
      </c>
      <c r="L55" t="n">
        <v>14.25</v>
      </c>
      <c r="M55" t="n">
        <v>42</v>
      </c>
      <c r="N55" t="n">
        <v>69.04000000000001</v>
      </c>
      <c r="O55" t="n">
        <v>33135.65</v>
      </c>
      <c r="P55" t="n">
        <v>850.16</v>
      </c>
      <c r="Q55" t="n">
        <v>1367.32</v>
      </c>
      <c r="R55" t="n">
        <v>147.1</v>
      </c>
      <c r="S55" t="n">
        <v>104.26</v>
      </c>
      <c r="T55" t="n">
        <v>20384.65</v>
      </c>
      <c r="U55" t="n">
        <v>0.71</v>
      </c>
      <c r="V55" t="n">
        <v>0.89</v>
      </c>
      <c r="W55" t="n">
        <v>20.73</v>
      </c>
      <c r="X55" t="n">
        <v>1.25</v>
      </c>
      <c r="Y55" t="n">
        <v>1</v>
      </c>
      <c r="Z55" t="n">
        <v>10</v>
      </c>
      <c r="AA55" t="n">
        <v>1815.140385860138</v>
      </c>
      <c r="AB55" t="n">
        <v>2483.555154276019</v>
      </c>
      <c r="AC55" t="n">
        <v>2246.528136043466</v>
      </c>
      <c r="AD55" t="n">
        <v>1815140.385860138</v>
      </c>
      <c r="AE55" t="n">
        <v>2483555.154276019</v>
      </c>
      <c r="AF55" t="n">
        <v>2.11245230613744e-06</v>
      </c>
      <c r="AG55" t="n">
        <v>2.444583333333334</v>
      </c>
      <c r="AH55" t="n">
        <v>2246528.136043466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1.7079</v>
      </c>
      <c r="E56" t="n">
        <v>58.55</v>
      </c>
      <c r="F56" t="n">
        <v>53.76</v>
      </c>
      <c r="G56" t="n">
        <v>75.02</v>
      </c>
      <c r="H56" t="n">
        <v>0.97</v>
      </c>
      <c r="I56" t="n">
        <v>43</v>
      </c>
      <c r="J56" t="n">
        <v>267.24</v>
      </c>
      <c r="K56" t="n">
        <v>58.47</v>
      </c>
      <c r="L56" t="n">
        <v>14.5</v>
      </c>
      <c r="M56" t="n">
        <v>41</v>
      </c>
      <c r="N56" t="n">
        <v>69.27</v>
      </c>
      <c r="O56" t="n">
        <v>33193.92</v>
      </c>
      <c r="P56" t="n">
        <v>848.71</v>
      </c>
      <c r="Q56" t="n">
        <v>1367.34</v>
      </c>
      <c r="R56" t="n">
        <v>145.27</v>
      </c>
      <c r="S56" t="n">
        <v>104.26</v>
      </c>
      <c r="T56" t="n">
        <v>19477.58</v>
      </c>
      <c r="U56" t="n">
        <v>0.72</v>
      </c>
      <c r="V56" t="n">
        <v>0.89</v>
      </c>
      <c r="W56" t="n">
        <v>20.71</v>
      </c>
      <c r="X56" t="n">
        <v>1.19</v>
      </c>
      <c r="Y56" t="n">
        <v>1</v>
      </c>
      <c r="Z56" t="n">
        <v>10</v>
      </c>
      <c r="AA56" t="n">
        <v>1808.717722363145</v>
      </c>
      <c r="AB56" t="n">
        <v>2474.767382731518</v>
      </c>
      <c r="AC56" t="n">
        <v>2238.579057081457</v>
      </c>
      <c r="AD56" t="n">
        <v>1808717.722363145</v>
      </c>
      <c r="AE56" t="n">
        <v>2474767.382731518</v>
      </c>
      <c r="AF56" t="n">
        <v>2.116666056704097e-06</v>
      </c>
      <c r="AG56" t="n">
        <v>2.439583333333333</v>
      </c>
      <c r="AH56" t="n">
        <v>2238579.057081457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1.7078</v>
      </c>
      <c r="E57" t="n">
        <v>58.56</v>
      </c>
      <c r="F57" t="n">
        <v>53.77</v>
      </c>
      <c r="G57" t="n">
        <v>75.03</v>
      </c>
      <c r="H57" t="n">
        <v>0.98</v>
      </c>
      <c r="I57" t="n">
        <v>43</v>
      </c>
      <c r="J57" t="n">
        <v>267.71</v>
      </c>
      <c r="K57" t="n">
        <v>58.47</v>
      </c>
      <c r="L57" t="n">
        <v>14.75</v>
      </c>
      <c r="M57" t="n">
        <v>41</v>
      </c>
      <c r="N57" t="n">
        <v>69.48999999999999</v>
      </c>
      <c r="O57" t="n">
        <v>33252.27</v>
      </c>
      <c r="P57" t="n">
        <v>847.91</v>
      </c>
      <c r="Q57" t="n">
        <v>1367.26</v>
      </c>
      <c r="R57" t="n">
        <v>145.44</v>
      </c>
      <c r="S57" t="n">
        <v>104.26</v>
      </c>
      <c r="T57" t="n">
        <v>19562.79</v>
      </c>
      <c r="U57" t="n">
        <v>0.72</v>
      </c>
      <c r="V57" t="n">
        <v>0.89</v>
      </c>
      <c r="W57" t="n">
        <v>20.71</v>
      </c>
      <c r="X57" t="n">
        <v>1.19</v>
      </c>
      <c r="Y57" t="n">
        <v>1</v>
      </c>
      <c r="Z57" t="n">
        <v>10</v>
      </c>
      <c r="AA57" t="n">
        <v>1807.801422260479</v>
      </c>
      <c r="AB57" t="n">
        <v>2473.513660506741</v>
      </c>
      <c r="AC57" t="n">
        <v>2237.444988346204</v>
      </c>
      <c r="AD57" t="n">
        <v>1807801.422260479</v>
      </c>
      <c r="AE57" t="n">
        <v>2473513.660506742</v>
      </c>
      <c r="AF57" t="n">
        <v>2.116542122863902e-06</v>
      </c>
      <c r="AG57" t="n">
        <v>2.44</v>
      </c>
      <c r="AH57" t="n">
        <v>2237444.988346204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1.7097</v>
      </c>
      <c r="E58" t="n">
        <v>58.49</v>
      </c>
      <c r="F58" t="n">
        <v>53.75</v>
      </c>
      <c r="G58" t="n">
        <v>76.78</v>
      </c>
      <c r="H58" t="n">
        <v>1</v>
      </c>
      <c r="I58" t="n">
        <v>42</v>
      </c>
      <c r="J58" t="n">
        <v>268.19</v>
      </c>
      <c r="K58" t="n">
        <v>58.47</v>
      </c>
      <c r="L58" t="n">
        <v>15</v>
      </c>
      <c r="M58" t="n">
        <v>40</v>
      </c>
      <c r="N58" t="n">
        <v>69.70999999999999</v>
      </c>
      <c r="O58" t="n">
        <v>33310.7</v>
      </c>
      <c r="P58" t="n">
        <v>847.51</v>
      </c>
      <c r="Q58" t="n">
        <v>1367.3</v>
      </c>
      <c r="R58" t="n">
        <v>144.74</v>
      </c>
      <c r="S58" t="n">
        <v>104.26</v>
      </c>
      <c r="T58" t="n">
        <v>19215.16</v>
      </c>
      <c r="U58" t="n">
        <v>0.72</v>
      </c>
      <c r="V58" t="n">
        <v>0.89</v>
      </c>
      <c r="W58" t="n">
        <v>20.71</v>
      </c>
      <c r="X58" t="n">
        <v>1.17</v>
      </c>
      <c r="Y58" t="n">
        <v>1</v>
      </c>
      <c r="Z58" t="n">
        <v>10</v>
      </c>
      <c r="AA58" t="n">
        <v>1805.009945474383</v>
      </c>
      <c r="AB58" t="n">
        <v>2469.694238816742</v>
      </c>
      <c r="AC58" t="n">
        <v>2233.990086901706</v>
      </c>
      <c r="AD58" t="n">
        <v>1805009.945474383</v>
      </c>
      <c r="AE58" t="n">
        <v>2469694.238816742</v>
      </c>
      <c r="AF58" t="n">
        <v>2.118896865827622e-06</v>
      </c>
      <c r="AG58" t="n">
        <v>2.437083333333333</v>
      </c>
      <c r="AH58" t="n">
        <v>2233990.086901706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1.7123</v>
      </c>
      <c r="E59" t="n">
        <v>58.4</v>
      </c>
      <c r="F59" t="n">
        <v>53.71</v>
      </c>
      <c r="G59" t="n">
        <v>78.59999999999999</v>
      </c>
      <c r="H59" t="n">
        <v>1.01</v>
      </c>
      <c r="I59" t="n">
        <v>41</v>
      </c>
      <c r="J59" t="n">
        <v>268.66</v>
      </c>
      <c r="K59" t="n">
        <v>58.47</v>
      </c>
      <c r="L59" t="n">
        <v>15.25</v>
      </c>
      <c r="M59" t="n">
        <v>39</v>
      </c>
      <c r="N59" t="n">
        <v>69.94</v>
      </c>
      <c r="O59" t="n">
        <v>33369.22</v>
      </c>
      <c r="P59" t="n">
        <v>845.84</v>
      </c>
      <c r="Q59" t="n">
        <v>1367.35</v>
      </c>
      <c r="R59" t="n">
        <v>143.35</v>
      </c>
      <c r="S59" t="n">
        <v>104.26</v>
      </c>
      <c r="T59" t="n">
        <v>18527.38</v>
      </c>
      <c r="U59" t="n">
        <v>0.73</v>
      </c>
      <c r="V59" t="n">
        <v>0.89</v>
      </c>
      <c r="W59" t="n">
        <v>20.7</v>
      </c>
      <c r="X59" t="n">
        <v>1.13</v>
      </c>
      <c r="Y59" t="n">
        <v>1</v>
      </c>
      <c r="Z59" t="n">
        <v>10</v>
      </c>
      <c r="AA59" t="n">
        <v>1799.480313845836</v>
      </c>
      <c r="AB59" t="n">
        <v>2462.128352872434</v>
      </c>
      <c r="AC59" t="n">
        <v>2227.146278493135</v>
      </c>
      <c r="AD59" t="n">
        <v>1799480.313845837</v>
      </c>
      <c r="AE59" t="n">
        <v>2462128.352872434</v>
      </c>
      <c r="AF59" t="n">
        <v>2.122119145672713e-06</v>
      </c>
      <c r="AG59" t="n">
        <v>2.433333333333333</v>
      </c>
      <c r="AH59" t="n">
        <v>2227146.278493135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1.7149</v>
      </c>
      <c r="E60" t="n">
        <v>58.31</v>
      </c>
      <c r="F60" t="n">
        <v>53.66</v>
      </c>
      <c r="G60" t="n">
        <v>80.5</v>
      </c>
      <c r="H60" t="n">
        <v>1.03</v>
      </c>
      <c r="I60" t="n">
        <v>40</v>
      </c>
      <c r="J60" t="n">
        <v>269.14</v>
      </c>
      <c r="K60" t="n">
        <v>58.47</v>
      </c>
      <c r="L60" t="n">
        <v>15.5</v>
      </c>
      <c r="M60" t="n">
        <v>38</v>
      </c>
      <c r="N60" t="n">
        <v>70.16</v>
      </c>
      <c r="O60" t="n">
        <v>33427.83</v>
      </c>
      <c r="P60" t="n">
        <v>844.9</v>
      </c>
      <c r="Q60" t="n">
        <v>1367.42</v>
      </c>
      <c r="R60" t="n">
        <v>141.86</v>
      </c>
      <c r="S60" t="n">
        <v>104.26</v>
      </c>
      <c r="T60" t="n">
        <v>17786.33</v>
      </c>
      <c r="U60" t="n">
        <v>0.73</v>
      </c>
      <c r="V60" t="n">
        <v>0.89</v>
      </c>
      <c r="W60" t="n">
        <v>20.71</v>
      </c>
      <c r="X60" t="n">
        <v>1.09</v>
      </c>
      <c r="Y60" t="n">
        <v>1</v>
      </c>
      <c r="Z60" t="n">
        <v>10</v>
      </c>
      <c r="AA60" t="n">
        <v>1794.889182162776</v>
      </c>
      <c r="AB60" t="n">
        <v>2455.846563957236</v>
      </c>
      <c r="AC60" t="n">
        <v>2221.464014695457</v>
      </c>
      <c r="AD60" t="n">
        <v>1794889.182162776</v>
      </c>
      <c r="AE60" t="n">
        <v>2455846.563957235</v>
      </c>
      <c r="AF60" t="n">
        <v>2.125341425517804e-06</v>
      </c>
      <c r="AG60" t="n">
        <v>2.429583333333333</v>
      </c>
      <c r="AH60" t="n">
        <v>2221464.014695457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1.7138</v>
      </c>
      <c r="E61" t="n">
        <v>58.35</v>
      </c>
      <c r="F61" t="n">
        <v>53.7</v>
      </c>
      <c r="G61" t="n">
        <v>80.56</v>
      </c>
      <c r="H61" t="n">
        <v>1.04</v>
      </c>
      <c r="I61" t="n">
        <v>40</v>
      </c>
      <c r="J61" t="n">
        <v>269.61</v>
      </c>
      <c r="K61" t="n">
        <v>58.47</v>
      </c>
      <c r="L61" t="n">
        <v>15.75</v>
      </c>
      <c r="M61" t="n">
        <v>38</v>
      </c>
      <c r="N61" t="n">
        <v>70.39</v>
      </c>
      <c r="O61" t="n">
        <v>33486.53</v>
      </c>
      <c r="P61" t="n">
        <v>845.9400000000001</v>
      </c>
      <c r="Q61" t="n">
        <v>1367.2</v>
      </c>
      <c r="R61" t="n">
        <v>143.18</v>
      </c>
      <c r="S61" t="n">
        <v>104.26</v>
      </c>
      <c r="T61" t="n">
        <v>18446.39</v>
      </c>
      <c r="U61" t="n">
        <v>0.73</v>
      </c>
      <c r="V61" t="n">
        <v>0.89</v>
      </c>
      <c r="W61" t="n">
        <v>20.71</v>
      </c>
      <c r="X61" t="n">
        <v>1.13</v>
      </c>
      <c r="Y61" t="n">
        <v>1</v>
      </c>
      <c r="Z61" t="n">
        <v>10</v>
      </c>
      <c r="AA61" t="n">
        <v>1797.940313834907</v>
      </c>
      <c r="AB61" t="n">
        <v>2460.021256917474</v>
      </c>
      <c r="AC61" t="n">
        <v>2225.240280818789</v>
      </c>
      <c r="AD61" t="n">
        <v>1797940.313834907</v>
      </c>
      <c r="AE61" t="n">
        <v>2460021.256917474</v>
      </c>
      <c r="AF61" t="n">
        <v>2.12397815327565e-06</v>
      </c>
      <c r="AG61" t="n">
        <v>2.43125</v>
      </c>
      <c r="AH61" t="n">
        <v>2225240.280818788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1.7169</v>
      </c>
      <c r="E62" t="n">
        <v>58.24</v>
      </c>
      <c r="F62" t="n">
        <v>53.64</v>
      </c>
      <c r="G62" t="n">
        <v>82.53</v>
      </c>
      <c r="H62" t="n">
        <v>1.05</v>
      </c>
      <c r="I62" t="n">
        <v>39</v>
      </c>
      <c r="J62" t="n">
        <v>270.09</v>
      </c>
      <c r="K62" t="n">
        <v>58.47</v>
      </c>
      <c r="L62" t="n">
        <v>16</v>
      </c>
      <c r="M62" t="n">
        <v>37</v>
      </c>
      <c r="N62" t="n">
        <v>70.62</v>
      </c>
      <c r="O62" t="n">
        <v>33545.31</v>
      </c>
      <c r="P62" t="n">
        <v>844.3099999999999</v>
      </c>
      <c r="Q62" t="n">
        <v>1367.3</v>
      </c>
      <c r="R62" t="n">
        <v>141.02</v>
      </c>
      <c r="S62" t="n">
        <v>104.26</v>
      </c>
      <c r="T62" t="n">
        <v>17373.14</v>
      </c>
      <c r="U62" t="n">
        <v>0.74</v>
      </c>
      <c r="V62" t="n">
        <v>0.89</v>
      </c>
      <c r="W62" t="n">
        <v>20.71</v>
      </c>
      <c r="X62" t="n">
        <v>1.07</v>
      </c>
      <c r="Y62" t="n">
        <v>1</v>
      </c>
      <c r="Z62" t="n">
        <v>10</v>
      </c>
      <c r="AA62" t="n">
        <v>1791.752734562155</v>
      </c>
      <c r="AB62" t="n">
        <v>2451.555137979763</v>
      </c>
      <c r="AC62" t="n">
        <v>2217.58215639022</v>
      </c>
      <c r="AD62" t="n">
        <v>1791752.734562155</v>
      </c>
      <c r="AE62" t="n">
        <v>2451555.137979763</v>
      </c>
      <c r="AF62" t="n">
        <v>2.127820102321719e-06</v>
      </c>
      <c r="AG62" t="n">
        <v>2.426666666666667</v>
      </c>
      <c r="AH62" t="n">
        <v>2217582.15639022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1.7161</v>
      </c>
      <c r="E63" t="n">
        <v>58.27</v>
      </c>
      <c r="F63" t="n">
        <v>53.67</v>
      </c>
      <c r="G63" t="n">
        <v>82.56999999999999</v>
      </c>
      <c r="H63" t="n">
        <v>1.07</v>
      </c>
      <c r="I63" t="n">
        <v>39</v>
      </c>
      <c r="J63" t="n">
        <v>270.57</v>
      </c>
      <c r="K63" t="n">
        <v>58.47</v>
      </c>
      <c r="L63" t="n">
        <v>16.25</v>
      </c>
      <c r="M63" t="n">
        <v>37</v>
      </c>
      <c r="N63" t="n">
        <v>70.84</v>
      </c>
      <c r="O63" t="n">
        <v>33604.17</v>
      </c>
      <c r="P63" t="n">
        <v>844.08</v>
      </c>
      <c r="Q63" t="n">
        <v>1367.35</v>
      </c>
      <c r="R63" t="n">
        <v>142.19</v>
      </c>
      <c r="S63" t="n">
        <v>104.26</v>
      </c>
      <c r="T63" t="n">
        <v>17956.44</v>
      </c>
      <c r="U63" t="n">
        <v>0.73</v>
      </c>
      <c r="V63" t="n">
        <v>0.89</v>
      </c>
      <c r="W63" t="n">
        <v>20.7</v>
      </c>
      <c r="X63" t="n">
        <v>1.09</v>
      </c>
      <c r="Y63" t="n">
        <v>1</v>
      </c>
      <c r="Z63" t="n">
        <v>10</v>
      </c>
      <c r="AA63" t="n">
        <v>1792.58732285507</v>
      </c>
      <c r="AB63" t="n">
        <v>2452.697058501567</v>
      </c>
      <c r="AC63" t="n">
        <v>2218.615093620119</v>
      </c>
      <c r="AD63" t="n">
        <v>1792587.32285507</v>
      </c>
      <c r="AE63" t="n">
        <v>2452697.058501567</v>
      </c>
      <c r="AF63" t="n">
        <v>2.126828631600153e-06</v>
      </c>
      <c r="AG63" t="n">
        <v>2.427916666666667</v>
      </c>
      <c r="AH63" t="n">
        <v>2218615.093620119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1.719</v>
      </c>
      <c r="E64" t="n">
        <v>58.17</v>
      </c>
      <c r="F64" t="n">
        <v>53.62</v>
      </c>
      <c r="G64" t="n">
        <v>84.66</v>
      </c>
      <c r="H64" t="n">
        <v>1.08</v>
      </c>
      <c r="I64" t="n">
        <v>38</v>
      </c>
      <c r="J64" t="n">
        <v>271.05</v>
      </c>
      <c r="K64" t="n">
        <v>58.47</v>
      </c>
      <c r="L64" t="n">
        <v>16.5</v>
      </c>
      <c r="M64" t="n">
        <v>36</v>
      </c>
      <c r="N64" t="n">
        <v>71.06999999999999</v>
      </c>
      <c r="O64" t="n">
        <v>33663.13</v>
      </c>
      <c r="P64" t="n">
        <v>842.77</v>
      </c>
      <c r="Q64" t="n">
        <v>1367.37</v>
      </c>
      <c r="R64" t="n">
        <v>140.4</v>
      </c>
      <c r="S64" t="n">
        <v>104.26</v>
      </c>
      <c r="T64" t="n">
        <v>17066.25</v>
      </c>
      <c r="U64" t="n">
        <v>0.74</v>
      </c>
      <c r="V64" t="n">
        <v>0.89</v>
      </c>
      <c r="W64" t="n">
        <v>20.7</v>
      </c>
      <c r="X64" t="n">
        <v>1.04</v>
      </c>
      <c r="Y64" t="n">
        <v>1</v>
      </c>
      <c r="Z64" t="n">
        <v>10</v>
      </c>
      <c r="AA64" t="n">
        <v>1787.184272973843</v>
      </c>
      <c r="AB64" t="n">
        <v>2445.304367288335</v>
      </c>
      <c r="AC64" t="n">
        <v>2211.92795048057</v>
      </c>
      <c r="AD64" t="n">
        <v>1787184.272973843</v>
      </c>
      <c r="AE64" t="n">
        <v>2445304.367288335</v>
      </c>
      <c r="AF64" t="n">
        <v>2.130422712965832e-06</v>
      </c>
      <c r="AG64" t="n">
        <v>2.42375</v>
      </c>
      <c r="AH64" t="n">
        <v>2211927.95048057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1.7212</v>
      </c>
      <c r="E65" t="n">
        <v>58.1</v>
      </c>
      <c r="F65" t="n">
        <v>53.59</v>
      </c>
      <c r="G65" t="n">
        <v>86.91</v>
      </c>
      <c r="H65" t="n">
        <v>1.1</v>
      </c>
      <c r="I65" t="n">
        <v>37</v>
      </c>
      <c r="J65" t="n">
        <v>271.52</v>
      </c>
      <c r="K65" t="n">
        <v>58.47</v>
      </c>
      <c r="L65" t="n">
        <v>16.75</v>
      </c>
      <c r="M65" t="n">
        <v>35</v>
      </c>
      <c r="N65" t="n">
        <v>71.3</v>
      </c>
      <c r="O65" t="n">
        <v>33722.17</v>
      </c>
      <c r="P65" t="n">
        <v>840.9400000000001</v>
      </c>
      <c r="Q65" t="n">
        <v>1367.32</v>
      </c>
      <c r="R65" t="n">
        <v>139.52</v>
      </c>
      <c r="S65" t="n">
        <v>104.26</v>
      </c>
      <c r="T65" t="n">
        <v>16630.86</v>
      </c>
      <c r="U65" t="n">
        <v>0.75</v>
      </c>
      <c r="V65" t="n">
        <v>0.89</v>
      </c>
      <c r="W65" t="n">
        <v>20.7</v>
      </c>
      <c r="X65" t="n">
        <v>1.02</v>
      </c>
      <c r="Y65" t="n">
        <v>1</v>
      </c>
      <c r="Z65" t="n">
        <v>10</v>
      </c>
      <c r="AA65" t="n">
        <v>1782.009935512882</v>
      </c>
      <c r="AB65" t="n">
        <v>2438.22461049859</v>
      </c>
      <c r="AC65" t="n">
        <v>2205.523875742337</v>
      </c>
      <c r="AD65" t="n">
        <v>1782009.935512882</v>
      </c>
      <c r="AE65" t="n">
        <v>2438224.61049859</v>
      </c>
      <c r="AF65" t="n">
        <v>2.133149257450139e-06</v>
      </c>
      <c r="AG65" t="n">
        <v>2.420833333333333</v>
      </c>
      <c r="AH65" t="n">
        <v>2205523.875742337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1.7207</v>
      </c>
      <c r="E66" t="n">
        <v>58.12</v>
      </c>
      <c r="F66" t="n">
        <v>53.61</v>
      </c>
      <c r="G66" t="n">
        <v>86.94</v>
      </c>
      <c r="H66" t="n">
        <v>1.11</v>
      </c>
      <c r="I66" t="n">
        <v>37</v>
      </c>
      <c r="J66" t="n">
        <v>272</v>
      </c>
      <c r="K66" t="n">
        <v>58.47</v>
      </c>
      <c r="L66" t="n">
        <v>17</v>
      </c>
      <c r="M66" t="n">
        <v>35</v>
      </c>
      <c r="N66" t="n">
        <v>71.53</v>
      </c>
      <c r="O66" t="n">
        <v>33781.3</v>
      </c>
      <c r="P66" t="n">
        <v>841.8099999999999</v>
      </c>
      <c r="Q66" t="n">
        <v>1367.3</v>
      </c>
      <c r="R66" t="n">
        <v>140.34</v>
      </c>
      <c r="S66" t="n">
        <v>104.26</v>
      </c>
      <c r="T66" t="n">
        <v>17042.27</v>
      </c>
      <c r="U66" t="n">
        <v>0.74</v>
      </c>
      <c r="V66" t="n">
        <v>0.89</v>
      </c>
      <c r="W66" t="n">
        <v>20.7</v>
      </c>
      <c r="X66" t="n">
        <v>1.03</v>
      </c>
      <c r="Y66" t="n">
        <v>1</v>
      </c>
      <c r="Z66" t="n">
        <v>10</v>
      </c>
      <c r="AA66" t="n">
        <v>1783.966242056575</v>
      </c>
      <c r="AB66" t="n">
        <v>2440.901315417823</v>
      </c>
      <c r="AC66" t="n">
        <v>2207.945119700858</v>
      </c>
      <c r="AD66" t="n">
        <v>1783966.242056575</v>
      </c>
      <c r="AE66" t="n">
        <v>2440901.315417823</v>
      </c>
      <c r="AF66" t="n">
        <v>2.132529588249159e-06</v>
      </c>
      <c r="AG66" t="n">
        <v>2.421666666666666</v>
      </c>
      <c r="AH66" t="n">
        <v>2207945.119700858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1.723</v>
      </c>
      <c r="E67" t="n">
        <v>58.04</v>
      </c>
      <c r="F67" t="n">
        <v>53.58</v>
      </c>
      <c r="G67" t="n">
        <v>89.3</v>
      </c>
      <c r="H67" t="n">
        <v>1.13</v>
      </c>
      <c r="I67" t="n">
        <v>36</v>
      </c>
      <c r="J67" t="n">
        <v>272.48</v>
      </c>
      <c r="K67" t="n">
        <v>58.47</v>
      </c>
      <c r="L67" t="n">
        <v>17.25</v>
      </c>
      <c r="M67" t="n">
        <v>34</v>
      </c>
      <c r="N67" t="n">
        <v>71.76000000000001</v>
      </c>
      <c r="O67" t="n">
        <v>33840.65</v>
      </c>
      <c r="P67" t="n">
        <v>840.35</v>
      </c>
      <c r="Q67" t="n">
        <v>1367.26</v>
      </c>
      <c r="R67" t="n">
        <v>138.95</v>
      </c>
      <c r="S67" t="n">
        <v>104.26</v>
      </c>
      <c r="T67" t="n">
        <v>16352.17</v>
      </c>
      <c r="U67" t="n">
        <v>0.75</v>
      </c>
      <c r="V67" t="n">
        <v>0.89</v>
      </c>
      <c r="W67" t="n">
        <v>20.71</v>
      </c>
      <c r="X67" t="n">
        <v>1</v>
      </c>
      <c r="Y67" t="n">
        <v>1</v>
      </c>
      <c r="Z67" t="n">
        <v>10</v>
      </c>
      <c r="AA67" t="n">
        <v>1779.214582305786</v>
      </c>
      <c r="AB67" t="n">
        <v>2434.399884918361</v>
      </c>
      <c r="AC67" t="n">
        <v>2202.06417660345</v>
      </c>
      <c r="AD67" t="n">
        <v>1779214.582305786</v>
      </c>
      <c r="AE67" t="n">
        <v>2434399.884918361</v>
      </c>
      <c r="AF67" t="n">
        <v>2.135380066573663e-06</v>
      </c>
      <c r="AG67" t="n">
        <v>2.418333333333333</v>
      </c>
      <c r="AH67" t="n">
        <v>2202064.17660345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1.7231</v>
      </c>
      <c r="E68" t="n">
        <v>58.03</v>
      </c>
      <c r="F68" t="n">
        <v>53.58</v>
      </c>
      <c r="G68" t="n">
        <v>89.29000000000001</v>
      </c>
      <c r="H68" t="n">
        <v>1.14</v>
      </c>
      <c r="I68" t="n">
        <v>36</v>
      </c>
      <c r="J68" t="n">
        <v>272.97</v>
      </c>
      <c r="K68" t="n">
        <v>58.47</v>
      </c>
      <c r="L68" t="n">
        <v>17.5</v>
      </c>
      <c r="M68" t="n">
        <v>34</v>
      </c>
      <c r="N68" t="n">
        <v>71.98999999999999</v>
      </c>
      <c r="O68" t="n">
        <v>33899.96</v>
      </c>
      <c r="P68" t="n">
        <v>840.04</v>
      </c>
      <c r="Q68" t="n">
        <v>1367.29</v>
      </c>
      <c r="R68" t="n">
        <v>138.9</v>
      </c>
      <c r="S68" t="n">
        <v>104.26</v>
      </c>
      <c r="T68" t="n">
        <v>16327.4</v>
      </c>
      <c r="U68" t="n">
        <v>0.75</v>
      </c>
      <c r="V68" t="n">
        <v>0.89</v>
      </c>
      <c r="W68" t="n">
        <v>20.7</v>
      </c>
      <c r="X68" t="n">
        <v>1</v>
      </c>
      <c r="Y68" t="n">
        <v>1</v>
      </c>
      <c r="Z68" t="n">
        <v>10</v>
      </c>
      <c r="AA68" t="n">
        <v>1778.673561648182</v>
      </c>
      <c r="AB68" t="n">
        <v>2433.65963658648</v>
      </c>
      <c r="AC68" t="n">
        <v>2201.394576533419</v>
      </c>
      <c r="AD68" t="n">
        <v>1778673.561648182</v>
      </c>
      <c r="AE68" t="n">
        <v>2433659.63658648</v>
      </c>
      <c r="AF68" t="n">
        <v>2.135504000413859e-06</v>
      </c>
      <c r="AG68" t="n">
        <v>2.417916666666667</v>
      </c>
      <c r="AH68" t="n">
        <v>2201394.576533419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1.725</v>
      </c>
      <c r="E69" t="n">
        <v>57.97</v>
      </c>
      <c r="F69" t="n">
        <v>53.56</v>
      </c>
      <c r="G69" t="n">
        <v>91.81999999999999</v>
      </c>
      <c r="H69" t="n">
        <v>1.16</v>
      </c>
      <c r="I69" t="n">
        <v>35</v>
      </c>
      <c r="J69" t="n">
        <v>273.45</v>
      </c>
      <c r="K69" t="n">
        <v>58.47</v>
      </c>
      <c r="L69" t="n">
        <v>17.75</v>
      </c>
      <c r="M69" t="n">
        <v>33</v>
      </c>
      <c r="N69" t="n">
        <v>72.22</v>
      </c>
      <c r="O69" t="n">
        <v>33959.36</v>
      </c>
      <c r="P69" t="n">
        <v>838.85</v>
      </c>
      <c r="Q69" t="n">
        <v>1367.42</v>
      </c>
      <c r="R69" t="n">
        <v>138.28</v>
      </c>
      <c r="S69" t="n">
        <v>104.26</v>
      </c>
      <c r="T69" t="n">
        <v>16022.84</v>
      </c>
      <c r="U69" t="n">
        <v>0.75</v>
      </c>
      <c r="V69" t="n">
        <v>0.89</v>
      </c>
      <c r="W69" t="n">
        <v>20.71</v>
      </c>
      <c r="X69" t="n">
        <v>0.98</v>
      </c>
      <c r="Y69" t="n">
        <v>1</v>
      </c>
      <c r="Z69" t="n">
        <v>10</v>
      </c>
      <c r="AA69" t="n">
        <v>1774.834849081282</v>
      </c>
      <c r="AB69" t="n">
        <v>2428.4073407004</v>
      </c>
      <c r="AC69" t="n">
        <v>2196.643552395063</v>
      </c>
      <c r="AD69" t="n">
        <v>1774834.849081282</v>
      </c>
      <c r="AE69" t="n">
        <v>2428407.3407004</v>
      </c>
      <c r="AF69" t="n">
        <v>2.13785874337758e-06</v>
      </c>
      <c r="AG69" t="n">
        <v>2.415416666666667</v>
      </c>
      <c r="AH69" t="n">
        <v>2196643.552395063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1.7243</v>
      </c>
      <c r="E70" t="n">
        <v>58</v>
      </c>
      <c r="F70" t="n">
        <v>53.59</v>
      </c>
      <c r="G70" t="n">
        <v>91.86</v>
      </c>
      <c r="H70" t="n">
        <v>1.17</v>
      </c>
      <c r="I70" t="n">
        <v>35</v>
      </c>
      <c r="J70" t="n">
        <v>273.93</v>
      </c>
      <c r="K70" t="n">
        <v>58.47</v>
      </c>
      <c r="L70" t="n">
        <v>18</v>
      </c>
      <c r="M70" t="n">
        <v>33</v>
      </c>
      <c r="N70" t="n">
        <v>72.45999999999999</v>
      </c>
      <c r="O70" t="n">
        <v>34018.85</v>
      </c>
      <c r="P70" t="n">
        <v>839.38</v>
      </c>
      <c r="Q70" t="n">
        <v>1367.28</v>
      </c>
      <c r="R70" t="n">
        <v>139.39</v>
      </c>
      <c r="S70" t="n">
        <v>104.26</v>
      </c>
      <c r="T70" t="n">
        <v>16574.21</v>
      </c>
      <c r="U70" t="n">
        <v>0.75</v>
      </c>
      <c r="V70" t="n">
        <v>0.89</v>
      </c>
      <c r="W70" t="n">
        <v>20.7</v>
      </c>
      <c r="X70" t="n">
        <v>1.01</v>
      </c>
      <c r="Y70" t="n">
        <v>1</v>
      </c>
      <c r="Z70" t="n">
        <v>10</v>
      </c>
      <c r="AA70" t="n">
        <v>1776.622291186791</v>
      </c>
      <c r="AB70" t="n">
        <v>2430.852997845539</v>
      </c>
      <c r="AC70" t="n">
        <v>2198.85579945477</v>
      </c>
      <c r="AD70" t="n">
        <v>1776622.291186791</v>
      </c>
      <c r="AE70" t="n">
        <v>2430852.997845538</v>
      </c>
      <c r="AF70" t="n">
        <v>2.136991206496209e-06</v>
      </c>
      <c r="AG70" t="n">
        <v>2.416666666666667</v>
      </c>
      <c r="AH70" t="n">
        <v>2198855.799454771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1.728</v>
      </c>
      <c r="E71" t="n">
        <v>57.87</v>
      </c>
      <c r="F71" t="n">
        <v>53.51</v>
      </c>
      <c r="G71" t="n">
        <v>94.42</v>
      </c>
      <c r="H71" t="n">
        <v>1.18</v>
      </c>
      <c r="I71" t="n">
        <v>34</v>
      </c>
      <c r="J71" t="n">
        <v>274.41</v>
      </c>
      <c r="K71" t="n">
        <v>58.47</v>
      </c>
      <c r="L71" t="n">
        <v>18.25</v>
      </c>
      <c r="M71" t="n">
        <v>32</v>
      </c>
      <c r="N71" t="n">
        <v>72.69</v>
      </c>
      <c r="O71" t="n">
        <v>34078.44</v>
      </c>
      <c r="P71" t="n">
        <v>837.0599999999999</v>
      </c>
      <c r="Q71" t="n">
        <v>1367.22</v>
      </c>
      <c r="R71" t="n">
        <v>137</v>
      </c>
      <c r="S71" t="n">
        <v>104.26</v>
      </c>
      <c r="T71" t="n">
        <v>15383.95</v>
      </c>
      <c r="U71" t="n">
        <v>0.76</v>
      </c>
      <c r="V71" t="n">
        <v>0.9</v>
      </c>
      <c r="W71" t="n">
        <v>20.69</v>
      </c>
      <c r="X71" t="n">
        <v>0.93</v>
      </c>
      <c r="Y71" t="n">
        <v>1</v>
      </c>
      <c r="Z71" t="n">
        <v>10</v>
      </c>
      <c r="AA71" t="n">
        <v>1768.716207628519</v>
      </c>
      <c r="AB71" t="n">
        <v>2420.035545529321</v>
      </c>
      <c r="AC71" t="n">
        <v>2189.070749605223</v>
      </c>
      <c r="AD71" t="n">
        <v>1768716.207628519</v>
      </c>
      <c r="AE71" t="n">
        <v>2420035.545529321</v>
      </c>
      <c r="AF71" t="n">
        <v>2.141576758583453e-06</v>
      </c>
      <c r="AG71" t="n">
        <v>2.41125</v>
      </c>
      <c r="AH71" t="n">
        <v>2189070.749605223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1.7271</v>
      </c>
      <c r="E72" t="n">
        <v>57.9</v>
      </c>
      <c r="F72" t="n">
        <v>53.54</v>
      </c>
      <c r="G72" t="n">
        <v>94.48</v>
      </c>
      <c r="H72" t="n">
        <v>1.2</v>
      </c>
      <c r="I72" t="n">
        <v>34</v>
      </c>
      <c r="J72" t="n">
        <v>274.9</v>
      </c>
      <c r="K72" t="n">
        <v>58.47</v>
      </c>
      <c r="L72" t="n">
        <v>18.5</v>
      </c>
      <c r="M72" t="n">
        <v>32</v>
      </c>
      <c r="N72" t="n">
        <v>72.92</v>
      </c>
      <c r="O72" t="n">
        <v>34138.11</v>
      </c>
      <c r="P72" t="n">
        <v>837.4299999999999</v>
      </c>
      <c r="Q72" t="n">
        <v>1367.21</v>
      </c>
      <c r="R72" t="n">
        <v>137.65</v>
      </c>
      <c r="S72" t="n">
        <v>104.26</v>
      </c>
      <c r="T72" t="n">
        <v>15710.3</v>
      </c>
      <c r="U72" t="n">
        <v>0.76</v>
      </c>
      <c r="V72" t="n">
        <v>0.9</v>
      </c>
      <c r="W72" t="n">
        <v>20.71</v>
      </c>
      <c r="X72" t="n">
        <v>0.96</v>
      </c>
      <c r="Y72" t="n">
        <v>1</v>
      </c>
      <c r="Z72" t="n">
        <v>10</v>
      </c>
      <c r="AA72" t="n">
        <v>1770.476164947519</v>
      </c>
      <c r="AB72" t="n">
        <v>2422.443596777015</v>
      </c>
      <c r="AC72" t="n">
        <v>2191.248979821557</v>
      </c>
      <c r="AD72" t="n">
        <v>1770476.164947519</v>
      </c>
      <c r="AE72" t="n">
        <v>2422443.596777014</v>
      </c>
      <c r="AF72" t="n">
        <v>2.140461354021691e-06</v>
      </c>
      <c r="AG72" t="n">
        <v>2.4125</v>
      </c>
      <c r="AH72" t="n">
        <v>2191248.979821558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1.729</v>
      </c>
      <c r="E73" t="n">
        <v>57.84</v>
      </c>
      <c r="F73" t="n">
        <v>53.52</v>
      </c>
      <c r="G73" t="n">
        <v>97.31</v>
      </c>
      <c r="H73" t="n">
        <v>1.21</v>
      </c>
      <c r="I73" t="n">
        <v>33</v>
      </c>
      <c r="J73" t="n">
        <v>275.38</v>
      </c>
      <c r="K73" t="n">
        <v>58.47</v>
      </c>
      <c r="L73" t="n">
        <v>18.75</v>
      </c>
      <c r="M73" t="n">
        <v>31</v>
      </c>
      <c r="N73" t="n">
        <v>73.16</v>
      </c>
      <c r="O73" t="n">
        <v>34197.87</v>
      </c>
      <c r="P73" t="n">
        <v>837.05</v>
      </c>
      <c r="Q73" t="n">
        <v>1367.17</v>
      </c>
      <c r="R73" t="n">
        <v>136.96</v>
      </c>
      <c r="S73" t="n">
        <v>104.26</v>
      </c>
      <c r="T73" t="n">
        <v>15369.85</v>
      </c>
      <c r="U73" t="n">
        <v>0.76</v>
      </c>
      <c r="V73" t="n">
        <v>0.9</v>
      </c>
      <c r="W73" t="n">
        <v>20.71</v>
      </c>
      <c r="X73" t="n">
        <v>0.9399999999999999</v>
      </c>
      <c r="Y73" t="n">
        <v>1</v>
      </c>
      <c r="Z73" t="n">
        <v>10</v>
      </c>
      <c r="AA73" t="n">
        <v>1767.78831186311</v>
      </c>
      <c r="AB73" t="n">
        <v>2418.765957607216</v>
      </c>
      <c r="AC73" t="n">
        <v>2187.922329372527</v>
      </c>
      <c r="AD73" t="n">
        <v>1767788.31186311</v>
      </c>
      <c r="AE73" t="n">
        <v>2418765.957607216</v>
      </c>
      <c r="AF73" t="n">
        <v>2.142816096985411e-06</v>
      </c>
      <c r="AG73" t="n">
        <v>2.41</v>
      </c>
      <c r="AH73" t="n">
        <v>2187922.329372527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1.7304</v>
      </c>
      <c r="E74" t="n">
        <v>57.79</v>
      </c>
      <c r="F74" t="n">
        <v>53.47</v>
      </c>
      <c r="G74" t="n">
        <v>97.23</v>
      </c>
      <c r="H74" t="n">
        <v>1.23</v>
      </c>
      <c r="I74" t="n">
        <v>33</v>
      </c>
      <c r="J74" t="n">
        <v>275.87</v>
      </c>
      <c r="K74" t="n">
        <v>58.47</v>
      </c>
      <c r="L74" t="n">
        <v>19</v>
      </c>
      <c r="M74" t="n">
        <v>31</v>
      </c>
      <c r="N74" t="n">
        <v>73.39</v>
      </c>
      <c r="O74" t="n">
        <v>34257.73</v>
      </c>
      <c r="P74" t="n">
        <v>836.27</v>
      </c>
      <c r="Q74" t="n">
        <v>1367.22</v>
      </c>
      <c r="R74" t="n">
        <v>135.75</v>
      </c>
      <c r="S74" t="n">
        <v>104.26</v>
      </c>
      <c r="T74" t="n">
        <v>14764.58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1764.733816561693</v>
      </c>
      <c r="AB74" t="n">
        <v>2414.586662380995</v>
      </c>
      <c r="AC74" t="n">
        <v>2184.141900217018</v>
      </c>
      <c r="AD74" t="n">
        <v>1764733.816561693</v>
      </c>
      <c r="AE74" t="n">
        <v>2414586.662380995</v>
      </c>
      <c r="AF74" t="n">
        <v>2.144551170748153e-06</v>
      </c>
      <c r="AG74" t="n">
        <v>2.407916666666666</v>
      </c>
      <c r="AH74" t="n">
        <v>2184141.900217018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1.7298</v>
      </c>
      <c r="E75" t="n">
        <v>57.81</v>
      </c>
      <c r="F75" t="n">
        <v>53.49</v>
      </c>
      <c r="G75" t="n">
        <v>97.26000000000001</v>
      </c>
      <c r="H75" t="n">
        <v>1.24</v>
      </c>
      <c r="I75" t="n">
        <v>33</v>
      </c>
      <c r="J75" t="n">
        <v>276.35</v>
      </c>
      <c r="K75" t="n">
        <v>58.47</v>
      </c>
      <c r="L75" t="n">
        <v>19.25</v>
      </c>
      <c r="M75" t="n">
        <v>31</v>
      </c>
      <c r="N75" t="n">
        <v>73.63</v>
      </c>
      <c r="O75" t="n">
        <v>34317.68</v>
      </c>
      <c r="P75" t="n">
        <v>835.39</v>
      </c>
      <c r="Q75" t="n">
        <v>1367.24</v>
      </c>
      <c r="R75" t="n">
        <v>136.15</v>
      </c>
      <c r="S75" t="n">
        <v>104.26</v>
      </c>
      <c r="T75" t="n">
        <v>14966.19</v>
      </c>
      <c r="U75" t="n">
        <v>0.77</v>
      </c>
      <c r="V75" t="n">
        <v>0.9</v>
      </c>
      <c r="W75" t="n">
        <v>20.7</v>
      </c>
      <c r="X75" t="n">
        <v>0.92</v>
      </c>
      <c r="Y75" t="n">
        <v>1</v>
      </c>
      <c r="Z75" t="n">
        <v>10</v>
      </c>
      <c r="AA75" t="n">
        <v>1764.32860019348</v>
      </c>
      <c r="AB75" t="n">
        <v>2414.032227469123</v>
      </c>
      <c r="AC75" t="n">
        <v>2183.640379794979</v>
      </c>
      <c r="AD75" t="n">
        <v>1764328.60019348</v>
      </c>
      <c r="AE75" t="n">
        <v>2414032.227469123</v>
      </c>
      <c r="AF75" t="n">
        <v>2.143807567706978e-06</v>
      </c>
      <c r="AG75" t="n">
        <v>2.40875</v>
      </c>
      <c r="AH75" t="n">
        <v>2183640.379794979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1.7325</v>
      </c>
      <c r="E76" t="n">
        <v>57.72</v>
      </c>
      <c r="F76" t="n">
        <v>53.45</v>
      </c>
      <c r="G76" t="n">
        <v>100.22</v>
      </c>
      <c r="H76" t="n">
        <v>1.25</v>
      </c>
      <c r="I76" t="n">
        <v>32</v>
      </c>
      <c r="J76" t="n">
        <v>276.84</v>
      </c>
      <c r="K76" t="n">
        <v>58.47</v>
      </c>
      <c r="L76" t="n">
        <v>19.5</v>
      </c>
      <c r="M76" t="n">
        <v>30</v>
      </c>
      <c r="N76" t="n">
        <v>73.87</v>
      </c>
      <c r="O76" t="n">
        <v>34377.72</v>
      </c>
      <c r="P76" t="n">
        <v>834.9</v>
      </c>
      <c r="Q76" t="n">
        <v>1367.26</v>
      </c>
      <c r="R76" t="n">
        <v>135.09</v>
      </c>
      <c r="S76" t="n">
        <v>104.26</v>
      </c>
      <c r="T76" t="n">
        <v>14441.58</v>
      </c>
      <c r="U76" t="n">
        <v>0.77</v>
      </c>
      <c r="V76" t="n">
        <v>0.9</v>
      </c>
      <c r="W76" t="n">
        <v>20.69</v>
      </c>
      <c r="X76" t="n">
        <v>0.88</v>
      </c>
      <c r="Y76" t="n">
        <v>1</v>
      </c>
      <c r="Z76" t="n">
        <v>10</v>
      </c>
      <c r="AA76" t="n">
        <v>1760.470585613484</v>
      </c>
      <c r="AB76" t="n">
        <v>2408.753521717181</v>
      </c>
      <c r="AC76" t="n">
        <v>2178.865466311294</v>
      </c>
      <c r="AD76" t="n">
        <v>1760470.585613484</v>
      </c>
      <c r="AE76" t="n">
        <v>2408753.521717181</v>
      </c>
      <c r="AF76" t="n">
        <v>2.147153781392264e-06</v>
      </c>
      <c r="AG76" t="n">
        <v>2.405</v>
      </c>
      <c r="AH76" t="n">
        <v>2178865.466311294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1.7321</v>
      </c>
      <c r="E77" t="n">
        <v>57.73</v>
      </c>
      <c r="F77" t="n">
        <v>53.47</v>
      </c>
      <c r="G77" t="n">
        <v>100.25</v>
      </c>
      <c r="H77" t="n">
        <v>1.27</v>
      </c>
      <c r="I77" t="n">
        <v>32</v>
      </c>
      <c r="J77" t="n">
        <v>277.33</v>
      </c>
      <c r="K77" t="n">
        <v>58.47</v>
      </c>
      <c r="L77" t="n">
        <v>19.75</v>
      </c>
      <c r="M77" t="n">
        <v>30</v>
      </c>
      <c r="N77" t="n">
        <v>74.09999999999999</v>
      </c>
      <c r="O77" t="n">
        <v>34437.85</v>
      </c>
      <c r="P77" t="n">
        <v>833.95</v>
      </c>
      <c r="Q77" t="n">
        <v>1367.23</v>
      </c>
      <c r="R77" t="n">
        <v>135.34</v>
      </c>
      <c r="S77" t="n">
        <v>104.26</v>
      </c>
      <c r="T77" t="n">
        <v>14565.46</v>
      </c>
      <c r="U77" t="n">
        <v>0.77</v>
      </c>
      <c r="V77" t="n">
        <v>0.9</v>
      </c>
      <c r="W77" t="n">
        <v>20.7</v>
      </c>
      <c r="X77" t="n">
        <v>0.89</v>
      </c>
      <c r="Y77" t="n">
        <v>1</v>
      </c>
      <c r="Z77" t="n">
        <v>10</v>
      </c>
      <c r="AA77" t="n">
        <v>1759.762226255996</v>
      </c>
      <c r="AB77" t="n">
        <v>2407.784313193655</v>
      </c>
      <c r="AC77" t="n">
        <v>2177.98875768896</v>
      </c>
      <c r="AD77" t="n">
        <v>1759762.226255995</v>
      </c>
      <c r="AE77" t="n">
        <v>2407784.313193655</v>
      </c>
      <c r="AF77" t="n">
        <v>2.146658046031481e-06</v>
      </c>
      <c r="AG77" t="n">
        <v>2.405416666666667</v>
      </c>
      <c r="AH77" t="n">
        <v>2177988.75768896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1.7345</v>
      </c>
      <c r="E78" t="n">
        <v>57.65</v>
      </c>
      <c r="F78" t="n">
        <v>53.43</v>
      </c>
      <c r="G78" t="n">
        <v>103.42</v>
      </c>
      <c r="H78" t="n">
        <v>1.28</v>
      </c>
      <c r="I78" t="n">
        <v>31</v>
      </c>
      <c r="J78" t="n">
        <v>277.82</v>
      </c>
      <c r="K78" t="n">
        <v>58.47</v>
      </c>
      <c r="L78" t="n">
        <v>20</v>
      </c>
      <c r="M78" t="n">
        <v>29</v>
      </c>
      <c r="N78" t="n">
        <v>74.34</v>
      </c>
      <c r="O78" t="n">
        <v>34498.07</v>
      </c>
      <c r="P78" t="n">
        <v>833.84</v>
      </c>
      <c r="Q78" t="n">
        <v>1367.23</v>
      </c>
      <c r="R78" t="n">
        <v>134.62</v>
      </c>
      <c r="S78" t="n">
        <v>104.26</v>
      </c>
      <c r="T78" t="n">
        <v>14209.77</v>
      </c>
      <c r="U78" t="n">
        <v>0.77</v>
      </c>
      <c r="V78" t="n">
        <v>0.9</v>
      </c>
      <c r="W78" t="n">
        <v>20.69</v>
      </c>
      <c r="X78" t="n">
        <v>0.86</v>
      </c>
      <c r="Y78" t="n">
        <v>1</v>
      </c>
      <c r="Z78" t="n">
        <v>10</v>
      </c>
      <c r="AA78" t="n">
        <v>1756.749697928525</v>
      </c>
      <c r="AB78" t="n">
        <v>2403.662439032641</v>
      </c>
      <c r="AC78" t="n">
        <v>2174.260269412786</v>
      </c>
      <c r="AD78" t="n">
        <v>1756749.697928525</v>
      </c>
      <c r="AE78" t="n">
        <v>2403662.439032641</v>
      </c>
      <c r="AF78" t="n">
        <v>2.149632458196181e-06</v>
      </c>
      <c r="AG78" t="n">
        <v>2.402083333333333</v>
      </c>
      <c r="AH78" t="n">
        <v>2174260.269412786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1.7345</v>
      </c>
      <c r="E79" t="n">
        <v>57.65</v>
      </c>
      <c r="F79" t="n">
        <v>53.43</v>
      </c>
      <c r="G79" t="n">
        <v>103.42</v>
      </c>
      <c r="H79" t="n">
        <v>1.3</v>
      </c>
      <c r="I79" t="n">
        <v>31</v>
      </c>
      <c r="J79" t="n">
        <v>278.3</v>
      </c>
      <c r="K79" t="n">
        <v>58.47</v>
      </c>
      <c r="L79" t="n">
        <v>20.25</v>
      </c>
      <c r="M79" t="n">
        <v>29</v>
      </c>
      <c r="N79" t="n">
        <v>74.58</v>
      </c>
      <c r="O79" t="n">
        <v>34558.39</v>
      </c>
      <c r="P79" t="n">
        <v>833.51</v>
      </c>
      <c r="Q79" t="n">
        <v>1367.25</v>
      </c>
      <c r="R79" t="n">
        <v>134.45</v>
      </c>
      <c r="S79" t="n">
        <v>104.26</v>
      </c>
      <c r="T79" t="n">
        <v>14127.41</v>
      </c>
      <c r="U79" t="n">
        <v>0.78</v>
      </c>
      <c r="V79" t="n">
        <v>0.9</v>
      </c>
      <c r="W79" t="n">
        <v>20.69</v>
      </c>
      <c r="X79" t="n">
        <v>0.86</v>
      </c>
      <c r="Y79" t="n">
        <v>1</v>
      </c>
      <c r="Z79" t="n">
        <v>10</v>
      </c>
      <c r="AA79" t="n">
        <v>1756.289534236883</v>
      </c>
      <c r="AB79" t="n">
        <v>2403.032822768746</v>
      </c>
      <c r="AC79" t="n">
        <v>2173.690742841445</v>
      </c>
      <c r="AD79" t="n">
        <v>1756289.534236883</v>
      </c>
      <c r="AE79" t="n">
        <v>2403032.822768746</v>
      </c>
      <c r="AF79" t="n">
        <v>2.149632458196181e-06</v>
      </c>
      <c r="AG79" t="n">
        <v>2.402083333333333</v>
      </c>
      <c r="AH79" t="n">
        <v>2173690.742841445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1.734</v>
      </c>
      <c r="E80" t="n">
        <v>57.67</v>
      </c>
      <c r="F80" t="n">
        <v>53.45</v>
      </c>
      <c r="G80" t="n">
        <v>103.45</v>
      </c>
      <c r="H80" t="n">
        <v>1.31</v>
      </c>
      <c r="I80" t="n">
        <v>31</v>
      </c>
      <c r="J80" t="n">
        <v>278.79</v>
      </c>
      <c r="K80" t="n">
        <v>58.47</v>
      </c>
      <c r="L80" t="n">
        <v>20.5</v>
      </c>
      <c r="M80" t="n">
        <v>29</v>
      </c>
      <c r="N80" t="n">
        <v>74.81999999999999</v>
      </c>
      <c r="O80" t="n">
        <v>34618.81</v>
      </c>
      <c r="P80" t="n">
        <v>832.13</v>
      </c>
      <c r="Q80" t="n">
        <v>1367.33</v>
      </c>
      <c r="R80" t="n">
        <v>134.76</v>
      </c>
      <c r="S80" t="n">
        <v>104.26</v>
      </c>
      <c r="T80" t="n">
        <v>14281.21</v>
      </c>
      <c r="U80" t="n">
        <v>0.77</v>
      </c>
      <c r="V80" t="n">
        <v>0.9</v>
      </c>
      <c r="W80" t="n">
        <v>20.7</v>
      </c>
      <c r="X80" t="n">
        <v>0.87</v>
      </c>
      <c r="Y80" t="n">
        <v>1</v>
      </c>
      <c r="Z80" t="n">
        <v>10</v>
      </c>
      <c r="AA80" t="n">
        <v>1755.0851504301</v>
      </c>
      <c r="AB80" t="n">
        <v>2401.384931710643</v>
      </c>
      <c r="AC80" t="n">
        <v>2172.200124193098</v>
      </c>
      <c r="AD80" t="n">
        <v>1755085.1504301</v>
      </c>
      <c r="AE80" t="n">
        <v>2401384.931710643</v>
      </c>
      <c r="AF80" t="n">
        <v>2.149012788995202e-06</v>
      </c>
      <c r="AG80" t="n">
        <v>2.402916666666667</v>
      </c>
      <c r="AH80" t="n">
        <v>2172200.124193098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1.7367</v>
      </c>
      <c r="E81" t="n">
        <v>57.58</v>
      </c>
      <c r="F81" t="n">
        <v>53.41</v>
      </c>
      <c r="G81" t="n">
        <v>106.82</v>
      </c>
      <c r="H81" t="n">
        <v>1.32</v>
      </c>
      <c r="I81" t="n">
        <v>30</v>
      </c>
      <c r="J81" t="n">
        <v>279.28</v>
      </c>
      <c r="K81" t="n">
        <v>58.47</v>
      </c>
      <c r="L81" t="n">
        <v>20.75</v>
      </c>
      <c r="M81" t="n">
        <v>28</v>
      </c>
      <c r="N81" t="n">
        <v>75.06</v>
      </c>
      <c r="O81" t="n">
        <v>34679.32</v>
      </c>
      <c r="P81" t="n">
        <v>832</v>
      </c>
      <c r="Q81" t="n">
        <v>1367.27</v>
      </c>
      <c r="R81" t="n">
        <v>133.31</v>
      </c>
      <c r="S81" t="n">
        <v>104.26</v>
      </c>
      <c r="T81" t="n">
        <v>13560.07</v>
      </c>
      <c r="U81" t="n">
        <v>0.78</v>
      </c>
      <c r="V81" t="n">
        <v>0.9</v>
      </c>
      <c r="W81" t="n">
        <v>20.7</v>
      </c>
      <c r="X81" t="n">
        <v>0.83</v>
      </c>
      <c r="Y81" t="n">
        <v>1</v>
      </c>
      <c r="Z81" t="n">
        <v>10</v>
      </c>
      <c r="AA81" t="n">
        <v>1751.752019546234</v>
      </c>
      <c r="AB81" t="n">
        <v>2396.824394987981</v>
      </c>
      <c r="AC81" t="n">
        <v>2168.074838694494</v>
      </c>
      <c r="AD81" t="n">
        <v>1751752.019546234</v>
      </c>
      <c r="AE81" t="n">
        <v>2396824.394987981</v>
      </c>
      <c r="AF81" t="n">
        <v>2.152359002680488e-06</v>
      </c>
      <c r="AG81" t="n">
        <v>2.399166666666666</v>
      </c>
      <c r="AH81" t="n">
        <v>2168074.838694494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1.7366</v>
      </c>
      <c r="E82" t="n">
        <v>57.58</v>
      </c>
      <c r="F82" t="n">
        <v>53.41</v>
      </c>
      <c r="G82" t="n">
        <v>106.82</v>
      </c>
      <c r="H82" t="n">
        <v>1.34</v>
      </c>
      <c r="I82" t="n">
        <v>30</v>
      </c>
      <c r="J82" t="n">
        <v>279.78</v>
      </c>
      <c r="K82" t="n">
        <v>58.47</v>
      </c>
      <c r="L82" t="n">
        <v>21</v>
      </c>
      <c r="M82" t="n">
        <v>28</v>
      </c>
      <c r="N82" t="n">
        <v>75.3</v>
      </c>
      <c r="O82" t="n">
        <v>34739.92</v>
      </c>
      <c r="P82" t="n">
        <v>831.62</v>
      </c>
      <c r="Q82" t="n">
        <v>1367.21</v>
      </c>
      <c r="R82" t="n">
        <v>133.45</v>
      </c>
      <c r="S82" t="n">
        <v>104.26</v>
      </c>
      <c r="T82" t="n">
        <v>13631.91</v>
      </c>
      <c r="U82" t="n">
        <v>0.78</v>
      </c>
      <c r="V82" t="n">
        <v>0.9</v>
      </c>
      <c r="W82" t="n">
        <v>20.7</v>
      </c>
      <c r="X82" t="n">
        <v>0.83</v>
      </c>
      <c r="Y82" t="n">
        <v>1</v>
      </c>
      <c r="Z82" t="n">
        <v>10</v>
      </c>
      <c r="AA82" t="n">
        <v>1751.322213576714</v>
      </c>
      <c r="AB82" t="n">
        <v>2396.236315498782</v>
      </c>
      <c r="AC82" t="n">
        <v>2167.542884686369</v>
      </c>
      <c r="AD82" t="n">
        <v>1751322.213576714</v>
      </c>
      <c r="AE82" t="n">
        <v>2396236.315498782</v>
      </c>
      <c r="AF82" t="n">
        <v>2.152235068840292e-06</v>
      </c>
      <c r="AG82" t="n">
        <v>2.399166666666666</v>
      </c>
      <c r="AH82" t="n">
        <v>2167542.884686369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1.7396</v>
      </c>
      <c r="E83" t="n">
        <v>57.49</v>
      </c>
      <c r="F83" t="n">
        <v>53.36</v>
      </c>
      <c r="G83" t="n">
        <v>110.4</v>
      </c>
      <c r="H83" t="n">
        <v>1.35</v>
      </c>
      <c r="I83" t="n">
        <v>29</v>
      </c>
      <c r="J83" t="n">
        <v>280.27</v>
      </c>
      <c r="K83" t="n">
        <v>58.47</v>
      </c>
      <c r="L83" t="n">
        <v>21.25</v>
      </c>
      <c r="M83" t="n">
        <v>27</v>
      </c>
      <c r="N83" t="n">
        <v>75.54000000000001</v>
      </c>
      <c r="O83" t="n">
        <v>34800.62</v>
      </c>
      <c r="P83" t="n">
        <v>829.99</v>
      </c>
      <c r="Q83" t="n">
        <v>1367.22</v>
      </c>
      <c r="R83" t="n">
        <v>131.91</v>
      </c>
      <c r="S83" t="n">
        <v>104.26</v>
      </c>
      <c r="T83" t="n">
        <v>12866.01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1745.510914290619</v>
      </c>
      <c r="AB83" t="n">
        <v>2388.285039439117</v>
      </c>
      <c r="AC83" t="n">
        <v>2160.350467254153</v>
      </c>
      <c r="AD83" t="n">
        <v>1745510.914290619</v>
      </c>
      <c r="AE83" t="n">
        <v>2388285.039439117</v>
      </c>
      <c r="AF83" t="n">
        <v>2.155953084046167e-06</v>
      </c>
      <c r="AG83" t="n">
        <v>2.395416666666667</v>
      </c>
      <c r="AH83" t="n">
        <v>2160350.467254153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1.7386</v>
      </c>
      <c r="E84" t="n">
        <v>57.52</v>
      </c>
      <c r="F84" t="n">
        <v>53.39</v>
      </c>
      <c r="G84" t="n">
        <v>110.46</v>
      </c>
      <c r="H84" t="n">
        <v>1.36</v>
      </c>
      <c r="I84" t="n">
        <v>29</v>
      </c>
      <c r="J84" t="n">
        <v>280.76</v>
      </c>
      <c r="K84" t="n">
        <v>58.47</v>
      </c>
      <c r="L84" t="n">
        <v>21.5</v>
      </c>
      <c r="M84" t="n">
        <v>27</v>
      </c>
      <c r="N84" t="n">
        <v>75.79000000000001</v>
      </c>
      <c r="O84" t="n">
        <v>34861.41</v>
      </c>
      <c r="P84" t="n">
        <v>830.63</v>
      </c>
      <c r="Q84" t="n">
        <v>1367.34</v>
      </c>
      <c r="R84" t="n">
        <v>132.7</v>
      </c>
      <c r="S84" t="n">
        <v>104.26</v>
      </c>
      <c r="T84" t="n">
        <v>13261.34</v>
      </c>
      <c r="U84" t="n">
        <v>0.79</v>
      </c>
      <c r="V84" t="n">
        <v>0.9</v>
      </c>
      <c r="W84" t="n">
        <v>20.7</v>
      </c>
      <c r="X84" t="n">
        <v>0.8100000000000001</v>
      </c>
      <c r="Y84" t="n">
        <v>1</v>
      </c>
      <c r="Z84" t="n">
        <v>10</v>
      </c>
      <c r="AA84" t="n">
        <v>1747.721956536715</v>
      </c>
      <c r="AB84" t="n">
        <v>2391.310284984525</v>
      </c>
      <c r="AC84" t="n">
        <v>2163.086987610665</v>
      </c>
      <c r="AD84" t="n">
        <v>1747721.956536715</v>
      </c>
      <c r="AE84" t="n">
        <v>2391310.284984525</v>
      </c>
      <c r="AF84" t="n">
        <v>2.154713745644208e-06</v>
      </c>
      <c r="AG84" t="n">
        <v>2.396666666666667</v>
      </c>
      <c r="AH84" t="n">
        <v>2163086.987610665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1.7389</v>
      </c>
      <c r="E85" t="n">
        <v>57.51</v>
      </c>
      <c r="F85" t="n">
        <v>53.38</v>
      </c>
      <c r="G85" t="n">
        <v>110.44</v>
      </c>
      <c r="H85" t="n">
        <v>1.38</v>
      </c>
      <c r="I85" t="n">
        <v>29</v>
      </c>
      <c r="J85" t="n">
        <v>281.25</v>
      </c>
      <c r="K85" t="n">
        <v>58.47</v>
      </c>
      <c r="L85" t="n">
        <v>21.75</v>
      </c>
      <c r="M85" t="n">
        <v>27</v>
      </c>
      <c r="N85" t="n">
        <v>76.03</v>
      </c>
      <c r="O85" t="n">
        <v>34922.31</v>
      </c>
      <c r="P85" t="n">
        <v>830.46</v>
      </c>
      <c r="Q85" t="n">
        <v>1367.24</v>
      </c>
      <c r="R85" t="n">
        <v>132.83</v>
      </c>
      <c r="S85" t="n">
        <v>104.26</v>
      </c>
      <c r="T85" t="n">
        <v>13327.8</v>
      </c>
      <c r="U85" t="n">
        <v>0.78</v>
      </c>
      <c r="V85" t="n">
        <v>0.9</v>
      </c>
      <c r="W85" t="n">
        <v>20.69</v>
      </c>
      <c r="X85" t="n">
        <v>0.8</v>
      </c>
      <c r="Y85" t="n">
        <v>1</v>
      </c>
      <c r="Z85" t="n">
        <v>10</v>
      </c>
      <c r="AA85" t="n">
        <v>1747.077945666609</v>
      </c>
      <c r="AB85" t="n">
        <v>2390.429120900291</v>
      </c>
      <c r="AC85" t="n">
        <v>2162.28992058991</v>
      </c>
      <c r="AD85" t="n">
        <v>1747077.945666609</v>
      </c>
      <c r="AE85" t="n">
        <v>2390429.120900291</v>
      </c>
      <c r="AF85" t="n">
        <v>2.155085547164795e-06</v>
      </c>
      <c r="AG85" t="n">
        <v>2.39625</v>
      </c>
      <c r="AH85" t="n">
        <v>2162289.92058991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1.7409</v>
      </c>
      <c r="E86" t="n">
        <v>57.44</v>
      </c>
      <c r="F86" t="n">
        <v>53.36</v>
      </c>
      <c r="G86" t="n">
        <v>114.35</v>
      </c>
      <c r="H86" t="n">
        <v>1.39</v>
      </c>
      <c r="I86" t="n">
        <v>28</v>
      </c>
      <c r="J86" t="n">
        <v>281.75</v>
      </c>
      <c r="K86" t="n">
        <v>58.47</v>
      </c>
      <c r="L86" t="n">
        <v>22</v>
      </c>
      <c r="M86" t="n">
        <v>26</v>
      </c>
      <c r="N86" t="n">
        <v>76.28</v>
      </c>
      <c r="O86" t="n">
        <v>34983.29</v>
      </c>
      <c r="P86" t="n">
        <v>828.6900000000001</v>
      </c>
      <c r="Q86" t="n">
        <v>1367.31</v>
      </c>
      <c r="R86" t="n">
        <v>132.08</v>
      </c>
      <c r="S86" t="n">
        <v>104.26</v>
      </c>
      <c r="T86" t="n">
        <v>12957.78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1742.39950965501</v>
      </c>
      <c r="AB86" t="n">
        <v>2384.027878351192</v>
      </c>
      <c r="AC86" t="n">
        <v>2156.499603645495</v>
      </c>
      <c r="AD86" t="n">
        <v>1742399.50965501</v>
      </c>
      <c r="AE86" t="n">
        <v>2384027.878351192</v>
      </c>
      <c r="AF86" t="n">
        <v>2.157564223968712e-06</v>
      </c>
      <c r="AG86" t="n">
        <v>2.393333333333333</v>
      </c>
      <c r="AH86" t="n">
        <v>2156499.603645496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1.7409</v>
      </c>
      <c r="E87" t="n">
        <v>57.44</v>
      </c>
      <c r="F87" t="n">
        <v>53.36</v>
      </c>
      <c r="G87" t="n">
        <v>114.35</v>
      </c>
      <c r="H87" t="n">
        <v>1.4</v>
      </c>
      <c r="I87" t="n">
        <v>28</v>
      </c>
      <c r="J87" t="n">
        <v>282.24</v>
      </c>
      <c r="K87" t="n">
        <v>58.47</v>
      </c>
      <c r="L87" t="n">
        <v>22.25</v>
      </c>
      <c r="M87" t="n">
        <v>26</v>
      </c>
      <c r="N87" t="n">
        <v>76.52</v>
      </c>
      <c r="O87" t="n">
        <v>35044.38</v>
      </c>
      <c r="P87" t="n">
        <v>828.42</v>
      </c>
      <c r="Q87" t="n">
        <v>1367.29</v>
      </c>
      <c r="R87" t="n">
        <v>131.89</v>
      </c>
      <c r="S87" t="n">
        <v>104.26</v>
      </c>
      <c r="T87" t="n">
        <v>12862.02</v>
      </c>
      <c r="U87" t="n">
        <v>0.79</v>
      </c>
      <c r="V87" t="n">
        <v>0.9</v>
      </c>
      <c r="W87" t="n">
        <v>20.69</v>
      </c>
      <c r="X87" t="n">
        <v>0.78</v>
      </c>
      <c r="Y87" t="n">
        <v>1</v>
      </c>
      <c r="Z87" t="n">
        <v>10</v>
      </c>
      <c r="AA87" t="n">
        <v>1742.024396191838</v>
      </c>
      <c r="AB87" t="n">
        <v>2383.514631562042</v>
      </c>
      <c r="AC87" t="n">
        <v>2156.035340409556</v>
      </c>
      <c r="AD87" t="n">
        <v>1742024.396191838</v>
      </c>
      <c r="AE87" t="n">
        <v>2383514.631562042</v>
      </c>
      <c r="AF87" t="n">
        <v>2.157564223968712e-06</v>
      </c>
      <c r="AG87" t="n">
        <v>2.393333333333333</v>
      </c>
      <c r="AH87" t="n">
        <v>2156035.340409556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1.7415</v>
      </c>
      <c r="E88" t="n">
        <v>57.42</v>
      </c>
      <c r="F88" t="n">
        <v>53.34</v>
      </c>
      <c r="G88" t="n">
        <v>114.31</v>
      </c>
      <c r="H88" t="n">
        <v>1.42</v>
      </c>
      <c r="I88" t="n">
        <v>28</v>
      </c>
      <c r="J88" t="n">
        <v>282.74</v>
      </c>
      <c r="K88" t="n">
        <v>58.47</v>
      </c>
      <c r="L88" t="n">
        <v>22.5</v>
      </c>
      <c r="M88" t="n">
        <v>26</v>
      </c>
      <c r="N88" t="n">
        <v>76.77</v>
      </c>
      <c r="O88" t="n">
        <v>35105.56</v>
      </c>
      <c r="P88" t="n">
        <v>828.01</v>
      </c>
      <c r="Q88" t="n">
        <v>1367.2</v>
      </c>
      <c r="R88" t="n">
        <v>131.35</v>
      </c>
      <c r="S88" t="n">
        <v>104.26</v>
      </c>
      <c r="T88" t="n">
        <v>12588.76</v>
      </c>
      <c r="U88" t="n">
        <v>0.79</v>
      </c>
      <c r="V88" t="n">
        <v>0.9</v>
      </c>
      <c r="W88" t="n">
        <v>20.69</v>
      </c>
      <c r="X88" t="n">
        <v>0.77</v>
      </c>
      <c r="Y88" t="n">
        <v>1</v>
      </c>
      <c r="Z88" t="n">
        <v>10</v>
      </c>
      <c r="AA88" t="n">
        <v>1740.643018818208</v>
      </c>
      <c r="AB88" t="n">
        <v>2381.624570097372</v>
      </c>
      <c r="AC88" t="n">
        <v>2154.325663758357</v>
      </c>
      <c r="AD88" t="n">
        <v>1740643.018818208</v>
      </c>
      <c r="AE88" t="n">
        <v>2381624.570097372</v>
      </c>
      <c r="AF88" t="n">
        <v>2.158307827009886e-06</v>
      </c>
      <c r="AG88" t="n">
        <v>2.3925</v>
      </c>
      <c r="AH88" t="n">
        <v>2154325.663758357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1.7436</v>
      </c>
      <c r="E89" t="n">
        <v>57.35</v>
      </c>
      <c r="F89" t="n">
        <v>53.32</v>
      </c>
      <c r="G89" t="n">
        <v>118.49</v>
      </c>
      <c r="H89" t="n">
        <v>1.43</v>
      </c>
      <c r="I89" t="n">
        <v>27</v>
      </c>
      <c r="J89" t="n">
        <v>283.24</v>
      </c>
      <c r="K89" t="n">
        <v>58.47</v>
      </c>
      <c r="L89" t="n">
        <v>22.75</v>
      </c>
      <c r="M89" t="n">
        <v>25</v>
      </c>
      <c r="N89" t="n">
        <v>77.01000000000001</v>
      </c>
      <c r="O89" t="n">
        <v>35166.85</v>
      </c>
      <c r="P89" t="n">
        <v>826.85</v>
      </c>
      <c r="Q89" t="n">
        <v>1367.23</v>
      </c>
      <c r="R89" t="n">
        <v>130.62</v>
      </c>
      <c r="S89" t="n">
        <v>104.26</v>
      </c>
      <c r="T89" t="n">
        <v>12232.07</v>
      </c>
      <c r="U89" t="n">
        <v>0.8</v>
      </c>
      <c r="V89" t="n">
        <v>0.9</v>
      </c>
      <c r="W89" t="n">
        <v>20.69</v>
      </c>
      <c r="X89" t="n">
        <v>0.74</v>
      </c>
      <c r="Y89" t="n">
        <v>1</v>
      </c>
      <c r="Z89" t="n">
        <v>10</v>
      </c>
      <c r="AA89" t="n">
        <v>1736.726882302167</v>
      </c>
      <c r="AB89" t="n">
        <v>2376.266339348376</v>
      </c>
      <c r="AC89" t="n">
        <v>2149.47881503172</v>
      </c>
      <c r="AD89" t="n">
        <v>1736726.882302167</v>
      </c>
      <c r="AE89" t="n">
        <v>2376266.339348376</v>
      </c>
      <c r="AF89" t="n">
        <v>2.160910437653999e-06</v>
      </c>
      <c r="AG89" t="n">
        <v>2.389583333333333</v>
      </c>
      <c r="AH89" t="n">
        <v>2149478.81503172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1.7437</v>
      </c>
      <c r="E90" t="n">
        <v>57.35</v>
      </c>
      <c r="F90" t="n">
        <v>53.32</v>
      </c>
      <c r="G90" t="n">
        <v>118.49</v>
      </c>
      <c r="H90" t="n">
        <v>1.44</v>
      </c>
      <c r="I90" t="n">
        <v>27</v>
      </c>
      <c r="J90" t="n">
        <v>283.74</v>
      </c>
      <c r="K90" t="n">
        <v>58.47</v>
      </c>
      <c r="L90" t="n">
        <v>23</v>
      </c>
      <c r="M90" t="n">
        <v>25</v>
      </c>
      <c r="N90" t="n">
        <v>77.26000000000001</v>
      </c>
      <c r="O90" t="n">
        <v>35228.23</v>
      </c>
      <c r="P90" t="n">
        <v>826.62</v>
      </c>
      <c r="Q90" t="n">
        <v>1367.21</v>
      </c>
      <c r="R90" t="n">
        <v>130.6</v>
      </c>
      <c r="S90" t="n">
        <v>104.26</v>
      </c>
      <c r="T90" t="n">
        <v>12221.84</v>
      </c>
      <c r="U90" t="n">
        <v>0.8</v>
      </c>
      <c r="V90" t="n">
        <v>0.9</v>
      </c>
      <c r="W90" t="n">
        <v>20.69</v>
      </c>
      <c r="X90" t="n">
        <v>0.74</v>
      </c>
      <c r="Y90" t="n">
        <v>1</v>
      </c>
      <c r="Z90" t="n">
        <v>10</v>
      </c>
      <c r="AA90" t="n">
        <v>1736.309676780016</v>
      </c>
      <c r="AB90" t="n">
        <v>2375.69550034716</v>
      </c>
      <c r="AC90" t="n">
        <v>2148.962456103603</v>
      </c>
      <c r="AD90" t="n">
        <v>1736309.676780016</v>
      </c>
      <c r="AE90" t="n">
        <v>2375695.50034716</v>
      </c>
      <c r="AF90" t="n">
        <v>2.161034371494194e-06</v>
      </c>
      <c r="AG90" t="n">
        <v>2.389583333333333</v>
      </c>
      <c r="AH90" t="n">
        <v>2148962.456103603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1.7439</v>
      </c>
      <c r="E91" t="n">
        <v>57.34</v>
      </c>
      <c r="F91" t="n">
        <v>53.31</v>
      </c>
      <c r="G91" t="n">
        <v>118.47</v>
      </c>
      <c r="H91" t="n">
        <v>1.46</v>
      </c>
      <c r="I91" t="n">
        <v>27</v>
      </c>
      <c r="J91" t="n">
        <v>284.23</v>
      </c>
      <c r="K91" t="n">
        <v>58.47</v>
      </c>
      <c r="L91" t="n">
        <v>23.25</v>
      </c>
      <c r="M91" t="n">
        <v>25</v>
      </c>
      <c r="N91" t="n">
        <v>77.51000000000001</v>
      </c>
      <c r="O91" t="n">
        <v>35289.71</v>
      </c>
      <c r="P91" t="n">
        <v>825.38</v>
      </c>
      <c r="Q91" t="n">
        <v>1367.18</v>
      </c>
      <c r="R91" t="n">
        <v>130.33</v>
      </c>
      <c r="S91" t="n">
        <v>104.26</v>
      </c>
      <c r="T91" t="n">
        <v>12084.36</v>
      </c>
      <c r="U91" t="n">
        <v>0.8</v>
      </c>
      <c r="V91" t="n">
        <v>0.9</v>
      </c>
      <c r="W91" t="n">
        <v>20.69</v>
      </c>
      <c r="X91" t="n">
        <v>0.74</v>
      </c>
      <c r="Y91" t="n">
        <v>1</v>
      </c>
      <c r="Z91" t="n">
        <v>10</v>
      </c>
      <c r="AA91" t="n">
        <v>1734.283590848224</v>
      </c>
      <c r="AB91" t="n">
        <v>2372.923320190678</v>
      </c>
      <c r="AC91" t="n">
        <v>2146.454848930476</v>
      </c>
      <c r="AD91" t="n">
        <v>1734283.590848224</v>
      </c>
      <c r="AE91" t="n">
        <v>2372923.320190678</v>
      </c>
      <c r="AF91" t="n">
        <v>2.161282239174586e-06</v>
      </c>
      <c r="AG91" t="n">
        <v>2.389166666666667</v>
      </c>
      <c r="AH91" t="n">
        <v>2146454.848930476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1.7437</v>
      </c>
      <c r="E92" t="n">
        <v>57.35</v>
      </c>
      <c r="F92" t="n">
        <v>53.32</v>
      </c>
      <c r="G92" t="n">
        <v>118.48</v>
      </c>
      <c r="H92" t="n">
        <v>1.47</v>
      </c>
      <c r="I92" t="n">
        <v>27</v>
      </c>
      <c r="J92" t="n">
        <v>284.73</v>
      </c>
      <c r="K92" t="n">
        <v>58.47</v>
      </c>
      <c r="L92" t="n">
        <v>23.5</v>
      </c>
      <c r="M92" t="n">
        <v>25</v>
      </c>
      <c r="N92" t="n">
        <v>77.76000000000001</v>
      </c>
      <c r="O92" t="n">
        <v>35351.29</v>
      </c>
      <c r="P92" t="n">
        <v>824.51</v>
      </c>
      <c r="Q92" t="n">
        <v>1367.23</v>
      </c>
      <c r="R92" t="n">
        <v>130.52</v>
      </c>
      <c r="S92" t="n">
        <v>104.26</v>
      </c>
      <c r="T92" t="n">
        <v>12180</v>
      </c>
      <c r="U92" t="n">
        <v>0.8</v>
      </c>
      <c r="V92" t="n">
        <v>0.9</v>
      </c>
      <c r="W92" t="n">
        <v>20.69</v>
      </c>
      <c r="X92" t="n">
        <v>0.74</v>
      </c>
      <c r="Y92" t="n">
        <v>1</v>
      </c>
      <c r="Z92" t="n">
        <v>10</v>
      </c>
      <c r="AA92" t="n">
        <v>1733.3829417845</v>
      </c>
      <c r="AB92" t="n">
        <v>2371.69101240786</v>
      </c>
      <c r="AC92" t="n">
        <v>2145.340150872896</v>
      </c>
      <c r="AD92" t="n">
        <v>1733382.9417845</v>
      </c>
      <c r="AE92" t="n">
        <v>2371691.01240786</v>
      </c>
      <c r="AF92" t="n">
        <v>2.161034371494194e-06</v>
      </c>
      <c r="AG92" t="n">
        <v>2.389583333333333</v>
      </c>
      <c r="AH92" t="n">
        <v>2145340.150872895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1.7464</v>
      </c>
      <c r="E93" t="n">
        <v>57.26</v>
      </c>
      <c r="F93" t="n">
        <v>53.28</v>
      </c>
      <c r="G93" t="n">
        <v>122.95</v>
      </c>
      <c r="H93" t="n">
        <v>1.48</v>
      </c>
      <c r="I93" t="n">
        <v>26</v>
      </c>
      <c r="J93" t="n">
        <v>285.23</v>
      </c>
      <c r="K93" t="n">
        <v>58.47</v>
      </c>
      <c r="L93" t="n">
        <v>23.75</v>
      </c>
      <c r="M93" t="n">
        <v>24</v>
      </c>
      <c r="N93" t="n">
        <v>78.01000000000001</v>
      </c>
      <c r="O93" t="n">
        <v>35412.96</v>
      </c>
      <c r="P93" t="n">
        <v>824.1900000000001</v>
      </c>
      <c r="Q93" t="n">
        <v>1367.2</v>
      </c>
      <c r="R93" t="n">
        <v>129.36</v>
      </c>
      <c r="S93" t="n">
        <v>104.26</v>
      </c>
      <c r="T93" t="n">
        <v>11604.73</v>
      </c>
      <c r="U93" t="n">
        <v>0.8100000000000001</v>
      </c>
      <c r="V93" t="n">
        <v>0.9</v>
      </c>
      <c r="W93" t="n">
        <v>20.68</v>
      </c>
      <c r="X93" t="n">
        <v>0.7</v>
      </c>
      <c r="Y93" t="n">
        <v>1</v>
      </c>
      <c r="Z93" t="n">
        <v>10</v>
      </c>
      <c r="AA93" t="n">
        <v>1729.838332767617</v>
      </c>
      <c r="AB93" t="n">
        <v>2366.841121973846</v>
      </c>
      <c r="AC93" t="n">
        <v>2140.953127175041</v>
      </c>
      <c r="AD93" t="n">
        <v>1729838.332767617</v>
      </c>
      <c r="AE93" t="n">
        <v>2366841.121973847</v>
      </c>
      <c r="AF93" t="n">
        <v>2.164380585179481e-06</v>
      </c>
      <c r="AG93" t="n">
        <v>2.385833333333333</v>
      </c>
      <c r="AH93" t="n">
        <v>2140953.127175041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1.7462</v>
      </c>
      <c r="E94" t="n">
        <v>57.27</v>
      </c>
      <c r="F94" t="n">
        <v>53.28</v>
      </c>
      <c r="G94" t="n">
        <v>122.96</v>
      </c>
      <c r="H94" t="n">
        <v>1.5</v>
      </c>
      <c r="I94" t="n">
        <v>26</v>
      </c>
      <c r="J94" t="n">
        <v>285.73</v>
      </c>
      <c r="K94" t="n">
        <v>58.47</v>
      </c>
      <c r="L94" t="n">
        <v>24</v>
      </c>
      <c r="M94" t="n">
        <v>24</v>
      </c>
      <c r="N94" t="n">
        <v>78.26000000000001</v>
      </c>
      <c r="O94" t="n">
        <v>35474.75</v>
      </c>
      <c r="P94" t="n">
        <v>825.03</v>
      </c>
      <c r="Q94" t="n">
        <v>1367.22</v>
      </c>
      <c r="R94" t="n">
        <v>129.57</v>
      </c>
      <c r="S94" t="n">
        <v>104.26</v>
      </c>
      <c r="T94" t="n">
        <v>11710.44</v>
      </c>
      <c r="U94" t="n">
        <v>0.8</v>
      </c>
      <c r="V94" t="n">
        <v>0.9</v>
      </c>
      <c r="W94" t="n">
        <v>20.68</v>
      </c>
      <c r="X94" t="n">
        <v>0.71</v>
      </c>
      <c r="Y94" t="n">
        <v>1</v>
      </c>
      <c r="Z94" t="n">
        <v>10</v>
      </c>
      <c r="AA94" t="n">
        <v>1731.201184597295</v>
      </c>
      <c r="AB94" t="n">
        <v>2368.705835971993</v>
      </c>
      <c r="AC94" t="n">
        <v>2142.639875486345</v>
      </c>
      <c r="AD94" t="n">
        <v>1731201.184597295</v>
      </c>
      <c r="AE94" t="n">
        <v>2368705.835971992</v>
      </c>
      <c r="AF94" t="n">
        <v>2.164132717499089e-06</v>
      </c>
      <c r="AG94" t="n">
        <v>2.38625</v>
      </c>
      <c r="AH94" t="n">
        <v>2142639.875486345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1.7462</v>
      </c>
      <c r="E95" t="n">
        <v>57.27</v>
      </c>
      <c r="F95" t="n">
        <v>53.28</v>
      </c>
      <c r="G95" t="n">
        <v>122.96</v>
      </c>
      <c r="H95" t="n">
        <v>1.51</v>
      </c>
      <c r="I95" t="n">
        <v>26</v>
      </c>
      <c r="J95" t="n">
        <v>286.24</v>
      </c>
      <c r="K95" t="n">
        <v>58.47</v>
      </c>
      <c r="L95" t="n">
        <v>24.25</v>
      </c>
      <c r="M95" t="n">
        <v>24</v>
      </c>
      <c r="N95" t="n">
        <v>78.51000000000001</v>
      </c>
      <c r="O95" t="n">
        <v>35536.63</v>
      </c>
      <c r="P95" t="n">
        <v>823.97</v>
      </c>
      <c r="Q95" t="n">
        <v>1367.25</v>
      </c>
      <c r="R95" t="n">
        <v>129.63</v>
      </c>
      <c r="S95" t="n">
        <v>104.26</v>
      </c>
      <c r="T95" t="n">
        <v>11738.9</v>
      </c>
      <c r="U95" t="n">
        <v>0.8</v>
      </c>
      <c r="V95" t="n">
        <v>0.9</v>
      </c>
      <c r="W95" t="n">
        <v>20.68</v>
      </c>
      <c r="X95" t="n">
        <v>0.7</v>
      </c>
      <c r="Y95" t="n">
        <v>1</v>
      </c>
      <c r="Z95" t="n">
        <v>10</v>
      </c>
      <c r="AA95" t="n">
        <v>1729.732986712116</v>
      </c>
      <c r="AB95" t="n">
        <v>2366.696982853171</v>
      </c>
      <c r="AC95" t="n">
        <v>2140.822744489741</v>
      </c>
      <c r="AD95" t="n">
        <v>1729732.986712116</v>
      </c>
      <c r="AE95" t="n">
        <v>2366696.98285317</v>
      </c>
      <c r="AF95" t="n">
        <v>2.164132717499089e-06</v>
      </c>
      <c r="AG95" t="n">
        <v>2.38625</v>
      </c>
      <c r="AH95" t="n">
        <v>2140822.744489741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1.7481</v>
      </c>
      <c r="E96" t="n">
        <v>57.2</v>
      </c>
      <c r="F96" t="n">
        <v>53.27</v>
      </c>
      <c r="G96" t="n">
        <v>127.84</v>
      </c>
      <c r="H96" t="n">
        <v>1.52</v>
      </c>
      <c r="I96" t="n">
        <v>25</v>
      </c>
      <c r="J96" t="n">
        <v>286.74</v>
      </c>
      <c r="K96" t="n">
        <v>58.47</v>
      </c>
      <c r="L96" t="n">
        <v>24.5</v>
      </c>
      <c r="M96" t="n">
        <v>23</v>
      </c>
      <c r="N96" t="n">
        <v>78.77</v>
      </c>
      <c r="O96" t="n">
        <v>35598.74</v>
      </c>
      <c r="P96" t="n">
        <v>821.87</v>
      </c>
      <c r="Q96" t="n">
        <v>1367.21</v>
      </c>
      <c r="R96" t="n">
        <v>129.04</v>
      </c>
      <c r="S96" t="n">
        <v>104.26</v>
      </c>
      <c r="T96" t="n">
        <v>11448.99</v>
      </c>
      <c r="U96" t="n">
        <v>0.8100000000000001</v>
      </c>
      <c r="V96" t="n">
        <v>0.9</v>
      </c>
      <c r="W96" t="n">
        <v>20.68</v>
      </c>
      <c r="X96" t="n">
        <v>0.6899999999999999</v>
      </c>
      <c r="Y96" t="n">
        <v>1</v>
      </c>
      <c r="Z96" t="n">
        <v>10</v>
      </c>
      <c r="AA96" t="n">
        <v>1724.840064906449</v>
      </c>
      <c r="AB96" t="n">
        <v>2360.002271378181</v>
      </c>
      <c r="AC96" t="n">
        <v>2134.766966881838</v>
      </c>
      <c r="AD96" t="n">
        <v>1724840.064906449</v>
      </c>
      <c r="AE96" t="n">
        <v>2360002.271378181</v>
      </c>
      <c r="AF96" t="n">
        <v>2.16648746046281e-06</v>
      </c>
      <c r="AG96" t="n">
        <v>2.383333333333333</v>
      </c>
      <c r="AH96" t="n">
        <v>2134766.966881838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1.7483</v>
      </c>
      <c r="E97" t="n">
        <v>57.2</v>
      </c>
      <c r="F97" t="n">
        <v>53.26</v>
      </c>
      <c r="G97" t="n">
        <v>127.83</v>
      </c>
      <c r="H97" t="n">
        <v>1.53</v>
      </c>
      <c r="I97" t="n">
        <v>25</v>
      </c>
      <c r="J97" t="n">
        <v>287.24</v>
      </c>
      <c r="K97" t="n">
        <v>58.47</v>
      </c>
      <c r="L97" t="n">
        <v>24.75</v>
      </c>
      <c r="M97" t="n">
        <v>23</v>
      </c>
      <c r="N97" t="n">
        <v>79.02</v>
      </c>
      <c r="O97" t="n">
        <v>35660.82</v>
      </c>
      <c r="P97" t="n">
        <v>823.26</v>
      </c>
      <c r="Q97" t="n">
        <v>1367.29</v>
      </c>
      <c r="R97" t="n">
        <v>128.9</v>
      </c>
      <c r="S97" t="n">
        <v>104.26</v>
      </c>
      <c r="T97" t="n">
        <v>11380.95</v>
      </c>
      <c r="U97" t="n">
        <v>0.8100000000000001</v>
      </c>
      <c r="V97" t="n">
        <v>0.9</v>
      </c>
      <c r="W97" t="n">
        <v>20.68</v>
      </c>
      <c r="X97" t="n">
        <v>0.68</v>
      </c>
      <c r="Y97" t="n">
        <v>1</v>
      </c>
      <c r="Z97" t="n">
        <v>10</v>
      </c>
      <c r="AA97" t="n">
        <v>1726.462875216939</v>
      </c>
      <c r="AB97" t="n">
        <v>2362.222672038331</v>
      </c>
      <c r="AC97" t="n">
        <v>2136.775455619335</v>
      </c>
      <c r="AD97" t="n">
        <v>1726462.875216939</v>
      </c>
      <c r="AE97" t="n">
        <v>2362222.672038331</v>
      </c>
      <c r="AF97" t="n">
        <v>2.166735328143201e-06</v>
      </c>
      <c r="AG97" t="n">
        <v>2.383333333333333</v>
      </c>
      <c r="AH97" t="n">
        <v>2136775.455619335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1.7482</v>
      </c>
      <c r="E98" t="n">
        <v>57.2</v>
      </c>
      <c r="F98" t="n">
        <v>53.26</v>
      </c>
      <c r="G98" t="n">
        <v>127.83</v>
      </c>
      <c r="H98" t="n">
        <v>1.55</v>
      </c>
      <c r="I98" t="n">
        <v>25</v>
      </c>
      <c r="J98" t="n">
        <v>287.75</v>
      </c>
      <c r="K98" t="n">
        <v>58.47</v>
      </c>
      <c r="L98" t="n">
        <v>25</v>
      </c>
      <c r="M98" t="n">
        <v>23</v>
      </c>
      <c r="N98" t="n">
        <v>79.27</v>
      </c>
      <c r="O98" t="n">
        <v>35723.02</v>
      </c>
      <c r="P98" t="n">
        <v>823.17</v>
      </c>
      <c r="Q98" t="n">
        <v>1367.23</v>
      </c>
      <c r="R98" t="n">
        <v>128.93</v>
      </c>
      <c r="S98" t="n">
        <v>104.26</v>
      </c>
      <c r="T98" t="n">
        <v>11397.01</v>
      </c>
      <c r="U98" t="n">
        <v>0.8100000000000001</v>
      </c>
      <c r="V98" t="n">
        <v>0.9</v>
      </c>
      <c r="W98" t="n">
        <v>20.68</v>
      </c>
      <c r="X98" t="n">
        <v>0.6899999999999999</v>
      </c>
      <c r="Y98" t="n">
        <v>1</v>
      </c>
      <c r="Z98" t="n">
        <v>10</v>
      </c>
      <c r="AA98" t="n">
        <v>1726.435700726169</v>
      </c>
      <c r="AB98" t="n">
        <v>2362.185490701206</v>
      </c>
      <c r="AC98" t="n">
        <v>2136.74182281684</v>
      </c>
      <c r="AD98" t="n">
        <v>1726435.700726168</v>
      </c>
      <c r="AE98" t="n">
        <v>2362185.490701206</v>
      </c>
      <c r="AF98" t="n">
        <v>2.166611394303005e-06</v>
      </c>
      <c r="AG98" t="n">
        <v>2.383333333333333</v>
      </c>
      <c r="AH98" t="n">
        <v>2136741.82281684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1.7483</v>
      </c>
      <c r="E99" t="n">
        <v>57.2</v>
      </c>
      <c r="F99" t="n">
        <v>53.26</v>
      </c>
      <c r="G99" t="n">
        <v>127.82</v>
      </c>
      <c r="H99" t="n">
        <v>1.56</v>
      </c>
      <c r="I99" t="n">
        <v>25</v>
      </c>
      <c r="J99" t="n">
        <v>288.25</v>
      </c>
      <c r="K99" t="n">
        <v>58.47</v>
      </c>
      <c r="L99" t="n">
        <v>25.25</v>
      </c>
      <c r="M99" t="n">
        <v>23</v>
      </c>
      <c r="N99" t="n">
        <v>79.53</v>
      </c>
      <c r="O99" t="n">
        <v>35785.31</v>
      </c>
      <c r="P99" t="n">
        <v>821.27</v>
      </c>
      <c r="Q99" t="n">
        <v>1367.2</v>
      </c>
      <c r="R99" t="n">
        <v>128.79</v>
      </c>
      <c r="S99" t="n">
        <v>104.26</v>
      </c>
      <c r="T99" t="n">
        <v>11326.55</v>
      </c>
      <c r="U99" t="n">
        <v>0.8100000000000001</v>
      </c>
      <c r="V99" t="n">
        <v>0.9</v>
      </c>
      <c r="W99" t="n">
        <v>20.68</v>
      </c>
      <c r="X99" t="n">
        <v>0.68</v>
      </c>
      <c r="Y99" t="n">
        <v>1</v>
      </c>
      <c r="Z99" t="n">
        <v>10</v>
      </c>
      <c r="AA99" t="n">
        <v>1723.709852268106</v>
      </c>
      <c r="AB99" t="n">
        <v>2358.455864584939</v>
      </c>
      <c r="AC99" t="n">
        <v>2133.368146982546</v>
      </c>
      <c r="AD99" t="n">
        <v>1723709.852268106</v>
      </c>
      <c r="AE99" t="n">
        <v>2358455.864584939</v>
      </c>
      <c r="AF99" t="n">
        <v>2.166735328143201e-06</v>
      </c>
      <c r="AG99" t="n">
        <v>2.383333333333333</v>
      </c>
      <c r="AH99" t="n">
        <v>2133368.146982546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1.7507</v>
      </c>
      <c r="E100" t="n">
        <v>57.12</v>
      </c>
      <c r="F100" t="n">
        <v>53.23</v>
      </c>
      <c r="G100" t="n">
        <v>133.07</v>
      </c>
      <c r="H100" t="n">
        <v>1.57</v>
      </c>
      <c r="I100" t="n">
        <v>24</v>
      </c>
      <c r="J100" t="n">
        <v>288.76</v>
      </c>
      <c r="K100" t="n">
        <v>58.47</v>
      </c>
      <c r="L100" t="n">
        <v>25.5</v>
      </c>
      <c r="M100" t="n">
        <v>22</v>
      </c>
      <c r="N100" t="n">
        <v>79.78</v>
      </c>
      <c r="O100" t="n">
        <v>35847.71</v>
      </c>
      <c r="P100" t="n">
        <v>819.28</v>
      </c>
      <c r="Q100" t="n">
        <v>1367.21</v>
      </c>
      <c r="R100" t="n">
        <v>127.76</v>
      </c>
      <c r="S100" t="n">
        <v>104.26</v>
      </c>
      <c r="T100" t="n">
        <v>10816.84</v>
      </c>
      <c r="U100" t="n">
        <v>0.82</v>
      </c>
      <c r="V100" t="n">
        <v>0.9</v>
      </c>
      <c r="W100" t="n">
        <v>20.68</v>
      </c>
      <c r="X100" t="n">
        <v>0.65</v>
      </c>
      <c r="Y100" t="n">
        <v>1</v>
      </c>
      <c r="Z100" t="n">
        <v>10</v>
      </c>
      <c r="AA100" t="n">
        <v>1718.282269086922</v>
      </c>
      <c r="AB100" t="n">
        <v>2351.029605828372</v>
      </c>
      <c r="AC100" t="n">
        <v>2126.650639938887</v>
      </c>
      <c r="AD100" t="n">
        <v>1718282.269086922</v>
      </c>
      <c r="AE100" t="n">
        <v>2351029.605828372</v>
      </c>
      <c r="AF100" t="n">
        <v>2.1697097403079e-06</v>
      </c>
      <c r="AG100" t="n">
        <v>2.38</v>
      </c>
      <c r="AH100" t="n">
        <v>2126650.639938887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1.751</v>
      </c>
      <c r="E101" t="n">
        <v>57.11</v>
      </c>
      <c r="F101" t="n">
        <v>53.22</v>
      </c>
      <c r="G101" t="n">
        <v>133.05</v>
      </c>
      <c r="H101" t="n">
        <v>1.59</v>
      </c>
      <c r="I101" t="n">
        <v>24</v>
      </c>
      <c r="J101" t="n">
        <v>289.26</v>
      </c>
      <c r="K101" t="n">
        <v>58.47</v>
      </c>
      <c r="L101" t="n">
        <v>25.75</v>
      </c>
      <c r="M101" t="n">
        <v>22</v>
      </c>
      <c r="N101" t="n">
        <v>80.04000000000001</v>
      </c>
      <c r="O101" t="n">
        <v>35910.21</v>
      </c>
      <c r="P101" t="n">
        <v>820.5</v>
      </c>
      <c r="Q101" t="n">
        <v>1367.25</v>
      </c>
      <c r="R101" t="n">
        <v>127.43</v>
      </c>
      <c r="S101" t="n">
        <v>104.26</v>
      </c>
      <c r="T101" t="n">
        <v>10650.35</v>
      </c>
      <c r="U101" t="n">
        <v>0.82</v>
      </c>
      <c r="V101" t="n">
        <v>0.9</v>
      </c>
      <c r="W101" t="n">
        <v>20.68</v>
      </c>
      <c r="X101" t="n">
        <v>0.64</v>
      </c>
      <c r="Y101" t="n">
        <v>1</v>
      </c>
      <c r="Z101" t="n">
        <v>10</v>
      </c>
      <c r="AA101" t="n">
        <v>1719.567696856364</v>
      </c>
      <c r="AB101" t="n">
        <v>2352.788384811593</v>
      </c>
      <c r="AC101" t="n">
        <v>2128.241563524412</v>
      </c>
      <c r="AD101" t="n">
        <v>1719567.696856364</v>
      </c>
      <c r="AE101" t="n">
        <v>2352788.384811594</v>
      </c>
      <c r="AF101" t="n">
        <v>2.170081541828488e-06</v>
      </c>
      <c r="AG101" t="n">
        <v>2.379583333333333</v>
      </c>
      <c r="AH101" t="n">
        <v>2128241.563524412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1.7505</v>
      </c>
      <c r="E102" t="n">
        <v>57.13</v>
      </c>
      <c r="F102" t="n">
        <v>53.24</v>
      </c>
      <c r="G102" t="n">
        <v>133.09</v>
      </c>
      <c r="H102" t="n">
        <v>1.6</v>
      </c>
      <c r="I102" t="n">
        <v>24</v>
      </c>
      <c r="J102" t="n">
        <v>289.77</v>
      </c>
      <c r="K102" t="n">
        <v>58.47</v>
      </c>
      <c r="L102" t="n">
        <v>26</v>
      </c>
      <c r="M102" t="n">
        <v>22</v>
      </c>
      <c r="N102" t="n">
        <v>80.3</v>
      </c>
      <c r="O102" t="n">
        <v>35972.82</v>
      </c>
      <c r="P102" t="n">
        <v>821.09</v>
      </c>
      <c r="Q102" t="n">
        <v>1367.24</v>
      </c>
      <c r="R102" t="n">
        <v>127.81</v>
      </c>
      <c r="S102" t="n">
        <v>104.26</v>
      </c>
      <c r="T102" t="n">
        <v>10843.52</v>
      </c>
      <c r="U102" t="n">
        <v>0.82</v>
      </c>
      <c r="V102" t="n">
        <v>0.9</v>
      </c>
      <c r="W102" t="n">
        <v>20.69</v>
      </c>
      <c r="X102" t="n">
        <v>0.66</v>
      </c>
      <c r="Y102" t="n">
        <v>1</v>
      </c>
      <c r="Z102" t="n">
        <v>10</v>
      </c>
      <c r="AA102" t="n">
        <v>1721.086245682935</v>
      </c>
      <c r="AB102" t="n">
        <v>2354.866130309754</v>
      </c>
      <c r="AC102" t="n">
        <v>2130.121011908362</v>
      </c>
      <c r="AD102" t="n">
        <v>1721086.245682935</v>
      </c>
      <c r="AE102" t="n">
        <v>2354866.130309754</v>
      </c>
      <c r="AF102" t="n">
        <v>2.169461872627509e-06</v>
      </c>
      <c r="AG102" t="n">
        <v>2.380416666666667</v>
      </c>
      <c r="AH102" t="n">
        <v>2130121.011908362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1.75</v>
      </c>
      <c r="E103" t="n">
        <v>57.14</v>
      </c>
      <c r="F103" t="n">
        <v>53.25</v>
      </c>
      <c r="G103" t="n">
        <v>133.13</v>
      </c>
      <c r="H103" t="n">
        <v>1.61</v>
      </c>
      <c r="I103" t="n">
        <v>24</v>
      </c>
      <c r="J103" t="n">
        <v>290.28</v>
      </c>
      <c r="K103" t="n">
        <v>58.47</v>
      </c>
      <c r="L103" t="n">
        <v>26.25</v>
      </c>
      <c r="M103" t="n">
        <v>22</v>
      </c>
      <c r="N103" t="n">
        <v>80.56</v>
      </c>
      <c r="O103" t="n">
        <v>36035.53</v>
      </c>
      <c r="P103" t="n">
        <v>821.6</v>
      </c>
      <c r="Q103" t="n">
        <v>1367.22</v>
      </c>
      <c r="R103" t="n">
        <v>128.43</v>
      </c>
      <c r="S103" t="n">
        <v>104.26</v>
      </c>
      <c r="T103" t="n">
        <v>11149.2</v>
      </c>
      <c r="U103" t="n">
        <v>0.8100000000000001</v>
      </c>
      <c r="V103" t="n">
        <v>0.9</v>
      </c>
      <c r="W103" t="n">
        <v>20.69</v>
      </c>
      <c r="X103" t="n">
        <v>0.68</v>
      </c>
      <c r="Y103" t="n">
        <v>1</v>
      </c>
      <c r="Z103" t="n">
        <v>10</v>
      </c>
      <c r="AA103" t="n">
        <v>1722.385438553246</v>
      </c>
      <c r="AB103" t="n">
        <v>2356.643743311258</v>
      </c>
      <c r="AC103" t="n">
        <v>2131.728972019898</v>
      </c>
      <c r="AD103" t="n">
        <v>1722385.438553246</v>
      </c>
      <c r="AE103" t="n">
        <v>2356643.743311258</v>
      </c>
      <c r="AF103" t="n">
        <v>2.16884220342653e-06</v>
      </c>
      <c r="AG103" t="n">
        <v>2.380833333333333</v>
      </c>
      <c r="AH103" t="n">
        <v>2131728.972019898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1.7504</v>
      </c>
      <c r="E104" t="n">
        <v>57.13</v>
      </c>
      <c r="F104" t="n">
        <v>53.24</v>
      </c>
      <c r="G104" t="n">
        <v>133.1</v>
      </c>
      <c r="H104" t="n">
        <v>1.62</v>
      </c>
      <c r="I104" t="n">
        <v>24</v>
      </c>
      <c r="J104" t="n">
        <v>290.79</v>
      </c>
      <c r="K104" t="n">
        <v>58.47</v>
      </c>
      <c r="L104" t="n">
        <v>26.5</v>
      </c>
      <c r="M104" t="n">
        <v>22</v>
      </c>
      <c r="N104" t="n">
        <v>80.81999999999999</v>
      </c>
      <c r="O104" t="n">
        <v>36098.35</v>
      </c>
      <c r="P104" t="n">
        <v>819.9400000000001</v>
      </c>
      <c r="Q104" t="n">
        <v>1367.18</v>
      </c>
      <c r="R104" t="n">
        <v>128.09</v>
      </c>
      <c r="S104" t="n">
        <v>104.26</v>
      </c>
      <c r="T104" t="n">
        <v>10981.76</v>
      </c>
      <c r="U104" t="n">
        <v>0.8100000000000001</v>
      </c>
      <c r="V104" t="n">
        <v>0.9</v>
      </c>
      <c r="W104" t="n">
        <v>20.68</v>
      </c>
      <c r="X104" t="n">
        <v>0.66</v>
      </c>
      <c r="Y104" t="n">
        <v>1</v>
      </c>
      <c r="Z104" t="n">
        <v>10</v>
      </c>
      <c r="AA104" t="n">
        <v>1719.594124798984</v>
      </c>
      <c r="AB104" t="n">
        <v>2352.824544688604</v>
      </c>
      <c r="AC104" t="n">
        <v>2128.274272353511</v>
      </c>
      <c r="AD104" t="n">
        <v>1719594.124798984</v>
      </c>
      <c r="AE104" t="n">
        <v>2352824.544688604</v>
      </c>
      <c r="AF104" t="n">
        <v>2.169337938787313e-06</v>
      </c>
      <c r="AG104" t="n">
        <v>2.380416666666667</v>
      </c>
      <c r="AH104" t="n">
        <v>2128274.272353511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1.7531</v>
      </c>
      <c r="E105" t="n">
        <v>57.04</v>
      </c>
      <c r="F105" t="n">
        <v>53.2</v>
      </c>
      <c r="G105" t="n">
        <v>138.78</v>
      </c>
      <c r="H105" t="n">
        <v>1.64</v>
      </c>
      <c r="I105" t="n">
        <v>23</v>
      </c>
      <c r="J105" t="n">
        <v>291.3</v>
      </c>
      <c r="K105" t="n">
        <v>58.47</v>
      </c>
      <c r="L105" t="n">
        <v>26.75</v>
      </c>
      <c r="M105" t="n">
        <v>21</v>
      </c>
      <c r="N105" t="n">
        <v>81.08</v>
      </c>
      <c r="O105" t="n">
        <v>36161.27</v>
      </c>
      <c r="P105" t="n">
        <v>819.26</v>
      </c>
      <c r="Q105" t="n">
        <v>1367.19</v>
      </c>
      <c r="R105" t="n">
        <v>127</v>
      </c>
      <c r="S105" t="n">
        <v>104.26</v>
      </c>
      <c r="T105" t="n">
        <v>10441.36</v>
      </c>
      <c r="U105" t="n">
        <v>0.82</v>
      </c>
      <c r="V105" t="n">
        <v>0.9</v>
      </c>
      <c r="W105" t="n">
        <v>20.67</v>
      </c>
      <c r="X105" t="n">
        <v>0.62</v>
      </c>
      <c r="Y105" t="n">
        <v>1</v>
      </c>
      <c r="Z105" t="n">
        <v>10</v>
      </c>
      <c r="AA105" t="n">
        <v>1715.587349523907</v>
      </c>
      <c r="AB105" t="n">
        <v>2347.342297990793</v>
      </c>
      <c r="AC105" t="n">
        <v>2123.315243586159</v>
      </c>
      <c r="AD105" t="n">
        <v>1715587.349523907</v>
      </c>
      <c r="AE105" t="n">
        <v>2347342.297990793</v>
      </c>
      <c r="AF105" t="n">
        <v>2.1726841524726e-06</v>
      </c>
      <c r="AG105" t="n">
        <v>2.376666666666666</v>
      </c>
      <c r="AH105" t="n">
        <v>2123315.243586159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1.7525</v>
      </c>
      <c r="E106" t="n">
        <v>57.06</v>
      </c>
      <c r="F106" t="n">
        <v>53.22</v>
      </c>
      <c r="G106" t="n">
        <v>138.83</v>
      </c>
      <c r="H106" t="n">
        <v>1.65</v>
      </c>
      <c r="I106" t="n">
        <v>23</v>
      </c>
      <c r="J106" t="n">
        <v>291.81</v>
      </c>
      <c r="K106" t="n">
        <v>58.47</v>
      </c>
      <c r="L106" t="n">
        <v>27</v>
      </c>
      <c r="M106" t="n">
        <v>21</v>
      </c>
      <c r="N106" t="n">
        <v>81.34</v>
      </c>
      <c r="O106" t="n">
        <v>36224.3</v>
      </c>
      <c r="P106" t="n">
        <v>819.52</v>
      </c>
      <c r="Q106" t="n">
        <v>1367.2</v>
      </c>
      <c r="R106" t="n">
        <v>127.39</v>
      </c>
      <c r="S106" t="n">
        <v>104.26</v>
      </c>
      <c r="T106" t="n">
        <v>10636.51</v>
      </c>
      <c r="U106" t="n">
        <v>0.82</v>
      </c>
      <c r="V106" t="n">
        <v>0.9</v>
      </c>
      <c r="W106" t="n">
        <v>20.68</v>
      </c>
      <c r="X106" t="n">
        <v>0.64</v>
      </c>
      <c r="Y106" t="n">
        <v>1</v>
      </c>
      <c r="Z106" t="n">
        <v>10</v>
      </c>
      <c r="AA106" t="n">
        <v>1716.744095397556</v>
      </c>
      <c r="AB106" t="n">
        <v>2348.925008727147</v>
      </c>
      <c r="AC106" t="n">
        <v>2124.746902631183</v>
      </c>
      <c r="AD106" t="n">
        <v>1716744.095397556</v>
      </c>
      <c r="AE106" t="n">
        <v>2348925.008727147</v>
      </c>
      <c r="AF106" t="n">
        <v>2.171940549431425e-06</v>
      </c>
      <c r="AG106" t="n">
        <v>2.3775</v>
      </c>
      <c r="AH106" t="n">
        <v>2124746.902631183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1.7527</v>
      </c>
      <c r="E107" t="n">
        <v>57.05</v>
      </c>
      <c r="F107" t="n">
        <v>53.21</v>
      </c>
      <c r="G107" t="n">
        <v>138.81</v>
      </c>
      <c r="H107" t="n">
        <v>1.66</v>
      </c>
      <c r="I107" t="n">
        <v>23</v>
      </c>
      <c r="J107" t="n">
        <v>292.32</v>
      </c>
      <c r="K107" t="n">
        <v>58.47</v>
      </c>
      <c r="L107" t="n">
        <v>27.25</v>
      </c>
      <c r="M107" t="n">
        <v>21</v>
      </c>
      <c r="N107" t="n">
        <v>81.59999999999999</v>
      </c>
      <c r="O107" t="n">
        <v>36287.44</v>
      </c>
      <c r="P107" t="n">
        <v>819.04</v>
      </c>
      <c r="Q107" t="n">
        <v>1367.2</v>
      </c>
      <c r="R107" t="n">
        <v>127.07</v>
      </c>
      <c r="S107" t="n">
        <v>104.26</v>
      </c>
      <c r="T107" t="n">
        <v>10477.88</v>
      </c>
      <c r="U107" t="n">
        <v>0.82</v>
      </c>
      <c r="V107" t="n">
        <v>0.9</v>
      </c>
      <c r="W107" t="n">
        <v>20.68</v>
      </c>
      <c r="X107" t="n">
        <v>0.64</v>
      </c>
      <c r="Y107" t="n">
        <v>1</v>
      </c>
      <c r="Z107" t="n">
        <v>10</v>
      </c>
      <c r="AA107" t="n">
        <v>1715.779146969026</v>
      </c>
      <c r="AB107" t="n">
        <v>2347.604723716713</v>
      </c>
      <c r="AC107" t="n">
        <v>2123.552623769113</v>
      </c>
      <c r="AD107" t="n">
        <v>1715779.146969026</v>
      </c>
      <c r="AE107" t="n">
        <v>2347604.723716713</v>
      </c>
      <c r="AF107" t="n">
        <v>2.172188417111816e-06</v>
      </c>
      <c r="AG107" t="n">
        <v>2.377083333333333</v>
      </c>
      <c r="AH107" t="n">
        <v>2123552.623769113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1.752</v>
      </c>
      <c r="E108" t="n">
        <v>57.08</v>
      </c>
      <c r="F108" t="n">
        <v>53.23</v>
      </c>
      <c r="G108" t="n">
        <v>138.87</v>
      </c>
      <c r="H108" t="n">
        <v>1.67</v>
      </c>
      <c r="I108" t="n">
        <v>23</v>
      </c>
      <c r="J108" t="n">
        <v>292.84</v>
      </c>
      <c r="K108" t="n">
        <v>58.47</v>
      </c>
      <c r="L108" t="n">
        <v>27.5</v>
      </c>
      <c r="M108" t="n">
        <v>21</v>
      </c>
      <c r="N108" t="n">
        <v>81.86</v>
      </c>
      <c r="O108" t="n">
        <v>36350.69</v>
      </c>
      <c r="P108" t="n">
        <v>818.85</v>
      </c>
      <c r="Q108" t="n">
        <v>1367.16</v>
      </c>
      <c r="R108" t="n">
        <v>127.85</v>
      </c>
      <c r="S108" t="n">
        <v>104.26</v>
      </c>
      <c r="T108" t="n">
        <v>10866.24</v>
      </c>
      <c r="U108" t="n">
        <v>0.82</v>
      </c>
      <c r="V108" t="n">
        <v>0.9</v>
      </c>
      <c r="W108" t="n">
        <v>20.69</v>
      </c>
      <c r="X108" t="n">
        <v>0.66</v>
      </c>
      <c r="Y108" t="n">
        <v>1</v>
      </c>
      <c r="Z108" t="n">
        <v>10</v>
      </c>
      <c r="AA108" t="n">
        <v>1716.415665614399</v>
      </c>
      <c r="AB108" t="n">
        <v>2348.475636608533</v>
      </c>
      <c r="AC108" t="n">
        <v>2124.340417956872</v>
      </c>
      <c r="AD108" t="n">
        <v>1716415.665614399</v>
      </c>
      <c r="AE108" t="n">
        <v>2348475.636608533</v>
      </c>
      <c r="AF108" t="n">
        <v>2.171320880230446e-06</v>
      </c>
      <c r="AG108" t="n">
        <v>2.378333333333333</v>
      </c>
      <c r="AH108" t="n">
        <v>2124340.417956872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1.7523</v>
      </c>
      <c r="E109" t="n">
        <v>57.07</v>
      </c>
      <c r="F109" t="n">
        <v>53.22</v>
      </c>
      <c r="G109" t="n">
        <v>138.85</v>
      </c>
      <c r="H109" t="n">
        <v>1.68</v>
      </c>
      <c r="I109" t="n">
        <v>23</v>
      </c>
      <c r="J109" t="n">
        <v>293.35</v>
      </c>
      <c r="K109" t="n">
        <v>58.47</v>
      </c>
      <c r="L109" t="n">
        <v>27.75</v>
      </c>
      <c r="M109" t="n">
        <v>21</v>
      </c>
      <c r="N109" t="n">
        <v>82.13</v>
      </c>
      <c r="O109" t="n">
        <v>36414.05</v>
      </c>
      <c r="P109" t="n">
        <v>816.9400000000001</v>
      </c>
      <c r="Q109" t="n">
        <v>1367.28</v>
      </c>
      <c r="R109" t="n">
        <v>127.76</v>
      </c>
      <c r="S109" t="n">
        <v>104.26</v>
      </c>
      <c r="T109" t="n">
        <v>10822.76</v>
      </c>
      <c r="U109" t="n">
        <v>0.82</v>
      </c>
      <c r="V109" t="n">
        <v>0.9</v>
      </c>
      <c r="W109" t="n">
        <v>20.68</v>
      </c>
      <c r="X109" t="n">
        <v>0.65</v>
      </c>
      <c r="Y109" t="n">
        <v>1</v>
      </c>
      <c r="Z109" t="n">
        <v>10</v>
      </c>
      <c r="AA109" t="n">
        <v>1713.380206368813</v>
      </c>
      <c r="AB109" t="n">
        <v>2344.322387353711</v>
      </c>
      <c r="AC109" t="n">
        <v>2120.583548981807</v>
      </c>
      <c r="AD109" t="n">
        <v>1713380.206368813</v>
      </c>
      <c r="AE109" t="n">
        <v>2344322.387353711</v>
      </c>
      <c r="AF109" t="n">
        <v>2.171692681751033e-06</v>
      </c>
      <c r="AG109" t="n">
        <v>2.377916666666667</v>
      </c>
      <c r="AH109" t="n">
        <v>2120583.548981807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1.7556</v>
      </c>
      <c r="E110" t="n">
        <v>56.96</v>
      </c>
      <c r="F110" t="n">
        <v>53.17</v>
      </c>
      <c r="G110" t="n">
        <v>145</v>
      </c>
      <c r="H110" t="n">
        <v>1.7</v>
      </c>
      <c r="I110" t="n">
        <v>22</v>
      </c>
      <c r="J110" t="n">
        <v>293.86</v>
      </c>
      <c r="K110" t="n">
        <v>58.47</v>
      </c>
      <c r="L110" t="n">
        <v>28</v>
      </c>
      <c r="M110" t="n">
        <v>20</v>
      </c>
      <c r="N110" t="n">
        <v>82.39</v>
      </c>
      <c r="O110" t="n">
        <v>36477.51</v>
      </c>
      <c r="P110" t="n">
        <v>816.75</v>
      </c>
      <c r="Q110" t="n">
        <v>1367.15</v>
      </c>
      <c r="R110" t="n">
        <v>125.81</v>
      </c>
      <c r="S110" t="n">
        <v>104.26</v>
      </c>
      <c r="T110" t="n">
        <v>9849.99</v>
      </c>
      <c r="U110" t="n">
        <v>0.83</v>
      </c>
      <c r="V110" t="n">
        <v>0.9</v>
      </c>
      <c r="W110" t="n">
        <v>20.67</v>
      </c>
      <c r="X110" t="n">
        <v>0.59</v>
      </c>
      <c r="Y110" t="n">
        <v>1</v>
      </c>
      <c r="Z110" t="n">
        <v>10</v>
      </c>
      <c r="AA110" t="n">
        <v>1709.373131682383</v>
      </c>
      <c r="AB110" t="n">
        <v>2338.839730988079</v>
      </c>
      <c r="AC110" t="n">
        <v>2115.624149644755</v>
      </c>
      <c r="AD110" t="n">
        <v>1709373.131682383</v>
      </c>
      <c r="AE110" t="n">
        <v>2338839.730988079</v>
      </c>
      <c r="AF110" t="n">
        <v>2.175782498477495e-06</v>
      </c>
      <c r="AG110" t="n">
        <v>2.373333333333334</v>
      </c>
      <c r="AH110" t="n">
        <v>2115624.149644755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1.7556</v>
      </c>
      <c r="E111" t="n">
        <v>56.96</v>
      </c>
      <c r="F111" t="n">
        <v>53.16</v>
      </c>
      <c r="G111" t="n">
        <v>144.99</v>
      </c>
      <c r="H111" t="n">
        <v>1.71</v>
      </c>
      <c r="I111" t="n">
        <v>22</v>
      </c>
      <c r="J111" t="n">
        <v>294.38</v>
      </c>
      <c r="K111" t="n">
        <v>58.47</v>
      </c>
      <c r="L111" t="n">
        <v>28.25</v>
      </c>
      <c r="M111" t="n">
        <v>20</v>
      </c>
      <c r="N111" t="n">
        <v>82.66</v>
      </c>
      <c r="O111" t="n">
        <v>36541.09</v>
      </c>
      <c r="P111" t="n">
        <v>816.87</v>
      </c>
      <c r="Q111" t="n">
        <v>1367.27</v>
      </c>
      <c r="R111" t="n">
        <v>125.48</v>
      </c>
      <c r="S111" t="n">
        <v>104.26</v>
      </c>
      <c r="T111" t="n">
        <v>9687.450000000001</v>
      </c>
      <c r="U111" t="n">
        <v>0.83</v>
      </c>
      <c r="V111" t="n">
        <v>0.9</v>
      </c>
      <c r="W111" t="n">
        <v>20.68</v>
      </c>
      <c r="X111" t="n">
        <v>0.59</v>
      </c>
      <c r="Y111" t="n">
        <v>1</v>
      </c>
      <c r="Z111" t="n">
        <v>10</v>
      </c>
      <c r="AA111" t="n">
        <v>1709.433222374785</v>
      </c>
      <c r="AB111" t="n">
        <v>2338.921949724437</v>
      </c>
      <c r="AC111" t="n">
        <v>2115.69852154031</v>
      </c>
      <c r="AD111" t="n">
        <v>1709433.222374785</v>
      </c>
      <c r="AE111" t="n">
        <v>2338921.949724437</v>
      </c>
      <c r="AF111" t="n">
        <v>2.175782498477495e-06</v>
      </c>
      <c r="AG111" t="n">
        <v>2.373333333333334</v>
      </c>
      <c r="AH111" t="n">
        <v>2115698.52154031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1.7551</v>
      </c>
      <c r="E112" t="n">
        <v>56.98</v>
      </c>
      <c r="F112" t="n">
        <v>53.18</v>
      </c>
      <c r="G112" t="n">
        <v>145.04</v>
      </c>
      <c r="H112" t="n">
        <v>1.72</v>
      </c>
      <c r="I112" t="n">
        <v>22</v>
      </c>
      <c r="J112" t="n">
        <v>294.9</v>
      </c>
      <c r="K112" t="n">
        <v>58.47</v>
      </c>
      <c r="L112" t="n">
        <v>28.5</v>
      </c>
      <c r="M112" t="n">
        <v>20</v>
      </c>
      <c r="N112" t="n">
        <v>82.92</v>
      </c>
      <c r="O112" t="n">
        <v>36604.77</v>
      </c>
      <c r="P112" t="n">
        <v>816.42</v>
      </c>
      <c r="Q112" t="n">
        <v>1367.25</v>
      </c>
      <c r="R112" t="n">
        <v>126.06</v>
      </c>
      <c r="S112" t="n">
        <v>104.26</v>
      </c>
      <c r="T112" t="n">
        <v>9974.469999999999</v>
      </c>
      <c r="U112" t="n">
        <v>0.83</v>
      </c>
      <c r="V112" t="n">
        <v>0.9</v>
      </c>
      <c r="W112" t="n">
        <v>20.68</v>
      </c>
      <c r="X112" t="n">
        <v>0.6</v>
      </c>
      <c r="Y112" t="n">
        <v>1</v>
      </c>
      <c r="Z112" t="n">
        <v>10</v>
      </c>
      <c r="AA112" t="n">
        <v>1709.511751531111</v>
      </c>
      <c r="AB112" t="n">
        <v>2339.029396780585</v>
      </c>
      <c r="AC112" t="n">
        <v>2115.795714000221</v>
      </c>
      <c r="AD112" t="n">
        <v>1709511.751531111</v>
      </c>
      <c r="AE112" t="n">
        <v>2339029.396780584</v>
      </c>
      <c r="AF112" t="n">
        <v>2.175162829276516e-06</v>
      </c>
      <c r="AG112" t="n">
        <v>2.374166666666667</v>
      </c>
      <c r="AH112" t="n">
        <v>2115795.714000221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1.7554</v>
      </c>
      <c r="E113" t="n">
        <v>56.97</v>
      </c>
      <c r="F113" t="n">
        <v>53.17</v>
      </c>
      <c r="G113" t="n">
        <v>145.01</v>
      </c>
      <c r="H113" t="n">
        <v>1.73</v>
      </c>
      <c r="I113" t="n">
        <v>22</v>
      </c>
      <c r="J113" t="n">
        <v>295.41</v>
      </c>
      <c r="K113" t="n">
        <v>58.47</v>
      </c>
      <c r="L113" t="n">
        <v>28.75</v>
      </c>
      <c r="M113" t="n">
        <v>20</v>
      </c>
      <c r="N113" t="n">
        <v>83.19</v>
      </c>
      <c r="O113" t="n">
        <v>36668.57</v>
      </c>
      <c r="P113" t="n">
        <v>816.1</v>
      </c>
      <c r="Q113" t="n">
        <v>1367.28</v>
      </c>
      <c r="R113" t="n">
        <v>125.94</v>
      </c>
      <c r="S113" t="n">
        <v>104.26</v>
      </c>
      <c r="T113" t="n">
        <v>9915.360000000001</v>
      </c>
      <c r="U113" t="n">
        <v>0.83</v>
      </c>
      <c r="V113" t="n">
        <v>0.9</v>
      </c>
      <c r="W113" t="n">
        <v>20.67</v>
      </c>
      <c r="X113" t="n">
        <v>0.59</v>
      </c>
      <c r="Y113" t="n">
        <v>1</v>
      </c>
      <c r="Z113" t="n">
        <v>10</v>
      </c>
      <c r="AA113" t="n">
        <v>1708.673573189942</v>
      </c>
      <c r="AB113" t="n">
        <v>2337.882564196378</v>
      </c>
      <c r="AC113" t="n">
        <v>2114.758333508262</v>
      </c>
      <c r="AD113" t="n">
        <v>1708673.573189942</v>
      </c>
      <c r="AE113" t="n">
        <v>2337882.564196378</v>
      </c>
      <c r="AF113" t="n">
        <v>2.175534630797103e-06</v>
      </c>
      <c r="AG113" t="n">
        <v>2.37375</v>
      </c>
      <c r="AH113" t="n">
        <v>2114758.333508262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1.7551</v>
      </c>
      <c r="E114" t="n">
        <v>56.98</v>
      </c>
      <c r="F114" t="n">
        <v>53.18</v>
      </c>
      <c r="G114" t="n">
        <v>145.04</v>
      </c>
      <c r="H114" t="n">
        <v>1.75</v>
      </c>
      <c r="I114" t="n">
        <v>22</v>
      </c>
      <c r="J114" t="n">
        <v>295.93</v>
      </c>
      <c r="K114" t="n">
        <v>58.47</v>
      </c>
      <c r="L114" t="n">
        <v>29</v>
      </c>
      <c r="M114" t="n">
        <v>20</v>
      </c>
      <c r="N114" t="n">
        <v>83.45999999999999</v>
      </c>
      <c r="O114" t="n">
        <v>36732.47</v>
      </c>
      <c r="P114" t="n">
        <v>814.92</v>
      </c>
      <c r="Q114" t="n">
        <v>1367.18</v>
      </c>
      <c r="R114" t="n">
        <v>126.34</v>
      </c>
      <c r="S114" t="n">
        <v>104.26</v>
      </c>
      <c r="T114" t="n">
        <v>10114.17</v>
      </c>
      <c r="U114" t="n">
        <v>0.83</v>
      </c>
      <c r="V114" t="n">
        <v>0.9</v>
      </c>
      <c r="W114" t="n">
        <v>20.68</v>
      </c>
      <c r="X114" t="n">
        <v>0.6</v>
      </c>
      <c r="Y114" t="n">
        <v>1</v>
      </c>
      <c r="Z114" t="n">
        <v>10</v>
      </c>
      <c r="AA114" t="n">
        <v>1707.444648586565</v>
      </c>
      <c r="AB114" t="n">
        <v>2336.201095337712</v>
      </c>
      <c r="AC114" t="n">
        <v>2113.23734167751</v>
      </c>
      <c r="AD114" t="n">
        <v>1707444.648586565</v>
      </c>
      <c r="AE114" t="n">
        <v>2336201.095337712</v>
      </c>
      <c r="AF114" t="n">
        <v>2.175162829276516e-06</v>
      </c>
      <c r="AG114" t="n">
        <v>2.374166666666667</v>
      </c>
      <c r="AH114" t="n">
        <v>2113237.34167751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1.7574</v>
      </c>
      <c r="E115" t="n">
        <v>56.9</v>
      </c>
      <c r="F115" t="n">
        <v>53.15</v>
      </c>
      <c r="G115" t="n">
        <v>151.86</v>
      </c>
      <c r="H115" t="n">
        <v>1.76</v>
      </c>
      <c r="I115" t="n">
        <v>21</v>
      </c>
      <c r="J115" t="n">
        <v>296.45</v>
      </c>
      <c r="K115" t="n">
        <v>58.47</v>
      </c>
      <c r="L115" t="n">
        <v>29.25</v>
      </c>
      <c r="M115" t="n">
        <v>19</v>
      </c>
      <c r="N115" t="n">
        <v>83.73</v>
      </c>
      <c r="O115" t="n">
        <v>36796.49</v>
      </c>
      <c r="P115" t="n">
        <v>813.9400000000001</v>
      </c>
      <c r="Q115" t="n">
        <v>1367.15</v>
      </c>
      <c r="R115" t="n">
        <v>125.36</v>
      </c>
      <c r="S115" t="n">
        <v>104.26</v>
      </c>
      <c r="T115" t="n">
        <v>9631.129999999999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1703.545505397232</v>
      </c>
      <c r="AB115" t="n">
        <v>2330.866115608008</v>
      </c>
      <c r="AC115" t="n">
        <v>2108.411524925519</v>
      </c>
      <c r="AD115" t="n">
        <v>1703545.505397232</v>
      </c>
      <c r="AE115" t="n">
        <v>2330866.115608009</v>
      </c>
      <c r="AF115" t="n">
        <v>2.178013307601019e-06</v>
      </c>
      <c r="AG115" t="n">
        <v>2.370833333333333</v>
      </c>
      <c r="AH115" t="n">
        <v>2108411.524925519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1.7578</v>
      </c>
      <c r="E116" t="n">
        <v>56.89</v>
      </c>
      <c r="F116" t="n">
        <v>53.14</v>
      </c>
      <c r="G116" t="n">
        <v>151.83</v>
      </c>
      <c r="H116" t="n">
        <v>1.77</v>
      </c>
      <c r="I116" t="n">
        <v>21</v>
      </c>
      <c r="J116" t="n">
        <v>296.97</v>
      </c>
      <c r="K116" t="n">
        <v>58.47</v>
      </c>
      <c r="L116" t="n">
        <v>29.5</v>
      </c>
      <c r="M116" t="n">
        <v>19</v>
      </c>
      <c r="N116" t="n">
        <v>84</v>
      </c>
      <c r="O116" t="n">
        <v>36860.62</v>
      </c>
      <c r="P116" t="n">
        <v>813.61</v>
      </c>
      <c r="Q116" t="n">
        <v>1367.19</v>
      </c>
      <c r="R116" t="n">
        <v>124.8</v>
      </c>
      <c r="S116" t="n">
        <v>104.26</v>
      </c>
      <c r="T116" t="n">
        <v>9351.030000000001</v>
      </c>
      <c r="U116" t="n">
        <v>0.84</v>
      </c>
      <c r="V116" t="n">
        <v>0.9</v>
      </c>
      <c r="W116" t="n">
        <v>20.68</v>
      </c>
      <c r="X116" t="n">
        <v>0.5600000000000001</v>
      </c>
      <c r="Y116" t="n">
        <v>1</v>
      </c>
      <c r="Z116" t="n">
        <v>10</v>
      </c>
      <c r="AA116" t="n">
        <v>1702.600206220282</v>
      </c>
      <c r="AB116" t="n">
        <v>2329.572715570449</v>
      </c>
      <c r="AC116" t="n">
        <v>2107.241565172246</v>
      </c>
      <c r="AD116" t="n">
        <v>1702600.206220282</v>
      </c>
      <c r="AE116" t="n">
        <v>2329572.715570449</v>
      </c>
      <c r="AF116" t="n">
        <v>2.178509042961802e-06</v>
      </c>
      <c r="AG116" t="n">
        <v>2.370416666666667</v>
      </c>
      <c r="AH116" t="n">
        <v>2107241.565172246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1.7579</v>
      </c>
      <c r="E117" t="n">
        <v>56.89</v>
      </c>
      <c r="F117" t="n">
        <v>53.14</v>
      </c>
      <c r="G117" t="n">
        <v>151.82</v>
      </c>
      <c r="H117" t="n">
        <v>1.78</v>
      </c>
      <c r="I117" t="n">
        <v>21</v>
      </c>
      <c r="J117" t="n">
        <v>297.49</v>
      </c>
      <c r="K117" t="n">
        <v>58.47</v>
      </c>
      <c r="L117" t="n">
        <v>29.75</v>
      </c>
      <c r="M117" t="n">
        <v>19</v>
      </c>
      <c r="N117" t="n">
        <v>84.27</v>
      </c>
      <c r="O117" t="n">
        <v>36924.87</v>
      </c>
      <c r="P117" t="n">
        <v>814.46</v>
      </c>
      <c r="Q117" t="n">
        <v>1367.18</v>
      </c>
      <c r="R117" t="n">
        <v>124.71</v>
      </c>
      <c r="S117" t="n">
        <v>104.26</v>
      </c>
      <c r="T117" t="n">
        <v>9303.860000000001</v>
      </c>
      <c r="U117" t="n">
        <v>0.84</v>
      </c>
      <c r="V117" t="n">
        <v>0.9</v>
      </c>
      <c r="W117" t="n">
        <v>20.68</v>
      </c>
      <c r="X117" t="n">
        <v>0.5600000000000001</v>
      </c>
      <c r="Y117" t="n">
        <v>1</v>
      </c>
      <c r="Z117" t="n">
        <v>10</v>
      </c>
      <c r="AA117" t="n">
        <v>1703.674244970754</v>
      </c>
      <c r="AB117" t="n">
        <v>2331.04226277209</v>
      </c>
      <c r="AC117" t="n">
        <v>2108.570860851485</v>
      </c>
      <c r="AD117" t="n">
        <v>1703674.244970754</v>
      </c>
      <c r="AE117" t="n">
        <v>2331042.26277209</v>
      </c>
      <c r="AF117" t="n">
        <v>2.178632976801998e-06</v>
      </c>
      <c r="AG117" t="n">
        <v>2.370416666666667</v>
      </c>
      <c r="AH117" t="n">
        <v>2108570.860851485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1.7576</v>
      </c>
      <c r="E118" t="n">
        <v>56.9</v>
      </c>
      <c r="F118" t="n">
        <v>53.15</v>
      </c>
      <c r="G118" t="n">
        <v>151.85</v>
      </c>
      <c r="H118" t="n">
        <v>1.79</v>
      </c>
      <c r="I118" t="n">
        <v>21</v>
      </c>
      <c r="J118" t="n">
        <v>298.01</v>
      </c>
      <c r="K118" t="n">
        <v>58.47</v>
      </c>
      <c r="L118" t="n">
        <v>30</v>
      </c>
      <c r="M118" t="n">
        <v>19</v>
      </c>
      <c r="N118" t="n">
        <v>84.54000000000001</v>
      </c>
      <c r="O118" t="n">
        <v>36989.23</v>
      </c>
      <c r="P118" t="n">
        <v>813.5700000000001</v>
      </c>
      <c r="Q118" t="n">
        <v>1367.16</v>
      </c>
      <c r="R118" t="n">
        <v>125.05</v>
      </c>
      <c r="S118" t="n">
        <v>104.26</v>
      </c>
      <c r="T118" t="n">
        <v>9476.440000000001</v>
      </c>
      <c r="U118" t="n">
        <v>0.83</v>
      </c>
      <c r="V118" t="n">
        <v>0.9</v>
      </c>
      <c r="W118" t="n">
        <v>20.68</v>
      </c>
      <c r="X118" t="n">
        <v>0.57</v>
      </c>
      <c r="Y118" t="n">
        <v>1</v>
      </c>
      <c r="Z118" t="n">
        <v>10</v>
      </c>
      <c r="AA118" t="n">
        <v>1702.845297906612</v>
      </c>
      <c r="AB118" t="n">
        <v>2329.908060828367</v>
      </c>
      <c r="AC118" t="n">
        <v>2107.544905549409</v>
      </c>
      <c r="AD118" t="n">
        <v>1702845.297906612</v>
      </c>
      <c r="AE118" t="n">
        <v>2329908.060828367</v>
      </c>
      <c r="AF118" t="n">
        <v>2.178261175281411e-06</v>
      </c>
      <c r="AG118" t="n">
        <v>2.370833333333333</v>
      </c>
      <c r="AH118" t="n">
        <v>2107544.905549409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1.7576</v>
      </c>
      <c r="E119" t="n">
        <v>56.9</v>
      </c>
      <c r="F119" t="n">
        <v>53.15</v>
      </c>
      <c r="G119" t="n">
        <v>151.85</v>
      </c>
      <c r="H119" t="n">
        <v>1.8</v>
      </c>
      <c r="I119" t="n">
        <v>21</v>
      </c>
      <c r="J119" t="n">
        <v>298.54</v>
      </c>
      <c r="K119" t="n">
        <v>58.47</v>
      </c>
      <c r="L119" t="n">
        <v>30.25</v>
      </c>
      <c r="M119" t="n">
        <v>19</v>
      </c>
      <c r="N119" t="n">
        <v>84.81</v>
      </c>
      <c r="O119" t="n">
        <v>37053.7</v>
      </c>
      <c r="P119" t="n">
        <v>812.54</v>
      </c>
      <c r="Q119" t="n">
        <v>1367.22</v>
      </c>
      <c r="R119" t="n">
        <v>125.04</v>
      </c>
      <c r="S119" t="n">
        <v>104.26</v>
      </c>
      <c r="T119" t="n">
        <v>9470.870000000001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1701.427906179517</v>
      </c>
      <c r="AB119" t="n">
        <v>2327.968722936447</v>
      </c>
      <c r="AC119" t="n">
        <v>2105.790655344015</v>
      </c>
      <c r="AD119" t="n">
        <v>1701427.906179517</v>
      </c>
      <c r="AE119" t="n">
        <v>2327968.722936447</v>
      </c>
      <c r="AF119" t="n">
        <v>2.178261175281411e-06</v>
      </c>
      <c r="AG119" t="n">
        <v>2.370833333333333</v>
      </c>
      <c r="AH119" t="n">
        <v>2105790.655344015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1.7602</v>
      </c>
      <c r="E120" t="n">
        <v>56.81</v>
      </c>
      <c r="F120" t="n">
        <v>53.11</v>
      </c>
      <c r="G120" t="n">
        <v>159.33</v>
      </c>
      <c r="H120" t="n">
        <v>1.82</v>
      </c>
      <c r="I120" t="n">
        <v>20</v>
      </c>
      <c r="J120" t="n">
        <v>299.06</v>
      </c>
      <c r="K120" t="n">
        <v>58.47</v>
      </c>
      <c r="L120" t="n">
        <v>30.5</v>
      </c>
      <c r="M120" t="n">
        <v>18</v>
      </c>
      <c r="N120" t="n">
        <v>85.09</v>
      </c>
      <c r="O120" t="n">
        <v>37118.29</v>
      </c>
      <c r="P120" t="n">
        <v>809.86</v>
      </c>
      <c r="Q120" t="n">
        <v>1367.23</v>
      </c>
      <c r="R120" t="n">
        <v>123.86</v>
      </c>
      <c r="S120" t="n">
        <v>104.26</v>
      </c>
      <c r="T120" t="n">
        <v>8885.41</v>
      </c>
      <c r="U120" t="n">
        <v>0.84</v>
      </c>
      <c r="V120" t="n">
        <v>0.9</v>
      </c>
      <c r="W120" t="n">
        <v>20.68</v>
      </c>
      <c r="X120" t="n">
        <v>0.53</v>
      </c>
      <c r="Y120" t="n">
        <v>1</v>
      </c>
      <c r="Z120" t="n">
        <v>10</v>
      </c>
      <c r="AA120" t="n">
        <v>1694.811976449405</v>
      </c>
      <c r="AB120" t="n">
        <v>2318.916516005487</v>
      </c>
      <c r="AC120" t="n">
        <v>2097.602378337694</v>
      </c>
      <c r="AD120" t="n">
        <v>1694811.976449405</v>
      </c>
      <c r="AE120" t="n">
        <v>2318916.516005487</v>
      </c>
      <c r="AF120" t="n">
        <v>2.181483455126502e-06</v>
      </c>
      <c r="AG120" t="n">
        <v>2.367083333333333</v>
      </c>
      <c r="AH120" t="n">
        <v>2097602.378337694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1.7604</v>
      </c>
      <c r="E121" t="n">
        <v>56.8</v>
      </c>
      <c r="F121" t="n">
        <v>53.1</v>
      </c>
      <c r="G121" t="n">
        <v>159.31</v>
      </c>
      <c r="H121" t="n">
        <v>1.83</v>
      </c>
      <c r="I121" t="n">
        <v>20</v>
      </c>
      <c r="J121" t="n">
        <v>299.59</v>
      </c>
      <c r="K121" t="n">
        <v>58.47</v>
      </c>
      <c r="L121" t="n">
        <v>30.75</v>
      </c>
      <c r="M121" t="n">
        <v>18</v>
      </c>
      <c r="N121" t="n">
        <v>85.36</v>
      </c>
      <c r="O121" t="n">
        <v>37183.12</v>
      </c>
      <c r="P121" t="n">
        <v>811.46</v>
      </c>
      <c r="Q121" t="n">
        <v>1367.19</v>
      </c>
      <c r="R121" t="n">
        <v>123.7</v>
      </c>
      <c r="S121" t="n">
        <v>104.26</v>
      </c>
      <c r="T121" t="n">
        <v>8807.27</v>
      </c>
      <c r="U121" t="n">
        <v>0.84</v>
      </c>
      <c r="V121" t="n">
        <v>0.9</v>
      </c>
      <c r="W121" t="n">
        <v>20.67</v>
      </c>
      <c r="X121" t="n">
        <v>0.53</v>
      </c>
      <c r="Y121" t="n">
        <v>1</v>
      </c>
      <c r="Z121" t="n">
        <v>10</v>
      </c>
      <c r="AA121" t="n">
        <v>1696.711463950455</v>
      </c>
      <c r="AB121" t="n">
        <v>2321.515478603898</v>
      </c>
      <c r="AC121" t="n">
        <v>2099.95329959338</v>
      </c>
      <c r="AD121" t="n">
        <v>1696711.463950455</v>
      </c>
      <c r="AE121" t="n">
        <v>2321515.478603899</v>
      </c>
      <c r="AF121" t="n">
        <v>2.181731322806893e-06</v>
      </c>
      <c r="AG121" t="n">
        <v>2.366666666666667</v>
      </c>
      <c r="AH121" t="n">
        <v>2099953.29959338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1.7602</v>
      </c>
      <c r="E122" t="n">
        <v>56.81</v>
      </c>
      <c r="F122" t="n">
        <v>53.11</v>
      </c>
      <c r="G122" t="n">
        <v>159.33</v>
      </c>
      <c r="H122" t="n">
        <v>1.84</v>
      </c>
      <c r="I122" t="n">
        <v>20</v>
      </c>
      <c r="J122" t="n">
        <v>300.11</v>
      </c>
      <c r="K122" t="n">
        <v>58.47</v>
      </c>
      <c r="L122" t="n">
        <v>31</v>
      </c>
      <c r="M122" t="n">
        <v>18</v>
      </c>
      <c r="N122" t="n">
        <v>85.64</v>
      </c>
      <c r="O122" t="n">
        <v>37247.94</v>
      </c>
      <c r="P122" t="n">
        <v>813.08</v>
      </c>
      <c r="Q122" t="n">
        <v>1367.15</v>
      </c>
      <c r="R122" t="n">
        <v>123.77</v>
      </c>
      <c r="S122" t="n">
        <v>104.26</v>
      </c>
      <c r="T122" t="n">
        <v>8841.940000000001</v>
      </c>
      <c r="U122" t="n">
        <v>0.84</v>
      </c>
      <c r="V122" t="n">
        <v>0.9</v>
      </c>
      <c r="W122" t="n">
        <v>20.68</v>
      </c>
      <c r="X122" t="n">
        <v>0.53</v>
      </c>
      <c r="Y122" t="n">
        <v>1</v>
      </c>
      <c r="Z122" t="n">
        <v>10</v>
      </c>
      <c r="AA122" t="n">
        <v>1699.236500578129</v>
      </c>
      <c r="AB122" t="n">
        <v>2324.970345114636</v>
      </c>
      <c r="AC122" t="n">
        <v>2103.078438493269</v>
      </c>
      <c r="AD122" t="n">
        <v>1699236.500578129</v>
      </c>
      <c r="AE122" t="n">
        <v>2324970.345114636</v>
      </c>
      <c r="AF122" t="n">
        <v>2.181483455126502e-06</v>
      </c>
      <c r="AG122" t="n">
        <v>2.367083333333333</v>
      </c>
      <c r="AH122" t="n">
        <v>2103078.438493269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1.7604</v>
      </c>
      <c r="E123" t="n">
        <v>56.8</v>
      </c>
      <c r="F123" t="n">
        <v>53.1</v>
      </c>
      <c r="G123" t="n">
        <v>159.31</v>
      </c>
      <c r="H123" t="n">
        <v>1.85</v>
      </c>
      <c r="I123" t="n">
        <v>20</v>
      </c>
      <c r="J123" t="n">
        <v>300.64</v>
      </c>
      <c r="K123" t="n">
        <v>58.47</v>
      </c>
      <c r="L123" t="n">
        <v>31.25</v>
      </c>
      <c r="M123" t="n">
        <v>18</v>
      </c>
      <c r="N123" t="n">
        <v>85.91</v>
      </c>
      <c r="O123" t="n">
        <v>37312.88</v>
      </c>
      <c r="P123" t="n">
        <v>813.41</v>
      </c>
      <c r="Q123" t="n">
        <v>1367.16</v>
      </c>
      <c r="R123" t="n">
        <v>123.78</v>
      </c>
      <c r="S123" t="n">
        <v>104.26</v>
      </c>
      <c r="T123" t="n">
        <v>8847.99</v>
      </c>
      <c r="U123" t="n">
        <v>0.84</v>
      </c>
      <c r="V123" t="n">
        <v>0.9</v>
      </c>
      <c r="W123" t="n">
        <v>20.67</v>
      </c>
      <c r="X123" t="n">
        <v>0.53</v>
      </c>
      <c r="Y123" t="n">
        <v>1</v>
      </c>
      <c r="Z123" t="n">
        <v>10</v>
      </c>
      <c r="AA123" t="n">
        <v>1699.39060737886</v>
      </c>
      <c r="AB123" t="n">
        <v>2325.181200838108</v>
      </c>
      <c r="AC123" t="n">
        <v>2103.26917044243</v>
      </c>
      <c r="AD123" t="n">
        <v>1699390.60737886</v>
      </c>
      <c r="AE123" t="n">
        <v>2325181.200838108</v>
      </c>
      <c r="AF123" t="n">
        <v>2.181731322806893e-06</v>
      </c>
      <c r="AG123" t="n">
        <v>2.366666666666667</v>
      </c>
      <c r="AH123" t="n">
        <v>2103269.17044243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1.7599</v>
      </c>
      <c r="E124" t="n">
        <v>56.82</v>
      </c>
      <c r="F124" t="n">
        <v>53.12</v>
      </c>
      <c r="G124" t="n">
        <v>159.36</v>
      </c>
      <c r="H124" t="n">
        <v>1.86</v>
      </c>
      <c r="I124" t="n">
        <v>20</v>
      </c>
      <c r="J124" t="n">
        <v>301.17</v>
      </c>
      <c r="K124" t="n">
        <v>58.47</v>
      </c>
      <c r="L124" t="n">
        <v>31.5</v>
      </c>
      <c r="M124" t="n">
        <v>18</v>
      </c>
      <c r="N124" t="n">
        <v>86.19</v>
      </c>
      <c r="O124" t="n">
        <v>37377.94</v>
      </c>
      <c r="P124" t="n">
        <v>812.9</v>
      </c>
      <c r="Q124" t="n">
        <v>1367.28</v>
      </c>
      <c r="R124" t="n">
        <v>124.15</v>
      </c>
      <c r="S124" t="n">
        <v>104.26</v>
      </c>
      <c r="T124" t="n">
        <v>9031.65</v>
      </c>
      <c r="U124" t="n">
        <v>0.84</v>
      </c>
      <c r="V124" t="n">
        <v>0.9</v>
      </c>
      <c r="W124" t="n">
        <v>20.67</v>
      </c>
      <c r="X124" t="n">
        <v>0.54</v>
      </c>
      <c r="Y124" t="n">
        <v>1</v>
      </c>
      <c r="Z124" t="n">
        <v>10</v>
      </c>
      <c r="AA124" t="n">
        <v>1699.38365142504</v>
      </c>
      <c r="AB124" t="n">
        <v>2325.171683395216</v>
      </c>
      <c r="AC124" t="n">
        <v>2103.26056133093</v>
      </c>
      <c r="AD124" t="n">
        <v>1699383.65142504</v>
      </c>
      <c r="AE124" t="n">
        <v>2325171.683395216</v>
      </c>
      <c r="AF124" t="n">
        <v>2.181111653605914e-06</v>
      </c>
      <c r="AG124" t="n">
        <v>2.3675</v>
      </c>
      <c r="AH124" t="n">
        <v>2103260.56133093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1.7599</v>
      </c>
      <c r="E125" t="n">
        <v>56.82</v>
      </c>
      <c r="F125" t="n">
        <v>53.12</v>
      </c>
      <c r="G125" t="n">
        <v>159.36</v>
      </c>
      <c r="H125" t="n">
        <v>1.87</v>
      </c>
      <c r="I125" t="n">
        <v>20</v>
      </c>
      <c r="J125" t="n">
        <v>301.69</v>
      </c>
      <c r="K125" t="n">
        <v>58.47</v>
      </c>
      <c r="L125" t="n">
        <v>31.75</v>
      </c>
      <c r="M125" t="n">
        <v>18</v>
      </c>
      <c r="N125" t="n">
        <v>86.47</v>
      </c>
      <c r="O125" t="n">
        <v>37443.11</v>
      </c>
      <c r="P125" t="n">
        <v>811.99</v>
      </c>
      <c r="Q125" t="n">
        <v>1367.2</v>
      </c>
      <c r="R125" t="n">
        <v>124.15</v>
      </c>
      <c r="S125" t="n">
        <v>104.26</v>
      </c>
      <c r="T125" t="n">
        <v>9031.26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1698.133029282132</v>
      </c>
      <c r="AB125" t="n">
        <v>2323.460527005735</v>
      </c>
      <c r="AC125" t="n">
        <v>2101.712715305638</v>
      </c>
      <c r="AD125" t="n">
        <v>1698133.029282132</v>
      </c>
      <c r="AE125" t="n">
        <v>2323460.527005735</v>
      </c>
      <c r="AF125" t="n">
        <v>2.181111653605914e-06</v>
      </c>
      <c r="AG125" t="n">
        <v>2.3675</v>
      </c>
      <c r="AH125" t="n">
        <v>2101712.715305638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1.7595</v>
      </c>
      <c r="E126" t="n">
        <v>56.83</v>
      </c>
      <c r="F126" t="n">
        <v>53.13</v>
      </c>
      <c r="G126" t="n">
        <v>159.4</v>
      </c>
      <c r="H126" t="n">
        <v>1.89</v>
      </c>
      <c r="I126" t="n">
        <v>20</v>
      </c>
      <c r="J126" t="n">
        <v>302.22</v>
      </c>
      <c r="K126" t="n">
        <v>58.47</v>
      </c>
      <c r="L126" t="n">
        <v>32</v>
      </c>
      <c r="M126" t="n">
        <v>18</v>
      </c>
      <c r="N126" t="n">
        <v>86.75</v>
      </c>
      <c r="O126" t="n">
        <v>37508.41</v>
      </c>
      <c r="P126" t="n">
        <v>809.16</v>
      </c>
      <c r="Q126" t="n">
        <v>1367.22</v>
      </c>
      <c r="R126" t="n">
        <v>124.54</v>
      </c>
      <c r="S126" t="n">
        <v>104.26</v>
      </c>
      <c r="T126" t="n">
        <v>9224.08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1694.732389011245</v>
      </c>
      <c r="AB126" t="n">
        <v>2318.807620961447</v>
      </c>
      <c r="AC126" t="n">
        <v>2097.503876083822</v>
      </c>
      <c r="AD126" t="n">
        <v>1694732.389011245</v>
      </c>
      <c r="AE126" t="n">
        <v>2318807.620961447</v>
      </c>
      <c r="AF126" t="n">
        <v>2.180615918245131e-06</v>
      </c>
      <c r="AG126" t="n">
        <v>2.367916666666666</v>
      </c>
      <c r="AH126" t="n">
        <v>2097503.876083822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1.7623</v>
      </c>
      <c r="E127" t="n">
        <v>56.74</v>
      </c>
      <c r="F127" t="n">
        <v>53.09</v>
      </c>
      <c r="G127" t="n">
        <v>167.65</v>
      </c>
      <c r="H127" t="n">
        <v>1.9</v>
      </c>
      <c r="I127" t="n">
        <v>19</v>
      </c>
      <c r="J127" t="n">
        <v>302.75</v>
      </c>
      <c r="K127" t="n">
        <v>58.47</v>
      </c>
      <c r="L127" t="n">
        <v>32.25</v>
      </c>
      <c r="M127" t="n">
        <v>17</v>
      </c>
      <c r="N127" t="n">
        <v>87.03</v>
      </c>
      <c r="O127" t="n">
        <v>37573.82</v>
      </c>
      <c r="P127" t="n">
        <v>808.4299999999999</v>
      </c>
      <c r="Q127" t="n">
        <v>1367.18</v>
      </c>
      <c r="R127" t="n">
        <v>123.28</v>
      </c>
      <c r="S127" t="n">
        <v>104.26</v>
      </c>
      <c r="T127" t="n">
        <v>8603.690000000001</v>
      </c>
      <c r="U127" t="n">
        <v>0.85</v>
      </c>
      <c r="V127" t="n">
        <v>0.9</v>
      </c>
      <c r="W127" t="n">
        <v>20.67</v>
      </c>
      <c r="X127" t="n">
        <v>0.51</v>
      </c>
      <c r="Y127" t="n">
        <v>1</v>
      </c>
      <c r="Z127" t="n">
        <v>10</v>
      </c>
      <c r="AA127" t="n">
        <v>1690.620849228509</v>
      </c>
      <c r="AB127" t="n">
        <v>2313.182030842374</v>
      </c>
      <c r="AC127" t="n">
        <v>2092.415184390148</v>
      </c>
      <c r="AD127" t="n">
        <v>1690620.849228509</v>
      </c>
      <c r="AE127" t="n">
        <v>2313182.030842374</v>
      </c>
      <c r="AF127" t="n">
        <v>2.184086065770613e-06</v>
      </c>
      <c r="AG127" t="n">
        <v>2.364166666666667</v>
      </c>
      <c r="AH127" t="n">
        <v>2092415.184390148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1.7623</v>
      </c>
      <c r="E128" t="n">
        <v>56.74</v>
      </c>
      <c r="F128" t="n">
        <v>53.09</v>
      </c>
      <c r="G128" t="n">
        <v>167.65</v>
      </c>
      <c r="H128" t="n">
        <v>1.91</v>
      </c>
      <c r="I128" t="n">
        <v>19</v>
      </c>
      <c r="J128" t="n">
        <v>303.28</v>
      </c>
      <c r="K128" t="n">
        <v>58.47</v>
      </c>
      <c r="L128" t="n">
        <v>32.5</v>
      </c>
      <c r="M128" t="n">
        <v>17</v>
      </c>
      <c r="N128" t="n">
        <v>87.31</v>
      </c>
      <c r="O128" t="n">
        <v>37639.36</v>
      </c>
      <c r="P128" t="n">
        <v>808.89</v>
      </c>
      <c r="Q128" t="n">
        <v>1367.21</v>
      </c>
      <c r="R128" t="n">
        <v>123.32</v>
      </c>
      <c r="S128" t="n">
        <v>104.26</v>
      </c>
      <c r="T128" t="n">
        <v>8622.57</v>
      </c>
      <c r="U128" t="n">
        <v>0.85</v>
      </c>
      <c r="V128" t="n">
        <v>0.9</v>
      </c>
      <c r="W128" t="n">
        <v>20.67</v>
      </c>
      <c r="X128" t="n">
        <v>0.51</v>
      </c>
      <c r="Y128" t="n">
        <v>1</v>
      </c>
      <c r="Z128" t="n">
        <v>10</v>
      </c>
      <c r="AA128" t="n">
        <v>1691.252170908082</v>
      </c>
      <c r="AB128" t="n">
        <v>2314.045833016313</v>
      </c>
      <c r="AC128" t="n">
        <v>2093.19654649696</v>
      </c>
      <c r="AD128" t="n">
        <v>1691252.170908082</v>
      </c>
      <c r="AE128" t="n">
        <v>2314045.833016313</v>
      </c>
      <c r="AF128" t="n">
        <v>2.184086065770613e-06</v>
      </c>
      <c r="AG128" t="n">
        <v>2.364166666666667</v>
      </c>
      <c r="AH128" t="n">
        <v>2093196.54649696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1.762</v>
      </c>
      <c r="E129" t="n">
        <v>56.75</v>
      </c>
      <c r="F129" t="n">
        <v>53.1</v>
      </c>
      <c r="G129" t="n">
        <v>167.69</v>
      </c>
      <c r="H129" t="n">
        <v>1.92</v>
      </c>
      <c r="I129" t="n">
        <v>19</v>
      </c>
      <c r="J129" t="n">
        <v>303.82</v>
      </c>
      <c r="K129" t="n">
        <v>58.47</v>
      </c>
      <c r="L129" t="n">
        <v>32.75</v>
      </c>
      <c r="M129" t="n">
        <v>17</v>
      </c>
      <c r="N129" t="n">
        <v>87.59</v>
      </c>
      <c r="O129" t="n">
        <v>37705.01</v>
      </c>
      <c r="P129" t="n">
        <v>809.26</v>
      </c>
      <c r="Q129" t="n">
        <v>1367.24</v>
      </c>
      <c r="R129" t="n">
        <v>123.67</v>
      </c>
      <c r="S129" t="n">
        <v>104.26</v>
      </c>
      <c r="T129" t="n">
        <v>8797.4</v>
      </c>
      <c r="U129" t="n">
        <v>0.84</v>
      </c>
      <c r="V129" t="n">
        <v>0.9</v>
      </c>
      <c r="W129" t="n">
        <v>20.67</v>
      </c>
      <c r="X129" t="n">
        <v>0.52</v>
      </c>
      <c r="Y129" t="n">
        <v>1</v>
      </c>
      <c r="Z129" t="n">
        <v>10</v>
      </c>
      <c r="AA129" t="n">
        <v>1692.152766352156</v>
      </c>
      <c r="AB129" t="n">
        <v>2315.278067434361</v>
      </c>
      <c r="AC129" t="n">
        <v>2094.311178191602</v>
      </c>
      <c r="AD129" t="n">
        <v>1692152.766352156</v>
      </c>
      <c r="AE129" t="n">
        <v>2315278.067434361</v>
      </c>
      <c r="AF129" t="n">
        <v>2.183714264250026e-06</v>
      </c>
      <c r="AG129" t="n">
        <v>2.364583333333333</v>
      </c>
      <c r="AH129" t="n">
        <v>2094311.178191602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1.7624</v>
      </c>
      <c r="E130" t="n">
        <v>56.74</v>
      </c>
      <c r="F130" t="n">
        <v>53.09</v>
      </c>
      <c r="G130" t="n">
        <v>167.64</v>
      </c>
      <c r="H130" t="n">
        <v>1.93</v>
      </c>
      <c r="I130" t="n">
        <v>19</v>
      </c>
      <c r="J130" t="n">
        <v>304.35</v>
      </c>
      <c r="K130" t="n">
        <v>58.47</v>
      </c>
      <c r="L130" t="n">
        <v>33</v>
      </c>
      <c r="M130" t="n">
        <v>17</v>
      </c>
      <c r="N130" t="n">
        <v>87.88</v>
      </c>
      <c r="O130" t="n">
        <v>37770.79</v>
      </c>
      <c r="P130" t="n">
        <v>808.87</v>
      </c>
      <c r="Q130" t="n">
        <v>1367.2</v>
      </c>
      <c r="R130" t="n">
        <v>123.04</v>
      </c>
      <c r="S130" t="n">
        <v>104.26</v>
      </c>
      <c r="T130" t="n">
        <v>8481.110000000001</v>
      </c>
      <c r="U130" t="n">
        <v>0.85</v>
      </c>
      <c r="V130" t="n">
        <v>0.9</v>
      </c>
      <c r="W130" t="n">
        <v>20.68</v>
      </c>
      <c r="X130" t="n">
        <v>0.51</v>
      </c>
      <c r="Y130" t="n">
        <v>1</v>
      </c>
      <c r="Z130" t="n">
        <v>10</v>
      </c>
      <c r="AA130" t="n">
        <v>1691.13015400849</v>
      </c>
      <c r="AB130" t="n">
        <v>2313.878884111284</v>
      </c>
      <c r="AC130" t="n">
        <v>2093.045530961113</v>
      </c>
      <c r="AD130" t="n">
        <v>1691130.15400849</v>
      </c>
      <c r="AE130" t="n">
        <v>2313878.884111284</v>
      </c>
      <c r="AF130" t="n">
        <v>2.184209999610809e-06</v>
      </c>
      <c r="AG130" t="n">
        <v>2.364166666666667</v>
      </c>
      <c r="AH130" t="n">
        <v>2093045.530961114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1.7624</v>
      </c>
      <c r="E131" t="n">
        <v>56.74</v>
      </c>
      <c r="F131" t="n">
        <v>53.09</v>
      </c>
      <c r="G131" t="n">
        <v>167.64</v>
      </c>
      <c r="H131" t="n">
        <v>1.94</v>
      </c>
      <c r="I131" t="n">
        <v>19</v>
      </c>
      <c r="J131" t="n">
        <v>304.88</v>
      </c>
      <c r="K131" t="n">
        <v>58.47</v>
      </c>
      <c r="L131" t="n">
        <v>33.25</v>
      </c>
      <c r="M131" t="n">
        <v>17</v>
      </c>
      <c r="N131" t="n">
        <v>88.16</v>
      </c>
      <c r="O131" t="n">
        <v>37836.69</v>
      </c>
      <c r="P131" t="n">
        <v>808.1900000000001</v>
      </c>
      <c r="Q131" t="n">
        <v>1367.13</v>
      </c>
      <c r="R131" t="n">
        <v>123.07</v>
      </c>
      <c r="S131" t="n">
        <v>104.26</v>
      </c>
      <c r="T131" t="n">
        <v>8497.18</v>
      </c>
      <c r="U131" t="n">
        <v>0.85</v>
      </c>
      <c r="V131" t="n">
        <v>0.9</v>
      </c>
      <c r="W131" t="n">
        <v>20.68</v>
      </c>
      <c r="X131" t="n">
        <v>0.51</v>
      </c>
      <c r="Y131" t="n">
        <v>1</v>
      </c>
      <c r="Z131" t="n">
        <v>10</v>
      </c>
      <c r="AA131" t="n">
        <v>1690.196948827289</v>
      </c>
      <c r="AB131" t="n">
        <v>2312.602031612259</v>
      </c>
      <c r="AC131" t="n">
        <v>2091.890539472521</v>
      </c>
      <c r="AD131" t="n">
        <v>1690196.948827289</v>
      </c>
      <c r="AE131" t="n">
        <v>2312602.031612259</v>
      </c>
      <c r="AF131" t="n">
        <v>2.184209999610809e-06</v>
      </c>
      <c r="AG131" t="n">
        <v>2.364166666666667</v>
      </c>
      <c r="AH131" t="n">
        <v>2091890.539472521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1.7622</v>
      </c>
      <c r="E132" t="n">
        <v>56.75</v>
      </c>
      <c r="F132" t="n">
        <v>53.09</v>
      </c>
      <c r="G132" t="n">
        <v>167.66</v>
      </c>
      <c r="H132" t="n">
        <v>1.95</v>
      </c>
      <c r="I132" t="n">
        <v>19</v>
      </c>
      <c r="J132" t="n">
        <v>305.42</v>
      </c>
      <c r="K132" t="n">
        <v>58.47</v>
      </c>
      <c r="L132" t="n">
        <v>33.5</v>
      </c>
      <c r="M132" t="n">
        <v>17</v>
      </c>
      <c r="N132" t="n">
        <v>88.45</v>
      </c>
      <c r="O132" t="n">
        <v>37902.71</v>
      </c>
      <c r="P132" t="n">
        <v>808.08</v>
      </c>
      <c r="Q132" t="n">
        <v>1367.2</v>
      </c>
      <c r="R132" t="n">
        <v>123.28</v>
      </c>
      <c r="S132" t="n">
        <v>104.26</v>
      </c>
      <c r="T132" t="n">
        <v>8598.85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1690.239098183006</v>
      </c>
      <c r="AB132" t="n">
        <v>2312.659702220249</v>
      </c>
      <c r="AC132" t="n">
        <v>2091.942706078626</v>
      </c>
      <c r="AD132" t="n">
        <v>1690239.098183006</v>
      </c>
      <c r="AE132" t="n">
        <v>2312659.702220249</v>
      </c>
      <c r="AF132" t="n">
        <v>2.183962131930418e-06</v>
      </c>
      <c r="AG132" t="n">
        <v>2.364583333333333</v>
      </c>
      <c r="AH132" t="n">
        <v>2091942.706078626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1.7622</v>
      </c>
      <c r="E133" t="n">
        <v>56.75</v>
      </c>
      <c r="F133" t="n">
        <v>53.09</v>
      </c>
      <c r="G133" t="n">
        <v>167.66</v>
      </c>
      <c r="H133" t="n">
        <v>1.97</v>
      </c>
      <c r="I133" t="n">
        <v>19</v>
      </c>
      <c r="J133" t="n">
        <v>305.96</v>
      </c>
      <c r="K133" t="n">
        <v>58.47</v>
      </c>
      <c r="L133" t="n">
        <v>33.75</v>
      </c>
      <c r="M133" t="n">
        <v>17</v>
      </c>
      <c r="N133" t="n">
        <v>88.73</v>
      </c>
      <c r="O133" t="n">
        <v>37968.85</v>
      </c>
      <c r="P133" t="n">
        <v>806.83</v>
      </c>
      <c r="Q133" t="n">
        <v>1367.24</v>
      </c>
      <c r="R133" t="n">
        <v>123.3</v>
      </c>
      <c r="S133" t="n">
        <v>104.26</v>
      </c>
      <c r="T133" t="n">
        <v>8613.32</v>
      </c>
      <c r="U133" t="n">
        <v>0.85</v>
      </c>
      <c r="V133" t="n">
        <v>0.9</v>
      </c>
      <c r="W133" t="n">
        <v>20.67</v>
      </c>
      <c r="X133" t="n">
        <v>0.52</v>
      </c>
      <c r="Y133" t="n">
        <v>1</v>
      </c>
      <c r="Z133" t="n">
        <v>10</v>
      </c>
      <c r="AA133" t="n">
        <v>1688.523452788058</v>
      </c>
      <c r="AB133" t="n">
        <v>2310.312280501949</v>
      </c>
      <c r="AC133" t="n">
        <v>2089.819318994493</v>
      </c>
      <c r="AD133" t="n">
        <v>1688523.452788058</v>
      </c>
      <c r="AE133" t="n">
        <v>2310312.280501949</v>
      </c>
      <c r="AF133" t="n">
        <v>2.183962131930418e-06</v>
      </c>
      <c r="AG133" t="n">
        <v>2.364583333333333</v>
      </c>
      <c r="AH133" t="n">
        <v>2089819.318994493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1.7652</v>
      </c>
      <c r="E134" t="n">
        <v>56.65</v>
      </c>
      <c r="F134" t="n">
        <v>53.04</v>
      </c>
      <c r="G134" t="n">
        <v>176.82</v>
      </c>
      <c r="H134" t="n">
        <v>1.98</v>
      </c>
      <c r="I134" t="n">
        <v>18</v>
      </c>
      <c r="J134" t="n">
        <v>306.49</v>
      </c>
      <c r="K134" t="n">
        <v>58.47</v>
      </c>
      <c r="L134" t="n">
        <v>34</v>
      </c>
      <c r="M134" t="n">
        <v>16</v>
      </c>
      <c r="N134" t="n">
        <v>89.02</v>
      </c>
      <c r="O134" t="n">
        <v>38035.12</v>
      </c>
      <c r="P134" t="n">
        <v>805.4</v>
      </c>
      <c r="Q134" t="n">
        <v>1367.24</v>
      </c>
      <c r="R134" t="n">
        <v>121.81</v>
      </c>
      <c r="S134" t="n">
        <v>104.26</v>
      </c>
      <c r="T134" t="n">
        <v>7869.94</v>
      </c>
      <c r="U134" t="n">
        <v>0.86</v>
      </c>
      <c r="V134" t="n">
        <v>0.9</v>
      </c>
      <c r="W134" t="n">
        <v>20.67</v>
      </c>
      <c r="X134" t="n">
        <v>0.47</v>
      </c>
      <c r="Y134" t="n">
        <v>1</v>
      </c>
      <c r="Z134" t="n">
        <v>10</v>
      </c>
      <c r="AA134" t="n">
        <v>1683.172002724639</v>
      </c>
      <c r="AB134" t="n">
        <v>2302.990190435864</v>
      </c>
      <c r="AC134" t="n">
        <v>2083.196038927698</v>
      </c>
      <c r="AD134" t="n">
        <v>1683172.002724639</v>
      </c>
      <c r="AE134" t="n">
        <v>2302990.190435864</v>
      </c>
      <c r="AF134" t="n">
        <v>2.187680147136292e-06</v>
      </c>
      <c r="AG134" t="n">
        <v>2.360416666666667</v>
      </c>
      <c r="AH134" t="n">
        <v>2083196.038927698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1.7646</v>
      </c>
      <c r="E135" t="n">
        <v>56.67</v>
      </c>
      <c r="F135" t="n">
        <v>53.06</v>
      </c>
      <c r="G135" t="n">
        <v>176.88</v>
      </c>
      <c r="H135" t="n">
        <v>1.99</v>
      </c>
      <c r="I135" t="n">
        <v>18</v>
      </c>
      <c r="J135" t="n">
        <v>307.03</v>
      </c>
      <c r="K135" t="n">
        <v>58.47</v>
      </c>
      <c r="L135" t="n">
        <v>34.25</v>
      </c>
      <c r="M135" t="n">
        <v>16</v>
      </c>
      <c r="N135" t="n">
        <v>89.31</v>
      </c>
      <c r="O135" t="n">
        <v>38101.52</v>
      </c>
      <c r="P135" t="n">
        <v>806.5599999999999</v>
      </c>
      <c r="Q135" t="n">
        <v>1367.17</v>
      </c>
      <c r="R135" t="n">
        <v>122.34</v>
      </c>
      <c r="S135" t="n">
        <v>104.26</v>
      </c>
      <c r="T135" t="n">
        <v>8136.16</v>
      </c>
      <c r="U135" t="n">
        <v>0.85</v>
      </c>
      <c r="V135" t="n">
        <v>0.9</v>
      </c>
      <c r="W135" t="n">
        <v>20.67</v>
      </c>
      <c r="X135" t="n">
        <v>0.49</v>
      </c>
      <c r="Y135" t="n">
        <v>1</v>
      </c>
      <c r="Z135" t="n">
        <v>10</v>
      </c>
      <c r="AA135" t="n">
        <v>1685.543489640413</v>
      </c>
      <c r="AB135" t="n">
        <v>2306.234963456644</v>
      </c>
      <c r="AC135" t="n">
        <v>2086.131135365442</v>
      </c>
      <c r="AD135" t="n">
        <v>1685543.489640413</v>
      </c>
      <c r="AE135" t="n">
        <v>2306234.963456644</v>
      </c>
      <c r="AF135" t="n">
        <v>2.186936544095117e-06</v>
      </c>
      <c r="AG135" t="n">
        <v>2.36125</v>
      </c>
      <c r="AH135" t="n">
        <v>2086131.135365442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1.7644</v>
      </c>
      <c r="E136" t="n">
        <v>56.68</v>
      </c>
      <c r="F136" t="n">
        <v>53.07</v>
      </c>
      <c r="G136" t="n">
        <v>176.9</v>
      </c>
      <c r="H136" t="n">
        <v>2</v>
      </c>
      <c r="I136" t="n">
        <v>18</v>
      </c>
      <c r="J136" t="n">
        <v>307.57</v>
      </c>
      <c r="K136" t="n">
        <v>58.47</v>
      </c>
      <c r="L136" t="n">
        <v>34.5</v>
      </c>
      <c r="M136" t="n">
        <v>16</v>
      </c>
      <c r="N136" t="n">
        <v>89.59999999999999</v>
      </c>
      <c r="O136" t="n">
        <v>38168.04</v>
      </c>
      <c r="P136" t="n">
        <v>807.38</v>
      </c>
      <c r="Q136" t="n">
        <v>1367.17</v>
      </c>
      <c r="R136" t="n">
        <v>122.78</v>
      </c>
      <c r="S136" t="n">
        <v>104.26</v>
      </c>
      <c r="T136" t="n">
        <v>8357.360000000001</v>
      </c>
      <c r="U136" t="n">
        <v>0.85</v>
      </c>
      <c r="V136" t="n">
        <v>0.9</v>
      </c>
      <c r="W136" t="n">
        <v>20.67</v>
      </c>
      <c r="X136" t="n">
        <v>0.49</v>
      </c>
      <c r="Y136" t="n">
        <v>1</v>
      </c>
      <c r="Z136" t="n">
        <v>10</v>
      </c>
      <c r="AA136" t="n">
        <v>1686.964621500567</v>
      </c>
      <c r="AB136" t="n">
        <v>2308.17941876362</v>
      </c>
      <c r="AC136" t="n">
        <v>2087.890014586981</v>
      </c>
      <c r="AD136" t="n">
        <v>1686964.621500567</v>
      </c>
      <c r="AE136" t="n">
        <v>2308179.41876362</v>
      </c>
      <c r="AF136" t="n">
        <v>2.186688676414725e-06</v>
      </c>
      <c r="AG136" t="n">
        <v>2.361666666666667</v>
      </c>
      <c r="AH136" t="n">
        <v>2087890.014586981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1.7642</v>
      </c>
      <c r="E137" t="n">
        <v>56.68</v>
      </c>
      <c r="F137" t="n">
        <v>53.07</v>
      </c>
      <c r="G137" t="n">
        <v>176.92</v>
      </c>
      <c r="H137" t="n">
        <v>2.01</v>
      </c>
      <c r="I137" t="n">
        <v>18</v>
      </c>
      <c r="J137" t="n">
        <v>308.11</v>
      </c>
      <c r="K137" t="n">
        <v>58.47</v>
      </c>
      <c r="L137" t="n">
        <v>34.75</v>
      </c>
      <c r="M137" t="n">
        <v>16</v>
      </c>
      <c r="N137" t="n">
        <v>89.89</v>
      </c>
      <c r="O137" t="n">
        <v>38234.68</v>
      </c>
      <c r="P137" t="n">
        <v>807.12</v>
      </c>
      <c r="Q137" t="n">
        <v>1367.25</v>
      </c>
      <c r="R137" t="n">
        <v>122.95</v>
      </c>
      <c r="S137" t="n">
        <v>104.26</v>
      </c>
      <c r="T137" t="n">
        <v>8440.459999999999</v>
      </c>
      <c r="U137" t="n">
        <v>0.85</v>
      </c>
      <c r="V137" t="n">
        <v>0.9</v>
      </c>
      <c r="W137" t="n">
        <v>20.67</v>
      </c>
      <c r="X137" t="n">
        <v>0.5</v>
      </c>
      <c r="Y137" t="n">
        <v>1</v>
      </c>
      <c r="Z137" t="n">
        <v>10</v>
      </c>
      <c r="AA137" t="n">
        <v>1686.796634925514</v>
      </c>
      <c r="AB137" t="n">
        <v>2307.949572120589</v>
      </c>
      <c r="AC137" t="n">
        <v>2087.682104184968</v>
      </c>
      <c r="AD137" t="n">
        <v>1686796.634925514</v>
      </c>
      <c r="AE137" t="n">
        <v>2307949.572120589</v>
      </c>
      <c r="AF137" t="n">
        <v>2.186440808734334e-06</v>
      </c>
      <c r="AG137" t="n">
        <v>2.361666666666667</v>
      </c>
      <c r="AH137" t="n">
        <v>2087682.104184968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1.7647</v>
      </c>
      <c r="E138" t="n">
        <v>56.67</v>
      </c>
      <c r="F138" t="n">
        <v>53.06</v>
      </c>
      <c r="G138" t="n">
        <v>176.87</v>
      </c>
      <c r="H138" t="n">
        <v>2.02</v>
      </c>
      <c r="I138" t="n">
        <v>18</v>
      </c>
      <c r="J138" t="n">
        <v>308.65</v>
      </c>
      <c r="K138" t="n">
        <v>58.47</v>
      </c>
      <c r="L138" t="n">
        <v>35</v>
      </c>
      <c r="M138" t="n">
        <v>16</v>
      </c>
      <c r="N138" t="n">
        <v>90.18000000000001</v>
      </c>
      <c r="O138" t="n">
        <v>38301.46</v>
      </c>
      <c r="P138" t="n">
        <v>807.08</v>
      </c>
      <c r="Q138" t="n">
        <v>1367.2</v>
      </c>
      <c r="R138" t="n">
        <v>122.41</v>
      </c>
      <c r="S138" t="n">
        <v>104.26</v>
      </c>
      <c r="T138" t="n">
        <v>8169.03</v>
      </c>
      <c r="U138" t="n">
        <v>0.85</v>
      </c>
      <c r="V138" t="n">
        <v>0.9</v>
      </c>
      <c r="W138" t="n">
        <v>20.67</v>
      </c>
      <c r="X138" t="n">
        <v>0.49</v>
      </c>
      <c r="Y138" t="n">
        <v>1</v>
      </c>
      <c r="Z138" t="n">
        <v>10</v>
      </c>
      <c r="AA138" t="n">
        <v>1686.162062474779</v>
      </c>
      <c r="AB138" t="n">
        <v>2307.081322098131</v>
      </c>
      <c r="AC138" t="n">
        <v>2086.896718726057</v>
      </c>
      <c r="AD138" t="n">
        <v>1686162.062474779</v>
      </c>
      <c r="AE138" t="n">
        <v>2307081.322098131</v>
      </c>
      <c r="AF138" t="n">
        <v>2.187060477935313e-06</v>
      </c>
      <c r="AG138" t="n">
        <v>2.36125</v>
      </c>
      <c r="AH138" t="n">
        <v>2086896.718726057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1.765</v>
      </c>
      <c r="E139" t="n">
        <v>56.66</v>
      </c>
      <c r="F139" t="n">
        <v>53.05</v>
      </c>
      <c r="G139" t="n">
        <v>176.83</v>
      </c>
      <c r="H139" t="n">
        <v>2.03</v>
      </c>
      <c r="I139" t="n">
        <v>18</v>
      </c>
      <c r="J139" t="n">
        <v>309.2</v>
      </c>
      <c r="K139" t="n">
        <v>58.47</v>
      </c>
      <c r="L139" t="n">
        <v>35.25</v>
      </c>
      <c r="M139" t="n">
        <v>16</v>
      </c>
      <c r="N139" t="n">
        <v>90.47</v>
      </c>
      <c r="O139" t="n">
        <v>38368.36</v>
      </c>
      <c r="P139" t="n">
        <v>806</v>
      </c>
      <c r="Q139" t="n">
        <v>1367.17</v>
      </c>
      <c r="R139" t="n">
        <v>121.95</v>
      </c>
      <c r="S139" t="n">
        <v>104.26</v>
      </c>
      <c r="T139" t="n">
        <v>7940.66</v>
      </c>
      <c r="U139" t="n">
        <v>0.85</v>
      </c>
      <c r="V139" t="n">
        <v>0.9</v>
      </c>
      <c r="W139" t="n">
        <v>20.67</v>
      </c>
      <c r="X139" t="n">
        <v>0.47</v>
      </c>
      <c r="Y139" t="n">
        <v>1</v>
      </c>
      <c r="Z139" t="n">
        <v>10</v>
      </c>
      <c r="AA139" t="n">
        <v>1684.290910501584</v>
      </c>
      <c r="AB139" t="n">
        <v>2304.521129419007</v>
      </c>
      <c r="AC139" t="n">
        <v>2084.580867242976</v>
      </c>
      <c r="AD139" t="n">
        <v>1684290.910501584</v>
      </c>
      <c r="AE139" t="n">
        <v>2304521.129419007</v>
      </c>
      <c r="AF139" t="n">
        <v>2.1874322794559e-06</v>
      </c>
      <c r="AG139" t="n">
        <v>2.360833333333333</v>
      </c>
      <c r="AH139" t="n">
        <v>2084580.867242976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1.7645</v>
      </c>
      <c r="E140" t="n">
        <v>56.67</v>
      </c>
      <c r="F140" t="n">
        <v>53.07</v>
      </c>
      <c r="G140" t="n">
        <v>176.88</v>
      </c>
      <c r="H140" t="n">
        <v>2.04</v>
      </c>
      <c r="I140" t="n">
        <v>18</v>
      </c>
      <c r="J140" t="n">
        <v>309.74</v>
      </c>
      <c r="K140" t="n">
        <v>58.47</v>
      </c>
      <c r="L140" t="n">
        <v>35.5</v>
      </c>
      <c r="M140" t="n">
        <v>16</v>
      </c>
      <c r="N140" t="n">
        <v>90.77</v>
      </c>
      <c r="O140" t="n">
        <v>38435.39</v>
      </c>
      <c r="P140" t="n">
        <v>805.47</v>
      </c>
      <c r="Q140" t="n">
        <v>1367.2</v>
      </c>
      <c r="R140" t="n">
        <v>122.39</v>
      </c>
      <c r="S140" t="n">
        <v>104.26</v>
      </c>
      <c r="T140" t="n">
        <v>8162.63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1684.24823182586</v>
      </c>
      <c r="AB140" t="n">
        <v>2304.462734572031</v>
      </c>
      <c r="AC140" t="n">
        <v>2084.528045518237</v>
      </c>
      <c r="AD140" t="n">
        <v>1684248.23182586</v>
      </c>
      <c r="AE140" t="n">
        <v>2304462.734572031</v>
      </c>
      <c r="AF140" t="n">
        <v>2.186812610254921e-06</v>
      </c>
      <c r="AG140" t="n">
        <v>2.36125</v>
      </c>
      <c r="AH140" t="n">
        <v>2084528.045518237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1.7643</v>
      </c>
      <c r="E141" t="n">
        <v>56.68</v>
      </c>
      <c r="F141" t="n">
        <v>53.07</v>
      </c>
      <c r="G141" t="n">
        <v>176.91</v>
      </c>
      <c r="H141" t="n">
        <v>2.05</v>
      </c>
      <c r="I141" t="n">
        <v>18</v>
      </c>
      <c r="J141" t="n">
        <v>310.28</v>
      </c>
      <c r="K141" t="n">
        <v>58.47</v>
      </c>
      <c r="L141" t="n">
        <v>35.75</v>
      </c>
      <c r="M141" t="n">
        <v>16</v>
      </c>
      <c r="N141" t="n">
        <v>91.06</v>
      </c>
      <c r="O141" t="n">
        <v>38502.55</v>
      </c>
      <c r="P141" t="n">
        <v>804.4</v>
      </c>
      <c r="Q141" t="n">
        <v>1367.21</v>
      </c>
      <c r="R141" t="n">
        <v>122.82</v>
      </c>
      <c r="S141" t="n">
        <v>104.26</v>
      </c>
      <c r="T141" t="n">
        <v>8376.17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1682.973617433231</v>
      </c>
      <c r="AB141" t="n">
        <v>2302.718750928018</v>
      </c>
      <c r="AC141" t="n">
        <v>2082.950505225512</v>
      </c>
      <c r="AD141" t="n">
        <v>1682973.617433231</v>
      </c>
      <c r="AE141" t="n">
        <v>2302718.750928018</v>
      </c>
      <c r="AF141" t="n">
        <v>2.186564742574529e-06</v>
      </c>
      <c r="AG141" t="n">
        <v>2.361666666666667</v>
      </c>
      <c r="AH141" t="n">
        <v>2082950.505225512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1.7666</v>
      </c>
      <c r="E142" t="n">
        <v>56.61</v>
      </c>
      <c r="F142" t="n">
        <v>53.05</v>
      </c>
      <c r="G142" t="n">
        <v>187.22</v>
      </c>
      <c r="H142" t="n">
        <v>2.06</v>
      </c>
      <c r="I142" t="n">
        <v>17</v>
      </c>
      <c r="J142" t="n">
        <v>310.83</v>
      </c>
      <c r="K142" t="n">
        <v>58.47</v>
      </c>
      <c r="L142" t="n">
        <v>36</v>
      </c>
      <c r="M142" t="n">
        <v>15</v>
      </c>
      <c r="N142" t="n">
        <v>91.36</v>
      </c>
      <c r="O142" t="n">
        <v>38569.84</v>
      </c>
      <c r="P142" t="n">
        <v>803.66</v>
      </c>
      <c r="Q142" t="n">
        <v>1367.15</v>
      </c>
      <c r="R142" t="n">
        <v>121.9</v>
      </c>
      <c r="S142" t="n">
        <v>104.26</v>
      </c>
      <c r="T142" t="n">
        <v>7921.8</v>
      </c>
      <c r="U142" t="n">
        <v>0.86</v>
      </c>
      <c r="V142" t="n">
        <v>0.9</v>
      </c>
      <c r="W142" t="n">
        <v>20.67</v>
      </c>
      <c r="X142" t="n">
        <v>0.47</v>
      </c>
      <c r="Y142" t="n">
        <v>1</v>
      </c>
      <c r="Z142" t="n">
        <v>10</v>
      </c>
      <c r="AA142" t="n">
        <v>1679.563553714473</v>
      </c>
      <c r="AB142" t="n">
        <v>2298.05295130662</v>
      </c>
      <c r="AC142" t="n">
        <v>2078.73000297149</v>
      </c>
      <c r="AD142" t="n">
        <v>1679563.553714473</v>
      </c>
      <c r="AE142" t="n">
        <v>2298052.95130662</v>
      </c>
      <c r="AF142" t="n">
        <v>2.189415220899033e-06</v>
      </c>
      <c r="AG142" t="n">
        <v>2.35875</v>
      </c>
      <c r="AH142" t="n">
        <v>2078730.00297149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1.7669</v>
      </c>
      <c r="E143" t="n">
        <v>56.6</v>
      </c>
      <c r="F143" t="n">
        <v>53.04</v>
      </c>
      <c r="G143" t="n">
        <v>187.18</v>
      </c>
      <c r="H143" t="n">
        <v>2.07</v>
      </c>
      <c r="I143" t="n">
        <v>17</v>
      </c>
      <c r="J143" t="n">
        <v>311.38</v>
      </c>
      <c r="K143" t="n">
        <v>58.47</v>
      </c>
      <c r="L143" t="n">
        <v>36.25</v>
      </c>
      <c r="M143" t="n">
        <v>15</v>
      </c>
      <c r="N143" t="n">
        <v>91.65000000000001</v>
      </c>
      <c r="O143" t="n">
        <v>38637.26</v>
      </c>
      <c r="P143" t="n">
        <v>803.48</v>
      </c>
      <c r="Q143" t="n">
        <v>1367.13</v>
      </c>
      <c r="R143" t="n">
        <v>121.5</v>
      </c>
      <c r="S143" t="n">
        <v>104.26</v>
      </c>
      <c r="T143" t="n">
        <v>7722.27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1678.927504493785</v>
      </c>
      <c r="AB143" t="n">
        <v>2297.182680702363</v>
      </c>
      <c r="AC143" t="n">
        <v>2077.942789772271</v>
      </c>
      <c r="AD143" t="n">
        <v>1678927.504493785</v>
      </c>
      <c r="AE143" t="n">
        <v>2297182.680702363</v>
      </c>
      <c r="AF143" t="n">
        <v>2.18978702241962e-06</v>
      </c>
      <c r="AG143" t="n">
        <v>2.358333333333333</v>
      </c>
      <c r="AH143" t="n">
        <v>2077942.789772271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1.7671</v>
      </c>
      <c r="E144" t="n">
        <v>56.59</v>
      </c>
      <c r="F144" t="n">
        <v>53.03</v>
      </c>
      <c r="G144" t="n">
        <v>187.17</v>
      </c>
      <c r="H144" t="n">
        <v>2.08</v>
      </c>
      <c r="I144" t="n">
        <v>17</v>
      </c>
      <c r="J144" t="n">
        <v>311.92</v>
      </c>
      <c r="K144" t="n">
        <v>58.47</v>
      </c>
      <c r="L144" t="n">
        <v>36.5</v>
      </c>
      <c r="M144" t="n">
        <v>15</v>
      </c>
      <c r="N144" t="n">
        <v>91.95</v>
      </c>
      <c r="O144" t="n">
        <v>38704.93</v>
      </c>
      <c r="P144" t="n">
        <v>804.04</v>
      </c>
      <c r="Q144" t="n">
        <v>1367.18</v>
      </c>
      <c r="R144" t="n">
        <v>121.1</v>
      </c>
      <c r="S144" t="n">
        <v>104.26</v>
      </c>
      <c r="T144" t="n">
        <v>7521.41</v>
      </c>
      <c r="U144" t="n">
        <v>0.86</v>
      </c>
      <c r="V144" t="n">
        <v>0.9</v>
      </c>
      <c r="W144" t="n">
        <v>20.68</v>
      </c>
      <c r="X144" t="n">
        <v>0.46</v>
      </c>
      <c r="Y144" t="n">
        <v>1</v>
      </c>
      <c r="Z144" t="n">
        <v>10</v>
      </c>
      <c r="AA144" t="n">
        <v>1679.398103770523</v>
      </c>
      <c r="AB144" t="n">
        <v>2297.826575394171</v>
      </c>
      <c r="AC144" t="n">
        <v>2078.525232058404</v>
      </c>
      <c r="AD144" t="n">
        <v>1679398.103770523</v>
      </c>
      <c r="AE144" t="n">
        <v>2297826.575394171</v>
      </c>
      <c r="AF144" t="n">
        <v>2.190034890100012e-06</v>
      </c>
      <c r="AG144" t="n">
        <v>2.357916666666667</v>
      </c>
      <c r="AH144" t="n">
        <v>2078525.232058404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1.7676</v>
      </c>
      <c r="E145" t="n">
        <v>56.57</v>
      </c>
      <c r="F145" t="n">
        <v>53.01</v>
      </c>
      <c r="G145" t="n">
        <v>187.11</v>
      </c>
      <c r="H145" t="n">
        <v>2.1</v>
      </c>
      <c r="I145" t="n">
        <v>17</v>
      </c>
      <c r="J145" t="n">
        <v>312.47</v>
      </c>
      <c r="K145" t="n">
        <v>58.47</v>
      </c>
      <c r="L145" t="n">
        <v>36.75</v>
      </c>
      <c r="M145" t="n">
        <v>15</v>
      </c>
      <c r="N145" t="n">
        <v>92.25</v>
      </c>
      <c r="O145" t="n">
        <v>38772.62</v>
      </c>
      <c r="P145" t="n">
        <v>804.48</v>
      </c>
      <c r="Q145" t="n">
        <v>1367.18</v>
      </c>
      <c r="R145" t="n">
        <v>120.81</v>
      </c>
      <c r="S145" t="n">
        <v>104.26</v>
      </c>
      <c r="T145" t="n">
        <v>7374.4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1679.314842203424</v>
      </c>
      <c r="AB145" t="n">
        <v>2297.712653244826</v>
      </c>
      <c r="AC145" t="n">
        <v>2078.422182479102</v>
      </c>
      <c r="AD145" t="n">
        <v>1679314.842203424</v>
      </c>
      <c r="AE145" t="n">
        <v>2297712.653244826</v>
      </c>
      <c r="AF145" t="n">
        <v>2.190654559300991e-06</v>
      </c>
      <c r="AG145" t="n">
        <v>2.357083333333333</v>
      </c>
      <c r="AH145" t="n">
        <v>2078422.182479102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1.7671</v>
      </c>
      <c r="E146" t="n">
        <v>56.59</v>
      </c>
      <c r="F146" t="n">
        <v>53.03</v>
      </c>
      <c r="G146" t="n">
        <v>187.17</v>
      </c>
      <c r="H146" t="n">
        <v>2.11</v>
      </c>
      <c r="I146" t="n">
        <v>17</v>
      </c>
      <c r="J146" t="n">
        <v>313.02</v>
      </c>
      <c r="K146" t="n">
        <v>58.47</v>
      </c>
      <c r="L146" t="n">
        <v>37</v>
      </c>
      <c r="M146" t="n">
        <v>15</v>
      </c>
      <c r="N146" t="n">
        <v>92.55</v>
      </c>
      <c r="O146" t="n">
        <v>38840.44</v>
      </c>
      <c r="P146" t="n">
        <v>804.05</v>
      </c>
      <c r="Q146" t="n">
        <v>1367.27</v>
      </c>
      <c r="R146" t="n">
        <v>121.29</v>
      </c>
      <c r="S146" t="n">
        <v>104.26</v>
      </c>
      <c r="T146" t="n">
        <v>7616.18</v>
      </c>
      <c r="U146" t="n">
        <v>0.86</v>
      </c>
      <c r="V146" t="n">
        <v>0.9</v>
      </c>
      <c r="W146" t="n">
        <v>20.67</v>
      </c>
      <c r="X146" t="n">
        <v>0.46</v>
      </c>
      <c r="Y146" t="n">
        <v>1</v>
      </c>
      <c r="Z146" t="n">
        <v>10</v>
      </c>
      <c r="AA146" t="n">
        <v>1679.411790875112</v>
      </c>
      <c r="AB146" t="n">
        <v>2297.845302694503</v>
      </c>
      <c r="AC146" t="n">
        <v>2078.542172051476</v>
      </c>
      <c r="AD146" t="n">
        <v>1679411.790875112</v>
      </c>
      <c r="AE146" t="n">
        <v>2297845.302694503</v>
      </c>
      <c r="AF146" t="n">
        <v>2.190034890100012e-06</v>
      </c>
      <c r="AG146" t="n">
        <v>2.357916666666667</v>
      </c>
      <c r="AH146" t="n">
        <v>2078542.172051476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1.7669</v>
      </c>
      <c r="E147" t="n">
        <v>56.6</v>
      </c>
      <c r="F147" t="n">
        <v>53.04</v>
      </c>
      <c r="G147" t="n">
        <v>187.19</v>
      </c>
      <c r="H147" t="n">
        <v>2.12</v>
      </c>
      <c r="I147" t="n">
        <v>17</v>
      </c>
      <c r="J147" t="n">
        <v>313.57</v>
      </c>
      <c r="K147" t="n">
        <v>58.47</v>
      </c>
      <c r="L147" t="n">
        <v>37.25</v>
      </c>
      <c r="M147" t="n">
        <v>15</v>
      </c>
      <c r="N147" t="n">
        <v>92.84999999999999</v>
      </c>
      <c r="O147" t="n">
        <v>38908.39</v>
      </c>
      <c r="P147" t="n">
        <v>804.27</v>
      </c>
      <c r="Q147" t="n">
        <v>1367.19</v>
      </c>
      <c r="R147" t="n">
        <v>121.59</v>
      </c>
      <c r="S147" t="n">
        <v>104.26</v>
      </c>
      <c r="T147" t="n">
        <v>7764.34</v>
      </c>
      <c r="U147" t="n">
        <v>0.86</v>
      </c>
      <c r="V147" t="n">
        <v>0.9</v>
      </c>
      <c r="W147" t="n">
        <v>20.67</v>
      </c>
      <c r="X147" t="n">
        <v>0.46</v>
      </c>
      <c r="Y147" t="n">
        <v>1</v>
      </c>
      <c r="Z147" t="n">
        <v>10</v>
      </c>
      <c r="AA147" t="n">
        <v>1680.008908149377</v>
      </c>
      <c r="AB147" t="n">
        <v>2298.662304892107</v>
      </c>
      <c r="AC147" t="n">
        <v>2079.281200706011</v>
      </c>
      <c r="AD147" t="n">
        <v>1680008.908149377</v>
      </c>
      <c r="AE147" t="n">
        <v>2298662.304892107</v>
      </c>
      <c r="AF147" t="n">
        <v>2.18978702241962e-06</v>
      </c>
      <c r="AG147" t="n">
        <v>2.358333333333333</v>
      </c>
      <c r="AH147" t="n">
        <v>2079281.200706011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1.7673</v>
      </c>
      <c r="E148" t="n">
        <v>56.58</v>
      </c>
      <c r="F148" t="n">
        <v>53.02</v>
      </c>
      <c r="G148" t="n">
        <v>187.15</v>
      </c>
      <c r="H148" t="n">
        <v>2.13</v>
      </c>
      <c r="I148" t="n">
        <v>17</v>
      </c>
      <c r="J148" t="n">
        <v>314.13</v>
      </c>
      <c r="K148" t="n">
        <v>58.47</v>
      </c>
      <c r="L148" t="n">
        <v>37.5</v>
      </c>
      <c r="M148" t="n">
        <v>15</v>
      </c>
      <c r="N148" t="n">
        <v>93.15000000000001</v>
      </c>
      <c r="O148" t="n">
        <v>38976.48</v>
      </c>
      <c r="P148" t="n">
        <v>802.85</v>
      </c>
      <c r="Q148" t="n">
        <v>1367.22</v>
      </c>
      <c r="R148" t="n">
        <v>121.04</v>
      </c>
      <c r="S148" t="n">
        <v>104.26</v>
      </c>
      <c r="T148" t="n">
        <v>7489.64</v>
      </c>
      <c r="U148" t="n">
        <v>0.86</v>
      </c>
      <c r="V148" t="n">
        <v>0.9</v>
      </c>
      <c r="W148" t="n">
        <v>20.67</v>
      </c>
      <c r="X148" t="n">
        <v>0.45</v>
      </c>
      <c r="Y148" t="n">
        <v>1</v>
      </c>
      <c r="Z148" t="n">
        <v>10</v>
      </c>
      <c r="AA148" t="n">
        <v>1677.473623369387</v>
      </c>
      <c r="AB148" t="n">
        <v>2295.193416407253</v>
      </c>
      <c r="AC148" t="n">
        <v>2076.143378069536</v>
      </c>
      <c r="AD148" t="n">
        <v>1677473.623369387</v>
      </c>
      <c r="AE148" t="n">
        <v>2295193.416407253</v>
      </c>
      <c r="AF148" t="n">
        <v>2.190282757780404e-06</v>
      </c>
      <c r="AG148" t="n">
        <v>2.3575</v>
      </c>
      <c r="AH148" t="n">
        <v>2076143.378069536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1.7672</v>
      </c>
      <c r="E149" t="n">
        <v>56.59</v>
      </c>
      <c r="F149" t="n">
        <v>53.03</v>
      </c>
      <c r="G149" t="n">
        <v>187.15</v>
      </c>
      <c r="H149" t="n">
        <v>2.14</v>
      </c>
      <c r="I149" t="n">
        <v>17</v>
      </c>
      <c r="J149" t="n">
        <v>314.68</v>
      </c>
      <c r="K149" t="n">
        <v>58.47</v>
      </c>
      <c r="L149" t="n">
        <v>37.75</v>
      </c>
      <c r="M149" t="n">
        <v>15</v>
      </c>
      <c r="N149" t="n">
        <v>93.45999999999999</v>
      </c>
      <c r="O149" t="n">
        <v>39044.7</v>
      </c>
      <c r="P149" t="n">
        <v>801.1900000000001</v>
      </c>
      <c r="Q149" t="n">
        <v>1367.18</v>
      </c>
      <c r="R149" t="n">
        <v>121.28</v>
      </c>
      <c r="S149" t="n">
        <v>104.26</v>
      </c>
      <c r="T149" t="n">
        <v>7611.95</v>
      </c>
      <c r="U149" t="n">
        <v>0.86</v>
      </c>
      <c r="V149" t="n">
        <v>0.9</v>
      </c>
      <c r="W149" t="n">
        <v>20.67</v>
      </c>
      <c r="X149" t="n">
        <v>0.45</v>
      </c>
      <c r="Y149" t="n">
        <v>1</v>
      </c>
      <c r="Z149" t="n">
        <v>10</v>
      </c>
      <c r="AA149" t="n">
        <v>1675.403854190486</v>
      </c>
      <c r="AB149" t="n">
        <v>2292.36146690491</v>
      </c>
      <c r="AC149" t="n">
        <v>2073.58170585303</v>
      </c>
      <c r="AD149" t="n">
        <v>1675403.854190486</v>
      </c>
      <c r="AE149" t="n">
        <v>2292361.46690491</v>
      </c>
      <c r="AF149" t="n">
        <v>2.190158823940208e-06</v>
      </c>
      <c r="AG149" t="n">
        <v>2.357916666666667</v>
      </c>
      <c r="AH149" t="n">
        <v>2073581.70585303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1.7669</v>
      </c>
      <c r="E150" t="n">
        <v>56.6</v>
      </c>
      <c r="F150" t="n">
        <v>53.04</v>
      </c>
      <c r="G150" t="n">
        <v>187.19</v>
      </c>
      <c r="H150" t="n">
        <v>2.15</v>
      </c>
      <c r="I150" t="n">
        <v>17</v>
      </c>
      <c r="J150" t="n">
        <v>315.23</v>
      </c>
      <c r="K150" t="n">
        <v>58.47</v>
      </c>
      <c r="L150" t="n">
        <v>38</v>
      </c>
      <c r="M150" t="n">
        <v>15</v>
      </c>
      <c r="N150" t="n">
        <v>93.76000000000001</v>
      </c>
      <c r="O150" t="n">
        <v>39113.07</v>
      </c>
      <c r="P150" t="n">
        <v>800</v>
      </c>
      <c r="Q150" t="n">
        <v>1367.16</v>
      </c>
      <c r="R150" t="n">
        <v>121.62</v>
      </c>
      <c r="S150" t="n">
        <v>104.26</v>
      </c>
      <c r="T150" t="n">
        <v>7779.25</v>
      </c>
      <c r="U150" t="n">
        <v>0.86</v>
      </c>
      <c r="V150" t="n">
        <v>0.9</v>
      </c>
      <c r="W150" t="n">
        <v>20.67</v>
      </c>
      <c r="X150" t="n">
        <v>0.46</v>
      </c>
      <c r="Y150" t="n">
        <v>1</v>
      </c>
      <c r="Z150" t="n">
        <v>10</v>
      </c>
      <c r="AA150" t="n">
        <v>1674.163852947633</v>
      </c>
      <c r="AB150" t="n">
        <v>2290.664842499445</v>
      </c>
      <c r="AC150" t="n">
        <v>2072.047004899595</v>
      </c>
      <c r="AD150" t="n">
        <v>1674163.852947633</v>
      </c>
      <c r="AE150" t="n">
        <v>2290664.842499445</v>
      </c>
      <c r="AF150" t="n">
        <v>2.18978702241962e-06</v>
      </c>
      <c r="AG150" t="n">
        <v>2.358333333333333</v>
      </c>
      <c r="AH150" t="n">
        <v>2072047.004899595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1.7692</v>
      </c>
      <c r="E151" t="n">
        <v>56.52</v>
      </c>
      <c r="F151" t="n">
        <v>53.01</v>
      </c>
      <c r="G151" t="n">
        <v>198.79</v>
      </c>
      <c r="H151" t="n">
        <v>2.16</v>
      </c>
      <c r="I151" t="n">
        <v>16</v>
      </c>
      <c r="J151" t="n">
        <v>315.79</v>
      </c>
      <c r="K151" t="n">
        <v>58.47</v>
      </c>
      <c r="L151" t="n">
        <v>38.25</v>
      </c>
      <c r="M151" t="n">
        <v>14</v>
      </c>
      <c r="N151" t="n">
        <v>94.06999999999999</v>
      </c>
      <c r="O151" t="n">
        <v>39181.56</v>
      </c>
      <c r="P151" t="n">
        <v>799.95</v>
      </c>
      <c r="Q151" t="n">
        <v>1367.15</v>
      </c>
      <c r="R151" t="n">
        <v>120.73</v>
      </c>
      <c r="S151" t="n">
        <v>104.26</v>
      </c>
      <c r="T151" t="n">
        <v>7339.28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1671.604951635048</v>
      </c>
      <c r="AB151" t="n">
        <v>2287.163640832806</v>
      </c>
      <c r="AC151" t="n">
        <v>2068.879953006054</v>
      </c>
      <c r="AD151" t="n">
        <v>1671604.951635048</v>
      </c>
      <c r="AE151" t="n">
        <v>2287163.640832806</v>
      </c>
      <c r="AF151" t="n">
        <v>2.192637500744124e-06</v>
      </c>
      <c r="AG151" t="n">
        <v>2.355</v>
      </c>
      <c r="AH151" t="n">
        <v>2068879.953006054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1.7697</v>
      </c>
      <c r="E152" t="n">
        <v>56.51</v>
      </c>
      <c r="F152" t="n">
        <v>53</v>
      </c>
      <c r="G152" t="n">
        <v>198.73</v>
      </c>
      <c r="H152" t="n">
        <v>2.17</v>
      </c>
      <c r="I152" t="n">
        <v>16</v>
      </c>
      <c r="J152" t="n">
        <v>316.35</v>
      </c>
      <c r="K152" t="n">
        <v>58.47</v>
      </c>
      <c r="L152" t="n">
        <v>38.5</v>
      </c>
      <c r="M152" t="n">
        <v>14</v>
      </c>
      <c r="N152" t="n">
        <v>94.37</v>
      </c>
      <c r="O152" t="n">
        <v>39250.2</v>
      </c>
      <c r="P152" t="n">
        <v>800.38</v>
      </c>
      <c r="Q152" t="n">
        <v>1367.17</v>
      </c>
      <c r="R152" t="n">
        <v>120.26</v>
      </c>
      <c r="S152" t="n">
        <v>104.26</v>
      </c>
      <c r="T152" t="n">
        <v>7105.75</v>
      </c>
      <c r="U152" t="n">
        <v>0.87</v>
      </c>
      <c r="V152" t="n">
        <v>0.9</v>
      </c>
      <c r="W152" t="n">
        <v>20.66</v>
      </c>
      <c r="X152" t="n">
        <v>0.42</v>
      </c>
      <c r="Y152" t="n">
        <v>1</v>
      </c>
      <c r="Z152" t="n">
        <v>10</v>
      </c>
      <c r="AA152" t="n">
        <v>1671.618783024753</v>
      </c>
      <c r="AB152" t="n">
        <v>2287.182565550399</v>
      </c>
      <c r="AC152" t="n">
        <v>2068.897071575161</v>
      </c>
      <c r="AD152" t="n">
        <v>1671618.783024753</v>
      </c>
      <c r="AE152" t="n">
        <v>2287182.565550399</v>
      </c>
      <c r="AF152" t="n">
        <v>2.193257169945103e-06</v>
      </c>
      <c r="AG152" t="n">
        <v>2.354583333333333</v>
      </c>
      <c r="AH152" t="n">
        <v>2068897.071575161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1.7695</v>
      </c>
      <c r="E153" t="n">
        <v>56.51</v>
      </c>
      <c r="F153" t="n">
        <v>53</v>
      </c>
      <c r="G153" t="n">
        <v>198.75</v>
      </c>
      <c r="H153" t="n">
        <v>2.18</v>
      </c>
      <c r="I153" t="n">
        <v>16</v>
      </c>
      <c r="J153" t="n">
        <v>316.9</v>
      </c>
      <c r="K153" t="n">
        <v>58.47</v>
      </c>
      <c r="L153" t="n">
        <v>38.75</v>
      </c>
      <c r="M153" t="n">
        <v>14</v>
      </c>
      <c r="N153" t="n">
        <v>94.68000000000001</v>
      </c>
      <c r="O153" t="n">
        <v>39318.97</v>
      </c>
      <c r="P153" t="n">
        <v>800.98</v>
      </c>
      <c r="Q153" t="n">
        <v>1367.17</v>
      </c>
      <c r="R153" t="n">
        <v>120.39</v>
      </c>
      <c r="S153" t="n">
        <v>104.26</v>
      </c>
      <c r="T153" t="n">
        <v>7171.07</v>
      </c>
      <c r="U153" t="n">
        <v>0.87</v>
      </c>
      <c r="V153" t="n">
        <v>0.9</v>
      </c>
      <c r="W153" t="n">
        <v>20.67</v>
      </c>
      <c r="X153" t="n">
        <v>0.42</v>
      </c>
      <c r="Y153" t="n">
        <v>1</v>
      </c>
      <c r="Z153" t="n">
        <v>10</v>
      </c>
      <c r="AA153" t="n">
        <v>1672.625067456817</v>
      </c>
      <c r="AB153" t="n">
        <v>2288.559408304485</v>
      </c>
      <c r="AC153" t="n">
        <v>2070.142510389207</v>
      </c>
      <c r="AD153" t="n">
        <v>1672625.067456817</v>
      </c>
      <c r="AE153" t="n">
        <v>2288559.408304485</v>
      </c>
      <c r="AF153" t="n">
        <v>2.193009302264711e-06</v>
      </c>
      <c r="AG153" t="n">
        <v>2.354583333333333</v>
      </c>
      <c r="AH153" t="n">
        <v>2070142.510389208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1.7693</v>
      </c>
      <c r="E154" t="n">
        <v>56.52</v>
      </c>
      <c r="F154" t="n">
        <v>53.01</v>
      </c>
      <c r="G154" t="n">
        <v>198.78</v>
      </c>
      <c r="H154" t="n">
        <v>2.19</v>
      </c>
      <c r="I154" t="n">
        <v>16</v>
      </c>
      <c r="J154" t="n">
        <v>317.46</v>
      </c>
      <c r="K154" t="n">
        <v>58.47</v>
      </c>
      <c r="L154" t="n">
        <v>39</v>
      </c>
      <c r="M154" t="n">
        <v>14</v>
      </c>
      <c r="N154" t="n">
        <v>94.98999999999999</v>
      </c>
      <c r="O154" t="n">
        <v>39387.89</v>
      </c>
      <c r="P154" t="n">
        <v>801.3099999999999</v>
      </c>
      <c r="Q154" t="n">
        <v>1367.28</v>
      </c>
      <c r="R154" t="n">
        <v>120.49</v>
      </c>
      <c r="S154" t="n">
        <v>104.26</v>
      </c>
      <c r="T154" t="n">
        <v>7218.99</v>
      </c>
      <c r="U154" t="n">
        <v>0.87</v>
      </c>
      <c r="V154" t="n">
        <v>0.9</v>
      </c>
      <c r="W154" t="n">
        <v>20.67</v>
      </c>
      <c r="X154" t="n">
        <v>0.43</v>
      </c>
      <c r="Y154" t="n">
        <v>1</v>
      </c>
      <c r="Z154" t="n">
        <v>10</v>
      </c>
      <c r="AA154" t="n">
        <v>1673.37098777288</v>
      </c>
      <c r="AB154" t="n">
        <v>2289.580009388605</v>
      </c>
      <c r="AC154" t="n">
        <v>2071.065706738282</v>
      </c>
      <c r="AD154" t="n">
        <v>1673370.98777288</v>
      </c>
      <c r="AE154" t="n">
        <v>2289580.009388605</v>
      </c>
      <c r="AF154" t="n">
        <v>2.192761434584319e-06</v>
      </c>
      <c r="AG154" t="n">
        <v>2.355</v>
      </c>
      <c r="AH154" t="n">
        <v>2071065.706738282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1.7695</v>
      </c>
      <c r="E155" t="n">
        <v>56.51</v>
      </c>
      <c r="F155" t="n">
        <v>53</v>
      </c>
      <c r="G155" t="n">
        <v>198.76</v>
      </c>
      <c r="H155" t="n">
        <v>2.2</v>
      </c>
      <c r="I155" t="n">
        <v>16</v>
      </c>
      <c r="J155" t="n">
        <v>318.02</v>
      </c>
      <c r="K155" t="n">
        <v>58.47</v>
      </c>
      <c r="L155" t="n">
        <v>39.25</v>
      </c>
      <c r="M155" t="n">
        <v>14</v>
      </c>
      <c r="N155" t="n">
        <v>95.3</v>
      </c>
      <c r="O155" t="n">
        <v>39456.94</v>
      </c>
      <c r="P155" t="n">
        <v>801.9400000000001</v>
      </c>
      <c r="Q155" t="n">
        <v>1367.17</v>
      </c>
      <c r="R155" t="n">
        <v>120.45</v>
      </c>
      <c r="S155" t="n">
        <v>104.26</v>
      </c>
      <c r="T155" t="n">
        <v>7200.91</v>
      </c>
      <c r="U155" t="n">
        <v>0.87</v>
      </c>
      <c r="V155" t="n">
        <v>0.9</v>
      </c>
      <c r="W155" t="n">
        <v>20.67</v>
      </c>
      <c r="X155" t="n">
        <v>0.43</v>
      </c>
      <c r="Y155" t="n">
        <v>1</v>
      </c>
      <c r="Z155" t="n">
        <v>10</v>
      </c>
      <c r="AA155" t="n">
        <v>1673.937247350517</v>
      </c>
      <c r="AB155" t="n">
        <v>2290.354790724336</v>
      </c>
      <c r="AC155" t="n">
        <v>2071.766544030744</v>
      </c>
      <c r="AD155" t="n">
        <v>1673937.247350517</v>
      </c>
      <c r="AE155" t="n">
        <v>2290354.790724337</v>
      </c>
      <c r="AF155" t="n">
        <v>2.193009302264711e-06</v>
      </c>
      <c r="AG155" t="n">
        <v>2.354583333333333</v>
      </c>
      <c r="AH155" t="n">
        <v>2071766.544030744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1.7693</v>
      </c>
      <c r="E156" t="n">
        <v>56.52</v>
      </c>
      <c r="F156" t="n">
        <v>53.01</v>
      </c>
      <c r="G156" t="n">
        <v>198.78</v>
      </c>
      <c r="H156" t="n">
        <v>2.21</v>
      </c>
      <c r="I156" t="n">
        <v>16</v>
      </c>
      <c r="J156" t="n">
        <v>318.58</v>
      </c>
      <c r="K156" t="n">
        <v>58.47</v>
      </c>
      <c r="L156" t="n">
        <v>39.5</v>
      </c>
      <c r="M156" t="n">
        <v>14</v>
      </c>
      <c r="N156" t="n">
        <v>95.61</v>
      </c>
      <c r="O156" t="n">
        <v>39526.14</v>
      </c>
      <c r="P156" t="n">
        <v>800.1</v>
      </c>
      <c r="Q156" t="n">
        <v>1367.22</v>
      </c>
      <c r="R156" t="n">
        <v>120.59</v>
      </c>
      <c r="S156" t="n">
        <v>104.26</v>
      </c>
      <c r="T156" t="n">
        <v>7273.63</v>
      </c>
      <c r="U156" t="n">
        <v>0.86</v>
      </c>
      <c r="V156" t="n">
        <v>0.9</v>
      </c>
      <c r="W156" t="n">
        <v>20.67</v>
      </c>
      <c r="X156" t="n">
        <v>0.43</v>
      </c>
      <c r="Y156" t="n">
        <v>1</v>
      </c>
      <c r="Z156" t="n">
        <v>10</v>
      </c>
      <c r="AA156" t="n">
        <v>1671.716907410648</v>
      </c>
      <c r="AB156" t="n">
        <v>2287.316823664123</v>
      </c>
      <c r="AC156" t="n">
        <v>2069.018516282943</v>
      </c>
      <c r="AD156" t="n">
        <v>1671716.907410648</v>
      </c>
      <c r="AE156" t="n">
        <v>2287316.823664123</v>
      </c>
      <c r="AF156" t="n">
        <v>2.192761434584319e-06</v>
      </c>
      <c r="AG156" t="n">
        <v>2.355</v>
      </c>
      <c r="AH156" t="n">
        <v>2069018.516282943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1.7697</v>
      </c>
      <c r="E157" t="n">
        <v>56.51</v>
      </c>
      <c r="F157" t="n">
        <v>52.99</v>
      </c>
      <c r="G157" t="n">
        <v>198.73</v>
      </c>
      <c r="H157" t="n">
        <v>2.22</v>
      </c>
      <c r="I157" t="n">
        <v>16</v>
      </c>
      <c r="J157" t="n">
        <v>319.14</v>
      </c>
      <c r="K157" t="n">
        <v>58.47</v>
      </c>
      <c r="L157" t="n">
        <v>39.75</v>
      </c>
      <c r="M157" t="n">
        <v>14</v>
      </c>
      <c r="N157" t="n">
        <v>95.92</v>
      </c>
      <c r="O157" t="n">
        <v>39595.48</v>
      </c>
      <c r="P157" t="n">
        <v>800.1799999999999</v>
      </c>
      <c r="Q157" t="n">
        <v>1367.19</v>
      </c>
      <c r="R157" t="n">
        <v>120.23</v>
      </c>
      <c r="S157" t="n">
        <v>104.26</v>
      </c>
      <c r="T157" t="n">
        <v>7091.66</v>
      </c>
      <c r="U157" t="n">
        <v>0.87</v>
      </c>
      <c r="V157" t="n">
        <v>0.9</v>
      </c>
      <c r="W157" t="n">
        <v>20.66</v>
      </c>
      <c r="X157" t="n">
        <v>0.42</v>
      </c>
      <c r="Y157" t="n">
        <v>1</v>
      </c>
      <c r="Z157" t="n">
        <v>10</v>
      </c>
      <c r="AA157" t="n">
        <v>1671.241051080891</v>
      </c>
      <c r="AB157" t="n">
        <v>2286.66573604045</v>
      </c>
      <c r="AC157" t="n">
        <v>2068.429567548266</v>
      </c>
      <c r="AD157" t="n">
        <v>1671241.051080891</v>
      </c>
      <c r="AE157" t="n">
        <v>2286665.73604045</v>
      </c>
      <c r="AF157" t="n">
        <v>2.193257169945103e-06</v>
      </c>
      <c r="AG157" t="n">
        <v>2.354583333333333</v>
      </c>
      <c r="AH157" t="n">
        <v>2068429.567548266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1.7696</v>
      </c>
      <c r="E158" t="n">
        <v>56.51</v>
      </c>
      <c r="F158" t="n">
        <v>53</v>
      </c>
      <c r="G158" t="n">
        <v>198.74</v>
      </c>
      <c r="H158" t="n">
        <v>2.23</v>
      </c>
      <c r="I158" t="n">
        <v>16</v>
      </c>
      <c r="J158" t="n">
        <v>319.71</v>
      </c>
      <c r="K158" t="n">
        <v>58.47</v>
      </c>
      <c r="L158" t="n">
        <v>40</v>
      </c>
      <c r="M158" t="n">
        <v>14</v>
      </c>
      <c r="N158" t="n">
        <v>96.23</v>
      </c>
      <c r="O158" t="n">
        <v>39664.96</v>
      </c>
      <c r="P158" t="n">
        <v>799.88</v>
      </c>
      <c r="Q158" t="n">
        <v>1367.2</v>
      </c>
      <c r="R158" t="n">
        <v>120.36</v>
      </c>
      <c r="S158" t="n">
        <v>104.26</v>
      </c>
      <c r="T158" t="n">
        <v>7157.17</v>
      </c>
      <c r="U158" t="n">
        <v>0.87</v>
      </c>
      <c r="V158" t="n">
        <v>0.9</v>
      </c>
      <c r="W158" t="n">
        <v>20.66</v>
      </c>
      <c r="X158" t="n">
        <v>0.42</v>
      </c>
      <c r="Y158" t="n">
        <v>1</v>
      </c>
      <c r="Z158" t="n">
        <v>10</v>
      </c>
      <c r="AA158" t="n">
        <v>1671.028475356175</v>
      </c>
      <c r="AB158" t="n">
        <v>2286.374880555714</v>
      </c>
      <c r="AC158" t="n">
        <v>2068.166470902775</v>
      </c>
      <c r="AD158" t="n">
        <v>1671028.475356175</v>
      </c>
      <c r="AE158" t="n">
        <v>2286374.880555714</v>
      </c>
      <c r="AF158" t="n">
        <v>2.193133236104907e-06</v>
      </c>
      <c r="AG158" t="n">
        <v>2.354583333333333</v>
      </c>
      <c r="AH158" t="n">
        <v>2068166.470902775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1.4545</v>
      </c>
      <c r="E2" t="n">
        <v>68.75</v>
      </c>
      <c r="F2" t="n">
        <v>61.91</v>
      </c>
      <c r="G2" t="n">
        <v>11.57</v>
      </c>
      <c r="H2" t="n">
        <v>0.24</v>
      </c>
      <c r="I2" t="n">
        <v>321</v>
      </c>
      <c r="J2" t="n">
        <v>71.52</v>
      </c>
      <c r="K2" t="n">
        <v>32.27</v>
      </c>
      <c r="L2" t="n">
        <v>1</v>
      </c>
      <c r="M2" t="n">
        <v>319</v>
      </c>
      <c r="N2" t="n">
        <v>8.25</v>
      </c>
      <c r="O2" t="n">
        <v>9054.6</v>
      </c>
      <c r="P2" t="n">
        <v>444.79</v>
      </c>
      <c r="Q2" t="n">
        <v>1368.53</v>
      </c>
      <c r="R2" t="n">
        <v>409.81</v>
      </c>
      <c r="S2" t="n">
        <v>104.26</v>
      </c>
      <c r="T2" t="n">
        <v>150355.78</v>
      </c>
      <c r="U2" t="n">
        <v>0.25</v>
      </c>
      <c r="V2" t="n">
        <v>0.77</v>
      </c>
      <c r="W2" t="n">
        <v>21.17</v>
      </c>
      <c r="X2" t="n">
        <v>9.31</v>
      </c>
      <c r="Y2" t="n">
        <v>1</v>
      </c>
      <c r="Z2" t="n">
        <v>10</v>
      </c>
      <c r="AA2" t="n">
        <v>1209.664240838675</v>
      </c>
      <c r="AB2" t="n">
        <v>1655.115980935354</v>
      </c>
      <c r="AC2" t="n">
        <v>1497.154034684752</v>
      </c>
      <c r="AD2" t="n">
        <v>1209664.240838675</v>
      </c>
      <c r="AE2" t="n">
        <v>1655115.980935354</v>
      </c>
      <c r="AF2" t="n">
        <v>3.205579786069585e-06</v>
      </c>
      <c r="AG2" t="n">
        <v>2.864583333333333</v>
      </c>
      <c r="AH2" t="n">
        <v>1497154.034684752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1.5291</v>
      </c>
      <c r="E3" t="n">
        <v>65.40000000000001</v>
      </c>
      <c r="F3" t="n">
        <v>59.73</v>
      </c>
      <c r="G3" t="n">
        <v>14.57</v>
      </c>
      <c r="H3" t="n">
        <v>0.3</v>
      </c>
      <c r="I3" t="n">
        <v>246</v>
      </c>
      <c r="J3" t="n">
        <v>71.81</v>
      </c>
      <c r="K3" t="n">
        <v>32.27</v>
      </c>
      <c r="L3" t="n">
        <v>1.25</v>
      </c>
      <c r="M3" t="n">
        <v>244</v>
      </c>
      <c r="N3" t="n">
        <v>8.289999999999999</v>
      </c>
      <c r="O3" t="n">
        <v>9090.98</v>
      </c>
      <c r="P3" t="n">
        <v>425.8</v>
      </c>
      <c r="Q3" t="n">
        <v>1368.22</v>
      </c>
      <c r="R3" t="n">
        <v>338.89</v>
      </c>
      <c r="S3" t="n">
        <v>104.26</v>
      </c>
      <c r="T3" t="n">
        <v>115269.54</v>
      </c>
      <c r="U3" t="n">
        <v>0.31</v>
      </c>
      <c r="V3" t="n">
        <v>0.8</v>
      </c>
      <c r="W3" t="n">
        <v>21.05</v>
      </c>
      <c r="X3" t="n">
        <v>7.13</v>
      </c>
      <c r="Y3" t="n">
        <v>1</v>
      </c>
      <c r="Z3" t="n">
        <v>10</v>
      </c>
      <c r="AA3" t="n">
        <v>1105.873857053843</v>
      </c>
      <c r="AB3" t="n">
        <v>1513.105398932378</v>
      </c>
      <c r="AC3" t="n">
        <v>1368.696743315037</v>
      </c>
      <c r="AD3" t="n">
        <v>1105873.857053843</v>
      </c>
      <c r="AE3" t="n">
        <v>1513105.398932378</v>
      </c>
      <c r="AF3" t="n">
        <v>3.369991097201101e-06</v>
      </c>
      <c r="AG3" t="n">
        <v>2.725</v>
      </c>
      <c r="AH3" t="n">
        <v>1368696.743315037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1.5821</v>
      </c>
      <c r="E4" t="n">
        <v>63.21</v>
      </c>
      <c r="F4" t="n">
        <v>58.28</v>
      </c>
      <c r="G4" t="n">
        <v>17.66</v>
      </c>
      <c r="H4" t="n">
        <v>0.36</v>
      </c>
      <c r="I4" t="n">
        <v>198</v>
      </c>
      <c r="J4" t="n">
        <v>72.11</v>
      </c>
      <c r="K4" t="n">
        <v>32.27</v>
      </c>
      <c r="L4" t="n">
        <v>1.5</v>
      </c>
      <c r="M4" t="n">
        <v>196</v>
      </c>
      <c r="N4" t="n">
        <v>8.34</v>
      </c>
      <c r="O4" t="n">
        <v>9127.379999999999</v>
      </c>
      <c r="P4" t="n">
        <v>412.12</v>
      </c>
      <c r="Q4" t="n">
        <v>1367.97</v>
      </c>
      <c r="R4" t="n">
        <v>291.63</v>
      </c>
      <c r="S4" t="n">
        <v>104.26</v>
      </c>
      <c r="T4" t="n">
        <v>91879.05</v>
      </c>
      <c r="U4" t="n">
        <v>0.36</v>
      </c>
      <c r="V4" t="n">
        <v>0.82</v>
      </c>
      <c r="W4" t="n">
        <v>20.98</v>
      </c>
      <c r="X4" t="n">
        <v>5.69</v>
      </c>
      <c r="Y4" t="n">
        <v>1</v>
      </c>
      <c r="Z4" t="n">
        <v>10</v>
      </c>
      <c r="AA4" t="n">
        <v>1038.442454206024</v>
      </c>
      <c r="AB4" t="n">
        <v>1420.842778692453</v>
      </c>
      <c r="AC4" t="n">
        <v>1285.239538059409</v>
      </c>
      <c r="AD4" t="n">
        <v>1038442.454206024</v>
      </c>
      <c r="AE4" t="n">
        <v>1420842.778692453</v>
      </c>
      <c r="AF4" t="n">
        <v>3.486798060873626e-06</v>
      </c>
      <c r="AG4" t="n">
        <v>2.63375</v>
      </c>
      <c r="AH4" t="n">
        <v>1285239.538059409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1.6184</v>
      </c>
      <c r="E5" t="n">
        <v>61.79</v>
      </c>
      <c r="F5" t="n">
        <v>57.36</v>
      </c>
      <c r="G5" t="n">
        <v>20.73</v>
      </c>
      <c r="H5" t="n">
        <v>0.42</v>
      </c>
      <c r="I5" t="n">
        <v>166</v>
      </c>
      <c r="J5" t="n">
        <v>72.40000000000001</v>
      </c>
      <c r="K5" t="n">
        <v>32.27</v>
      </c>
      <c r="L5" t="n">
        <v>1.75</v>
      </c>
      <c r="M5" t="n">
        <v>164</v>
      </c>
      <c r="N5" t="n">
        <v>8.380000000000001</v>
      </c>
      <c r="O5" t="n">
        <v>9163.799999999999</v>
      </c>
      <c r="P5" t="n">
        <v>402.16</v>
      </c>
      <c r="Q5" t="n">
        <v>1367.98</v>
      </c>
      <c r="R5" t="n">
        <v>261.82</v>
      </c>
      <c r="S5" t="n">
        <v>104.26</v>
      </c>
      <c r="T5" t="n">
        <v>77136</v>
      </c>
      <c r="U5" t="n">
        <v>0.4</v>
      </c>
      <c r="V5" t="n">
        <v>0.84</v>
      </c>
      <c r="W5" t="n">
        <v>20.92</v>
      </c>
      <c r="X5" t="n">
        <v>4.77</v>
      </c>
      <c r="Y5" t="n">
        <v>1</v>
      </c>
      <c r="Z5" t="n">
        <v>10</v>
      </c>
      <c r="AA5" t="n">
        <v>994.3924256171881</v>
      </c>
      <c r="AB5" t="n">
        <v>1360.571586227102</v>
      </c>
      <c r="AC5" t="n">
        <v>1230.720543611801</v>
      </c>
      <c r="AD5" t="n">
        <v>994392.4256171881</v>
      </c>
      <c r="AE5" t="n">
        <v>1360571.586227102</v>
      </c>
      <c r="AF5" t="n">
        <v>3.566799811464432e-06</v>
      </c>
      <c r="AG5" t="n">
        <v>2.574583333333333</v>
      </c>
      <c r="AH5" t="n">
        <v>1230720.543611801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1.6471</v>
      </c>
      <c r="E6" t="n">
        <v>60.71</v>
      </c>
      <c r="F6" t="n">
        <v>56.66</v>
      </c>
      <c r="G6" t="n">
        <v>23.94</v>
      </c>
      <c r="H6" t="n">
        <v>0.48</v>
      </c>
      <c r="I6" t="n">
        <v>142</v>
      </c>
      <c r="J6" t="n">
        <v>72.7</v>
      </c>
      <c r="K6" t="n">
        <v>32.27</v>
      </c>
      <c r="L6" t="n">
        <v>2</v>
      </c>
      <c r="M6" t="n">
        <v>140</v>
      </c>
      <c r="N6" t="n">
        <v>8.43</v>
      </c>
      <c r="O6" t="n">
        <v>9200.25</v>
      </c>
      <c r="P6" t="n">
        <v>393.52</v>
      </c>
      <c r="Q6" t="n">
        <v>1367.68</v>
      </c>
      <c r="R6" t="n">
        <v>239.27</v>
      </c>
      <c r="S6" t="n">
        <v>104.26</v>
      </c>
      <c r="T6" t="n">
        <v>65981.92999999999</v>
      </c>
      <c r="U6" t="n">
        <v>0.44</v>
      </c>
      <c r="V6" t="n">
        <v>0.85</v>
      </c>
      <c r="W6" t="n">
        <v>20.87</v>
      </c>
      <c r="X6" t="n">
        <v>4.07</v>
      </c>
      <c r="Y6" t="n">
        <v>1</v>
      </c>
      <c r="Z6" t="n">
        <v>10</v>
      </c>
      <c r="AA6" t="n">
        <v>959.9877223173729</v>
      </c>
      <c r="AB6" t="n">
        <v>1313.497553343908</v>
      </c>
      <c r="AC6" t="n">
        <v>1188.139190358159</v>
      </c>
      <c r="AD6" t="n">
        <v>959987.7223173729</v>
      </c>
      <c r="AE6" t="n">
        <v>1313497.553343908</v>
      </c>
      <c r="AF6" t="n">
        <v>3.630051884245591e-06</v>
      </c>
      <c r="AG6" t="n">
        <v>2.529583333333334</v>
      </c>
      <c r="AH6" t="n">
        <v>1188139.190358159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1.668</v>
      </c>
      <c r="E7" t="n">
        <v>59.95</v>
      </c>
      <c r="F7" t="n">
        <v>56.16</v>
      </c>
      <c r="G7" t="n">
        <v>26.96</v>
      </c>
      <c r="H7" t="n">
        <v>0.54</v>
      </c>
      <c r="I7" t="n">
        <v>125</v>
      </c>
      <c r="J7" t="n">
        <v>73</v>
      </c>
      <c r="K7" t="n">
        <v>32.27</v>
      </c>
      <c r="L7" t="n">
        <v>2.25</v>
      </c>
      <c r="M7" t="n">
        <v>123</v>
      </c>
      <c r="N7" t="n">
        <v>8.48</v>
      </c>
      <c r="O7" t="n">
        <v>9236.709999999999</v>
      </c>
      <c r="P7" t="n">
        <v>386.96</v>
      </c>
      <c r="Q7" t="n">
        <v>1367.74</v>
      </c>
      <c r="R7" t="n">
        <v>223.16</v>
      </c>
      <c r="S7" t="n">
        <v>104.26</v>
      </c>
      <c r="T7" t="n">
        <v>58010.04</v>
      </c>
      <c r="U7" t="n">
        <v>0.47</v>
      </c>
      <c r="V7" t="n">
        <v>0.85</v>
      </c>
      <c r="W7" t="n">
        <v>20.84</v>
      </c>
      <c r="X7" t="n">
        <v>3.58</v>
      </c>
      <c r="Y7" t="n">
        <v>1</v>
      </c>
      <c r="Z7" t="n">
        <v>10</v>
      </c>
      <c r="AA7" t="n">
        <v>935.2500808593936</v>
      </c>
      <c r="AB7" t="n">
        <v>1279.650420953383</v>
      </c>
      <c r="AC7" t="n">
        <v>1157.522380778237</v>
      </c>
      <c r="AD7" t="n">
        <v>935250.0808593936</v>
      </c>
      <c r="AE7" t="n">
        <v>1279650.420953383</v>
      </c>
      <c r="AF7" t="n">
        <v>3.676113498222115e-06</v>
      </c>
      <c r="AG7" t="n">
        <v>2.497916666666667</v>
      </c>
      <c r="AH7" t="n">
        <v>1157522.380778237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1.687</v>
      </c>
      <c r="E8" t="n">
        <v>59.28</v>
      </c>
      <c r="F8" t="n">
        <v>55.72</v>
      </c>
      <c r="G8" t="n">
        <v>30.39</v>
      </c>
      <c r="H8" t="n">
        <v>0.6</v>
      </c>
      <c r="I8" t="n">
        <v>110</v>
      </c>
      <c r="J8" t="n">
        <v>73.29000000000001</v>
      </c>
      <c r="K8" t="n">
        <v>32.27</v>
      </c>
      <c r="L8" t="n">
        <v>2.5</v>
      </c>
      <c r="M8" t="n">
        <v>108</v>
      </c>
      <c r="N8" t="n">
        <v>8.52</v>
      </c>
      <c r="O8" t="n">
        <v>9273.200000000001</v>
      </c>
      <c r="P8" t="n">
        <v>379.89</v>
      </c>
      <c r="Q8" t="n">
        <v>1367.64</v>
      </c>
      <c r="R8" t="n">
        <v>208.67</v>
      </c>
      <c r="S8" t="n">
        <v>104.26</v>
      </c>
      <c r="T8" t="n">
        <v>50840.31</v>
      </c>
      <c r="U8" t="n">
        <v>0.5</v>
      </c>
      <c r="V8" t="n">
        <v>0.86</v>
      </c>
      <c r="W8" t="n">
        <v>20.82</v>
      </c>
      <c r="X8" t="n">
        <v>3.13</v>
      </c>
      <c r="Y8" t="n">
        <v>1</v>
      </c>
      <c r="Z8" t="n">
        <v>10</v>
      </c>
      <c r="AA8" t="n">
        <v>911.8884185056093</v>
      </c>
      <c r="AB8" t="n">
        <v>1247.685963877131</v>
      </c>
      <c r="AC8" t="n">
        <v>1128.608566622946</v>
      </c>
      <c r="AD8" t="n">
        <v>911888.4185056093</v>
      </c>
      <c r="AE8" t="n">
        <v>1247685.963877131</v>
      </c>
      <c r="AF8" t="n">
        <v>3.717987692746228e-06</v>
      </c>
      <c r="AG8" t="n">
        <v>2.47</v>
      </c>
      <c r="AH8" t="n">
        <v>1128608.566622946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1.7011</v>
      </c>
      <c r="E9" t="n">
        <v>58.79</v>
      </c>
      <c r="F9" t="n">
        <v>55.4</v>
      </c>
      <c r="G9" t="n">
        <v>33.58</v>
      </c>
      <c r="H9" t="n">
        <v>0.65</v>
      </c>
      <c r="I9" t="n">
        <v>99</v>
      </c>
      <c r="J9" t="n">
        <v>73.59</v>
      </c>
      <c r="K9" t="n">
        <v>32.27</v>
      </c>
      <c r="L9" t="n">
        <v>2.75</v>
      </c>
      <c r="M9" t="n">
        <v>97</v>
      </c>
      <c r="N9" t="n">
        <v>8.57</v>
      </c>
      <c r="O9" t="n">
        <v>9309.700000000001</v>
      </c>
      <c r="P9" t="n">
        <v>374.23</v>
      </c>
      <c r="Q9" t="n">
        <v>1367.59</v>
      </c>
      <c r="R9" t="n">
        <v>198.1</v>
      </c>
      <c r="S9" t="n">
        <v>104.26</v>
      </c>
      <c r="T9" t="n">
        <v>45611.37</v>
      </c>
      <c r="U9" t="n">
        <v>0.53</v>
      </c>
      <c r="V9" t="n">
        <v>0.87</v>
      </c>
      <c r="W9" t="n">
        <v>20.81</v>
      </c>
      <c r="X9" t="n">
        <v>2.82</v>
      </c>
      <c r="Y9" t="n">
        <v>1</v>
      </c>
      <c r="Z9" t="n">
        <v>10</v>
      </c>
      <c r="AA9" t="n">
        <v>894.340199111043</v>
      </c>
      <c r="AB9" t="n">
        <v>1223.675715928684</v>
      </c>
      <c r="AC9" t="n">
        <v>1106.889823040104</v>
      </c>
      <c r="AD9" t="n">
        <v>894340.199111043</v>
      </c>
      <c r="AE9" t="n">
        <v>1223675.715928684</v>
      </c>
      <c r="AF9" t="n">
        <v>3.749062752893071e-06</v>
      </c>
      <c r="AG9" t="n">
        <v>2.449583333333333</v>
      </c>
      <c r="AH9" t="n">
        <v>1106889.823040104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1.7126</v>
      </c>
      <c r="E10" t="n">
        <v>58.39</v>
      </c>
      <c r="F10" t="n">
        <v>55.15</v>
      </c>
      <c r="G10" t="n">
        <v>36.77</v>
      </c>
      <c r="H10" t="n">
        <v>0.71</v>
      </c>
      <c r="I10" t="n">
        <v>90</v>
      </c>
      <c r="J10" t="n">
        <v>73.88</v>
      </c>
      <c r="K10" t="n">
        <v>32.27</v>
      </c>
      <c r="L10" t="n">
        <v>3</v>
      </c>
      <c r="M10" t="n">
        <v>88</v>
      </c>
      <c r="N10" t="n">
        <v>8.609999999999999</v>
      </c>
      <c r="O10" t="n">
        <v>9346.23</v>
      </c>
      <c r="P10" t="n">
        <v>369.12</v>
      </c>
      <c r="Q10" t="n">
        <v>1367.51</v>
      </c>
      <c r="R10" t="n">
        <v>190</v>
      </c>
      <c r="S10" t="n">
        <v>104.26</v>
      </c>
      <c r="T10" t="n">
        <v>41607.81</v>
      </c>
      <c r="U10" t="n">
        <v>0.55</v>
      </c>
      <c r="V10" t="n">
        <v>0.87</v>
      </c>
      <c r="W10" t="n">
        <v>20.79</v>
      </c>
      <c r="X10" t="n">
        <v>2.57</v>
      </c>
      <c r="Y10" t="n">
        <v>1</v>
      </c>
      <c r="Z10" t="n">
        <v>10</v>
      </c>
      <c r="AA10" t="n">
        <v>879.6088013435842</v>
      </c>
      <c r="AB10" t="n">
        <v>1203.519567599846</v>
      </c>
      <c r="AC10" t="n">
        <v>1088.657349218438</v>
      </c>
      <c r="AD10" t="n">
        <v>879608.8013435842</v>
      </c>
      <c r="AE10" t="n">
        <v>1203519.567599846</v>
      </c>
      <c r="AF10" t="n">
        <v>3.774407660105033e-06</v>
      </c>
      <c r="AG10" t="n">
        <v>2.432916666666667</v>
      </c>
      <c r="AH10" t="n">
        <v>1088657.349218438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1.7245</v>
      </c>
      <c r="E11" t="n">
        <v>57.99</v>
      </c>
      <c r="F11" t="n">
        <v>54.89</v>
      </c>
      <c r="G11" t="n">
        <v>40.66</v>
      </c>
      <c r="H11" t="n">
        <v>0.77</v>
      </c>
      <c r="I11" t="n">
        <v>81</v>
      </c>
      <c r="J11" t="n">
        <v>74.18000000000001</v>
      </c>
      <c r="K11" t="n">
        <v>32.27</v>
      </c>
      <c r="L11" t="n">
        <v>3.25</v>
      </c>
      <c r="M11" t="n">
        <v>79</v>
      </c>
      <c r="N11" t="n">
        <v>8.66</v>
      </c>
      <c r="O11" t="n">
        <v>9382.780000000001</v>
      </c>
      <c r="P11" t="n">
        <v>363.02</v>
      </c>
      <c r="Q11" t="n">
        <v>1367.35</v>
      </c>
      <c r="R11" t="n">
        <v>181.69</v>
      </c>
      <c r="S11" t="n">
        <v>104.26</v>
      </c>
      <c r="T11" t="n">
        <v>37494.36</v>
      </c>
      <c r="U11" t="n">
        <v>0.57</v>
      </c>
      <c r="V11" t="n">
        <v>0.87</v>
      </c>
      <c r="W11" t="n">
        <v>20.77</v>
      </c>
      <c r="X11" t="n">
        <v>2.3</v>
      </c>
      <c r="Y11" t="n">
        <v>1</v>
      </c>
      <c r="Z11" t="n">
        <v>10</v>
      </c>
      <c r="AA11" t="n">
        <v>863.4279630547162</v>
      </c>
      <c r="AB11" t="n">
        <v>1181.380230804812</v>
      </c>
      <c r="AC11" t="n">
        <v>1068.630959654368</v>
      </c>
      <c r="AD11" t="n">
        <v>863427.9630547162</v>
      </c>
      <c r="AE11" t="n">
        <v>1181380.230804812</v>
      </c>
      <c r="AF11" t="n">
        <v>3.800634129306977e-06</v>
      </c>
      <c r="AG11" t="n">
        <v>2.41625</v>
      </c>
      <c r="AH11" t="n">
        <v>1068630.959654368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1.7332</v>
      </c>
      <c r="E12" t="n">
        <v>57.7</v>
      </c>
      <c r="F12" t="n">
        <v>54.69</v>
      </c>
      <c r="G12" t="n">
        <v>43.75</v>
      </c>
      <c r="H12" t="n">
        <v>0.82</v>
      </c>
      <c r="I12" t="n">
        <v>75</v>
      </c>
      <c r="J12" t="n">
        <v>74.48</v>
      </c>
      <c r="K12" t="n">
        <v>32.27</v>
      </c>
      <c r="L12" t="n">
        <v>3.5</v>
      </c>
      <c r="M12" t="n">
        <v>73</v>
      </c>
      <c r="N12" t="n">
        <v>8.710000000000001</v>
      </c>
      <c r="O12" t="n">
        <v>9419.35</v>
      </c>
      <c r="P12" t="n">
        <v>357.29</v>
      </c>
      <c r="Q12" t="n">
        <v>1367.39</v>
      </c>
      <c r="R12" t="n">
        <v>175.09</v>
      </c>
      <c r="S12" t="n">
        <v>104.26</v>
      </c>
      <c r="T12" t="n">
        <v>34226.44</v>
      </c>
      <c r="U12" t="n">
        <v>0.6</v>
      </c>
      <c r="V12" t="n">
        <v>0.88</v>
      </c>
      <c r="W12" t="n">
        <v>20.76</v>
      </c>
      <c r="X12" t="n">
        <v>2.11</v>
      </c>
      <c r="Y12" t="n">
        <v>1</v>
      </c>
      <c r="Z12" t="n">
        <v>10</v>
      </c>
      <c r="AA12" t="n">
        <v>849.9063118388187</v>
      </c>
      <c r="AB12" t="n">
        <v>1162.879311078071</v>
      </c>
      <c r="AC12" t="n">
        <v>1051.895741740143</v>
      </c>
      <c r="AD12" t="n">
        <v>849906.3118388187</v>
      </c>
      <c r="AE12" t="n">
        <v>1162879.311078071</v>
      </c>
      <c r="AF12" t="n">
        <v>3.819808102589071e-06</v>
      </c>
      <c r="AG12" t="n">
        <v>2.404166666666667</v>
      </c>
      <c r="AH12" t="n">
        <v>1051895.741740143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1.7402</v>
      </c>
      <c r="E13" t="n">
        <v>57.46</v>
      </c>
      <c r="F13" t="n">
        <v>54.55</v>
      </c>
      <c r="G13" t="n">
        <v>47.43</v>
      </c>
      <c r="H13" t="n">
        <v>0.88</v>
      </c>
      <c r="I13" t="n">
        <v>69</v>
      </c>
      <c r="J13" t="n">
        <v>74.77</v>
      </c>
      <c r="K13" t="n">
        <v>32.27</v>
      </c>
      <c r="L13" t="n">
        <v>3.75</v>
      </c>
      <c r="M13" t="n">
        <v>67</v>
      </c>
      <c r="N13" t="n">
        <v>8.75</v>
      </c>
      <c r="O13" t="n">
        <v>9455.940000000001</v>
      </c>
      <c r="P13" t="n">
        <v>353.22</v>
      </c>
      <c r="Q13" t="n">
        <v>1367.37</v>
      </c>
      <c r="R13" t="n">
        <v>170.56</v>
      </c>
      <c r="S13" t="n">
        <v>104.26</v>
      </c>
      <c r="T13" t="n">
        <v>31989.15</v>
      </c>
      <c r="U13" t="n">
        <v>0.61</v>
      </c>
      <c r="V13" t="n">
        <v>0.88</v>
      </c>
      <c r="W13" t="n">
        <v>20.76</v>
      </c>
      <c r="X13" t="n">
        <v>1.97</v>
      </c>
      <c r="Y13" t="n">
        <v>1</v>
      </c>
      <c r="Z13" t="n">
        <v>10</v>
      </c>
      <c r="AA13" t="n">
        <v>839.9975076969946</v>
      </c>
      <c r="AB13" t="n">
        <v>1149.321648105641</v>
      </c>
      <c r="AC13" t="n">
        <v>1039.632003093502</v>
      </c>
      <c r="AD13" t="n">
        <v>839997.5076969946</v>
      </c>
      <c r="AE13" t="n">
        <v>1149321.648105641</v>
      </c>
      <c r="AF13" t="n">
        <v>3.835235437413744e-06</v>
      </c>
      <c r="AG13" t="n">
        <v>2.394166666666667</v>
      </c>
      <c r="AH13" t="n">
        <v>1039632.003093502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1.7482</v>
      </c>
      <c r="E14" t="n">
        <v>57.2</v>
      </c>
      <c r="F14" t="n">
        <v>54.36</v>
      </c>
      <c r="G14" t="n">
        <v>50.97</v>
      </c>
      <c r="H14" t="n">
        <v>0.93</v>
      </c>
      <c r="I14" t="n">
        <v>64</v>
      </c>
      <c r="J14" t="n">
        <v>75.06999999999999</v>
      </c>
      <c r="K14" t="n">
        <v>32.27</v>
      </c>
      <c r="L14" t="n">
        <v>4</v>
      </c>
      <c r="M14" t="n">
        <v>62</v>
      </c>
      <c r="N14" t="n">
        <v>8.800000000000001</v>
      </c>
      <c r="O14" t="n">
        <v>9492.549999999999</v>
      </c>
      <c r="P14" t="n">
        <v>348.11</v>
      </c>
      <c r="Q14" t="n">
        <v>1367.53</v>
      </c>
      <c r="R14" t="n">
        <v>164.41</v>
      </c>
      <c r="S14" t="n">
        <v>104.26</v>
      </c>
      <c r="T14" t="n">
        <v>28939.78</v>
      </c>
      <c r="U14" t="n">
        <v>0.63</v>
      </c>
      <c r="V14" t="n">
        <v>0.88</v>
      </c>
      <c r="W14" t="n">
        <v>20.74</v>
      </c>
      <c r="X14" t="n">
        <v>1.78</v>
      </c>
      <c r="Y14" t="n">
        <v>1</v>
      </c>
      <c r="Z14" t="n">
        <v>10</v>
      </c>
      <c r="AA14" t="n">
        <v>827.9621879962243</v>
      </c>
      <c r="AB14" t="n">
        <v>1132.854392730215</v>
      </c>
      <c r="AC14" t="n">
        <v>1024.736359459168</v>
      </c>
      <c r="AD14" t="n">
        <v>827962.1879962243</v>
      </c>
      <c r="AE14" t="n">
        <v>1132854.392730215</v>
      </c>
      <c r="AF14" t="n">
        <v>3.852866677213371e-06</v>
      </c>
      <c r="AG14" t="n">
        <v>2.383333333333333</v>
      </c>
      <c r="AH14" t="n">
        <v>1024736.359459168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1.7549</v>
      </c>
      <c r="E15" t="n">
        <v>56.98</v>
      </c>
      <c r="F15" t="n">
        <v>54.22</v>
      </c>
      <c r="G15" t="n">
        <v>55.14</v>
      </c>
      <c r="H15" t="n">
        <v>0.99</v>
      </c>
      <c r="I15" t="n">
        <v>59</v>
      </c>
      <c r="J15" t="n">
        <v>75.37</v>
      </c>
      <c r="K15" t="n">
        <v>32.27</v>
      </c>
      <c r="L15" t="n">
        <v>4.25</v>
      </c>
      <c r="M15" t="n">
        <v>57</v>
      </c>
      <c r="N15" t="n">
        <v>8.85</v>
      </c>
      <c r="O15" t="n">
        <v>9529.18</v>
      </c>
      <c r="P15" t="n">
        <v>343.15</v>
      </c>
      <c r="Q15" t="n">
        <v>1367.3</v>
      </c>
      <c r="R15" t="n">
        <v>160.26</v>
      </c>
      <c r="S15" t="n">
        <v>104.26</v>
      </c>
      <c r="T15" t="n">
        <v>26889.72</v>
      </c>
      <c r="U15" t="n">
        <v>0.65</v>
      </c>
      <c r="V15" t="n">
        <v>0.88</v>
      </c>
      <c r="W15" t="n">
        <v>20.73</v>
      </c>
      <c r="X15" t="n">
        <v>1.64</v>
      </c>
      <c r="Y15" t="n">
        <v>1</v>
      </c>
      <c r="Z15" t="n">
        <v>10</v>
      </c>
      <c r="AA15" t="n">
        <v>817.1409846035403</v>
      </c>
      <c r="AB15" t="n">
        <v>1118.048344850544</v>
      </c>
      <c r="AC15" t="n">
        <v>1011.343380008715</v>
      </c>
      <c r="AD15" t="n">
        <v>817140.9846035404</v>
      </c>
      <c r="AE15" t="n">
        <v>1118048.344850544</v>
      </c>
      <c r="AF15" t="n">
        <v>3.867632840545558e-06</v>
      </c>
      <c r="AG15" t="n">
        <v>2.374166666666667</v>
      </c>
      <c r="AH15" t="n">
        <v>1011343.380008715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1.7598</v>
      </c>
      <c r="E16" t="n">
        <v>56.82</v>
      </c>
      <c r="F16" t="n">
        <v>54.12</v>
      </c>
      <c r="G16" t="n">
        <v>59.04</v>
      </c>
      <c r="H16" t="n">
        <v>1.04</v>
      </c>
      <c r="I16" t="n">
        <v>55</v>
      </c>
      <c r="J16" t="n">
        <v>75.66</v>
      </c>
      <c r="K16" t="n">
        <v>32.27</v>
      </c>
      <c r="L16" t="n">
        <v>4.5</v>
      </c>
      <c r="M16" t="n">
        <v>52</v>
      </c>
      <c r="N16" t="n">
        <v>8.890000000000001</v>
      </c>
      <c r="O16" t="n">
        <v>9565.83</v>
      </c>
      <c r="P16" t="n">
        <v>338.89</v>
      </c>
      <c r="Q16" t="n">
        <v>1367.4</v>
      </c>
      <c r="R16" t="n">
        <v>156.9</v>
      </c>
      <c r="S16" t="n">
        <v>104.26</v>
      </c>
      <c r="T16" t="n">
        <v>25228.78</v>
      </c>
      <c r="U16" t="n">
        <v>0.66</v>
      </c>
      <c r="V16" t="n">
        <v>0.89</v>
      </c>
      <c r="W16" t="n">
        <v>20.73</v>
      </c>
      <c r="X16" t="n">
        <v>1.55</v>
      </c>
      <c r="Y16" t="n">
        <v>1</v>
      </c>
      <c r="Z16" t="n">
        <v>10</v>
      </c>
      <c r="AA16" t="n">
        <v>808.4238192082674</v>
      </c>
      <c r="AB16" t="n">
        <v>1106.121134582536</v>
      </c>
      <c r="AC16" t="n">
        <v>1000.554485948741</v>
      </c>
      <c r="AD16" t="n">
        <v>808423.8192082675</v>
      </c>
      <c r="AE16" t="n">
        <v>1106121.134582536</v>
      </c>
      <c r="AF16" t="n">
        <v>3.878431974922829e-06</v>
      </c>
      <c r="AG16" t="n">
        <v>2.3675</v>
      </c>
      <c r="AH16" t="n">
        <v>1000554.485948741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1.7633</v>
      </c>
      <c r="E17" t="n">
        <v>56.71</v>
      </c>
      <c r="F17" t="n">
        <v>54.06</v>
      </c>
      <c r="G17" t="n">
        <v>62.37</v>
      </c>
      <c r="H17" t="n">
        <v>1.09</v>
      </c>
      <c r="I17" t="n">
        <v>52</v>
      </c>
      <c r="J17" t="n">
        <v>75.95999999999999</v>
      </c>
      <c r="K17" t="n">
        <v>32.27</v>
      </c>
      <c r="L17" t="n">
        <v>4.75</v>
      </c>
      <c r="M17" t="n">
        <v>45</v>
      </c>
      <c r="N17" t="n">
        <v>8.94</v>
      </c>
      <c r="O17" t="n">
        <v>9602.5</v>
      </c>
      <c r="P17" t="n">
        <v>334.04</v>
      </c>
      <c r="Q17" t="n">
        <v>1367.28</v>
      </c>
      <c r="R17" t="n">
        <v>154.35</v>
      </c>
      <c r="S17" t="n">
        <v>104.26</v>
      </c>
      <c r="T17" t="n">
        <v>23971.79</v>
      </c>
      <c r="U17" t="n">
        <v>0.68</v>
      </c>
      <c r="V17" t="n">
        <v>0.89</v>
      </c>
      <c r="W17" t="n">
        <v>20.74</v>
      </c>
      <c r="X17" t="n">
        <v>1.48</v>
      </c>
      <c r="Y17" t="n">
        <v>1</v>
      </c>
      <c r="Z17" t="n">
        <v>10</v>
      </c>
      <c r="AA17" t="n">
        <v>799.8169167182284</v>
      </c>
      <c r="AB17" t="n">
        <v>1094.344790885925</v>
      </c>
      <c r="AC17" t="n">
        <v>989.9020599663327</v>
      </c>
      <c r="AD17" t="n">
        <v>799816.9167182284</v>
      </c>
      <c r="AE17" t="n">
        <v>1094344.790885926</v>
      </c>
      <c r="AF17" t="n">
        <v>3.886145642335166e-06</v>
      </c>
      <c r="AG17" t="n">
        <v>2.362916666666667</v>
      </c>
      <c r="AH17" t="n">
        <v>989902.0599663326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1.7667</v>
      </c>
      <c r="E18" t="n">
        <v>56.6</v>
      </c>
      <c r="F18" t="n">
        <v>54</v>
      </c>
      <c r="G18" t="n">
        <v>66.12</v>
      </c>
      <c r="H18" t="n">
        <v>1.15</v>
      </c>
      <c r="I18" t="n">
        <v>49</v>
      </c>
      <c r="J18" t="n">
        <v>76.26000000000001</v>
      </c>
      <c r="K18" t="n">
        <v>32.27</v>
      </c>
      <c r="L18" t="n">
        <v>5</v>
      </c>
      <c r="M18" t="n">
        <v>35</v>
      </c>
      <c r="N18" t="n">
        <v>8.99</v>
      </c>
      <c r="O18" t="n">
        <v>9639.200000000001</v>
      </c>
      <c r="P18" t="n">
        <v>330.53</v>
      </c>
      <c r="Q18" t="n">
        <v>1367.54</v>
      </c>
      <c r="R18" t="n">
        <v>152</v>
      </c>
      <c r="S18" t="n">
        <v>104.26</v>
      </c>
      <c r="T18" t="n">
        <v>22810.36</v>
      </c>
      <c r="U18" t="n">
        <v>0.6899999999999999</v>
      </c>
      <c r="V18" t="n">
        <v>0.89</v>
      </c>
      <c r="W18" t="n">
        <v>20.74</v>
      </c>
      <c r="X18" t="n">
        <v>1.42</v>
      </c>
      <c r="Y18" t="n">
        <v>1</v>
      </c>
      <c r="Z18" t="n">
        <v>10</v>
      </c>
      <c r="AA18" t="n">
        <v>793.1219146545449</v>
      </c>
      <c r="AB18" t="n">
        <v>1085.184393699748</v>
      </c>
      <c r="AC18" t="n">
        <v>981.615918230906</v>
      </c>
      <c r="AD18" t="n">
        <v>793121.9146545449</v>
      </c>
      <c r="AE18" t="n">
        <v>1085184.393699748</v>
      </c>
      <c r="AF18" t="n">
        <v>3.893638919250007e-06</v>
      </c>
      <c r="AG18" t="n">
        <v>2.358333333333333</v>
      </c>
      <c r="AH18" t="n">
        <v>981615.918230906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1.7675</v>
      </c>
      <c r="E19" t="n">
        <v>56.58</v>
      </c>
      <c r="F19" t="n">
        <v>53.99</v>
      </c>
      <c r="G19" t="n">
        <v>67.48</v>
      </c>
      <c r="H19" t="n">
        <v>1.2</v>
      </c>
      <c r="I19" t="n">
        <v>48</v>
      </c>
      <c r="J19" t="n">
        <v>76.56</v>
      </c>
      <c r="K19" t="n">
        <v>32.27</v>
      </c>
      <c r="L19" t="n">
        <v>5.25</v>
      </c>
      <c r="M19" t="n">
        <v>15</v>
      </c>
      <c r="N19" t="n">
        <v>9.039999999999999</v>
      </c>
      <c r="O19" t="n">
        <v>9675.91</v>
      </c>
      <c r="P19" t="n">
        <v>328.47</v>
      </c>
      <c r="Q19" t="n">
        <v>1367.64</v>
      </c>
      <c r="R19" t="n">
        <v>150.59</v>
      </c>
      <c r="S19" t="n">
        <v>104.26</v>
      </c>
      <c r="T19" t="n">
        <v>22111.9</v>
      </c>
      <c r="U19" t="n">
        <v>0.6899999999999999</v>
      </c>
      <c r="V19" t="n">
        <v>0.89</v>
      </c>
      <c r="W19" t="n">
        <v>20.77</v>
      </c>
      <c r="X19" t="n">
        <v>1.41</v>
      </c>
      <c r="Y19" t="n">
        <v>1</v>
      </c>
      <c r="Z19" t="n">
        <v>10</v>
      </c>
      <c r="AA19" t="n">
        <v>789.8880301683549</v>
      </c>
      <c r="AB19" t="n">
        <v>1080.759650276829</v>
      </c>
      <c r="AC19" t="n">
        <v>977.6134661101036</v>
      </c>
      <c r="AD19" t="n">
        <v>789888.030168355</v>
      </c>
      <c r="AE19" t="n">
        <v>1080759.650276829</v>
      </c>
      <c r="AF19" t="n">
        <v>3.895402043229969e-06</v>
      </c>
      <c r="AG19" t="n">
        <v>2.3575</v>
      </c>
      <c r="AH19" t="n">
        <v>977613.4661101035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1.7684</v>
      </c>
      <c r="E20" t="n">
        <v>56.55</v>
      </c>
      <c r="F20" t="n">
        <v>53.97</v>
      </c>
      <c r="G20" t="n">
        <v>68.90000000000001</v>
      </c>
      <c r="H20" t="n">
        <v>1.25</v>
      </c>
      <c r="I20" t="n">
        <v>47</v>
      </c>
      <c r="J20" t="n">
        <v>76.84999999999999</v>
      </c>
      <c r="K20" t="n">
        <v>32.27</v>
      </c>
      <c r="L20" t="n">
        <v>5.5</v>
      </c>
      <c r="M20" t="n">
        <v>6</v>
      </c>
      <c r="N20" t="n">
        <v>9.08</v>
      </c>
      <c r="O20" t="n">
        <v>9712.65</v>
      </c>
      <c r="P20" t="n">
        <v>328.98</v>
      </c>
      <c r="Q20" t="n">
        <v>1367.58</v>
      </c>
      <c r="R20" t="n">
        <v>149.97</v>
      </c>
      <c r="S20" t="n">
        <v>104.26</v>
      </c>
      <c r="T20" t="n">
        <v>21806.31</v>
      </c>
      <c r="U20" t="n">
        <v>0.7</v>
      </c>
      <c r="V20" t="n">
        <v>0.89</v>
      </c>
      <c r="W20" t="n">
        <v>20.78</v>
      </c>
      <c r="X20" t="n">
        <v>1.39</v>
      </c>
      <c r="Y20" t="n">
        <v>1</v>
      </c>
      <c r="Z20" t="n">
        <v>10</v>
      </c>
      <c r="AA20" t="n">
        <v>790.0663036326085</v>
      </c>
      <c r="AB20" t="n">
        <v>1081.003571895491</v>
      </c>
      <c r="AC20" t="n">
        <v>977.8341081918265</v>
      </c>
      <c r="AD20" t="n">
        <v>790066.3036326085</v>
      </c>
      <c r="AE20" t="n">
        <v>1081003.571895491</v>
      </c>
      <c r="AF20" t="n">
        <v>3.897385557707428e-06</v>
      </c>
      <c r="AG20" t="n">
        <v>2.35625</v>
      </c>
      <c r="AH20" t="n">
        <v>977834.1081918265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1.7684</v>
      </c>
      <c r="E21" t="n">
        <v>56.55</v>
      </c>
      <c r="F21" t="n">
        <v>53.97</v>
      </c>
      <c r="G21" t="n">
        <v>68.90000000000001</v>
      </c>
      <c r="H21" t="n">
        <v>1.3</v>
      </c>
      <c r="I21" t="n">
        <v>47</v>
      </c>
      <c r="J21" t="n">
        <v>77.15000000000001</v>
      </c>
      <c r="K21" t="n">
        <v>32.27</v>
      </c>
      <c r="L21" t="n">
        <v>5.75</v>
      </c>
      <c r="M21" t="n">
        <v>0</v>
      </c>
      <c r="N21" t="n">
        <v>9.130000000000001</v>
      </c>
      <c r="O21" t="n">
        <v>9749.41</v>
      </c>
      <c r="P21" t="n">
        <v>330.14</v>
      </c>
      <c r="Q21" t="n">
        <v>1367.78</v>
      </c>
      <c r="R21" t="n">
        <v>149.77</v>
      </c>
      <c r="S21" t="n">
        <v>104.26</v>
      </c>
      <c r="T21" t="n">
        <v>21705.27</v>
      </c>
      <c r="U21" t="n">
        <v>0.7</v>
      </c>
      <c r="V21" t="n">
        <v>0.89</v>
      </c>
      <c r="W21" t="n">
        <v>20.78</v>
      </c>
      <c r="X21" t="n">
        <v>1.39</v>
      </c>
      <c r="Y21" t="n">
        <v>1</v>
      </c>
      <c r="Z21" t="n">
        <v>10</v>
      </c>
      <c r="AA21" t="n">
        <v>791.6528405995269</v>
      </c>
      <c r="AB21" t="n">
        <v>1083.1743417667</v>
      </c>
      <c r="AC21" t="n">
        <v>979.7977028332218</v>
      </c>
      <c r="AD21" t="n">
        <v>791652.8405995269</v>
      </c>
      <c r="AE21" t="n">
        <v>1083174.3417667</v>
      </c>
      <c r="AF21" t="n">
        <v>3.897385557707428e-06</v>
      </c>
      <c r="AG21" t="n">
        <v>2.35625</v>
      </c>
      <c r="AH21" t="n">
        <v>979797.7028332219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1.6217</v>
      </c>
      <c r="E2" t="n">
        <v>61.66</v>
      </c>
      <c r="F2" t="n">
        <v>57.91</v>
      </c>
      <c r="G2" t="n">
        <v>18.78</v>
      </c>
      <c r="H2" t="n">
        <v>0.43</v>
      </c>
      <c r="I2" t="n">
        <v>185</v>
      </c>
      <c r="J2" t="n">
        <v>39.78</v>
      </c>
      <c r="K2" t="n">
        <v>19.54</v>
      </c>
      <c r="L2" t="n">
        <v>1</v>
      </c>
      <c r="M2" t="n">
        <v>183</v>
      </c>
      <c r="N2" t="n">
        <v>4.24</v>
      </c>
      <c r="O2" t="n">
        <v>5140</v>
      </c>
      <c r="P2" t="n">
        <v>256.07</v>
      </c>
      <c r="Q2" t="n">
        <v>1367.74</v>
      </c>
      <c r="R2" t="n">
        <v>279.94</v>
      </c>
      <c r="S2" t="n">
        <v>104.26</v>
      </c>
      <c r="T2" t="n">
        <v>86100.07000000001</v>
      </c>
      <c r="U2" t="n">
        <v>0.37</v>
      </c>
      <c r="V2" t="n">
        <v>0.83</v>
      </c>
      <c r="W2" t="n">
        <v>20.94</v>
      </c>
      <c r="X2" t="n">
        <v>5.32</v>
      </c>
      <c r="Y2" t="n">
        <v>1</v>
      </c>
      <c r="Z2" t="n">
        <v>10</v>
      </c>
      <c r="AA2" t="n">
        <v>687.0427355533868</v>
      </c>
      <c r="AB2" t="n">
        <v>940.0421809704517</v>
      </c>
      <c r="AC2" t="n">
        <v>850.3258745761184</v>
      </c>
      <c r="AD2" t="n">
        <v>687042.7355533869</v>
      </c>
      <c r="AE2" t="n">
        <v>940042.1809704517</v>
      </c>
      <c r="AF2" t="n">
        <v>4.727039729122241e-06</v>
      </c>
      <c r="AG2" t="n">
        <v>2.569166666666666</v>
      </c>
      <c r="AH2" t="n">
        <v>850325.8745761184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1.6698</v>
      </c>
      <c r="E3" t="n">
        <v>59.89</v>
      </c>
      <c r="F3" t="n">
        <v>56.62</v>
      </c>
      <c r="G3" t="n">
        <v>24.09</v>
      </c>
      <c r="H3" t="n">
        <v>0.53</v>
      </c>
      <c r="I3" t="n">
        <v>141</v>
      </c>
      <c r="J3" t="n">
        <v>40.06</v>
      </c>
      <c r="K3" t="n">
        <v>19.54</v>
      </c>
      <c r="L3" t="n">
        <v>1.25</v>
      </c>
      <c r="M3" t="n">
        <v>139</v>
      </c>
      <c r="N3" t="n">
        <v>4.26</v>
      </c>
      <c r="O3" t="n">
        <v>5174.29</v>
      </c>
      <c r="P3" t="n">
        <v>243.26</v>
      </c>
      <c r="Q3" t="n">
        <v>1367.88</v>
      </c>
      <c r="R3" t="n">
        <v>238.24</v>
      </c>
      <c r="S3" t="n">
        <v>104.26</v>
      </c>
      <c r="T3" t="n">
        <v>65469.45</v>
      </c>
      <c r="U3" t="n">
        <v>0.44</v>
      </c>
      <c r="V3" t="n">
        <v>0.85</v>
      </c>
      <c r="W3" t="n">
        <v>20.86</v>
      </c>
      <c r="X3" t="n">
        <v>4.03</v>
      </c>
      <c r="Y3" t="n">
        <v>1</v>
      </c>
      <c r="Z3" t="n">
        <v>10</v>
      </c>
      <c r="AA3" t="n">
        <v>642.5722219264474</v>
      </c>
      <c r="AB3" t="n">
        <v>879.1956623254758</v>
      </c>
      <c r="AC3" t="n">
        <v>795.2864622719939</v>
      </c>
      <c r="AD3" t="n">
        <v>642572.2219264474</v>
      </c>
      <c r="AE3" t="n">
        <v>879195.6623254758</v>
      </c>
      <c r="AF3" t="n">
        <v>4.867244829307713e-06</v>
      </c>
      <c r="AG3" t="n">
        <v>2.495416666666667</v>
      </c>
      <c r="AH3" t="n">
        <v>795286.4622719939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1.7026</v>
      </c>
      <c r="E4" t="n">
        <v>58.73</v>
      </c>
      <c r="F4" t="n">
        <v>55.79</v>
      </c>
      <c r="G4" t="n">
        <v>29.89</v>
      </c>
      <c r="H4" t="n">
        <v>0.64</v>
      </c>
      <c r="I4" t="n">
        <v>112</v>
      </c>
      <c r="J4" t="n">
        <v>40.34</v>
      </c>
      <c r="K4" t="n">
        <v>19.54</v>
      </c>
      <c r="L4" t="n">
        <v>1.5</v>
      </c>
      <c r="M4" t="n">
        <v>108</v>
      </c>
      <c r="N4" t="n">
        <v>4.29</v>
      </c>
      <c r="O4" t="n">
        <v>5208.6</v>
      </c>
      <c r="P4" t="n">
        <v>232.05</v>
      </c>
      <c r="Q4" t="n">
        <v>1367.69</v>
      </c>
      <c r="R4" t="n">
        <v>210.88</v>
      </c>
      <c r="S4" t="n">
        <v>104.26</v>
      </c>
      <c r="T4" t="n">
        <v>51934.51</v>
      </c>
      <c r="U4" t="n">
        <v>0.49</v>
      </c>
      <c r="V4" t="n">
        <v>0.86</v>
      </c>
      <c r="W4" t="n">
        <v>20.83</v>
      </c>
      <c r="X4" t="n">
        <v>3.2</v>
      </c>
      <c r="Y4" t="n">
        <v>1</v>
      </c>
      <c r="Z4" t="n">
        <v>10</v>
      </c>
      <c r="AA4" t="n">
        <v>610.4638227337369</v>
      </c>
      <c r="AB4" t="n">
        <v>835.2635340274104</v>
      </c>
      <c r="AC4" t="n">
        <v>755.5471546395665</v>
      </c>
      <c r="AD4" t="n">
        <v>610463.8227337369</v>
      </c>
      <c r="AE4" t="n">
        <v>835263.5340274104</v>
      </c>
      <c r="AF4" t="n">
        <v>4.962852465193024e-06</v>
      </c>
      <c r="AG4" t="n">
        <v>2.447083333333333</v>
      </c>
      <c r="AH4" t="n">
        <v>755547.1546395666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1.7221</v>
      </c>
      <c r="E5" t="n">
        <v>58.07</v>
      </c>
      <c r="F5" t="n">
        <v>55.31</v>
      </c>
      <c r="G5" t="n">
        <v>34.93</v>
      </c>
      <c r="H5" t="n">
        <v>0.74</v>
      </c>
      <c r="I5" t="n">
        <v>95</v>
      </c>
      <c r="J5" t="n">
        <v>40.61</v>
      </c>
      <c r="K5" t="n">
        <v>19.54</v>
      </c>
      <c r="L5" t="n">
        <v>1.75</v>
      </c>
      <c r="M5" t="n">
        <v>44</v>
      </c>
      <c r="N5" t="n">
        <v>4.32</v>
      </c>
      <c r="O5" t="n">
        <v>5242.92</v>
      </c>
      <c r="P5" t="n">
        <v>223.51</v>
      </c>
      <c r="Q5" t="n">
        <v>1367.62</v>
      </c>
      <c r="R5" t="n">
        <v>193.43</v>
      </c>
      <c r="S5" t="n">
        <v>104.26</v>
      </c>
      <c r="T5" t="n">
        <v>43297.98</v>
      </c>
      <c r="U5" t="n">
        <v>0.54</v>
      </c>
      <c r="V5" t="n">
        <v>0.87</v>
      </c>
      <c r="W5" t="n">
        <v>20.86</v>
      </c>
      <c r="X5" t="n">
        <v>2.73</v>
      </c>
      <c r="Y5" t="n">
        <v>1</v>
      </c>
      <c r="Z5" t="n">
        <v>10</v>
      </c>
      <c r="AA5" t="n">
        <v>589.3851834837633</v>
      </c>
      <c r="AB5" t="n">
        <v>806.4228098816634</v>
      </c>
      <c r="AC5" t="n">
        <v>729.458948728079</v>
      </c>
      <c r="AD5" t="n">
        <v>589385.1834837632</v>
      </c>
      <c r="AE5" t="n">
        <v>806422.8098816634</v>
      </c>
      <c r="AF5" t="n">
        <v>5.01969237067362e-06</v>
      </c>
      <c r="AG5" t="n">
        <v>2.419583333333333</v>
      </c>
      <c r="AH5" t="n">
        <v>729458.948728079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1.7214</v>
      </c>
      <c r="E6" t="n">
        <v>58.09</v>
      </c>
      <c r="F6" t="n">
        <v>55.36</v>
      </c>
      <c r="G6" t="n">
        <v>35.72</v>
      </c>
      <c r="H6" t="n">
        <v>0.84</v>
      </c>
      <c r="I6" t="n">
        <v>93</v>
      </c>
      <c r="J6" t="n">
        <v>40.89</v>
      </c>
      <c r="K6" t="n">
        <v>19.54</v>
      </c>
      <c r="L6" t="n">
        <v>2</v>
      </c>
      <c r="M6" t="n">
        <v>1</v>
      </c>
      <c r="N6" t="n">
        <v>4.35</v>
      </c>
      <c r="O6" t="n">
        <v>5277.26</v>
      </c>
      <c r="P6" t="n">
        <v>224</v>
      </c>
      <c r="Q6" t="n">
        <v>1368.08</v>
      </c>
      <c r="R6" t="n">
        <v>192.67</v>
      </c>
      <c r="S6" t="n">
        <v>104.26</v>
      </c>
      <c r="T6" t="n">
        <v>42924.25</v>
      </c>
      <c r="U6" t="n">
        <v>0.54</v>
      </c>
      <c r="V6" t="n">
        <v>0.87</v>
      </c>
      <c r="W6" t="n">
        <v>20.92</v>
      </c>
      <c r="X6" t="n">
        <v>2.77</v>
      </c>
      <c r="Y6" t="n">
        <v>1</v>
      </c>
      <c r="Z6" t="n">
        <v>10</v>
      </c>
      <c r="AA6" t="n">
        <v>590.5395631022965</v>
      </c>
      <c r="AB6" t="n">
        <v>808.0022830033748</v>
      </c>
      <c r="AC6" t="n">
        <v>730.8876791518588</v>
      </c>
      <c r="AD6" t="n">
        <v>590539.5631022964</v>
      </c>
      <c r="AE6" t="n">
        <v>808002.2830033748</v>
      </c>
      <c r="AF6" t="n">
        <v>5.017651963810215e-06</v>
      </c>
      <c r="AG6" t="n">
        <v>2.420416666666667</v>
      </c>
      <c r="AH6" t="n">
        <v>730887.6791518588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1.7217</v>
      </c>
      <c r="E7" t="n">
        <v>58.08</v>
      </c>
      <c r="F7" t="n">
        <v>55.35</v>
      </c>
      <c r="G7" t="n">
        <v>35.71</v>
      </c>
      <c r="H7" t="n">
        <v>0.9399999999999999</v>
      </c>
      <c r="I7" t="n">
        <v>93</v>
      </c>
      <c r="J7" t="n">
        <v>41.17</v>
      </c>
      <c r="K7" t="n">
        <v>19.54</v>
      </c>
      <c r="L7" t="n">
        <v>2.25</v>
      </c>
      <c r="M7" t="n">
        <v>0</v>
      </c>
      <c r="N7" t="n">
        <v>4.38</v>
      </c>
      <c r="O7" t="n">
        <v>5311.62</v>
      </c>
      <c r="P7" t="n">
        <v>225.29</v>
      </c>
      <c r="Q7" t="n">
        <v>1368.03</v>
      </c>
      <c r="R7" t="n">
        <v>192.34</v>
      </c>
      <c r="S7" t="n">
        <v>104.26</v>
      </c>
      <c r="T7" t="n">
        <v>42759.32</v>
      </c>
      <c r="U7" t="n">
        <v>0.54</v>
      </c>
      <c r="V7" t="n">
        <v>0.87</v>
      </c>
      <c r="W7" t="n">
        <v>20.92</v>
      </c>
      <c r="X7" t="n">
        <v>2.76</v>
      </c>
      <c r="Y7" t="n">
        <v>1</v>
      </c>
      <c r="Z7" t="n">
        <v>10</v>
      </c>
      <c r="AA7" t="n">
        <v>592.2035219235421</v>
      </c>
      <c r="AB7" t="n">
        <v>810.2789848712855</v>
      </c>
      <c r="AC7" t="n">
        <v>732.9470957888672</v>
      </c>
      <c r="AD7" t="n">
        <v>592203.5219235421</v>
      </c>
      <c r="AE7" t="n">
        <v>810278.9848712855</v>
      </c>
      <c r="AF7" t="n">
        <v>5.018526423894532e-06</v>
      </c>
      <c r="AG7" t="n">
        <v>2.42</v>
      </c>
      <c r="AH7" t="n">
        <v>732947.0957888672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7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1.1263</v>
      </c>
      <c r="E2" t="n">
        <v>88.79000000000001</v>
      </c>
      <c r="F2" t="n">
        <v>69.78</v>
      </c>
      <c r="G2" t="n">
        <v>7.21</v>
      </c>
      <c r="H2" t="n">
        <v>0.12</v>
      </c>
      <c r="I2" t="n">
        <v>581</v>
      </c>
      <c r="J2" t="n">
        <v>141.81</v>
      </c>
      <c r="K2" t="n">
        <v>47.83</v>
      </c>
      <c r="L2" t="n">
        <v>1</v>
      </c>
      <c r="M2" t="n">
        <v>579</v>
      </c>
      <c r="N2" t="n">
        <v>22.98</v>
      </c>
      <c r="O2" t="n">
        <v>17723.39</v>
      </c>
      <c r="P2" t="n">
        <v>804.47</v>
      </c>
      <c r="Q2" t="n">
        <v>1370.05</v>
      </c>
      <c r="R2" t="n">
        <v>666.3099999999999</v>
      </c>
      <c r="S2" t="n">
        <v>104.26</v>
      </c>
      <c r="T2" t="n">
        <v>277307.62</v>
      </c>
      <c r="U2" t="n">
        <v>0.16</v>
      </c>
      <c r="V2" t="n">
        <v>0.6899999999999999</v>
      </c>
      <c r="W2" t="n">
        <v>21.6</v>
      </c>
      <c r="X2" t="n">
        <v>17.14</v>
      </c>
      <c r="Y2" t="n">
        <v>1</v>
      </c>
      <c r="Z2" t="n">
        <v>10</v>
      </c>
      <c r="AA2" t="n">
        <v>2670.316255340622</v>
      </c>
      <c r="AB2" t="n">
        <v>3653.6445065961</v>
      </c>
      <c r="AC2" t="n">
        <v>3304.945802808702</v>
      </c>
      <c r="AD2" t="n">
        <v>2670316.255340622</v>
      </c>
      <c r="AE2" t="n">
        <v>3653644.5065961</v>
      </c>
      <c r="AF2" t="n">
        <v>1.763668204798179e-06</v>
      </c>
      <c r="AG2" t="n">
        <v>3.699583333333333</v>
      </c>
      <c r="AH2" t="n">
        <v>3304945.802808702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1.2487</v>
      </c>
      <c r="E3" t="n">
        <v>80.08</v>
      </c>
      <c r="F3" t="n">
        <v>65.31999999999999</v>
      </c>
      <c r="G3" t="n">
        <v>9.029999999999999</v>
      </c>
      <c r="H3" t="n">
        <v>0.16</v>
      </c>
      <c r="I3" t="n">
        <v>434</v>
      </c>
      <c r="J3" t="n">
        <v>142.15</v>
      </c>
      <c r="K3" t="n">
        <v>47.83</v>
      </c>
      <c r="L3" t="n">
        <v>1.25</v>
      </c>
      <c r="M3" t="n">
        <v>432</v>
      </c>
      <c r="N3" t="n">
        <v>23.07</v>
      </c>
      <c r="O3" t="n">
        <v>17765.46</v>
      </c>
      <c r="P3" t="n">
        <v>752.05</v>
      </c>
      <c r="Q3" t="n">
        <v>1369.36</v>
      </c>
      <c r="R3" t="n">
        <v>520.6</v>
      </c>
      <c r="S3" t="n">
        <v>104.26</v>
      </c>
      <c r="T3" t="n">
        <v>205186.1</v>
      </c>
      <c r="U3" t="n">
        <v>0.2</v>
      </c>
      <c r="V3" t="n">
        <v>0.73</v>
      </c>
      <c r="W3" t="n">
        <v>21.36</v>
      </c>
      <c r="X3" t="n">
        <v>12.7</v>
      </c>
      <c r="Y3" t="n">
        <v>1</v>
      </c>
      <c r="Z3" t="n">
        <v>10</v>
      </c>
      <c r="AA3" t="n">
        <v>2254.869288809407</v>
      </c>
      <c r="AB3" t="n">
        <v>3085.211638761438</v>
      </c>
      <c r="AC3" t="n">
        <v>2790.763370079661</v>
      </c>
      <c r="AD3" t="n">
        <v>2254869.288809408</v>
      </c>
      <c r="AE3" t="n">
        <v>3085211.638761438</v>
      </c>
      <c r="AF3" t="n">
        <v>1.955333825207747e-06</v>
      </c>
      <c r="AG3" t="n">
        <v>3.336666666666666</v>
      </c>
      <c r="AH3" t="n">
        <v>2790763.370079661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1.3353</v>
      </c>
      <c r="E4" t="n">
        <v>74.89</v>
      </c>
      <c r="F4" t="n">
        <v>62.66</v>
      </c>
      <c r="G4" t="n">
        <v>10.87</v>
      </c>
      <c r="H4" t="n">
        <v>0.19</v>
      </c>
      <c r="I4" t="n">
        <v>346</v>
      </c>
      <c r="J4" t="n">
        <v>142.49</v>
      </c>
      <c r="K4" t="n">
        <v>47.83</v>
      </c>
      <c r="L4" t="n">
        <v>1.5</v>
      </c>
      <c r="M4" t="n">
        <v>344</v>
      </c>
      <c r="N4" t="n">
        <v>23.16</v>
      </c>
      <c r="O4" t="n">
        <v>17807.56</v>
      </c>
      <c r="P4" t="n">
        <v>720.3099999999999</v>
      </c>
      <c r="Q4" t="n">
        <v>1368.68</v>
      </c>
      <c r="R4" t="n">
        <v>434.41</v>
      </c>
      <c r="S4" t="n">
        <v>104.26</v>
      </c>
      <c r="T4" t="n">
        <v>162529.65</v>
      </c>
      <c r="U4" t="n">
        <v>0.24</v>
      </c>
      <c r="V4" t="n">
        <v>0.77</v>
      </c>
      <c r="W4" t="n">
        <v>21.21</v>
      </c>
      <c r="X4" t="n">
        <v>10.05</v>
      </c>
      <c r="Y4" t="n">
        <v>1</v>
      </c>
      <c r="Z4" t="n">
        <v>10</v>
      </c>
      <c r="AA4" t="n">
        <v>2022.116921799424</v>
      </c>
      <c r="AB4" t="n">
        <v>2766.749581908471</v>
      </c>
      <c r="AC4" t="n">
        <v>2502.694884968553</v>
      </c>
      <c r="AD4" t="n">
        <v>2022116.921799424</v>
      </c>
      <c r="AE4" t="n">
        <v>2766749.581908471</v>
      </c>
      <c r="AF4" t="n">
        <v>2.090940383438701e-06</v>
      </c>
      <c r="AG4" t="n">
        <v>3.120416666666667</v>
      </c>
      <c r="AH4" t="n">
        <v>2502694.884968553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1.3985</v>
      </c>
      <c r="E5" t="n">
        <v>71.5</v>
      </c>
      <c r="F5" t="n">
        <v>60.96</v>
      </c>
      <c r="G5" t="n">
        <v>12.7</v>
      </c>
      <c r="H5" t="n">
        <v>0.22</v>
      </c>
      <c r="I5" t="n">
        <v>288</v>
      </c>
      <c r="J5" t="n">
        <v>142.83</v>
      </c>
      <c r="K5" t="n">
        <v>47.83</v>
      </c>
      <c r="L5" t="n">
        <v>1.75</v>
      </c>
      <c r="M5" t="n">
        <v>286</v>
      </c>
      <c r="N5" t="n">
        <v>23.25</v>
      </c>
      <c r="O5" t="n">
        <v>17849.7</v>
      </c>
      <c r="P5" t="n">
        <v>699.36</v>
      </c>
      <c r="Q5" t="n">
        <v>1368.52</v>
      </c>
      <c r="R5" t="n">
        <v>378.12</v>
      </c>
      <c r="S5" t="n">
        <v>104.26</v>
      </c>
      <c r="T5" t="n">
        <v>134676.25</v>
      </c>
      <c r="U5" t="n">
        <v>0.28</v>
      </c>
      <c r="V5" t="n">
        <v>0.79</v>
      </c>
      <c r="W5" t="n">
        <v>21.13</v>
      </c>
      <c r="X5" t="n">
        <v>8.35</v>
      </c>
      <c r="Y5" t="n">
        <v>1</v>
      </c>
      <c r="Z5" t="n">
        <v>10</v>
      </c>
      <c r="AA5" t="n">
        <v>1876.696601562153</v>
      </c>
      <c r="AB5" t="n">
        <v>2567.779084268091</v>
      </c>
      <c r="AC5" t="n">
        <v>2322.713852366123</v>
      </c>
      <c r="AD5" t="n">
        <v>1876696.601562153</v>
      </c>
      <c r="AE5" t="n">
        <v>2567779.084268091</v>
      </c>
      <c r="AF5" t="n">
        <v>2.189904984826648e-06</v>
      </c>
      <c r="AG5" t="n">
        <v>2.979166666666667</v>
      </c>
      <c r="AH5" t="n">
        <v>2322713.852366123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1.4476</v>
      </c>
      <c r="E6" t="n">
        <v>69.08</v>
      </c>
      <c r="F6" t="n">
        <v>59.71</v>
      </c>
      <c r="G6" t="n">
        <v>14.51</v>
      </c>
      <c r="H6" t="n">
        <v>0.25</v>
      </c>
      <c r="I6" t="n">
        <v>247</v>
      </c>
      <c r="J6" t="n">
        <v>143.17</v>
      </c>
      <c r="K6" t="n">
        <v>47.83</v>
      </c>
      <c r="L6" t="n">
        <v>2</v>
      </c>
      <c r="M6" t="n">
        <v>245</v>
      </c>
      <c r="N6" t="n">
        <v>23.34</v>
      </c>
      <c r="O6" t="n">
        <v>17891.86</v>
      </c>
      <c r="P6" t="n">
        <v>683.6799999999999</v>
      </c>
      <c r="Q6" t="n">
        <v>1367.98</v>
      </c>
      <c r="R6" t="n">
        <v>338.6</v>
      </c>
      <c r="S6" t="n">
        <v>104.26</v>
      </c>
      <c r="T6" t="n">
        <v>115119.66</v>
      </c>
      <c r="U6" t="n">
        <v>0.31</v>
      </c>
      <c r="V6" t="n">
        <v>0.8</v>
      </c>
      <c r="W6" t="n">
        <v>21.04</v>
      </c>
      <c r="X6" t="n">
        <v>7.12</v>
      </c>
      <c r="Y6" t="n">
        <v>1</v>
      </c>
      <c r="Z6" t="n">
        <v>10</v>
      </c>
      <c r="AA6" t="n">
        <v>1774.270788098427</v>
      </c>
      <c r="AB6" t="n">
        <v>2427.635567579046</v>
      </c>
      <c r="AC6" t="n">
        <v>2195.94543621722</v>
      </c>
      <c r="AD6" t="n">
        <v>1774270.788098427</v>
      </c>
      <c r="AE6" t="n">
        <v>2427635.567579046</v>
      </c>
      <c r="AF6" t="n">
        <v>2.266790458373296e-06</v>
      </c>
      <c r="AG6" t="n">
        <v>2.878333333333333</v>
      </c>
      <c r="AH6" t="n">
        <v>2195945.43621722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1.4862</v>
      </c>
      <c r="E7" t="n">
        <v>67.29000000000001</v>
      </c>
      <c r="F7" t="n">
        <v>58.82</v>
      </c>
      <c r="G7" t="n">
        <v>16.34</v>
      </c>
      <c r="H7" t="n">
        <v>0.28</v>
      </c>
      <c r="I7" t="n">
        <v>216</v>
      </c>
      <c r="J7" t="n">
        <v>143.51</v>
      </c>
      <c r="K7" t="n">
        <v>47.83</v>
      </c>
      <c r="L7" t="n">
        <v>2.25</v>
      </c>
      <c r="M7" t="n">
        <v>214</v>
      </c>
      <c r="N7" t="n">
        <v>23.44</v>
      </c>
      <c r="O7" t="n">
        <v>17934.06</v>
      </c>
      <c r="P7" t="n">
        <v>672.04</v>
      </c>
      <c r="Q7" t="n">
        <v>1368.16</v>
      </c>
      <c r="R7" t="n">
        <v>308.87</v>
      </c>
      <c r="S7" t="n">
        <v>104.26</v>
      </c>
      <c r="T7" t="n">
        <v>100410.45</v>
      </c>
      <c r="U7" t="n">
        <v>0.34</v>
      </c>
      <c r="V7" t="n">
        <v>0.82</v>
      </c>
      <c r="W7" t="n">
        <v>21.01</v>
      </c>
      <c r="X7" t="n">
        <v>6.23</v>
      </c>
      <c r="Y7" t="n">
        <v>1</v>
      </c>
      <c r="Z7" t="n">
        <v>10</v>
      </c>
      <c r="AA7" t="n">
        <v>1700.529984808876</v>
      </c>
      <c r="AB7" t="n">
        <v>2326.740147303641</v>
      </c>
      <c r="AC7" t="n">
        <v>2104.679333245288</v>
      </c>
      <c r="AD7" t="n">
        <v>1700529.984808876</v>
      </c>
      <c r="AE7" t="n">
        <v>2326740.147303641</v>
      </c>
      <c r="AF7" t="n">
        <v>2.32723402820834e-06</v>
      </c>
      <c r="AG7" t="n">
        <v>2.80375</v>
      </c>
      <c r="AH7" t="n">
        <v>2104679.333245288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1.5194</v>
      </c>
      <c r="E8" t="n">
        <v>65.81999999999999</v>
      </c>
      <c r="F8" t="n">
        <v>58.07</v>
      </c>
      <c r="G8" t="n">
        <v>18.24</v>
      </c>
      <c r="H8" t="n">
        <v>0.31</v>
      </c>
      <c r="I8" t="n">
        <v>191</v>
      </c>
      <c r="J8" t="n">
        <v>143.86</v>
      </c>
      <c r="K8" t="n">
        <v>47.83</v>
      </c>
      <c r="L8" t="n">
        <v>2.5</v>
      </c>
      <c r="M8" t="n">
        <v>189</v>
      </c>
      <c r="N8" t="n">
        <v>23.53</v>
      </c>
      <c r="O8" t="n">
        <v>17976.29</v>
      </c>
      <c r="P8" t="n">
        <v>662.09</v>
      </c>
      <c r="Q8" t="n">
        <v>1368.27</v>
      </c>
      <c r="R8" t="n">
        <v>285.04</v>
      </c>
      <c r="S8" t="n">
        <v>104.26</v>
      </c>
      <c r="T8" t="n">
        <v>88619</v>
      </c>
      <c r="U8" t="n">
        <v>0.37</v>
      </c>
      <c r="V8" t="n">
        <v>0.83</v>
      </c>
      <c r="W8" t="n">
        <v>20.95</v>
      </c>
      <c r="X8" t="n">
        <v>5.47</v>
      </c>
      <c r="Y8" t="n">
        <v>1</v>
      </c>
      <c r="Z8" t="n">
        <v>10</v>
      </c>
      <c r="AA8" t="n">
        <v>1640.348316244385</v>
      </c>
      <c r="AB8" t="n">
        <v>2244.396933345869</v>
      </c>
      <c r="AC8" t="n">
        <v>2030.19484005822</v>
      </c>
      <c r="AD8" t="n">
        <v>1640348.316244385</v>
      </c>
      <c r="AE8" t="n">
        <v>2244396.933345869</v>
      </c>
      <c r="AF8" t="n">
        <v>2.379221761848844e-06</v>
      </c>
      <c r="AG8" t="n">
        <v>2.7425</v>
      </c>
      <c r="AH8" t="n">
        <v>2030194.84005822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1.5453</v>
      </c>
      <c r="E9" t="n">
        <v>64.70999999999999</v>
      </c>
      <c r="F9" t="n">
        <v>57.51</v>
      </c>
      <c r="G9" t="n">
        <v>20.06</v>
      </c>
      <c r="H9" t="n">
        <v>0.34</v>
      </c>
      <c r="I9" t="n">
        <v>172</v>
      </c>
      <c r="J9" t="n">
        <v>144.2</v>
      </c>
      <c r="K9" t="n">
        <v>47.83</v>
      </c>
      <c r="L9" t="n">
        <v>2.75</v>
      </c>
      <c r="M9" t="n">
        <v>170</v>
      </c>
      <c r="N9" t="n">
        <v>23.62</v>
      </c>
      <c r="O9" t="n">
        <v>18018.55</v>
      </c>
      <c r="P9" t="n">
        <v>654.4</v>
      </c>
      <c r="Q9" t="n">
        <v>1367.82</v>
      </c>
      <c r="R9" t="n">
        <v>266.57</v>
      </c>
      <c r="S9" t="n">
        <v>104.26</v>
      </c>
      <c r="T9" t="n">
        <v>79479.22</v>
      </c>
      <c r="U9" t="n">
        <v>0.39</v>
      </c>
      <c r="V9" t="n">
        <v>0.83</v>
      </c>
      <c r="W9" t="n">
        <v>20.93</v>
      </c>
      <c r="X9" t="n">
        <v>4.92</v>
      </c>
      <c r="Y9" t="n">
        <v>1</v>
      </c>
      <c r="Z9" t="n">
        <v>10</v>
      </c>
      <c r="AA9" t="n">
        <v>1595.542525408251</v>
      </c>
      <c r="AB9" t="n">
        <v>2183.091673631887</v>
      </c>
      <c r="AC9" t="n">
        <v>1974.740468288866</v>
      </c>
      <c r="AD9" t="n">
        <v>1595542.525408251</v>
      </c>
      <c r="AE9" t="n">
        <v>2183091.673631887</v>
      </c>
      <c r="AF9" t="n">
        <v>2.419778457670803e-06</v>
      </c>
      <c r="AG9" t="n">
        <v>2.69625</v>
      </c>
      <c r="AH9" t="n">
        <v>1974740.468288866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1.5675</v>
      </c>
      <c r="E10" t="n">
        <v>63.8</v>
      </c>
      <c r="F10" t="n">
        <v>57.06</v>
      </c>
      <c r="G10" t="n">
        <v>21.95</v>
      </c>
      <c r="H10" t="n">
        <v>0.37</v>
      </c>
      <c r="I10" t="n">
        <v>156</v>
      </c>
      <c r="J10" t="n">
        <v>144.54</v>
      </c>
      <c r="K10" t="n">
        <v>47.83</v>
      </c>
      <c r="L10" t="n">
        <v>3</v>
      </c>
      <c r="M10" t="n">
        <v>154</v>
      </c>
      <c r="N10" t="n">
        <v>23.71</v>
      </c>
      <c r="O10" t="n">
        <v>18060.85</v>
      </c>
      <c r="P10" t="n">
        <v>647.8099999999999</v>
      </c>
      <c r="Q10" t="n">
        <v>1367.77</v>
      </c>
      <c r="R10" t="n">
        <v>251.85</v>
      </c>
      <c r="S10" t="n">
        <v>104.26</v>
      </c>
      <c r="T10" t="n">
        <v>72199.5</v>
      </c>
      <c r="U10" t="n">
        <v>0.41</v>
      </c>
      <c r="V10" t="n">
        <v>0.84</v>
      </c>
      <c r="W10" t="n">
        <v>20.91</v>
      </c>
      <c r="X10" t="n">
        <v>4.47</v>
      </c>
      <c r="Y10" t="n">
        <v>1</v>
      </c>
      <c r="Z10" t="n">
        <v>10</v>
      </c>
      <c r="AA10" t="n">
        <v>1558.602943527476</v>
      </c>
      <c r="AB10" t="n">
        <v>2132.549308043274</v>
      </c>
      <c r="AC10" t="n">
        <v>1929.021795135376</v>
      </c>
      <c r="AD10" t="n">
        <v>1558602.943527476</v>
      </c>
      <c r="AE10" t="n">
        <v>2132549.308043274</v>
      </c>
      <c r="AF10" t="n">
        <v>2.454541339803911e-06</v>
      </c>
      <c r="AG10" t="n">
        <v>2.658333333333333</v>
      </c>
      <c r="AH10" t="n">
        <v>1929021.795135376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1.5863</v>
      </c>
      <c r="E11" t="n">
        <v>63.04</v>
      </c>
      <c r="F11" t="n">
        <v>56.68</v>
      </c>
      <c r="G11" t="n">
        <v>23.78</v>
      </c>
      <c r="H11" t="n">
        <v>0.4</v>
      </c>
      <c r="I11" t="n">
        <v>143</v>
      </c>
      <c r="J11" t="n">
        <v>144.89</v>
      </c>
      <c r="K11" t="n">
        <v>47.83</v>
      </c>
      <c r="L11" t="n">
        <v>3.25</v>
      </c>
      <c r="M11" t="n">
        <v>141</v>
      </c>
      <c r="N11" t="n">
        <v>23.81</v>
      </c>
      <c r="O11" t="n">
        <v>18103.18</v>
      </c>
      <c r="P11" t="n">
        <v>642.04</v>
      </c>
      <c r="Q11" t="n">
        <v>1367.71</v>
      </c>
      <c r="R11" t="n">
        <v>239.5</v>
      </c>
      <c r="S11" t="n">
        <v>104.26</v>
      </c>
      <c r="T11" t="n">
        <v>66089.21000000001</v>
      </c>
      <c r="U11" t="n">
        <v>0.44</v>
      </c>
      <c r="V11" t="n">
        <v>0.85</v>
      </c>
      <c r="W11" t="n">
        <v>20.88</v>
      </c>
      <c r="X11" t="n">
        <v>4.09</v>
      </c>
      <c r="Y11" t="n">
        <v>1</v>
      </c>
      <c r="Z11" t="n">
        <v>10</v>
      </c>
      <c r="AA11" t="n">
        <v>1527.846989166299</v>
      </c>
      <c r="AB11" t="n">
        <v>2090.467654429367</v>
      </c>
      <c r="AC11" t="n">
        <v>1890.956355480408</v>
      </c>
      <c r="AD11" t="n">
        <v>1527846.989166299</v>
      </c>
      <c r="AE11" t="n">
        <v>2090467.654429368</v>
      </c>
      <c r="AF11" t="n">
        <v>2.483980176925643e-06</v>
      </c>
      <c r="AG11" t="n">
        <v>2.626666666666666</v>
      </c>
      <c r="AH11" t="n">
        <v>1890956.355480408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1.6022</v>
      </c>
      <c r="E12" t="n">
        <v>62.41</v>
      </c>
      <c r="F12" t="n">
        <v>56.37</v>
      </c>
      <c r="G12" t="n">
        <v>25.62</v>
      </c>
      <c r="H12" t="n">
        <v>0.43</v>
      </c>
      <c r="I12" t="n">
        <v>132</v>
      </c>
      <c r="J12" t="n">
        <v>145.23</v>
      </c>
      <c r="K12" t="n">
        <v>47.83</v>
      </c>
      <c r="L12" t="n">
        <v>3.5</v>
      </c>
      <c r="M12" t="n">
        <v>130</v>
      </c>
      <c r="N12" t="n">
        <v>23.9</v>
      </c>
      <c r="O12" t="n">
        <v>18145.54</v>
      </c>
      <c r="P12" t="n">
        <v>637.12</v>
      </c>
      <c r="Q12" t="n">
        <v>1367.55</v>
      </c>
      <c r="R12" t="n">
        <v>229.16</v>
      </c>
      <c r="S12" t="n">
        <v>104.26</v>
      </c>
      <c r="T12" t="n">
        <v>60977.17</v>
      </c>
      <c r="U12" t="n">
        <v>0.45</v>
      </c>
      <c r="V12" t="n">
        <v>0.85</v>
      </c>
      <c r="W12" t="n">
        <v>20.88</v>
      </c>
      <c r="X12" t="n">
        <v>3.79</v>
      </c>
      <c r="Y12" t="n">
        <v>1</v>
      </c>
      <c r="Z12" t="n">
        <v>10</v>
      </c>
      <c r="AA12" t="n">
        <v>1502.441617002318</v>
      </c>
      <c r="AB12" t="n">
        <v>2055.706903428691</v>
      </c>
      <c r="AC12" t="n">
        <v>1859.513121768216</v>
      </c>
      <c r="AD12" t="n">
        <v>1502441.617002318</v>
      </c>
      <c r="AE12" t="n">
        <v>2055706.903428691</v>
      </c>
      <c r="AF12" t="n">
        <v>2.508877916831787e-06</v>
      </c>
      <c r="AG12" t="n">
        <v>2.600416666666666</v>
      </c>
      <c r="AH12" t="n">
        <v>1859513.121768216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1.6176</v>
      </c>
      <c r="E13" t="n">
        <v>61.82</v>
      </c>
      <c r="F13" t="n">
        <v>56.07</v>
      </c>
      <c r="G13" t="n">
        <v>27.57</v>
      </c>
      <c r="H13" t="n">
        <v>0.46</v>
      </c>
      <c r="I13" t="n">
        <v>122</v>
      </c>
      <c r="J13" t="n">
        <v>145.57</v>
      </c>
      <c r="K13" t="n">
        <v>47.83</v>
      </c>
      <c r="L13" t="n">
        <v>3.75</v>
      </c>
      <c r="M13" t="n">
        <v>120</v>
      </c>
      <c r="N13" t="n">
        <v>23.99</v>
      </c>
      <c r="O13" t="n">
        <v>18187.93</v>
      </c>
      <c r="P13" t="n">
        <v>632.15</v>
      </c>
      <c r="Q13" t="n">
        <v>1367.59</v>
      </c>
      <c r="R13" t="n">
        <v>219.66</v>
      </c>
      <c r="S13" t="n">
        <v>104.26</v>
      </c>
      <c r="T13" t="n">
        <v>56276.44</v>
      </c>
      <c r="U13" t="n">
        <v>0.47</v>
      </c>
      <c r="V13" t="n">
        <v>0.85</v>
      </c>
      <c r="W13" t="n">
        <v>20.85</v>
      </c>
      <c r="X13" t="n">
        <v>3.48</v>
      </c>
      <c r="Y13" t="n">
        <v>1</v>
      </c>
      <c r="Z13" t="n">
        <v>10</v>
      </c>
      <c r="AA13" t="n">
        <v>1478.010785987273</v>
      </c>
      <c r="AB13" t="n">
        <v>2022.279562621711</v>
      </c>
      <c r="AC13" t="n">
        <v>1829.276039452287</v>
      </c>
      <c r="AD13" t="n">
        <v>1478010.785987273</v>
      </c>
      <c r="AE13" t="n">
        <v>2022279.562621711</v>
      </c>
      <c r="AF13" t="n">
        <v>2.532992708942142e-06</v>
      </c>
      <c r="AG13" t="n">
        <v>2.575833333333333</v>
      </c>
      <c r="AH13" t="n">
        <v>1829276.039452287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1.6295</v>
      </c>
      <c r="E14" t="n">
        <v>61.37</v>
      </c>
      <c r="F14" t="n">
        <v>55.85</v>
      </c>
      <c r="G14" t="n">
        <v>29.39</v>
      </c>
      <c r="H14" t="n">
        <v>0.49</v>
      </c>
      <c r="I14" t="n">
        <v>114</v>
      </c>
      <c r="J14" t="n">
        <v>145.92</v>
      </c>
      <c r="K14" t="n">
        <v>47.83</v>
      </c>
      <c r="L14" t="n">
        <v>4</v>
      </c>
      <c r="M14" t="n">
        <v>112</v>
      </c>
      <c r="N14" t="n">
        <v>24.09</v>
      </c>
      <c r="O14" t="n">
        <v>18230.35</v>
      </c>
      <c r="P14" t="n">
        <v>628.28</v>
      </c>
      <c r="Q14" t="n">
        <v>1367.72</v>
      </c>
      <c r="R14" t="n">
        <v>212.14</v>
      </c>
      <c r="S14" t="n">
        <v>104.26</v>
      </c>
      <c r="T14" t="n">
        <v>52555.82</v>
      </c>
      <c r="U14" t="n">
        <v>0.49</v>
      </c>
      <c r="V14" t="n">
        <v>0.86</v>
      </c>
      <c r="W14" t="n">
        <v>20.84</v>
      </c>
      <c r="X14" t="n">
        <v>3.26</v>
      </c>
      <c r="Y14" t="n">
        <v>1</v>
      </c>
      <c r="Z14" t="n">
        <v>10</v>
      </c>
      <c r="AA14" t="n">
        <v>1459.510202684665</v>
      </c>
      <c r="AB14" t="n">
        <v>1996.96624835895</v>
      </c>
      <c r="AC14" t="n">
        <v>1806.378592375304</v>
      </c>
      <c r="AD14" t="n">
        <v>1459510.202684665</v>
      </c>
      <c r="AE14" t="n">
        <v>1996966.24835895</v>
      </c>
      <c r="AF14" t="n">
        <v>2.551626866481961e-06</v>
      </c>
      <c r="AG14" t="n">
        <v>2.557083333333333</v>
      </c>
      <c r="AH14" t="n">
        <v>1806378.592375304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1.6407</v>
      </c>
      <c r="E15" t="n">
        <v>60.95</v>
      </c>
      <c r="F15" t="n">
        <v>55.63</v>
      </c>
      <c r="G15" t="n">
        <v>31.2</v>
      </c>
      <c r="H15" t="n">
        <v>0.51</v>
      </c>
      <c r="I15" t="n">
        <v>107</v>
      </c>
      <c r="J15" t="n">
        <v>146.26</v>
      </c>
      <c r="K15" t="n">
        <v>47.83</v>
      </c>
      <c r="L15" t="n">
        <v>4.25</v>
      </c>
      <c r="M15" t="n">
        <v>105</v>
      </c>
      <c r="N15" t="n">
        <v>24.18</v>
      </c>
      <c r="O15" t="n">
        <v>18272.81</v>
      </c>
      <c r="P15" t="n">
        <v>624.28</v>
      </c>
      <c r="Q15" t="n">
        <v>1367.45</v>
      </c>
      <c r="R15" t="n">
        <v>205.85</v>
      </c>
      <c r="S15" t="n">
        <v>104.26</v>
      </c>
      <c r="T15" t="n">
        <v>49445.13</v>
      </c>
      <c r="U15" t="n">
        <v>0.51</v>
      </c>
      <c r="V15" t="n">
        <v>0.86</v>
      </c>
      <c r="W15" t="n">
        <v>20.82</v>
      </c>
      <c r="X15" t="n">
        <v>3.05</v>
      </c>
      <c r="Y15" t="n">
        <v>1</v>
      </c>
      <c r="Z15" t="n">
        <v>10</v>
      </c>
      <c r="AA15" t="n">
        <v>1441.699521329823</v>
      </c>
      <c r="AB15" t="n">
        <v>1972.596888377449</v>
      </c>
      <c r="AC15" t="n">
        <v>1784.335009907826</v>
      </c>
      <c r="AD15" t="n">
        <v>1441699.521329823</v>
      </c>
      <c r="AE15" t="n">
        <v>1972596.888377449</v>
      </c>
      <c r="AF15" t="n">
        <v>2.569164897107673e-06</v>
      </c>
      <c r="AG15" t="n">
        <v>2.539583333333333</v>
      </c>
      <c r="AH15" t="n">
        <v>1784335.009907826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1.6516</v>
      </c>
      <c r="E16" t="n">
        <v>60.55</v>
      </c>
      <c r="F16" t="n">
        <v>55.43</v>
      </c>
      <c r="G16" t="n">
        <v>33.26</v>
      </c>
      <c r="H16" t="n">
        <v>0.54</v>
      </c>
      <c r="I16" t="n">
        <v>100</v>
      </c>
      <c r="J16" t="n">
        <v>146.61</v>
      </c>
      <c r="K16" t="n">
        <v>47.83</v>
      </c>
      <c r="L16" t="n">
        <v>4.5</v>
      </c>
      <c r="M16" t="n">
        <v>98</v>
      </c>
      <c r="N16" t="n">
        <v>24.28</v>
      </c>
      <c r="O16" t="n">
        <v>18315.3</v>
      </c>
      <c r="P16" t="n">
        <v>620.5</v>
      </c>
      <c r="Q16" t="n">
        <v>1367.66</v>
      </c>
      <c r="R16" t="n">
        <v>199.25</v>
      </c>
      <c r="S16" t="n">
        <v>104.26</v>
      </c>
      <c r="T16" t="n">
        <v>46181.65</v>
      </c>
      <c r="U16" t="n">
        <v>0.52</v>
      </c>
      <c r="V16" t="n">
        <v>0.86</v>
      </c>
      <c r="W16" t="n">
        <v>20.81</v>
      </c>
      <c r="X16" t="n">
        <v>2.84</v>
      </c>
      <c r="Y16" t="n">
        <v>1</v>
      </c>
      <c r="Z16" t="n">
        <v>10</v>
      </c>
      <c r="AA16" t="n">
        <v>1424.889314461734</v>
      </c>
      <c r="AB16" t="n">
        <v>1949.596421726544</v>
      </c>
      <c r="AC16" t="n">
        <v>1763.529675512726</v>
      </c>
      <c r="AD16" t="n">
        <v>1424889.314461734</v>
      </c>
      <c r="AE16" t="n">
        <v>1949596.421726544</v>
      </c>
      <c r="AF16" t="n">
        <v>2.586233159055911e-06</v>
      </c>
      <c r="AG16" t="n">
        <v>2.522916666666667</v>
      </c>
      <c r="AH16" t="n">
        <v>1763529.675512726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1.6615</v>
      </c>
      <c r="E17" t="n">
        <v>60.19</v>
      </c>
      <c r="F17" t="n">
        <v>55.24</v>
      </c>
      <c r="G17" t="n">
        <v>35.26</v>
      </c>
      <c r="H17" t="n">
        <v>0.57</v>
      </c>
      <c r="I17" t="n">
        <v>94</v>
      </c>
      <c r="J17" t="n">
        <v>146.95</v>
      </c>
      <c r="K17" t="n">
        <v>47.83</v>
      </c>
      <c r="L17" t="n">
        <v>4.75</v>
      </c>
      <c r="M17" t="n">
        <v>92</v>
      </c>
      <c r="N17" t="n">
        <v>24.37</v>
      </c>
      <c r="O17" t="n">
        <v>18357.82</v>
      </c>
      <c r="P17" t="n">
        <v>616.97</v>
      </c>
      <c r="Q17" t="n">
        <v>1367.44</v>
      </c>
      <c r="R17" t="n">
        <v>193.38</v>
      </c>
      <c r="S17" t="n">
        <v>104.26</v>
      </c>
      <c r="T17" t="n">
        <v>43275.59</v>
      </c>
      <c r="U17" t="n">
        <v>0.54</v>
      </c>
      <c r="V17" t="n">
        <v>0.87</v>
      </c>
      <c r="W17" t="n">
        <v>20.79</v>
      </c>
      <c r="X17" t="n">
        <v>2.66</v>
      </c>
      <c r="Y17" t="n">
        <v>1</v>
      </c>
      <c r="Z17" t="n">
        <v>10</v>
      </c>
      <c r="AA17" t="n">
        <v>1409.597605855975</v>
      </c>
      <c r="AB17" t="n">
        <v>1928.673631389574</v>
      </c>
      <c r="AC17" t="n">
        <v>1744.603726920195</v>
      </c>
      <c r="AD17" t="n">
        <v>1409597.605855975</v>
      </c>
      <c r="AE17" t="n">
        <v>1928673.631389574</v>
      </c>
      <c r="AF17" t="n">
        <v>2.601735525412567e-06</v>
      </c>
      <c r="AG17" t="n">
        <v>2.507916666666667</v>
      </c>
      <c r="AH17" t="n">
        <v>1744603.726920195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1.6691</v>
      </c>
      <c r="E18" t="n">
        <v>59.91</v>
      </c>
      <c r="F18" t="n">
        <v>55.11</v>
      </c>
      <c r="G18" t="n">
        <v>37.15</v>
      </c>
      <c r="H18" t="n">
        <v>0.6</v>
      </c>
      <c r="I18" t="n">
        <v>89</v>
      </c>
      <c r="J18" t="n">
        <v>147.3</v>
      </c>
      <c r="K18" t="n">
        <v>47.83</v>
      </c>
      <c r="L18" t="n">
        <v>5</v>
      </c>
      <c r="M18" t="n">
        <v>87</v>
      </c>
      <c r="N18" t="n">
        <v>24.47</v>
      </c>
      <c r="O18" t="n">
        <v>18400.38</v>
      </c>
      <c r="P18" t="n">
        <v>614.15</v>
      </c>
      <c r="Q18" t="n">
        <v>1367.56</v>
      </c>
      <c r="R18" t="n">
        <v>188.72</v>
      </c>
      <c r="S18" t="n">
        <v>104.26</v>
      </c>
      <c r="T18" t="n">
        <v>40968.88</v>
      </c>
      <c r="U18" t="n">
        <v>0.55</v>
      </c>
      <c r="V18" t="n">
        <v>0.87</v>
      </c>
      <c r="W18" t="n">
        <v>20.79</v>
      </c>
      <c r="X18" t="n">
        <v>2.53</v>
      </c>
      <c r="Y18" t="n">
        <v>1</v>
      </c>
      <c r="Z18" t="n">
        <v>10</v>
      </c>
      <c r="AA18" t="n">
        <v>1397.856899912948</v>
      </c>
      <c r="AB18" t="n">
        <v>1912.609479554935</v>
      </c>
      <c r="AC18" t="n">
        <v>1730.072715190475</v>
      </c>
      <c r="AD18" t="n">
        <v>1397856.899912948</v>
      </c>
      <c r="AE18" t="n">
        <v>1912609.479554934</v>
      </c>
      <c r="AF18" t="n">
        <v>2.613636331908586e-06</v>
      </c>
      <c r="AG18" t="n">
        <v>2.49625</v>
      </c>
      <c r="AH18" t="n">
        <v>1730072.715190475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1.676</v>
      </c>
      <c r="E19" t="n">
        <v>59.66</v>
      </c>
      <c r="F19" t="n">
        <v>54.98</v>
      </c>
      <c r="G19" t="n">
        <v>38.81</v>
      </c>
      <c r="H19" t="n">
        <v>0.63</v>
      </c>
      <c r="I19" t="n">
        <v>85</v>
      </c>
      <c r="J19" t="n">
        <v>147.64</v>
      </c>
      <c r="K19" t="n">
        <v>47.83</v>
      </c>
      <c r="L19" t="n">
        <v>5.25</v>
      </c>
      <c r="M19" t="n">
        <v>83</v>
      </c>
      <c r="N19" t="n">
        <v>24.56</v>
      </c>
      <c r="O19" t="n">
        <v>18442.97</v>
      </c>
      <c r="P19" t="n">
        <v>610.89</v>
      </c>
      <c r="Q19" t="n">
        <v>1367.5</v>
      </c>
      <c r="R19" t="n">
        <v>184.61</v>
      </c>
      <c r="S19" t="n">
        <v>104.26</v>
      </c>
      <c r="T19" t="n">
        <v>38934.9</v>
      </c>
      <c r="U19" t="n">
        <v>0.5600000000000001</v>
      </c>
      <c r="V19" t="n">
        <v>0.87</v>
      </c>
      <c r="W19" t="n">
        <v>20.78</v>
      </c>
      <c r="X19" t="n">
        <v>2.4</v>
      </c>
      <c r="Y19" t="n">
        <v>1</v>
      </c>
      <c r="Z19" t="n">
        <v>10</v>
      </c>
      <c r="AA19" t="n">
        <v>1386.267677851135</v>
      </c>
      <c r="AB19" t="n">
        <v>1896.752594649568</v>
      </c>
      <c r="AC19" t="n">
        <v>1715.729189125199</v>
      </c>
      <c r="AD19" t="n">
        <v>1386267.677851135</v>
      </c>
      <c r="AE19" t="n">
        <v>1896752.594649568</v>
      </c>
      <c r="AF19" t="n">
        <v>2.624441011490498e-06</v>
      </c>
      <c r="AG19" t="n">
        <v>2.485833333333333</v>
      </c>
      <c r="AH19" t="n">
        <v>1715729.189125199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1.6828</v>
      </c>
      <c r="E20" t="n">
        <v>59.43</v>
      </c>
      <c r="F20" t="n">
        <v>54.86</v>
      </c>
      <c r="G20" t="n">
        <v>40.64</v>
      </c>
      <c r="H20" t="n">
        <v>0.66</v>
      </c>
      <c r="I20" t="n">
        <v>81</v>
      </c>
      <c r="J20" t="n">
        <v>147.99</v>
      </c>
      <c r="K20" t="n">
        <v>47.83</v>
      </c>
      <c r="L20" t="n">
        <v>5.5</v>
      </c>
      <c r="M20" t="n">
        <v>79</v>
      </c>
      <c r="N20" t="n">
        <v>24.66</v>
      </c>
      <c r="O20" t="n">
        <v>18485.59</v>
      </c>
      <c r="P20" t="n">
        <v>608.17</v>
      </c>
      <c r="Q20" t="n">
        <v>1367.5</v>
      </c>
      <c r="R20" t="n">
        <v>180.46</v>
      </c>
      <c r="S20" t="n">
        <v>104.26</v>
      </c>
      <c r="T20" t="n">
        <v>36883.72</v>
      </c>
      <c r="U20" t="n">
        <v>0.58</v>
      </c>
      <c r="V20" t="n">
        <v>0.87</v>
      </c>
      <c r="W20" t="n">
        <v>20.78</v>
      </c>
      <c r="X20" t="n">
        <v>2.28</v>
      </c>
      <c r="Y20" t="n">
        <v>1</v>
      </c>
      <c r="Z20" t="n">
        <v>10</v>
      </c>
      <c r="AA20" t="n">
        <v>1375.723838601286</v>
      </c>
      <c r="AB20" t="n">
        <v>1882.326048626566</v>
      </c>
      <c r="AC20" t="n">
        <v>1702.679492406848</v>
      </c>
      <c r="AD20" t="n">
        <v>1375723.838601286</v>
      </c>
      <c r="AE20" t="n">
        <v>1882326.048626567</v>
      </c>
      <c r="AF20" t="n">
        <v>2.635089101513252e-06</v>
      </c>
      <c r="AG20" t="n">
        <v>2.47625</v>
      </c>
      <c r="AH20" t="n">
        <v>1702679.492406848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1.6889</v>
      </c>
      <c r="E21" t="n">
        <v>59.21</v>
      </c>
      <c r="F21" t="n">
        <v>54.76</v>
      </c>
      <c r="G21" t="n">
        <v>42.67</v>
      </c>
      <c r="H21" t="n">
        <v>0.6899999999999999</v>
      </c>
      <c r="I21" t="n">
        <v>77</v>
      </c>
      <c r="J21" t="n">
        <v>148.33</v>
      </c>
      <c r="K21" t="n">
        <v>47.83</v>
      </c>
      <c r="L21" t="n">
        <v>5.75</v>
      </c>
      <c r="M21" t="n">
        <v>75</v>
      </c>
      <c r="N21" t="n">
        <v>24.75</v>
      </c>
      <c r="O21" t="n">
        <v>18528.25</v>
      </c>
      <c r="P21" t="n">
        <v>605.5</v>
      </c>
      <c r="Q21" t="n">
        <v>1367.4</v>
      </c>
      <c r="R21" t="n">
        <v>177.48</v>
      </c>
      <c r="S21" t="n">
        <v>104.26</v>
      </c>
      <c r="T21" t="n">
        <v>35410.47</v>
      </c>
      <c r="U21" t="n">
        <v>0.59</v>
      </c>
      <c r="V21" t="n">
        <v>0.88</v>
      </c>
      <c r="W21" t="n">
        <v>20.77</v>
      </c>
      <c r="X21" t="n">
        <v>2.18</v>
      </c>
      <c r="Y21" t="n">
        <v>1</v>
      </c>
      <c r="Z21" t="n">
        <v>10</v>
      </c>
      <c r="AA21" t="n">
        <v>1366.068414894444</v>
      </c>
      <c r="AB21" t="n">
        <v>1869.115071943635</v>
      </c>
      <c r="AC21" t="n">
        <v>1690.729352796813</v>
      </c>
      <c r="AD21" t="n">
        <v>1366068.414894444</v>
      </c>
      <c r="AE21" t="n">
        <v>1869115.071943635</v>
      </c>
      <c r="AF21" t="n">
        <v>2.644641064621899e-06</v>
      </c>
      <c r="AG21" t="n">
        <v>2.467083333333334</v>
      </c>
      <c r="AH21" t="n">
        <v>1690729.352796813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1.696</v>
      </c>
      <c r="E22" t="n">
        <v>58.96</v>
      </c>
      <c r="F22" t="n">
        <v>54.63</v>
      </c>
      <c r="G22" t="n">
        <v>44.9</v>
      </c>
      <c r="H22" t="n">
        <v>0.71</v>
      </c>
      <c r="I22" t="n">
        <v>73</v>
      </c>
      <c r="J22" t="n">
        <v>148.68</v>
      </c>
      <c r="K22" t="n">
        <v>47.83</v>
      </c>
      <c r="L22" t="n">
        <v>6</v>
      </c>
      <c r="M22" t="n">
        <v>71</v>
      </c>
      <c r="N22" t="n">
        <v>24.85</v>
      </c>
      <c r="O22" t="n">
        <v>18570.94</v>
      </c>
      <c r="P22" t="n">
        <v>602.34</v>
      </c>
      <c r="Q22" t="n">
        <v>1367.49</v>
      </c>
      <c r="R22" t="n">
        <v>173.4</v>
      </c>
      <c r="S22" t="n">
        <v>104.26</v>
      </c>
      <c r="T22" t="n">
        <v>33392.53</v>
      </c>
      <c r="U22" t="n">
        <v>0.6</v>
      </c>
      <c r="V22" t="n">
        <v>0.88</v>
      </c>
      <c r="W22" t="n">
        <v>20.75</v>
      </c>
      <c r="X22" t="n">
        <v>2.05</v>
      </c>
      <c r="Y22" t="n">
        <v>1</v>
      </c>
      <c r="Z22" t="n">
        <v>10</v>
      </c>
      <c r="AA22" t="n">
        <v>1354.727335232708</v>
      </c>
      <c r="AB22" t="n">
        <v>1853.597706417325</v>
      </c>
      <c r="AC22" t="n">
        <v>1676.692942857575</v>
      </c>
      <c r="AD22" t="n">
        <v>1354727.335232708</v>
      </c>
      <c r="AE22" t="n">
        <v>1853597.706417325</v>
      </c>
      <c r="AF22" t="n">
        <v>2.655758923322127e-06</v>
      </c>
      <c r="AG22" t="n">
        <v>2.456666666666667</v>
      </c>
      <c r="AH22" t="n">
        <v>1676692.942857575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1.7013</v>
      </c>
      <c r="E23" t="n">
        <v>58.78</v>
      </c>
      <c r="F23" t="n">
        <v>54.53</v>
      </c>
      <c r="G23" t="n">
        <v>46.74</v>
      </c>
      <c r="H23" t="n">
        <v>0.74</v>
      </c>
      <c r="I23" t="n">
        <v>70</v>
      </c>
      <c r="J23" t="n">
        <v>149.02</v>
      </c>
      <c r="K23" t="n">
        <v>47.83</v>
      </c>
      <c r="L23" t="n">
        <v>6.25</v>
      </c>
      <c r="M23" t="n">
        <v>68</v>
      </c>
      <c r="N23" t="n">
        <v>24.95</v>
      </c>
      <c r="O23" t="n">
        <v>18613.66</v>
      </c>
      <c r="P23" t="n">
        <v>599.86</v>
      </c>
      <c r="Q23" t="n">
        <v>1367.54</v>
      </c>
      <c r="R23" t="n">
        <v>169.74</v>
      </c>
      <c r="S23" t="n">
        <v>104.26</v>
      </c>
      <c r="T23" t="n">
        <v>31576.52</v>
      </c>
      <c r="U23" t="n">
        <v>0.61</v>
      </c>
      <c r="V23" t="n">
        <v>0.88</v>
      </c>
      <c r="W23" t="n">
        <v>20.76</v>
      </c>
      <c r="X23" t="n">
        <v>1.95</v>
      </c>
      <c r="Y23" t="n">
        <v>1</v>
      </c>
      <c r="Z23" t="n">
        <v>10</v>
      </c>
      <c r="AA23" t="n">
        <v>1346.127629179812</v>
      </c>
      <c r="AB23" t="n">
        <v>1841.831209203497</v>
      </c>
      <c r="AC23" t="n">
        <v>1666.049423623452</v>
      </c>
      <c r="AD23" t="n">
        <v>1346127.629179812</v>
      </c>
      <c r="AE23" t="n">
        <v>1841831.209203497</v>
      </c>
      <c r="AF23" t="n">
        <v>2.664058169957509e-06</v>
      </c>
      <c r="AG23" t="n">
        <v>2.449166666666667</v>
      </c>
      <c r="AH23" t="n">
        <v>1666049.423623452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1.7056</v>
      </c>
      <c r="E24" t="n">
        <v>58.63</v>
      </c>
      <c r="F24" t="n">
        <v>54.47</v>
      </c>
      <c r="G24" t="n">
        <v>48.77</v>
      </c>
      <c r="H24" t="n">
        <v>0.77</v>
      </c>
      <c r="I24" t="n">
        <v>67</v>
      </c>
      <c r="J24" t="n">
        <v>149.37</v>
      </c>
      <c r="K24" t="n">
        <v>47.83</v>
      </c>
      <c r="L24" t="n">
        <v>6.5</v>
      </c>
      <c r="M24" t="n">
        <v>65</v>
      </c>
      <c r="N24" t="n">
        <v>25.04</v>
      </c>
      <c r="O24" t="n">
        <v>18656.42</v>
      </c>
      <c r="P24" t="n">
        <v>598.2</v>
      </c>
      <c r="Q24" t="n">
        <v>1367.44</v>
      </c>
      <c r="R24" t="n">
        <v>167.63</v>
      </c>
      <c r="S24" t="n">
        <v>104.26</v>
      </c>
      <c r="T24" t="n">
        <v>30538.25</v>
      </c>
      <c r="U24" t="n">
        <v>0.62</v>
      </c>
      <c r="V24" t="n">
        <v>0.88</v>
      </c>
      <c r="W24" t="n">
        <v>20.76</v>
      </c>
      <c r="X24" t="n">
        <v>1.88</v>
      </c>
      <c r="Y24" t="n">
        <v>1</v>
      </c>
      <c r="Z24" t="n">
        <v>10</v>
      </c>
      <c r="AA24" t="n">
        <v>1339.868306521466</v>
      </c>
      <c r="AB24" t="n">
        <v>1833.266927800521</v>
      </c>
      <c r="AC24" t="n">
        <v>1658.302505217532</v>
      </c>
      <c r="AD24" t="n">
        <v>1339868.306521466</v>
      </c>
      <c r="AE24" t="n">
        <v>1833266.927800521</v>
      </c>
      <c r="AF24" t="n">
        <v>2.670791521001309e-06</v>
      </c>
      <c r="AG24" t="n">
        <v>2.442916666666667</v>
      </c>
      <c r="AH24" t="n">
        <v>1658302.505217532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1.7092</v>
      </c>
      <c r="E25" t="n">
        <v>58.51</v>
      </c>
      <c r="F25" t="n">
        <v>54.4</v>
      </c>
      <c r="G25" t="n">
        <v>50.22</v>
      </c>
      <c r="H25" t="n">
        <v>0.8</v>
      </c>
      <c r="I25" t="n">
        <v>65</v>
      </c>
      <c r="J25" t="n">
        <v>149.72</v>
      </c>
      <c r="K25" t="n">
        <v>47.83</v>
      </c>
      <c r="L25" t="n">
        <v>6.75</v>
      </c>
      <c r="M25" t="n">
        <v>63</v>
      </c>
      <c r="N25" t="n">
        <v>25.14</v>
      </c>
      <c r="O25" t="n">
        <v>18699.2</v>
      </c>
      <c r="P25" t="n">
        <v>595.73</v>
      </c>
      <c r="Q25" t="n">
        <v>1367.46</v>
      </c>
      <c r="R25" t="n">
        <v>166.02</v>
      </c>
      <c r="S25" t="n">
        <v>104.26</v>
      </c>
      <c r="T25" t="n">
        <v>29742.51</v>
      </c>
      <c r="U25" t="n">
        <v>0.63</v>
      </c>
      <c r="V25" t="n">
        <v>0.88</v>
      </c>
      <c r="W25" t="n">
        <v>20.74</v>
      </c>
      <c r="X25" t="n">
        <v>1.82</v>
      </c>
      <c r="Y25" t="n">
        <v>1</v>
      </c>
      <c r="Z25" t="n">
        <v>10</v>
      </c>
      <c r="AA25" t="n">
        <v>1332.956433312555</v>
      </c>
      <c r="AB25" t="n">
        <v>1823.809797945764</v>
      </c>
      <c r="AC25" t="n">
        <v>1649.747950562948</v>
      </c>
      <c r="AD25" t="n">
        <v>1332956.433312555</v>
      </c>
      <c r="AE25" t="n">
        <v>1823809.797945764</v>
      </c>
      <c r="AF25" t="n">
        <v>2.676428745131002e-06</v>
      </c>
      <c r="AG25" t="n">
        <v>2.437916666666667</v>
      </c>
      <c r="AH25" t="n">
        <v>1649747.950562948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1.714</v>
      </c>
      <c r="E26" t="n">
        <v>58.34</v>
      </c>
      <c r="F26" t="n">
        <v>54.32</v>
      </c>
      <c r="G26" t="n">
        <v>52.57</v>
      </c>
      <c r="H26" t="n">
        <v>0.83</v>
      </c>
      <c r="I26" t="n">
        <v>62</v>
      </c>
      <c r="J26" t="n">
        <v>150.07</v>
      </c>
      <c r="K26" t="n">
        <v>47.83</v>
      </c>
      <c r="L26" t="n">
        <v>7</v>
      </c>
      <c r="M26" t="n">
        <v>60</v>
      </c>
      <c r="N26" t="n">
        <v>25.24</v>
      </c>
      <c r="O26" t="n">
        <v>18742.03</v>
      </c>
      <c r="P26" t="n">
        <v>593.1799999999999</v>
      </c>
      <c r="Q26" t="n">
        <v>1367.43</v>
      </c>
      <c r="R26" t="n">
        <v>163.19</v>
      </c>
      <c r="S26" t="n">
        <v>104.26</v>
      </c>
      <c r="T26" t="n">
        <v>28341.09</v>
      </c>
      <c r="U26" t="n">
        <v>0.64</v>
      </c>
      <c r="V26" t="n">
        <v>0.88</v>
      </c>
      <c r="W26" t="n">
        <v>20.74</v>
      </c>
      <c r="X26" t="n">
        <v>1.74</v>
      </c>
      <c r="Y26" t="n">
        <v>1</v>
      </c>
      <c r="Z26" t="n">
        <v>10</v>
      </c>
      <c r="AA26" t="n">
        <v>1324.944160564876</v>
      </c>
      <c r="AB26" t="n">
        <v>1812.847052895863</v>
      </c>
      <c r="AC26" t="n">
        <v>1639.8314745143</v>
      </c>
      <c r="AD26" t="n">
        <v>1324944.160564875</v>
      </c>
      <c r="AE26" t="n">
        <v>1812847.052895863</v>
      </c>
      <c r="AF26" t="n">
        <v>2.683945043970592e-06</v>
      </c>
      <c r="AG26" t="n">
        <v>2.430833333333334</v>
      </c>
      <c r="AH26" t="n">
        <v>1639831.4745143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1.7172</v>
      </c>
      <c r="E27" t="n">
        <v>58.23</v>
      </c>
      <c r="F27" t="n">
        <v>54.27</v>
      </c>
      <c r="G27" t="n">
        <v>54.27</v>
      </c>
      <c r="H27" t="n">
        <v>0.85</v>
      </c>
      <c r="I27" t="n">
        <v>60</v>
      </c>
      <c r="J27" t="n">
        <v>150.41</v>
      </c>
      <c r="K27" t="n">
        <v>47.83</v>
      </c>
      <c r="L27" t="n">
        <v>7.25</v>
      </c>
      <c r="M27" t="n">
        <v>58</v>
      </c>
      <c r="N27" t="n">
        <v>25.33</v>
      </c>
      <c r="O27" t="n">
        <v>18784.88</v>
      </c>
      <c r="P27" t="n">
        <v>590.9299999999999</v>
      </c>
      <c r="Q27" t="n">
        <v>1367.28</v>
      </c>
      <c r="R27" t="n">
        <v>161.55</v>
      </c>
      <c r="S27" t="n">
        <v>104.26</v>
      </c>
      <c r="T27" t="n">
        <v>27529.06</v>
      </c>
      <c r="U27" t="n">
        <v>0.65</v>
      </c>
      <c r="V27" t="n">
        <v>0.88</v>
      </c>
      <c r="W27" t="n">
        <v>20.74</v>
      </c>
      <c r="X27" t="n">
        <v>1.69</v>
      </c>
      <c r="Y27" t="n">
        <v>1</v>
      </c>
      <c r="Z27" t="n">
        <v>10</v>
      </c>
      <c r="AA27" t="n">
        <v>1318.882359248024</v>
      </c>
      <c r="AB27" t="n">
        <v>1804.553028906346</v>
      </c>
      <c r="AC27" t="n">
        <v>1632.329020533607</v>
      </c>
      <c r="AD27" t="n">
        <v>1318882.359248024</v>
      </c>
      <c r="AE27" t="n">
        <v>1804553.028906346</v>
      </c>
      <c r="AF27" t="n">
        <v>2.688955909863653e-06</v>
      </c>
      <c r="AG27" t="n">
        <v>2.42625</v>
      </c>
      <c r="AH27" t="n">
        <v>1632329.020533607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1.721</v>
      </c>
      <c r="E28" t="n">
        <v>58.1</v>
      </c>
      <c r="F28" t="n">
        <v>54.2</v>
      </c>
      <c r="G28" t="n">
        <v>56.07</v>
      </c>
      <c r="H28" t="n">
        <v>0.88</v>
      </c>
      <c r="I28" t="n">
        <v>58</v>
      </c>
      <c r="J28" t="n">
        <v>150.76</v>
      </c>
      <c r="K28" t="n">
        <v>47.83</v>
      </c>
      <c r="L28" t="n">
        <v>7.5</v>
      </c>
      <c r="M28" t="n">
        <v>56</v>
      </c>
      <c r="N28" t="n">
        <v>25.43</v>
      </c>
      <c r="O28" t="n">
        <v>18827.77</v>
      </c>
      <c r="P28" t="n">
        <v>589.08</v>
      </c>
      <c r="Q28" t="n">
        <v>1367.43</v>
      </c>
      <c r="R28" t="n">
        <v>159.16</v>
      </c>
      <c r="S28" t="n">
        <v>104.26</v>
      </c>
      <c r="T28" t="n">
        <v>26348.47</v>
      </c>
      <c r="U28" t="n">
        <v>0.66</v>
      </c>
      <c r="V28" t="n">
        <v>0.88</v>
      </c>
      <c r="W28" t="n">
        <v>20.74</v>
      </c>
      <c r="X28" t="n">
        <v>1.62</v>
      </c>
      <c r="Y28" t="n">
        <v>1</v>
      </c>
      <c r="Z28" t="n">
        <v>10</v>
      </c>
      <c r="AA28" t="n">
        <v>1312.778057920626</v>
      </c>
      <c r="AB28" t="n">
        <v>1796.200854527433</v>
      </c>
      <c r="AC28" t="n">
        <v>1624.773965955067</v>
      </c>
      <c r="AD28" t="n">
        <v>1312778.057920626</v>
      </c>
      <c r="AE28" t="n">
        <v>1796200.854527433</v>
      </c>
      <c r="AF28" t="n">
        <v>2.694906313111663e-06</v>
      </c>
      <c r="AG28" t="n">
        <v>2.420833333333333</v>
      </c>
      <c r="AH28" t="n">
        <v>1624773.965955067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1.7236</v>
      </c>
      <c r="E29" t="n">
        <v>58.02</v>
      </c>
      <c r="F29" t="n">
        <v>54.17</v>
      </c>
      <c r="G29" t="n">
        <v>58.04</v>
      </c>
      <c r="H29" t="n">
        <v>0.91</v>
      </c>
      <c r="I29" t="n">
        <v>56</v>
      </c>
      <c r="J29" t="n">
        <v>151.11</v>
      </c>
      <c r="K29" t="n">
        <v>47.83</v>
      </c>
      <c r="L29" t="n">
        <v>7.75</v>
      </c>
      <c r="M29" t="n">
        <v>54</v>
      </c>
      <c r="N29" t="n">
        <v>25.53</v>
      </c>
      <c r="O29" t="n">
        <v>18870.7</v>
      </c>
      <c r="P29" t="n">
        <v>587.03</v>
      </c>
      <c r="Q29" t="n">
        <v>1367.46</v>
      </c>
      <c r="R29" t="n">
        <v>158.49</v>
      </c>
      <c r="S29" t="n">
        <v>104.26</v>
      </c>
      <c r="T29" t="n">
        <v>26021.68</v>
      </c>
      <c r="U29" t="n">
        <v>0.66</v>
      </c>
      <c r="V29" t="n">
        <v>0.88</v>
      </c>
      <c r="W29" t="n">
        <v>20.73</v>
      </c>
      <c r="X29" t="n">
        <v>1.59</v>
      </c>
      <c r="Y29" t="n">
        <v>1</v>
      </c>
      <c r="Z29" t="n">
        <v>10</v>
      </c>
      <c r="AA29" t="n">
        <v>1307.671714043146</v>
      </c>
      <c r="AB29" t="n">
        <v>1789.214129558271</v>
      </c>
      <c r="AC29" t="n">
        <v>1618.454044211032</v>
      </c>
      <c r="AD29" t="n">
        <v>1307671.714043146</v>
      </c>
      <c r="AE29" t="n">
        <v>1789214.129558271</v>
      </c>
      <c r="AF29" t="n">
        <v>2.698977641649775e-06</v>
      </c>
      <c r="AG29" t="n">
        <v>2.4175</v>
      </c>
      <c r="AH29" t="n">
        <v>1618454.044211032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1.7279</v>
      </c>
      <c r="E30" t="n">
        <v>57.87</v>
      </c>
      <c r="F30" t="n">
        <v>54.09</v>
      </c>
      <c r="G30" t="n">
        <v>60.1</v>
      </c>
      <c r="H30" t="n">
        <v>0.9399999999999999</v>
      </c>
      <c r="I30" t="n">
        <v>54</v>
      </c>
      <c r="J30" t="n">
        <v>151.46</v>
      </c>
      <c r="K30" t="n">
        <v>47.83</v>
      </c>
      <c r="L30" t="n">
        <v>8</v>
      </c>
      <c r="M30" t="n">
        <v>52</v>
      </c>
      <c r="N30" t="n">
        <v>25.63</v>
      </c>
      <c r="O30" t="n">
        <v>18913.66</v>
      </c>
      <c r="P30" t="n">
        <v>584.61</v>
      </c>
      <c r="Q30" t="n">
        <v>1367.48</v>
      </c>
      <c r="R30" t="n">
        <v>155.59</v>
      </c>
      <c r="S30" t="n">
        <v>104.26</v>
      </c>
      <c r="T30" t="n">
        <v>24582.63</v>
      </c>
      <c r="U30" t="n">
        <v>0.67</v>
      </c>
      <c r="V30" t="n">
        <v>0.89</v>
      </c>
      <c r="W30" t="n">
        <v>20.73</v>
      </c>
      <c r="X30" t="n">
        <v>1.5</v>
      </c>
      <c r="Y30" t="n">
        <v>1</v>
      </c>
      <c r="Z30" t="n">
        <v>10</v>
      </c>
      <c r="AA30" t="n">
        <v>1300.354295786763</v>
      </c>
      <c r="AB30" t="n">
        <v>1779.202115078179</v>
      </c>
      <c r="AC30" t="n">
        <v>1609.397562340969</v>
      </c>
      <c r="AD30" t="n">
        <v>1300354.295786763</v>
      </c>
      <c r="AE30" t="n">
        <v>1779202.115078179</v>
      </c>
      <c r="AF30" t="n">
        <v>2.705710992693575e-06</v>
      </c>
      <c r="AG30" t="n">
        <v>2.41125</v>
      </c>
      <c r="AH30" t="n">
        <v>1609397.562340969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1.7307</v>
      </c>
      <c r="E31" t="n">
        <v>57.78</v>
      </c>
      <c r="F31" t="n">
        <v>54.05</v>
      </c>
      <c r="G31" t="n">
        <v>62.37</v>
      </c>
      <c r="H31" t="n">
        <v>0.96</v>
      </c>
      <c r="I31" t="n">
        <v>52</v>
      </c>
      <c r="J31" t="n">
        <v>151.81</v>
      </c>
      <c r="K31" t="n">
        <v>47.83</v>
      </c>
      <c r="L31" t="n">
        <v>8.25</v>
      </c>
      <c r="M31" t="n">
        <v>50</v>
      </c>
      <c r="N31" t="n">
        <v>25.73</v>
      </c>
      <c r="O31" t="n">
        <v>18956.65</v>
      </c>
      <c r="P31" t="n">
        <v>582.88</v>
      </c>
      <c r="Q31" t="n">
        <v>1367.36</v>
      </c>
      <c r="R31" t="n">
        <v>154.34</v>
      </c>
      <c r="S31" t="n">
        <v>104.26</v>
      </c>
      <c r="T31" t="n">
        <v>23966.41</v>
      </c>
      <c r="U31" t="n">
        <v>0.68</v>
      </c>
      <c r="V31" t="n">
        <v>0.89</v>
      </c>
      <c r="W31" t="n">
        <v>20.73</v>
      </c>
      <c r="X31" t="n">
        <v>1.47</v>
      </c>
      <c r="Y31" t="n">
        <v>1</v>
      </c>
      <c r="Z31" t="n">
        <v>10</v>
      </c>
      <c r="AA31" t="n">
        <v>1295.498588719022</v>
      </c>
      <c r="AB31" t="n">
        <v>1772.558322449418</v>
      </c>
      <c r="AC31" t="n">
        <v>1603.387843956076</v>
      </c>
      <c r="AD31" t="n">
        <v>1295498.588719022</v>
      </c>
      <c r="AE31" t="n">
        <v>1772558.322449418</v>
      </c>
      <c r="AF31" t="n">
        <v>2.710095500350003e-06</v>
      </c>
      <c r="AG31" t="n">
        <v>2.4075</v>
      </c>
      <c r="AH31" t="n">
        <v>1603387.843956076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1.735</v>
      </c>
      <c r="E32" t="n">
        <v>57.64</v>
      </c>
      <c r="F32" t="n">
        <v>53.96</v>
      </c>
      <c r="G32" t="n">
        <v>64.76000000000001</v>
      </c>
      <c r="H32" t="n">
        <v>0.99</v>
      </c>
      <c r="I32" t="n">
        <v>50</v>
      </c>
      <c r="J32" t="n">
        <v>152.15</v>
      </c>
      <c r="K32" t="n">
        <v>47.83</v>
      </c>
      <c r="L32" t="n">
        <v>8.5</v>
      </c>
      <c r="M32" t="n">
        <v>48</v>
      </c>
      <c r="N32" t="n">
        <v>25.83</v>
      </c>
      <c r="O32" t="n">
        <v>18999.67</v>
      </c>
      <c r="P32" t="n">
        <v>580.1799999999999</v>
      </c>
      <c r="Q32" t="n">
        <v>1367.24</v>
      </c>
      <c r="R32" t="n">
        <v>151.48</v>
      </c>
      <c r="S32" t="n">
        <v>104.26</v>
      </c>
      <c r="T32" t="n">
        <v>22544.49</v>
      </c>
      <c r="U32" t="n">
        <v>0.6899999999999999</v>
      </c>
      <c r="V32" t="n">
        <v>0.89</v>
      </c>
      <c r="W32" t="n">
        <v>20.72</v>
      </c>
      <c r="X32" t="n">
        <v>1.38</v>
      </c>
      <c r="Y32" t="n">
        <v>1</v>
      </c>
      <c r="Z32" t="n">
        <v>10</v>
      </c>
      <c r="AA32" t="n">
        <v>1287.770167533393</v>
      </c>
      <c r="AB32" t="n">
        <v>1761.983955629361</v>
      </c>
      <c r="AC32" t="n">
        <v>1593.822679864108</v>
      </c>
      <c r="AD32" t="n">
        <v>1287770.167533393</v>
      </c>
      <c r="AE32" t="n">
        <v>1761983.955629361</v>
      </c>
      <c r="AF32" t="n">
        <v>2.716828851393804e-06</v>
      </c>
      <c r="AG32" t="n">
        <v>2.401666666666667</v>
      </c>
      <c r="AH32" t="n">
        <v>1593822.679864108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1.7364</v>
      </c>
      <c r="E33" t="n">
        <v>57.59</v>
      </c>
      <c r="F33" t="n">
        <v>53.95</v>
      </c>
      <c r="G33" t="n">
        <v>66.06</v>
      </c>
      <c r="H33" t="n">
        <v>1.02</v>
      </c>
      <c r="I33" t="n">
        <v>49</v>
      </c>
      <c r="J33" t="n">
        <v>152.5</v>
      </c>
      <c r="K33" t="n">
        <v>47.83</v>
      </c>
      <c r="L33" t="n">
        <v>8.75</v>
      </c>
      <c r="M33" t="n">
        <v>47</v>
      </c>
      <c r="N33" t="n">
        <v>25.93</v>
      </c>
      <c r="O33" t="n">
        <v>19042.73</v>
      </c>
      <c r="P33" t="n">
        <v>578.4299999999999</v>
      </c>
      <c r="Q33" t="n">
        <v>1367.4</v>
      </c>
      <c r="R33" t="n">
        <v>150.88</v>
      </c>
      <c r="S33" t="n">
        <v>104.26</v>
      </c>
      <c r="T33" t="n">
        <v>22251.61</v>
      </c>
      <c r="U33" t="n">
        <v>0.6899999999999999</v>
      </c>
      <c r="V33" t="n">
        <v>0.89</v>
      </c>
      <c r="W33" t="n">
        <v>20.73</v>
      </c>
      <c r="X33" t="n">
        <v>1.37</v>
      </c>
      <c r="Y33" t="n">
        <v>1</v>
      </c>
      <c r="Z33" t="n">
        <v>10</v>
      </c>
      <c r="AA33" t="n">
        <v>1284.20979616508</v>
      </c>
      <c r="AB33" t="n">
        <v>1757.112498450736</v>
      </c>
      <c r="AC33" t="n">
        <v>1589.416147721477</v>
      </c>
      <c r="AD33" t="n">
        <v>1284209.79616508</v>
      </c>
      <c r="AE33" t="n">
        <v>1757112.498450736</v>
      </c>
      <c r="AF33" t="n">
        <v>2.719021105222017e-06</v>
      </c>
      <c r="AG33" t="n">
        <v>2.399583333333334</v>
      </c>
      <c r="AH33" t="n">
        <v>1589416.147721477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1.7393</v>
      </c>
      <c r="E34" t="n">
        <v>57.49</v>
      </c>
      <c r="F34" t="n">
        <v>53.91</v>
      </c>
      <c r="G34" t="n">
        <v>68.81999999999999</v>
      </c>
      <c r="H34" t="n">
        <v>1.04</v>
      </c>
      <c r="I34" t="n">
        <v>47</v>
      </c>
      <c r="J34" t="n">
        <v>152.85</v>
      </c>
      <c r="K34" t="n">
        <v>47.83</v>
      </c>
      <c r="L34" t="n">
        <v>9</v>
      </c>
      <c r="M34" t="n">
        <v>45</v>
      </c>
      <c r="N34" t="n">
        <v>26.03</v>
      </c>
      <c r="O34" t="n">
        <v>19085.83</v>
      </c>
      <c r="P34" t="n">
        <v>576.12</v>
      </c>
      <c r="Q34" t="n">
        <v>1367.35</v>
      </c>
      <c r="R34" t="n">
        <v>149.77</v>
      </c>
      <c r="S34" t="n">
        <v>104.26</v>
      </c>
      <c r="T34" t="n">
        <v>21704.75</v>
      </c>
      <c r="U34" t="n">
        <v>0.7</v>
      </c>
      <c r="V34" t="n">
        <v>0.89</v>
      </c>
      <c r="W34" t="n">
        <v>20.72</v>
      </c>
      <c r="X34" t="n">
        <v>1.33</v>
      </c>
      <c r="Y34" t="n">
        <v>1</v>
      </c>
      <c r="Z34" t="n">
        <v>10</v>
      </c>
      <c r="AA34" t="n">
        <v>1278.520784175898</v>
      </c>
      <c r="AB34" t="n">
        <v>1749.328541265642</v>
      </c>
      <c r="AC34" t="n">
        <v>1582.375080485276</v>
      </c>
      <c r="AD34" t="n">
        <v>1278520.784175898</v>
      </c>
      <c r="AE34" t="n">
        <v>1749328.541265642</v>
      </c>
      <c r="AF34" t="n">
        <v>2.723562202437603e-06</v>
      </c>
      <c r="AG34" t="n">
        <v>2.395416666666667</v>
      </c>
      <c r="AH34" t="n">
        <v>1582375.080485276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1.7409</v>
      </c>
      <c r="E35" t="n">
        <v>57.44</v>
      </c>
      <c r="F35" t="n">
        <v>53.88</v>
      </c>
      <c r="G35" t="n">
        <v>70.28</v>
      </c>
      <c r="H35" t="n">
        <v>1.07</v>
      </c>
      <c r="I35" t="n">
        <v>46</v>
      </c>
      <c r="J35" t="n">
        <v>153.2</v>
      </c>
      <c r="K35" t="n">
        <v>47.83</v>
      </c>
      <c r="L35" t="n">
        <v>9.25</v>
      </c>
      <c r="M35" t="n">
        <v>44</v>
      </c>
      <c r="N35" t="n">
        <v>26.12</v>
      </c>
      <c r="O35" t="n">
        <v>19128.96</v>
      </c>
      <c r="P35" t="n">
        <v>574.61</v>
      </c>
      <c r="Q35" t="n">
        <v>1367.34</v>
      </c>
      <c r="R35" t="n">
        <v>148.81</v>
      </c>
      <c r="S35" t="n">
        <v>104.26</v>
      </c>
      <c r="T35" t="n">
        <v>21230.52</v>
      </c>
      <c r="U35" t="n">
        <v>0.7</v>
      </c>
      <c r="V35" t="n">
        <v>0.89</v>
      </c>
      <c r="W35" t="n">
        <v>20.72</v>
      </c>
      <c r="X35" t="n">
        <v>1.3</v>
      </c>
      <c r="Y35" t="n">
        <v>1</v>
      </c>
      <c r="Z35" t="n">
        <v>10</v>
      </c>
      <c r="AA35" t="n">
        <v>1274.998309074295</v>
      </c>
      <c r="AB35" t="n">
        <v>1744.508935430995</v>
      </c>
      <c r="AC35" t="n">
        <v>1578.015451067128</v>
      </c>
      <c r="AD35" t="n">
        <v>1274998.309074295</v>
      </c>
      <c r="AE35" t="n">
        <v>1744508.935430995</v>
      </c>
      <c r="AF35" t="n">
        <v>2.726067635384134e-06</v>
      </c>
      <c r="AG35" t="n">
        <v>2.393333333333333</v>
      </c>
      <c r="AH35" t="n">
        <v>1578015.451067128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1.7432</v>
      </c>
      <c r="E36" t="n">
        <v>57.37</v>
      </c>
      <c r="F36" t="n">
        <v>53.84</v>
      </c>
      <c r="G36" t="n">
        <v>71.78</v>
      </c>
      <c r="H36" t="n">
        <v>1.1</v>
      </c>
      <c r="I36" t="n">
        <v>45</v>
      </c>
      <c r="J36" t="n">
        <v>153.55</v>
      </c>
      <c r="K36" t="n">
        <v>47.83</v>
      </c>
      <c r="L36" t="n">
        <v>9.5</v>
      </c>
      <c r="M36" t="n">
        <v>43</v>
      </c>
      <c r="N36" t="n">
        <v>26.22</v>
      </c>
      <c r="O36" t="n">
        <v>19172.12</v>
      </c>
      <c r="P36" t="n">
        <v>572.01</v>
      </c>
      <c r="Q36" t="n">
        <v>1367.37</v>
      </c>
      <c r="R36" t="n">
        <v>147.43</v>
      </c>
      <c r="S36" t="n">
        <v>104.26</v>
      </c>
      <c r="T36" t="n">
        <v>20543.84</v>
      </c>
      <c r="U36" t="n">
        <v>0.71</v>
      </c>
      <c r="V36" t="n">
        <v>0.89</v>
      </c>
      <c r="W36" t="n">
        <v>20.72</v>
      </c>
      <c r="X36" t="n">
        <v>1.26</v>
      </c>
      <c r="Y36" t="n">
        <v>1</v>
      </c>
      <c r="Z36" t="n">
        <v>10</v>
      </c>
      <c r="AA36" t="n">
        <v>1269.377223726616</v>
      </c>
      <c r="AB36" t="n">
        <v>1736.817918473517</v>
      </c>
      <c r="AC36" t="n">
        <v>1571.058453973663</v>
      </c>
      <c r="AD36" t="n">
        <v>1269377.223726616</v>
      </c>
      <c r="AE36" t="n">
        <v>1736817.918473517</v>
      </c>
      <c r="AF36" t="n">
        <v>2.729669195244771e-06</v>
      </c>
      <c r="AG36" t="n">
        <v>2.390416666666666</v>
      </c>
      <c r="AH36" t="n">
        <v>1571058.453973663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1.7468</v>
      </c>
      <c r="E37" t="n">
        <v>57.25</v>
      </c>
      <c r="F37" t="n">
        <v>53.78</v>
      </c>
      <c r="G37" t="n">
        <v>75.04000000000001</v>
      </c>
      <c r="H37" t="n">
        <v>1.12</v>
      </c>
      <c r="I37" t="n">
        <v>43</v>
      </c>
      <c r="J37" t="n">
        <v>153.9</v>
      </c>
      <c r="K37" t="n">
        <v>47.83</v>
      </c>
      <c r="L37" t="n">
        <v>9.75</v>
      </c>
      <c r="M37" t="n">
        <v>41</v>
      </c>
      <c r="N37" t="n">
        <v>26.32</v>
      </c>
      <c r="O37" t="n">
        <v>19215.32</v>
      </c>
      <c r="P37" t="n">
        <v>570.58</v>
      </c>
      <c r="Q37" t="n">
        <v>1367.36</v>
      </c>
      <c r="R37" t="n">
        <v>145.35</v>
      </c>
      <c r="S37" t="n">
        <v>104.26</v>
      </c>
      <c r="T37" t="n">
        <v>19514.18</v>
      </c>
      <c r="U37" t="n">
        <v>0.72</v>
      </c>
      <c r="V37" t="n">
        <v>0.89</v>
      </c>
      <c r="W37" t="n">
        <v>20.72</v>
      </c>
      <c r="X37" t="n">
        <v>1.2</v>
      </c>
      <c r="Y37" t="n">
        <v>1</v>
      </c>
      <c r="Z37" t="n">
        <v>10</v>
      </c>
      <c r="AA37" t="n">
        <v>1264.281056939032</v>
      </c>
      <c r="AB37" t="n">
        <v>1729.845118247733</v>
      </c>
      <c r="AC37" t="n">
        <v>1564.751128015041</v>
      </c>
      <c r="AD37" t="n">
        <v>1264281.056939032</v>
      </c>
      <c r="AE37" t="n">
        <v>1729845.118247733</v>
      </c>
      <c r="AF37" t="n">
        <v>2.735306419374464e-06</v>
      </c>
      <c r="AG37" t="n">
        <v>2.385416666666667</v>
      </c>
      <c r="AH37" t="n">
        <v>1564751.128015041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1.7489</v>
      </c>
      <c r="E38" t="n">
        <v>57.18</v>
      </c>
      <c r="F38" t="n">
        <v>53.74</v>
      </c>
      <c r="G38" t="n">
        <v>76.77</v>
      </c>
      <c r="H38" t="n">
        <v>1.15</v>
      </c>
      <c r="I38" t="n">
        <v>42</v>
      </c>
      <c r="J38" t="n">
        <v>154.25</v>
      </c>
      <c r="K38" t="n">
        <v>47.83</v>
      </c>
      <c r="L38" t="n">
        <v>10</v>
      </c>
      <c r="M38" t="n">
        <v>40</v>
      </c>
      <c r="N38" t="n">
        <v>26.43</v>
      </c>
      <c r="O38" t="n">
        <v>19258.55</v>
      </c>
      <c r="P38" t="n">
        <v>568.45</v>
      </c>
      <c r="Q38" t="n">
        <v>1367.3</v>
      </c>
      <c r="R38" t="n">
        <v>144.24</v>
      </c>
      <c r="S38" t="n">
        <v>104.26</v>
      </c>
      <c r="T38" t="n">
        <v>18966.89</v>
      </c>
      <c r="U38" t="n">
        <v>0.72</v>
      </c>
      <c r="V38" t="n">
        <v>0.89</v>
      </c>
      <c r="W38" t="n">
        <v>20.71</v>
      </c>
      <c r="X38" t="n">
        <v>1.16</v>
      </c>
      <c r="Y38" t="n">
        <v>1</v>
      </c>
      <c r="Z38" t="n">
        <v>10</v>
      </c>
      <c r="AA38" t="n">
        <v>1259.48401121897</v>
      </c>
      <c r="AB38" t="n">
        <v>1723.281588662824</v>
      </c>
      <c r="AC38" t="n">
        <v>1558.814012481743</v>
      </c>
      <c r="AD38" t="n">
        <v>1259484.01121897</v>
      </c>
      <c r="AE38" t="n">
        <v>1723281.588662824</v>
      </c>
      <c r="AF38" t="n">
        <v>2.738594800116785e-06</v>
      </c>
      <c r="AG38" t="n">
        <v>2.3825</v>
      </c>
      <c r="AH38" t="n">
        <v>1558814.012481743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1.7507</v>
      </c>
      <c r="E39" t="n">
        <v>57.12</v>
      </c>
      <c r="F39" t="n">
        <v>53.71</v>
      </c>
      <c r="G39" t="n">
        <v>78.59</v>
      </c>
      <c r="H39" t="n">
        <v>1.17</v>
      </c>
      <c r="I39" t="n">
        <v>41</v>
      </c>
      <c r="J39" t="n">
        <v>154.6</v>
      </c>
      <c r="K39" t="n">
        <v>47.83</v>
      </c>
      <c r="L39" t="n">
        <v>10.25</v>
      </c>
      <c r="M39" t="n">
        <v>39</v>
      </c>
      <c r="N39" t="n">
        <v>26.53</v>
      </c>
      <c r="O39" t="n">
        <v>19301.82</v>
      </c>
      <c r="P39" t="n">
        <v>566.23</v>
      </c>
      <c r="Q39" t="n">
        <v>1367.28</v>
      </c>
      <c r="R39" t="n">
        <v>143.36</v>
      </c>
      <c r="S39" t="n">
        <v>104.26</v>
      </c>
      <c r="T39" t="n">
        <v>18533.35</v>
      </c>
      <c r="U39" t="n">
        <v>0.73</v>
      </c>
      <c r="V39" t="n">
        <v>0.89</v>
      </c>
      <c r="W39" t="n">
        <v>20.7</v>
      </c>
      <c r="X39" t="n">
        <v>1.13</v>
      </c>
      <c r="Y39" t="n">
        <v>1</v>
      </c>
      <c r="Z39" t="n">
        <v>10</v>
      </c>
      <c r="AA39" t="n">
        <v>1254.87243965358</v>
      </c>
      <c r="AB39" t="n">
        <v>1716.971832998878</v>
      </c>
      <c r="AC39" t="n">
        <v>1553.106451042567</v>
      </c>
      <c r="AD39" t="n">
        <v>1254872.43965358</v>
      </c>
      <c r="AE39" t="n">
        <v>1716971.832998878</v>
      </c>
      <c r="AF39" t="n">
        <v>2.741413412181631e-06</v>
      </c>
      <c r="AG39" t="n">
        <v>2.38</v>
      </c>
      <c r="AH39" t="n">
        <v>1553106.451042567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1.7521</v>
      </c>
      <c r="E40" t="n">
        <v>57.08</v>
      </c>
      <c r="F40" t="n">
        <v>53.69</v>
      </c>
      <c r="G40" t="n">
        <v>80.54000000000001</v>
      </c>
      <c r="H40" t="n">
        <v>1.2</v>
      </c>
      <c r="I40" t="n">
        <v>40</v>
      </c>
      <c r="J40" t="n">
        <v>154.95</v>
      </c>
      <c r="K40" t="n">
        <v>47.83</v>
      </c>
      <c r="L40" t="n">
        <v>10.5</v>
      </c>
      <c r="M40" t="n">
        <v>38</v>
      </c>
      <c r="N40" t="n">
        <v>26.63</v>
      </c>
      <c r="O40" t="n">
        <v>19345.12</v>
      </c>
      <c r="P40" t="n">
        <v>565.3</v>
      </c>
      <c r="Q40" t="n">
        <v>1367.26</v>
      </c>
      <c r="R40" t="n">
        <v>142.92</v>
      </c>
      <c r="S40" t="n">
        <v>104.26</v>
      </c>
      <c r="T40" t="n">
        <v>18315.35</v>
      </c>
      <c r="U40" t="n">
        <v>0.73</v>
      </c>
      <c r="V40" t="n">
        <v>0.89</v>
      </c>
      <c r="W40" t="n">
        <v>20.71</v>
      </c>
      <c r="X40" t="n">
        <v>1.11</v>
      </c>
      <c r="Y40" t="n">
        <v>1</v>
      </c>
      <c r="Z40" t="n">
        <v>10</v>
      </c>
      <c r="AA40" t="n">
        <v>1252.422381026795</v>
      </c>
      <c r="AB40" t="n">
        <v>1713.619554696753</v>
      </c>
      <c r="AC40" t="n">
        <v>1550.074109476644</v>
      </c>
      <c r="AD40" t="n">
        <v>1252422.381026795</v>
      </c>
      <c r="AE40" t="n">
        <v>1713619.554696753</v>
      </c>
      <c r="AF40" t="n">
        <v>2.743605666009846e-06</v>
      </c>
      <c r="AG40" t="n">
        <v>2.378333333333333</v>
      </c>
      <c r="AH40" t="n">
        <v>1550074.109476645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1.753</v>
      </c>
      <c r="E41" t="n">
        <v>57.04</v>
      </c>
      <c r="F41" t="n">
        <v>53.69</v>
      </c>
      <c r="G41" t="n">
        <v>82.59999999999999</v>
      </c>
      <c r="H41" t="n">
        <v>1.23</v>
      </c>
      <c r="I41" t="n">
        <v>39</v>
      </c>
      <c r="J41" t="n">
        <v>155.31</v>
      </c>
      <c r="K41" t="n">
        <v>47.83</v>
      </c>
      <c r="L41" t="n">
        <v>10.75</v>
      </c>
      <c r="M41" t="n">
        <v>37</v>
      </c>
      <c r="N41" t="n">
        <v>26.73</v>
      </c>
      <c r="O41" t="n">
        <v>19388.45</v>
      </c>
      <c r="P41" t="n">
        <v>563.36</v>
      </c>
      <c r="Q41" t="n">
        <v>1367.28</v>
      </c>
      <c r="R41" t="n">
        <v>142.52</v>
      </c>
      <c r="S41" t="n">
        <v>104.26</v>
      </c>
      <c r="T41" t="n">
        <v>18123.27</v>
      </c>
      <c r="U41" t="n">
        <v>0.73</v>
      </c>
      <c r="V41" t="n">
        <v>0.89</v>
      </c>
      <c r="W41" t="n">
        <v>20.72</v>
      </c>
      <c r="X41" t="n">
        <v>1.11</v>
      </c>
      <c r="Y41" t="n">
        <v>1</v>
      </c>
      <c r="Z41" t="n">
        <v>10</v>
      </c>
      <c r="AA41" t="n">
        <v>1249.099190337207</v>
      </c>
      <c r="AB41" t="n">
        <v>1709.072618586432</v>
      </c>
      <c r="AC41" t="n">
        <v>1545.961126567028</v>
      </c>
      <c r="AD41" t="n">
        <v>1249099.190337207</v>
      </c>
      <c r="AE41" t="n">
        <v>1709072.618586432</v>
      </c>
      <c r="AF41" t="n">
        <v>2.745014972042269e-06</v>
      </c>
      <c r="AG41" t="n">
        <v>2.376666666666666</v>
      </c>
      <c r="AH41" t="n">
        <v>1545961.126567028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1.7562</v>
      </c>
      <c r="E42" t="n">
        <v>56.94</v>
      </c>
      <c r="F42" t="n">
        <v>53.61</v>
      </c>
      <c r="G42" t="n">
        <v>84.65000000000001</v>
      </c>
      <c r="H42" t="n">
        <v>1.25</v>
      </c>
      <c r="I42" t="n">
        <v>38</v>
      </c>
      <c r="J42" t="n">
        <v>155.66</v>
      </c>
      <c r="K42" t="n">
        <v>47.83</v>
      </c>
      <c r="L42" t="n">
        <v>11</v>
      </c>
      <c r="M42" t="n">
        <v>36</v>
      </c>
      <c r="N42" t="n">
        <v>26.83</v>
      </c>
      <c r="O42" t="n">
        <v>19431.82</v>
      </c>
      <c r="P42" t="n">
        <v>560.66</v>
      </c>
      <c r="Q42" t="n">
        <v>1367.41</v>
      </c>
      <c r="R42" t="n">
        <v>140.34</v>
      </c>
      <c r="S42" t="n">
        <v>104.26</v>
      </c>
      <c r="T42" t="n">
        <v>17033.93</v>
      </c>
      <c r="U42" t="n">
        <v>0.74</v>
      </c>
      <c r="V42" t="n">
        <v>0.89</v>
      </c>
      <c r="W42" t="n">
        <v>20.7</v>
      </c>
      <c r="X42" t="n">
        <v>1.03</v>
      </c>
      <c r="Y42" t="n">
        <v>1</v>
      </c>
      <c r="Z42" t="n">
        <v>10</v>
      </c>
      <c r="AA42" t="n">
        <v>1242.442746557033</v>
      </c>
      <c r="AB42" t="n">
        <v>1699.964978544824</v>
      </c>
      <c r="AC42" t="n">
        <v>1537.722706908338</v>
      </c>
      <c r="AD42" t="n">
        <v>1242442.746557033</v>
      </c>
      <c r="AE42" t="n">
        <v>1699964.978544824</v>
      </c>
      <c r="AF42" t="n">
        <v>2.75002583793533e-06</v>
      </c>
      <c r="AG42" t="n">
        <v>2.3725</v>
      </c>
      <c r="AH42" t="n">
        <v>1537722.706908338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1.7569</v>
      </c>
      <c r="E43" t="n">
        <v>56.92</v>
      </c>
      <c r="F43" t="n">
        <v>53.62</v>
      </c>
      <c r="G43" t="n">
        <v>86.95</v>
      </c>
      <c r="H43" t="n">
        <v>1.28</v>
      </c>
      <c r="I43" t="n">
        <v>37</v>
      </c>
      <c r="J43" t="n">
        <v>156.01</v>
      </c>
      <c r="K43" t="n">
        <v>47.83</v>
      </c>
      <c r="L43" t="n">
        <v>11.25</v>
      </c>
      <c r="M43" t="n">
        <v>35</v>
      </c>
      <c r="N43" t="n">
        <v>26.93</v>
      </c>
      <c r="O43" t="n">
        <v>19475.23</v>
      </c>
      <c r="P43" t="n">
        <v>559.13</v>
      </c>
      <c r="Q43" t="n">
        <v>1367.35</v>
      </c>
      <c r="R43" t="n">
        <v>140.17</v>
      </c>
      <c r="S43" t="n">
        <v>104.26</v>
      </c>
      <c r="T43" t="n">
        <v>16957.77</v>
      </c>
      <c r="U43" t="n">
        <v>0.74</v>
      </c>
      <c r="V43" t="n">
        <v>0.89</v>
      </c>
      <c r="W43" t="n">
        <v>20.71</v>
      </c>
      <c r="X43" t="n">
        <v>1.04</v>
      </c>
      <c r="Y43" t="n">
        <v>1</v>
      </c>
      <c r="Z43" t="n">
        <v>10</v>
      </c>
      <c r="AA43" t="n">
        <v>1239.926274333133</v>
      </c>
      <c r="AB43" t="n">
        <v>1696.521830229166</v>
      </c>
      <c r="AC43" t="n">
        <v>1534.608167835437</v>
      </c>
      <c r="AD43" t="n">
        <v>1239926.274333133</v>
      </c>
      <c r="AE43" t="n">
        <v>1696521.830229165</v>
      </c>
      <c r="AF43" t="n">
        <v>2.751121964849437e-06</v>
      </c>
      <c r="AG43" t="n">
        <v>2.371666666666667</v>
      </c>
      <c r="AH43" t="n">
        <v>1534608.167835437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1.7594</v>
      </c>
      <c r="E44" t="n">
        <v>56.84</v>
      </c>
      <c r="F44" t="n">
        <v>53.57</v>
      </c>
      <c r="G44" t="n">
        <v>89.28</v>
      </c>
      <c r="H44" t="n">
        <v>1.3</v>
      </c>
      <c r="I44" t="n">
        <v>36</v>
      </c>
      <c r="J44" t="n">
        <v>156.36</v>
      </c>
      <c r="K44" t="n">
        <v>47.83</v>
      </c>
      <c r="L44" t="n">
        <v>11.5</v>
      </c>
      <c r="M44" t="n">
        <v>34</v>
      </c>
      <c r="N44" t="n">
        <v>27.03</v>
      </c>
      <c r="O44" t="n">
        <v>19518.67</v>
      </c>
      <c r="P44" t="n">
        <v>556.86</v>
      </c>
      <c r="Q44" t="n">
        <v>1367.24</v>
      </c>
      <c r="R44" t="n">
        <v>138.94</v>
      </c>
      <c r="S44" t="n">
        <v>104.26</v>
      </c>
      <c r="T44" t="n">
        <v>16345.47</v>
      </c>
      <c r="U44" t="n">
        <v>0.75</v>
      </c>
      <c r="V44" t="n">
        <v>0.89</v>
      </c>
      <c r="W44" t="n">
        <v>20.7</v>
      </c>
      <c r="X44" t="n">
        <v>0.99</v>
      </c>
      <c r="Y44" t="n">
        <v>1</v>
      </c>
      <c r="Z44" t="n">
        <v>10</v>
      </c>
      <c r="AA44" t="n">
        <v>1234.630623146993</v>
      </c>
      <c r="AB44" t="n">
        <v>1689.276086648647</v>
      </c>
      <c r="AC44" t="n">
        <v>1528.053947852778</v>
      </c>
      <c r="AD44" t="n">
        <v>1234630.623146993</v>
      </c>
      <c r="AE44" t="n">
        <v>1689276.086648647</v>
      </c>
      <c r="AF44" t="n">
        <v>2.755036703828391e-06</v>
      </c>
      <c r="AG44" t="n">
        <v>2.368333333333334</v>
      </c>
      <c r="AH44" t="n">
        <v>1528053.947852778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1.7606</v>
      </c>
      <c r="E45" t="n">
        <v>56.8</v>
      </c>
      <c r="F45" t="n">
        <v>53.56</v>
      </c>
      <c r="G45" t="n">
        <v>91.81</v>
      </c>
      <c r="H45" t="n">
        <v>1.33</v>
      </c>
      <c r="I45" t="n">
        <v>35</v>
      </c>
      <c r="J45" t="n">
        <v>156.71</v>
      </c>
      <c r="K45" t="n">
        <v>47.83</v>
      </c>
      <c r="L45" t="n">
        <v>11.75</v>
      </c>
      <c r="M45" t="n">
        <v>33</v>
      </c>
      <c r="N45" t="n">
        <v>27.14</v>
      </c>
      <c r="O45" t="n">
        <v>19562.15</v>
      </c>
      <c r="P45" t="n">
        <v>554.22</v>
      </c>
      <c r="Q45" t="n">
        <v>1367.22</v>
      </c>
      <c r="R45" t="n">
        <v>138.57</v>
      </c>
      <c r="S45" t="n">
        <v>104.26</v>
      </c>
      <c r="T45" t="n">
        <v>16166.53</v>
      </c>
      <c r="U45" t="n">
        <v>0.75</v>
      </c>
      <c r="V45" t="n">
        <v>0.89</v>
      </c>
      <c r="W45" t="n">
        <v>20.7</v>
      </c>
      <c r="X45" t="n">
        <v>0.98</v>
      </c>
      <c r="Y45" t="n">
        <v>1</v>
      </c>
      <c r="Z45" t="n">
        <v>10</v>
      </c>
      <c r="AA45" t="n">
        <v>1230.079771208103</v>
      </c>
      <c r="AB45" t="n">
        <v>1683.04941025644</v>
      </c>
      <c r="AC45" t="n">
        <v>1522.421536716248</v>
      </c>
      <c r="AD45" t="n">
        <v>1230079.771208103</v>
      </c>
      <c r="AE45" t="n">
        <v>1683049.41025644</v>
      </c>
      <c r="AF45" t="n">
        <v>2.756915778538288e-06</v>
      </c>
      <c r="AG45" t="n">
        <v>2.366666666666667</v>
      </c>
      <c r="AH45" t="n">
        <v>1522421.536716248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1.7628</v>
      </c>
      <c r="E46" t="n">
        <v>56.73</v>
      </c>
      <c r="F46" t="n">
        <v>53.52</v>
      </c>
      <c r="G46" t="n">
        <v>94.44</v>
      </c>
      <c r="H46" t="n">
        <v>1.35</v>
      </c>
      <c r="I46" t="n">
        <v>34</v>
      </c>
      <c r="J46" t="n">
        <v>157.07</v>
      </c>
      <c r="K46" t="n">
        <v>47.83</v>
      </c>
      <c r="L46" t="n">
        <v>12</v>
      </c>
      <c r="M46" t="n">
        <v>32</v>
      </c>
      <c r="N46" t="n">
        <v>27.24</v>
      </c>
      <c r="O46" t="n">
        <v>19605.66</v>
      </c>
      <c r="P46" t="n">
        <v>552.04</v>
      </c>
      <c r="Q46" t="n">
        <v>1367.24</v>
      </c>
      <c r="R46" t="n">
        <v>137.05</v>
      </c>
      <c r="S46" t="n">
        <v>104.26</v>
      </c>
      <c r="T46" t="n">
        <v>15410.13</v>
      </c>
      <c r="U46" t="n">
        <v>0.76</v>
      </c>
      <c r="V46" t="n">
        <v>0.9</v>
      </c>
      <c r="W46" t="n">
        <v>20.7</v>
      </c>
      <c r="X46" t="n">
        <v>0.9399999999999999</v>
      </c>
      <c r="Y46" t="n">
        <v>1</v>
      </c>
      <c r="Z46" t="n">
        <v>10</v>
      </c>
      <c r="AA46" t="n">
        <v>1225.223836738723</v>
      </c>
      <c r="AB46" t="n">
        <v>1676.405306486725</v>
      </c>
      <c r="AC46" t="n">
        <v>1516.411536885256</v>
      </c>
      <c r="AD46" t="n">
        <v>1225223.836738723</v>
      </c>
      <c r="AE46" t="n">
        <v>1676405.306486725</v>
      </c>
      <c r="AF46" t="n">
        <v>2.760360748839767e-06</v>
      </c>
      <c r="AG46" t="n">
        <v>2.36375</v>
      </c>
      <c r="AH46" t="n">
        <v>1516411.536885256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1.7624</v>
      </c>
      <c r="E47" t="n">
        <v>56.74</v>
      </c>
      <c r="F47" t="n">
        <v>53.53</v>
      </c>
      <c r="G47" t="n">
        <v>94.47</v>
      </c>
      <c r="H47" t="n">
        <v>1.38</v>
      </c>
      <c r="I47" t="n">
        <v>34</v>
      </c>
      <c r="J47" t="n">
        <v>157.42</v>
      </c>
      <c r="K47" t="n">
        <v>47.83</v>
      </c>
      <c r="L47" t="n">
        <v>12.25</v>
      </c>
      <c r="M47" t="n">
        <v>32</v>
      </c>
      <c r="N47" t="n">
        <v>27.34</v>
      </c>
      <c r="O47" t="n">
        <v>19649.2</v>
      </c>
      <c r="P47" t="n">
        <v>551.42</v>
      </c>
      <c r="Q47" t="n">
        <v>1367.3</v>
      </c>
      <c r="R47" t="n">
        <v>137.54</v>
      </c>
      <c r="S47" t="n">
        <v>104.26</v>
      </c>
      <c r="T47" t="n">
        <v>15658.53</v>
      </c>
      <c r="U47" t="n">
        <v>0.76</v>
      </c>
      <c r="V47" t="n">
        <v>0.9</v>
      </c>
      <c r="W47" t="n">
        <v>20.7</v>
      </c>
      <c r="X47" t="n">
        <v>0.95</v>
      </c>
      <c r="Y47" t="n">
        <v>1</v>
      </c>
      <c r="Z47" t="n">
        <v>10</v>
      </c>
      <c r="AA47" t="n">
        <v>1224.732564924268</v>
      </c>
      <c r="AB47" t="n">
        <v>1675.733126716804</v>
      </c>
      <c r="AC47" t="n">
        <v>1515.803509009166</v>
      </c>
      <c r="AD47" t="n">
        <v>1224732.564924268</v>
      </c>
      <c r="AE47" t="n">
        <v>1675733.126716804</v>
      </c>
      <c r="AF47" t="n">
        <v>2.759734390603135e-06</v>
      </c>
      <c r="AG47" t="n">
        <v>2.364166666666667</v>
      </c>
      <c r="AH47" t="n">
        <v>1515803.509009166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1.7651</v>
      </c>
      <c r="E48" t="n">
        <v>56.65</v>
      </c>
      <c r="F48" t="n">
        <v>53.47</v>
      </c>
      <c r="G48" t="n">
        <v>97.22</v>
      </c>
      <c r="H48" t="n">
        <v>1.4</v>
      </c>
      <c r="I48" t="n">
        <v>33</v>
      </c>
      <c r="J48" t="n">
        <v>157.77</v>
      </c>
      <c r="K48" t="n">
        <v>47.83</v>
      </c>
      <c r="L48" t="n">
        <v>12.5</v>
      </c>
      <c r="M48" t="n">
        <v>31</v>
      </c>
      <c r="N48" t="n">
        <v>27.45</v>
      </c>
      <c r="O48" t="n">
        <v>19692.79</v>
      </c>
      <c r="P48" t="n">
        <v>549.55</v>
      </c>
      <c r="Q48" t="n">
        <v>1367.28</v>
      </c>
      <c r="R48" t="n">
        <v>135.9</v>
      </c>
      <c r="S48" t="n">
        <v>104.26</v>
      </c>
      <c r="T48" t="n">
        <v>14838.93</v>
      </c>
      <c r="U48" t="n">
        <v>0.77</v>
      </c>
      <c r="V48" t="n">
        <v>0.9</v>
      </c>
      <c r="W48" t="n">
        <v>20.69</v>
      </c>
      <c r="X48" t="n">
        <v>0.9</v>
      </c>
      <c r="Y48" t="n">
        <v>1</v>
      </c>
      <c r="Z48" t="n">
        <v>10</v>
      </c>
      <c r="AA48" t="n">
        <v>1219.800566253626</v>
      </c>
      <c r="AB48" t="n">
        <v>1668.984948551207</v>
      </c>
      <c r="AC48" t="n">
        <v>1509.699367496567</v>
      </c>
      <c r="AD48" t="n">
        <v>1219800.566253626</v>
      </c>
      <c r="AE48" t="n">
        <v>1668984.948551208</v>
      </c>
      <c r="AF48" t="n">
        <v>2.763962308700404e-06</v>
      </c>
      <c r="AG48" t="n">
        <v>2.360416666666667</v>
      </c>
      <c r="AH48" t="n">
        <v>1509699.367496567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1.7661</v>
      </c>
      <c r="E49" t="n">
        <v>56.62</v>
      </c>
      <c r="F49" t="n">
        <v>53.47</v>
      </c>
      <c r="G49" t="n">
        <v>100.25</v>
      </c>
      <c r="H49" t="n">
        <v>1.43</v>
      </c>
      <c r="I49" t="n">
        <v>32</v>
      </c>
      <c r="J49" t="n">
        <v>158.13</v>
      </c>
      <c r="K49" t="n">
        <v>47.83</v>
      </c>
      <c r="L49" t="n">
        <v>12.75</v>
      </c>
      <c r="M49" t="n">
        <v>30</v>
      </c>
      <c r="N49" t="n">
        <v>27.55</v>
      </c>
      <c r="O49" t="n">
        <v>19736.4</v>
      </c>
      <c r="P49" t="n">
        <v>547.6799999999999</v>
      </c>
      <c r="Q49" t="n">
        <v>1367.28</v>
      </c>
      <c r="R49" t="n">
        <v>135.43</v>
      </c>
      <c r="S49" t="n">
        <v>104.26</v>
      </c>
      <c r="T49" t="n">
        <v>14610.27</v>
      </c>
      <c r="U49" t="n">
        <v>0.77</v>
      </c>
      <c r="V49" t="n">
        <v>0.9</v>
      </c>
      <c r="W49" t="n">
        <v>20.7</v>
      </c>
      <c r="X49" t="n">
        <v>0.89</v>
      </c>
      <c r="Y49" t="n">
        <v>1</v>
      </c>
      <c r="Z49" t="n">
        <v>10</v>
      </c>
      <c r="AA49" t="n">
        <v>1216.550557060373</v>
      </c>
      <c r="AB49" t="n">
        <v>1664.538142592712</v>
      </c>
      <c r="AC49" t="n">
        <v>1505.676958457619</v>
      </c>
      <c r="AD49" t="n">
        <v>1216550.557060373</v>
      </c>
      <c r="AE49" t="n">
        <v>1664538.142592712</v>
      </c>
      <c r="AF49" t="n">
        <v>2.765528204291986e-06</v>
      </c>
      <c r="AG49" t="n">
        <v>2.359166666666666</v>
      </c>
      <c r="AH49" t="n">
        <v>1505676.958457619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1.7681</v>
      </c>
      <c r="E50" t="n">
        <v>56.56</v>
      </c>
      <c r="F50" t="n">
        <v>53.44</v>
      </c>
      <c r="G50" t="n">
        <v>103.42</v>
      </c>
      <c r="H50" t="n">
        <v>1.45</v>
      </c>
      <c r="I50" t="n">
        <v>31</v>
      </c>
      <c r="J50" t="n">
        <v>158.48</v>
      </c>
      <c r="K50" t="n">
        <v>47.83</v>
      </c>
      <c r="L50" t="n">
        <v>13</v>
      </c>
      <c r="M50" t="n">
        <v>29</v>
      </c>
      <c r="N50" t="n">
        <v>27.65</v>
      </c>
      <c r="O50" t="n">
        <v>19780.06</v>
      </c>
      <c r="P50" t="n">
        <v>544.7</v>
      </c>
      <c r="Q50" t="n">
        <v>1367.24</v>
      </c>
      <c r="R50" t="n">
        <v>134.27</v>
      </c>
      <c r="S50" t="n">
        <v>104.26</v>
      </c>
      <c r="T50" t="n">
        <v>14037.05</v>
      </c>
      <c r="U50" t="n">
        <v>0.78</v>
      </c>
      <c r="V50" t="n">
        <v>0.9</v>
      </c>
      <c r="W50" t="n">
        <v>20.7</v>
      </c>
      <c r="X50" t="n">
        <v>0.86</v>
      </c>
      <c r="Y50" t="n">
        <v>1</v>
      </c>
      <c r="Z50" t="n">
        <v>10</v>
      </c>
      <c r="AA50" t="n">
        <v>1210.853069164901</v>
      </c>
      <c r="AB50" t="n">
        <v>1656.742588298701</v>
      </c>
      <c r="AC50" t="n">
        <v>1498.625400924299</v>
      </c>
      <c r="AD50" t="n">
        <v>1210853.069164901</v>
      </c>
      <c r="AE50" t="n">
        <v>1656742.588298701</v>
      </c>
      <c r="AF50" t="n">
        <v>2.768659995475149e-06</v>
      </c>
      <c r="AG50" t="n">
        <v>2.356666666666667</v>
      </c>
      <c r="AH50" t="n">
        <v>1498625.400924299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1.7684</v>
      </c>
      <c r="E51" t="n">
        <v>56.55</v>
      </c>
      <c r="F51" t="n">
        <v>53.42</v>
      </c>
      <c r="G51" t="n">
        <v>103.4</v>
      </c>
      <c r="H51" t="n">
        <v>1.48</v>
      </c>
      <c r="I51" t="n">
        <v>31</v>
      </c>
      <c r="J51" t="n">
        <v>158.84</v>
      </c>
      <c r="K51" t="n">
        <v>47.83</v>
      </c>
      <c r="L51" t="n">
        <v>13.25</v>
      </c>
      <c r="M51" t="n">
        <v>29</v>
      </c>
      <c r="N51" t="n">
        <v>27.76</v>
      </c>
      <c r="O51" t="n">
        <v>19823.75</v>
      </c>
      <c r="P51" t="n">
        <v>544.26</v>
      </c>
      <c r="Q51" t="n">
        <v>1367.21</v>
      </c>
      <c r="R51" t="n">
        <v>134.32</v>
      </c>
      <c r="S51" t="n">
        <v>104.26</v>
      </c>
      <c r="T51" t="n">
        <v>14063.65</v>
      </c>
      <c r="U51" t="n">
        <v>0.78</v>
      </c>
      <c r="V51" t="n">
        <v>0.9</v>
      </c>
      <c r="W51" t="n">
        <v>20.69</v>
      </c>
      <c r="X51" t="n">
        <v>0.85</v>
      </c>
      <c r="Y51" t="n">
        <v>1</v>
      </c>
      <c r="Z51" t="n">
        <v>10</v>
      </c>
      <c r="AA51" t="n">
        <v>1209.880572349945</v>
      </c>
      <c r="AB51" t="n">
        <v>1655.411975252947</v>
      </c>
      <c r="AC51" t="n">
        <v>1497.421779720104</v>
      </c>
      <c r="AD51" t="n">
        <v>1209880.572349945</v>
      </c>
      <c r="AE51" t="n">
        <v>1655411.975252947</v>
      </c>
      <c r="AF51" t="n">
        <v>2.769129764152623e-06</v>
      </c>
      <c r="AG51" t="n">
        <v>2.35625</v>
      </c>
      <c r="AH51" t="n">
        <v>1497421.779720104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1.7701</v>
      </c>
      <c r="E52" t="n">
        <v>56.5</v>
      </c>
      <c r="F52" t="n">
        <v>53.4</v>
      </c>
      <c r="G52" t="n">
        <v>106.8</v>
      </c>
      <c r="H52" t="n">
        <v>1.5</v>
      </c>
      <c r="I52" t="n">
        <v>30</v>
      </c>
      <c r="J52" t="n">
        <v>159.19</v>
      </c>
      <c r="K52" t="n">
        <v>47.83</v>
      </c>
      <c r="L52" t="n">
        <v>13.5</v>
      </c>
      <c r="M52" t="n">
        <v>28</v>
      </c>
      <c r="N52" t="n">
        <v>27.86</v>
      </c>
      <c r="O52" t="n">
        <v>19867.59</v>
      </c>
      <c r="P52" t="n">
        <v>541.6900000000001</v>
      </c>
      <c r="Q52" t="n">
        <v>1367.22</v>
      </c>
      <c r="R52" t="n">
        <v>133.22</v>
      </c>
      <c r="S52" t="n">
        <v>104.26</v>
      </c>
      <c r="T52" t="n">
        <v>13516.39</v>
      </c>
      <c r="U52" t="n">
        <v>0.78</v>
      </c>
      <c r="V52" t="n">
        <v>0.9</v>
      </c>
      <c r="W52" t="n">
        <v>20.69</v>
      </c>
      <c r="X52" t="n">
        <v>0.82</v>
      </c>
      <c r="Y52" t="n">
        <v>1</v>
      </c>
      <c r="Z52" t="n">
        <v>10</v>
      </c>
      <c r="AA52" t="n">
        <v>1205.044807639496</v>
      </c>
      <c r="AB52" t="n">
        <v>1648.795468637228</v>
      </c>
      <c r="AC52" t="n">
        <v>1491.436743209464</v>
      </c>
      <c r="AD52" t="n">
        <v>1205044.807639496</v>
      </c>
      <c r="AE52" t="n">
        <v>1648795.468637228</v>
      </c>
      <c r="AF52" t="n">
        <v>2.771791786658312e-06</v>
      </c>
      <c r="AG52" t="n">
        <v>2.354166666666667</v>
      </c>
      <c r="AH52" t="n">
        <v>1491436.743209464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1.7701</v>
      </c>
      <c r="E53" t="n">
        <v>56.49</v>
      </c>
      <c r="F53" t="n">
        <v>53.4</v>
      </c>
      <c r="G53" t="n">
        <v>106.8</v>
      </c>
      <c r="H53" t="n">
        <v>1.53</v>
      </c>
      <c r="I53" t="n">
        <v>30</v>
      </c>
      <c r="J53" t="n">
        <v>159.55</v>
      </c>
      <c r="K53" t="n">
        <v>47.83</v>
      </c>
      <c r="L53" t="n">
        <v>13.75</v>
      </c>
      <c r="M53" t="n">
        <v>28</v>
      </c>
      <c r="N53" t="n">
        <v>27.97</v>
      </c>
      <c r="O53" t="n">
        <v>19911.36</v>
      </c>
      <c r="P53" t="n">
        <v>539.15</v>
      </c>
      <c r="Q53" t="n">
        <v>1367.25</v>
      </c>
      <c r="R53" t="n">
        <v>133.18</v>
      </c>
      <c r="S53" t="n">
        <v>104.26</v>
      </c>
      <c r="T53" t="n">
        <v>13494.54</v>
      </c>
      <c r="U53" t="n">
        <v>0.78</v>
      </c>
      <c r="V53" t="n">
        <v>0.9</v>
      </c>
      <c r="W53" t="n">
        <v>20.69</v>
      </c>
      <c r="X53" t="n">
        <v>0.82</v>
      </c>
      <c r="Y53" t="n">
        <v>1</v>
      </c>
      <c r="Z53" t="n">
        <v>10</v>
      </c>
      <c r="AA53" t="n">
        <v>1201.570209347547</v>
      </c>
      <c r="AB53" t="n">
        <v>1644.041369965725</v>
      </c>
      <c r="AC53" t="n">
        <v>1487.13636904275</v>
      </c>
      <c r="AD53" t="n">
        <v>1201570.209347547</v>
      </c>
      <c r="AE53" t="n">
        <v>1644041.369965725</v>
      </c>
      <c r="AF53" t="n">
        <v>2.771791786658312e-06</v>
      </c>
      <c r="AG53" t="n">
        <v>2.35375</v>
      </c>
      <c r="AH53" t="n">
        <v>1487136.36904275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1.7715</v>
      </c>
      <c r="E54" t="n">
        <v>56.45</v>
      </c>
      <c r="F54" t="n">
        <v>53.38</v>
      </c>
      <c r="G54" t="n">
        <v>110.45</v>
      </c>
      <c r="H54" t="n">
        <v>1.55</v>
      </c>
      <c r="I54" t="n">
        <v>29</v>
      </c>
      <c r="J54" t="n">
        <v>159.9</v>
      </c>
      <c r="K54" t="n">
        <v>47.83</v>
      </c>
      <c r="L54" t="n">
        <v>14</v>
      </c>
      <c r="M54" t="n">
        <v>27</v>
      </c>
      <c r="N54" t="n">
        <v>28.07</v>
      </c>
      <c r="O54" t="n">
        <v>19955.16</v>
      </c>
      <c r="P54" t="n">
        <v>538.71</v>
      </c>
      <c r="Q54" t="n">
        <v>1367.17</v>
      </c>
      <c r="R54" t="n">
        <v>132.56</v>
      </c>
      <c r="S54" t="n">
        <v>104.26</v>
      </c>
      <c r="T54" t="n">
        <v>13188.88</v>
      </c>
      <c r="U54" t="n">
        <v>0.79</v>
      </c>
      <c r="V54" t="n">
        <v>0.9</v>
      </c>
      <c r="W54" t="n">
        <v>20.7</v>
      </c>
      <c r="X54" t="n">
        <v>0.8100000000000001</v>
      </c>
      <c r="Y54" t="n">
        <v>1</v>
      </c>
      <c r="Z54" t="n">
        <v>10</v>
      </c>
      <c r="AA54" t="n">
        <v>1199.857737157291</v>
      </c>
      <c r="AB54" t="n">
        <v>1641.698289966077</v>
      </c>
      <c r="AC54" t="n">
        <v>1485.016909309735</v>
      </c>
      <c r="AD54" t="n">
        <v>1199857.737157291</v>
      </c>
      <c r="AE54" t="n">
        <v>1641698.289966077</v>
      </c>
      <c r="AF54" t="n">
        <v>2.773984040486526e-06</v>
      </c>
      <c r="AG54" t="n">
        <v>2.352083333333333</v>
      </c>
      <c r="AH54" t="n">
        <v>1485016.909309735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1.7727</v>
      </c>
      <c r="E55" t="n">
        <v>56.41</v>
      </c>
      <c r="F55" t="n">
        <v>53.37</v>
      </c>
      <c r="G55" t="n">
        <v>114.37</v>
      </c>
      <c r="H55" t="n">
        <v>1.58</v>
      </c>
      <c r="I55" t="n">
        <v>28</v>
      </c>
      <c r="J55" t="n">
        <v>160.26</v>
      </c>
      <c r="K55" t="n">
        <v>47.83</v>
      </c>
      <c r="L55" t="n">
        <v>14.25</v>
      </c>
      <c r="M55" t="n">
        <v>26</v>
      </c>
      <c r="N55" t="n">
        <v>28.18</v>
      </c>
      <c r="O55" t="n">
        <v>19998.99</v>
      </c>
      <c r="P55" t="n">
        <v>536.21</v>
      </c>
      <c r="Q55" t="n">
        <v>1367.18</v>
      </c>
      <c r="R55" t="n">
        <v>132.28</v>
      </c>
      <c r="S55" t="n">
        <v>104.26</v>
      </c>
      <c r="T55" t="n">
        <v>13055.46</v>
      </c>
      <c r="U55" t="n">
        <v>0.79</v>
      </c>
      <c r="V55" t="n">
        <v>0.9</v>
      </c>
      <c r="W55" t="n">
        <v>20.7</v>
      </c>
      <c r="X55" t="n">
        <v>0.8</v>
      </c>
      <c r="Y55" t="n">
        <v>1</v>
      </c>
      <c r="Z55" t="n">
        <v>10</v>
      </c>
      <c r="AA55" t="n">
        <v>1195.552288265739</v>
      </c>
      <c r="AB55" t="n">
        <v>1635.807384849654</v>
      </c>
      <c r="AC55" t="n">
        <v>1479.688223909687</v>
      </c>
      <c r="AD55" t="n">
        <v>1195552.288265739</v>
      </c>
      <c r="AE55" t="n">
        <v>1635807.384849654</v>
      </c>
      <c r="AF55" t="n">
        <v>2.775863115196424e-06</v>
      </c>
      <c r="AG55" t="n">
        <v>2.350416666666666</v>
      </c>
      <c r="AH55" t="n">
        <v>1479688.223909687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1.7739</v>
      </c>
      <c r="E56" t="n">
        <v>56.37</v>
      </c>
      <c r="F56" t="n">
        <v>53.34</v>
      </c>
      <c r="G56" t="n">
        <v>114.29</v>
      </c>
      <c r="H56" t="n">
        <v>1.6</v>
      </c>
      <c r="I56" t="n">
        <v>28</v>
      </c>
      <c r="J56" t="n">
        <v>160.61</v>
      </c>
      <c r="K56" t="n">
        <v>47.83</v>
      </c>
      <c r="L56" t="n">
        <v>14.5</v>
      </c>
      <c r="M56" t="n">
        <v>26</v>
      </c>
      <c r="N56" t="n">
        <v>28.28</v>
      </c>
      <c r="O56" t="n">
        <v>20042.86</v>
      </c>
      <c r="P56" t="n">
        <v>534.15</v>
      </c>
      <c r="Q56" t="n">
        <v>1367.22</v>
      </c>
      <c r="R56" t="n">
        <v>131.23</v>
      </c>
      <c r="S56" t="n">
        <v>104.26</v>
      </c>
      <c r="T56" t="n">
        <v>12530.28</v>
      </c>
      <c r="U56" t="n">
        <v>0.79</v>
      </c>
      <c r="V56" t="n">
        <v>0.9</v>
      </c>
      <c r="W56" t="n">
        <v>20.69</v>
      </c>
      <c r="X56" t="n">
        <v>0.76</v>
      </c>
      <c r="Y56" t="n">
        <v>1</v>
      </c>
      <c r="Z56" t="n">
        <v>10</v>
      </c>
      <c r="AA56" t="n">
        <v>1191.687714723701</v>
      </c>
      <c r="AB56" t="n">
        <v>1630.519704836486</v>
      </c>
      <c r="AC56" t="n">
        <v>1474.905192655669</v>
      </c>
      <c r="AD56" t="n">
        <v>1191687.7147237</v>
      </c>
      <c r="AE56" t="n">
        <v>1630519.704836486</v>
      </c>
      <c r="AF56" t="n">
        <v>2.777742189906321e-06</v>
      </c>
      <c r="AG56" t="n">
        <v>2.34875</v>
      </c>
      <c r="AH56" t="n">
        <v>1474905.192655669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1.7747</v>
      </c>
      <c r="E57" t="n">
        <v>56.35</v>
      </c>
      <c r="F57" t="n">
        <v>53.34</v>
      </c>
      <c r="G57" t="n">
        <v>118.53</v>
      </c>
      <c r="H57" t="n">
        <v>1.62</v>
      </c>
      <c r="I57" t="n">
        <v>27</v>
      </c>
      <c r="J57" t="n">
        <v>160.97</v>
      </c>
      <c r="K57" t="n">
        <v>47.83</v>
      </c>
      <c r="L57" t="n">
        <v>14.75</v>
      </c>
      <c r="M57" t="n">
        <v>25</v>
      </c>
      <c r="N57" t="n">
        <v>28.39</v>
      </c>
      <c r="O57" t="n">
        <v>20086.77</v>
      </c>
      <c r="P57" t="n">
        <v>532.47</v>
      </c>
      <c r="Q57" t="n">
        <v>1367.18</v>
      </c>
      <c r="R57" t="n">
        <v>131.27</v>
      </c>
      <c r="S57" t="n">
        <v>104.26</v>
      </c>
      <c r="T57" t="n">
        <v>12554.92</v>
      </c>
      <c r="U57" t="n">
        <v>0.79</v>
      </c>
      <c r="V57" t="n">
        <v>0.9</v>
      </c>
      <c r="W57" t="n">
        <v>20.69</v>
      </c>
      <c r="X57" t="n">
        <v>0.76</v>
      </c>
      <c r="Y57" t="n">
        <v>1</v>
      </c>
      <c r="Z57" t="n">
        <v>10</v>
      </c>
      <c r="AA57" t="n">
        <v>1188.863705354923</v>
      </c>
      <c r="AB57" t="n">
        <v>1626.655770631623</v>
      </c>
      <c r="AC57" t="n">
        <v>1471.410026908253</v>
      </c>
      <c r="AD57" t="n">
        <v>1188863.705354922</v>
      </c>
      <c r="AE57" t="n">
        <v>1626655.770631623</v>
      </c>
      <c r="AF57" t="n">
        <v>2.778994906379586e-06</v>
      </c>
      <c r="AG57" t="n">
        <v>2.347916666666667</v>
      </c>
      <c r="AH57" t="n">
        <v>1471410.026908253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1.7756</v>
      </c>
      <c r="E58" t="n">
        <v>56.32</v>
      </c>
      <c r="F58" t="n">
        <v>53.31</v>
      </c>
      <c r="G58" t="n">
        <v>118.47</v>
      </c>
      <c r="H58" t="n">
        <v>1.65</v>
      </c>
      <c r="I58" t="n">
        <v>27</v>
      </c>
      <c r="J58" t="n">
        <v>161.32</v>
      </c>
      <c r="K58" t="n">
        <v>47.83</v>
      </c>
      <c r="L58" t="n">
        <v>15</v>
      </c>
      <c r="M58" t="n">
        <v>25</v>
      </c>
      <c r="N58" t="n">
        <v>28.5</v>
      </c>
      <c r="O58" t="n">
        <v>20130.71</v>
      </c>
      <c r="P58" t="n">
        <v>528.9</v>
      </c>
      <c r="Q58" t="n">
        <v>1367.23</v>
      </c>
      <c r="R58" t="n">
        <v>130.41</v>
      </c>
      <c r="S58" t="n">
        <v>104.26</v>
      </c>
      <c r="T58" t="n">
        <v>12127.09</v>
      </c>
      <c r="U58" t="n">
        <v>0.8</v>
      </c>
      <c r="V58" t="n">
        <v>0.9</v>
      </c>
      <c r="W58" t="n">
        <v>20.68</v>
      </c>
      <c r="X58" t="n">
        <v>0.73</v>
      </c>
      <c r="Y58" t="n">
        <v>1</v>
      </c>
      <c r="Z58" t="n">
        <v>10</v>
      </c>
      <c r="AA58" t="n">
        <v>1183.151286073257</v>
      </c>
      <c r="AB58" t="n">
        <v>1618.839786556297</v>
      </c>
      <c r="AC58" t="n">
        <v>1464.339989383273</v>
      </c>
      <c r="AD58" t="n">
        <v>1183151.286073257</v>
      </c>
      <c r="AE58" t="n">
        <v>1618839.786556297</v>
      </c>
      <c r="AF58" t="n">
        <v>2.78040421241201e-06</v>
      </c>
      <c r="AG58" t="n">
        <v>2.346666666666667</v>
      </c>
      <c r="AH58" t="n">
        <v>1464339.989383273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1.7771</v>
      </c>
      <c r="E59" t="n">
        <v>56.27</v>
      </c>
      <c r="F59" t="n">
        <v>53.29</v>
      </c>
      <c r="G59" t="n">
        <v>122.98</v>
      </c>
      <c r="H59" t="n">
        <v>1.67</v>
      </c>
      <c r="I59" t="n">
        <v>26</v>
      </c>
      <c r="J59" t="n">
        <v>161.68</v>
      </c>
      <c r="K59" t="n">
        <v>47.83</v>
      </c>
      <c r="L59" t="n">
        <v>15.25</v>
      </c>
      <c r="M59" t="n">
        <v>24</v>
      </c>
      <c r="N59" t="n">
        <v>28.6</v>
      </c>
      <c r="O59" t="n">
        <v>20174.69</v>
      </c>
      <c r="P59" t="n">
        <v>528.14</v>
      </c>
      <c r="Q59" t="n">
        <v>1367.2</v>
      </c>
      <c r="R59" t="n">
        <v>129.77</v>
      </c>
      <c r="S59" t="n">
        <v>104.26</v>
      </c>
      <c r="T59" t="n">
        <v>11811.91</v>
      </c>
      <c r="U59" t="n">
        <v>0.8</v>
      </c>
      <c r="V59" t="n">
        <v>0.9</v>
      </c>
      <c r="W59" t="n">
        <v>20.69</v>
      </c>
      <c r="X59" t="n">
        <v>0.72</v>
      </c>
      <c r="Y59" t="n">
        <v>1</v>
      </c>
      <c r="Z59" t="n">
        <v>10</v>
      </c>
      <c r="AA59" t="n">
        <v>1180.953885732102</v>
      </c>
      <c r="AB59" t="n">
        <v>1615.833206467067</v>
      </c>
      <c r="AC59" t="n">
        <v>1461.620353077998</v>
      </c>
      <c r="AD59" t="n">
        <v>1180953.885732102</v>
      </c>
      <c r="AE59" t="n">
        <v>1615833.206467067</v>
      </c>
      <c r="AF59" t="n">
        <v>2.782753055799382e-06</v>
      </c>
      <c r="AG59" t="n">
        <v>2.344583333333333</v>
      </c>
      <c r="AH59" t="n">
        <v>1461620.353077998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1.7774</v>
      </c>
      <c r="E60" t="n">
        <v>56.26</v>
      </c>
      <c r="F60" t="n">
        <v>53.28</v>
      </c>
      <c r="G60" t="n">
        <v>122.96</v>
      </c>
      <c r="H60" t="n">
        <v>1.69</v>
      </c>
      <c r="I60" t="n">
        <v>26</v>
      </c>
      <c r="J60" t="n">
        <v>162.04</v>
      </c>
      <c r="K60" t="n">
        <v>47.83</v>
      </c>
      <c r="L60" t="n">
        <v>15.5</v>
      </c>
      <c r="M60" t="n">
        <v>24</v>
      </c>
      <c r="N60" t="n">
        <v>28.71</v>
      </c>
      <c r="O60" t="n">
        <v>20218.71</v>
      </c>
      <c r="P60" t="n">
        <v>526.4400000000001</v>
      </c>
      <c r="Q60" t="n">
        <v>1367.2</v>
      </c>
      <c r="R60" t="n">
        <v>129.61</v>
      </c>
      <c r="S60" t="n">
        <v>104.26</v>
      </c>
      <c r="T60" t="n">
        <v>11729.33</v>
      </c>
      <c r="U60" t="n">
        <v>0.8</v>
      </c>
      <c r="V60" t="n">
        <v>0.9</v>
      </c>
      <c r="W60" t="n">
        <v>20.68</v>
      </c>
      <c r="X60" t="n">
        <v>0.71</v>
      </c>
      <c r="Y60" t="n">
        <v>1</v>
      </c>
      <c r="Z60" t="n">
        <v>10</v>
      </c>
      <c r="AA60" t="n">
        <v>1178.359002825689</v>
      </c>
      <c r="AB60" t="n">
        <v>1612.282773196359</v>
      </c>
      <c r="AC60" t="n">
        <v>1458.408768175582</v>
      </c>
      <c r="AD60" t="n">
        <v>1178359.002825689</v>
      </c>
      <c r="AE60" t="n">
        <v>1612282.773196359</v>
      </c>
      <c r="AF60" t="n">
        <v>2.783222824476856e-06</v>
      </c>
      <c r="AG60" t="n">
        <v>2.344166666666667</v>
      </c>
      <c r="AH60" t="n">
        <v>1458408.768175582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1.779</v>
      </c>
      <c r="E61" t="n">
        <v>56.21</v>
      </c>
      <c r="F61" t="n">
        <v>53.26</v>
      </c>
      <c r="G61" t="n">
        <v>127.82</v>
      </c>
      <c r="H61" t="n">
        <v>1.72</v>
      </c>
      <c r="I61" t="n">
        <v>25</v>
      </c>
      <c r="J61" t="n">
        <v>162.4</v>
      </c>
      <c r="K61" t="n">
        <v>47.83</v>
      </c>
      <c r="L61" t="n">
        <v>15.75</v>
      </c>
      <c r="M61" t="n">
        <v>23</v>
      </c>
      <c r="N61" t="n">
        <v>28.82</v>
      </c>
      <c r="O61" t="n">
        <v>20262.76</v>
      </c>
      <c r="P61" t="n">
        <v>524.71</v>
      </c>
      <c r="Q61" t="n">
        <v>1367.3</v>
      </c>
      <c r="R61" t="n">
        <v>128.81</v>
      </c>
      <c r="S61" t="n">
        <v>104.26</v>
      </c>
      <c r="T61" t="n">
        <v>11334.93</v>
      </c>
      <c r="U61" t="n">
        <v>0.8100000000000001</v>
      </c>
      <c r="V61" t="n">
        <v>0.9</v>
      </c>
      <c r="W61" t="n">
        <v>20.68</v>
      </c>
      <c r="X61" t="n">
        <v>0.68</v>
      </c>
      <c r="Y61" t="n">
        <v>1</v>
      </c>
      <c r="Z61" t="n">
        <v>10</v>
      </c>
      <c r="AA61" t="n">
        <v>1174.784274944814</v>
      </c>
      <c r="AB61" t="n">
        <v>1607.391672803881</v>
      </c>
      <c r="AC61" t="n">
        <v>1453.98446753986</v>
      </c>
      <c r="AD61" t="n">
        <v>1174784.274944814</v>
      </c>
      <c r="AE61" t="n">
        <v>1607391.672803881</v>
      </c>
      <c r="AF61" t="n">
        <v>2.785728257423386e-06</v>
      </c>
      <c r="AG61" t="n">
        <v>2.342083333333334</v>
      </c>
      <c r="AH61" t="n">
        <v>1453984.46753986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1.7789</v>
      </c>
      <c r="E62" t="n">
        <v>56.21</v>
      </c>
      <c r="F62" t="n">
        <v>53.26</v>
      </c>
      <c r="G62" t="n">
        <v>127.83</v>
      </c>
      <c r="H62" t="n">
        <v>1.74</v>
      </c>
      <c r="I62" t="n">
        <v>25</v>
      </c>
      <c r="J62" t="n">
        <v>162.75</v>
      </c>
      <c r="K62" t="n">
        <v>47.83</v>
      </c>
      <c r="L62" t="n">
        <v>16</v>
      </c>
      <c r="M62" t="n">
        <v>23</v>
      </c>
      <c r="N62" t="n">
        <v>28.92</v>
      </c>
      <c r="O62" t="n">
        <v>20306.85</v>
      </c>
      <c r="P62" t="n">
        <v>521.0599999999999</v>
      </c>
      <c r="Q62" t="n">
        <v>1367.16</v>
      </c>
      <c r="R62" t="n">
        <v>128.96</v>
      </c>
      <c r="S62" t="n">
        <v>104.26</v>
      </c>
      <c r="T62" t="n">
        <v>11410.62</v>
      </c>
      <c r="U62" t="n">
        <v>0.8100000000000001</v>
      </c>
      <c r="V62" t="n">
        <v>0.9</v>
      </c>
      <c r="W62" t="n">
        <v>20.68</v>
      </c>
      <c r="X62" t="n">
        <v>0.6899999999999999</v>
      </c>
      <c r="Y62" t="n">
        <v>1</v>
      </c>
      <c r="Z62" t="n">
        <v>10</v>
      </c>
      <c r="AA62" t="n">
        <v>1169.886329808604</v>
      </c>
      <c r="AB62" t="n">
        <v>1600.69008818643</v>
      </c>
      <c r="AC62" t="n">
        <v>1447.922472752565</v>
      </c>
      <c r="AD62" t="n">
        <v>1169886.329808604</v>
      </c>
      <c r="AE62" t="n">
        <v>1600690.08818643</v>
      </c>
      <c r="AF62" t="n">
        <v>2.785571667864228e-06</v>
      </c>
      <c r="AG62" t="n">
        <v>2.342083333333334</v>
      </c>
      <c r="AH62" t="n">
        <v>1447922.472752565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1.7813</v>
      </c>
      <c r="E63" t="n">
        <v>56.14</v>
      </c>
      <c r="F63" t="n">
        <v>53.22</v>
      </c>
      <c r="G63" t="n">
        <v>133.04</v>
      </c>
      <c r="H63" t="n">
        <v>1.77</v>
      </c>
      <c r="I63" t="n">
        <v>24</v>
      </c>
      <c r="J63" t="n">
        <v>163.11</v>
      </c>
      <c r="K63" t="n">
        <v>47.83</v>
      </c>
      <c r="L63" t="n">
        <v>16.25</v>
      </c>
      <c r="M63" t="n">
        <v>22</v>
      </c>
      <c r="N63" t="n">
        <v>29.03</v>
      </c>
      <c r="O63" t="n">
        <v>20350.97</v>
      </c>
      <c r="P63" t="n">
        <v>519.4400000000001</v>
      </c>
      <c r="Q63" t="n">
        <v>1367.2</v>
      </c>
      <c r="R63" t="n">
        <v>127.47</v>
      </c>
      <c r="S63" t="n">
        <v>104.26</v>
      </c>
      <c r="T63" t="n">
        <v>10671.48</v>
      </c>
      <c r="U63" t="n">
        <v>0.82</v>
      </c>
      <c r="V63" t="n">
        <v>0.9</v>
      </c>
      <c r="W63" t="n">
        <v>20.68</v>
      </c>
      <c r="X63" t="n">
        <v>0.64</v>
      </c>
      <c r="Y63" t="n">
        <v>1</v>
      </c>
      <c r="Z63" t="n">
        <v>10</v>
      </c>
      <c r="AA63" t="n">
        <v>1165.786265546968</v>
      </c>
      <c r="AB63" t="n">
        <v>1595.08019938159</v>
      </c>
      <c r="AC63" t="n">
        <v>1442.847983861731</v>
      </c>
      <c r="AD63" t="n">
        <v>1165786.265546968</v>
      </c>
      <c r="AE63" t="n">
        <v>1595080.19938159</v>
      </c>
      <c r="AF63" t="n">
        <v>2.789329817284024e-06</v>
      </c>
      <c r="AG63" t="n">
        <v>2.339166666666667</v>
      </c>
      <c r="AH63" t="n">
        <v>1442847.983861731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1.7804</v>
      </c>
      <c r="E64" t="n">
        <v>56.17</v>
      </c>
      <c r="F64" t="n">
        <v>53.24</v>
      </c>
      <c r="G64" t="n">
        <v>133.11</v>
      </c>
      <c r="H64" t="n">
        <v>1.79</v>
      </c>
      <c r="I64" t="n">
        <v>24</v>
      </c>
      <c r="J64" t="n">
        <v>163.47</v>
      </c>
      <c r="K64" t="n">
        <v>47.83</v>
      </c>
      <c r="L64" t="n">
        <v>16.5</v>
      </c>
      <c r="M64" t="n">
        <v>22</v>
      </c>
      <c r="N64" t="n">
        <v>29.14</v>
      </c>
      <c r="O64" t="n">
        <v>20395.14</v>
      </c>
      <c r="P64" t="n">
        <v>519.24</v>
      </c>
      <c r="Q64" t="n">
        <v>1367.32</v>
      </c>
      <c r="R64" t="n">
        <v>128.18</v>
      </c>
      <c r="S64" t="n">
        <v>104.26</v>
      </c>
      <c r="T64" t="n">
        <v>11025.52</v>
      </c>
      <c r="U64" t="n">
        <v>0.8100000000000001</v>
      </c>
      <c r="V64" t="n">
        <v>0.9</v>
      </c>
      <c r="W64" t="n">
        <v>20.68</v>
      </c>
      <c r="X64" t="n">
        <v>0.67</v>
      </c>
      <c r="Y64" t="n">
        <v>1</v>
      </c>
      <c r="Z64" t="n">
        <v>10</v>
      </c>
      <c r="AA64" t="n">
        <v>1166.268075480215</v>
      </c>
      <c r="AB64" t="n">
        <v>1595.739432988213</v>
      </c>
      <c r="AC64" t="n">
        <v>1443.444301138178</v>
      </c>
      <c r="AD64" t="n">
        <v>1166268.075480215</v>
      </c>
      <c r="AE64" t="n">
        <v>1595739.432988213</v>
      </c>
      <c r="AF64" t="n">
        <v>2.787920511251601e-06</v>
      </c>
      <c r="AG64" t="n">
        <v>2.340416666666667</v>
      </c>
      <c r="AH64" t="n">
        <v>1443444.301138178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1.7805</v>
      </c>
      <c r="E65" t="n">
        <v>56.16</v>
      </c>
      <c r="F65" t="n">
        <v>53.24</v>
      </c>
      <c r="G65" t="n">
        <v>133.1</v>
      </c>
      <c r="H65" t="n">
        <v>1.81</v>
      </c>
      <c r="I65" t="n">
        <v>24</v>
      </c>
      <c r="J65" t="n">
        <v>163.83</v>
      </c>
      <c r="K65" t="n">
        <v>47.83</v>
      </c>
      <c r="L65" t="n">
        <v>16.75</v>
      </c>
      <c r="M65" t="n">
        <v>22</v>
      </c>
      <c r="N65" t="n">
        <v>29.25</v>
      </c>
      <c r="O65" t="n">
        <v>20439.33</v>
      </c>
      <c r="P65" t="n">
        <v>516.55</v>
      </c>
      <c r="Q65" t="n">
        <v>1367.23</v>
      </c>
      <c r="R65" t="n">
        <v>128.12</v>
      </c>
      <c r="S65" t="n">
        <v>104.26</v>
      </c>
      <c r="T65" t="n">
        <v>10994.22</v>
      </c>
      <c r="U65" t="n">
        <v>0.8100000000000001</v>
      </c>
      <c r="V65" t="n">
        <v>0.9</v>
      </c>
      <c r="W65" t="n">
        <v>20.68</v>
      </c>
      <c r="X65" t="n">
        <v>0.67</v>
      </c>
      <c r="Y65" t="n">
        <v>1</v>
      </c>
      <c r="Z65" t="n">
        <v>10</v>
      </c>
      <c r="AA65" t="n">
        <v>1162.545814091794</v>
      </c>
      <c r="AB65" t="n">
        <v>1590.646470741992</v>
      </c>
      <c r="AC65" t="n">
        <v>1438.837404060718</v>
      </c>
      <c r="AD65" t="n">
        <v>1162545.814091794</v>
      </c>
      <c r="AE65" t="n">
        <v>1590646.470741992</v>
      </c>
      <c r="AF65" t="n">
        <v>2.788077100810759e-06</v>
      </c>
      <c r="AG65" t="n">
        <v>2.34</v>
      </c>
      <c r="AH65" t="n">
        <v>1438837.404060718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1.7822</v>
      </c>
      <c r="E66" t="n">
        <v>56.11</v>
      </c>
      <c r="F66" t="n">
        <v>53.22</v>
      </c>
      <c r="G66" t="n">
        <v>138.83</v>
      </c>
      <c r="H66" t="n">
        <v>1.83</v>
      </c>
      <c r="I66" t="n">
        <v>23</v>
      </c>
      <c r="J66" t="n">
        <v>164.19</v>
      </c>
      <c r="K66" t="n">
        <v>47.83</v>
      </c>
      <c r="L66" t="n">
        <v>17</v>
      </c>
      <c r="M66" t="n">
        <v>21</v>
      </c>
      <c r="N66" t="n">
        <v>29.36</v>
      </c>
      <c r="O66" t="n">
        <v>20483.57</v>
      </c>
      <c r="P66" t="n">
        <v>515.61</v>
      </c>
      <c r="Q66" t="n">
        <v>1367.28</v>
      </c>
      <c r="R66" t="n">
        <v>127.13</v>
      </c>
      <c r="S66" t="n">
        <v>104.26</v>
      </c>
      <c r="T66" t="n">
        <v>10505.46</v>
      </c>
      <c r="U66" t="n">
        <v>0.82</v>
      </c>
      <c r="V66" t="n">
        <v>0.9</v>
      </c>
      <c r="W66" t="n">
        <v>20.69</v>
      </c>
      <c r="X66" t="n">
        <v>0.64</v>
      </c>
      <c r="Y66" t="n">
        <v>1</v>
      </c>
      <c r="Z66" t="n">
        <v>10</v>
      </c>
      <c r="AA66" t="n">
        <v>1159.999846053057</v>
      </c>
      <c r="AB66" t="n">
        <v>1587.162964951209</v>
      </c>
      <c r="AC66" t="n">
        <v>1435.686359173477</v>
      </c>
      <c r="AD66" t="n">
        <v>1159999.846053057</v>
      </c>
      <c r="AE66" t="n">
        <v>1587162.964951209</v>
      </c>
      <c r="AF66" t="n">
        <v>2.790739123316447e-06</v>
      </c>
      <c r="AG66" t="n">
        <v>2.337916666666667</v>
      </c>
      <c r="AH66" t="n">
        <v>1435686.359173477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1.7816</v>
      </c>
      <c r="E67" t="n">
        <v>56.13</v>
      </c>
      <c r="F67" t="n">
        <v>53.24</v>
      </c>
      <c r="G67" t="n">
        <v>138.87</v>
      </c>
      <c r="H67" t="n">
        <v>1.86</v>
      </c>
      <c r="I67" t="n">
        <v>23</v>
      </c>
      <c r="J67" t="n">
        <v>164.54</v>
      </c>
      <c r="K67" t="n">
        <v>47.83</v>
      </c>
      <c r="L67" t="n">
        <v>17.25</v>
      </c>
      <c r="M67" t="n">
        <v>21</v>
      </c>
      <c r="N67" t="n">
        <v>29.47</v>
      </c>
      <c r="O67" t="n">
        <v>20527.85</v>
      </c>
      <c r="P67" t="n">
        <v>513.38</v>
      </c>
      <c r="Q67" t="n">
        <v>1367.22</v>
      </c>
      <c r="R67" t="n">
        <v>127.99</v>
      </c>
      <c r="S67" t="n">
        <v>104.26</v>
      </c>
      <c r="T67" t="n">
        <v>10938.13</v>
      </c>
      <c r="U67" t="n">
        <v>0.8100000000000001</v>
      </c>
      <c r="V67" t="n">
        <v>0.9</v>
      </c>
      <c r="W67" t="n">
        <v>20.68</v>
      </c>
      <c r="X67" t="n">
        <v>0.66</v>
      </c>
      <c r="Y67" t="n">
        <v>1</v>
      </c>
      <c r="Z67" t="n">
        <v>10</v>
      </c>
      <c r="AA67" t="n">
        <v>1157.527236633319</v>
      </c>
      <c r="AB67" t="n">
        <v>1583.779831659295</v>
      </c>
      <c r="AC67" t="n">
        <v>1432.626107374685</v>
      </c>
      <c r="AD67" t="n">
        <v>1157527.236633319</v>
      </c>
      <c r="AE67" t="n">
        <v>1583779.831659295</v>
      </c>
      <c r="AF67" t="n">
        <v>2.789799585961499e-06</v>
      </c>
      <c r="AG67" t="n">
        <v>2.33875</v>
      </c>
      <c r="AH67" t="n">
        <v>1432626.107374686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1.7849</v>
      </c>
      <c r="E68" t="n">
        <v>56.03</v>
      </c>
      <c r="F68" t="n">
        <v>53.16</v>
      </c>
      <c r="G68" t="n">
        <v>144.99</v>
      </c>
      <c r="H68" t="n">
        <v>1.88</v>
      </c>
      <c r="I68" t="n">
        <v>22</v>
      </c>
      <c r="J68" t="n">
        <v>164.9</v>
      </c>
      <c r="K68" t="n">
        <v>47.83</v>
      </c>
      <c r="L68" t="n">
        <v>17.5</v>
      </c>
      <c r="M68" t="n">
        <v>20</v>
      </c>
      <c r="N68" t="n">
        <v>29.58</v>
      </c>
      <c r="O68" t="n">
        <v>20572.16</v>
      </c>
      <c r="P68" t="n">
        <v>510.6</v>
      </c>
      <c r="Q68" t="n">
        <v>1367.18</v>
      </c>
      <c r="R68" t="n">
        <v>125.65</v>
      </c>
      <c r="S68" t="n">
        <v>104.26</v>
      </c>
      <c r="T68" t="n">
        <v>9770.4</v>
      </c>
      <c r="U68" t="n">
        <v>0.83</v>
      </c>
      <c r="V68" t="n">
        <v>0.9</v>
      </c>
      <c r="W68" t="n">
        <v>20.68</v>
      </c>
      <c r="X68" t="n">
        <v>0.59</v>
      </c>
      <c r="Y68" t="n">
        <v>1</v>
      </c>
      <c r="Z68" t="n">
        <v>10</v>
      </c>
      <c r="AA68" t="n">
        <v>1150.968779469941</v>
      </c>
      <c r="AB68" t="n">
        <v>1574.806261229652</v>
      </c>
      <c r="AC68" t="n">
        <v>1424.508961912363</v>
      </c>
      <c r="AD68" t="n">
        <v>1150968.779469941</v>
      </c>
      <c r="AE68" t="n">
        <v>1574806.261229652</v>
      </c>
      <c r="AF68" t="n">
        <v>2.794967041413717e-06</v>
      </c>
      <c r="AG68" t="n">
        <v>2.334583333333333</v>
      </c>
      <c r="AH68" t="n">
        <v>1424508.961912363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1.7841</v>
      </c>
      <c r="E69" t="n">
        <v>56.05</v>
      </c>
      <c r="F69" t="n">
        <v>53.19</v>
      </c>
      <c r="G69" t="n">
        <v>145.05</v>
      </c>
      <c r="H69" t="n">
        <v>1.9</v>
      </c>
      <c r="I69" t="n">
        <v>22</v>
      </c>
      <c r="J69" t="n">
        <v>165.26</v>
      </c>
      <c r="K69" t="n">
        <v>47.83</v>
      </c>
      <c r="L69" t="n">
        <v>17.75</v>
      </c>
      <c r="M69" t="n">
        <v>17</v>
      </c>
      <c r="N69" t="n">
        <v>29.69</v>
      </c>
      <c r="O69" t="n">
        <v>20616.5</v>
      </c>
      <c r="P69" t="n">
        <v>510.22</v>
      </c>
      <c r="Q69" t="n">
        <v>1367.34</v>
      </c>
      <c r="R69" t="n">
        <v>126.07</v>
      </c>
      <c r="S69" t="n">
        <v>104.26</v>
      </c>
      <c r="T69" t="n">
        <v>9979.700000000001</v>
      </c>
      <c r="U69" t="n">
        <v>0.83</v>
      </c>
      <c r="V69" t="n">
        <v>0.9</v>
      </c>
      <c r="W69" t="n">
        <v>20.69</v>
      </c>
      <c r="X69" t="n">
        <v>0.61</v>
      </c>
      <c r="Y69" t="n">
        <v>1</v>
      </c>
      <c r="Z69" t="n">
        <v>10</v>
      </c>
      <c r="AA69" t="n">
        <v>1151.212940944957</v>
      </c>
      <c r="AB69" t="n">
        <v>1575.140333731413</v>
      </c>
      <c r="AC69" t="n">
        <v>1424.811151003429</v>
      </c>
      <c r="AD69" t="n">
        <v>1151212.940944957</v>
      </c>
      <c r="AE69" t="n">
        <v>1575140.333731413</v>
      </c>
      <c r="AF69" t="n">
        <v>2.793714324940452e-06</v>
      </c>
      <c r="AG69" t="n">
        <v>2.335416666666667</v>
      </c>
      <c r="AH69" t="n">
        <v>1424811.151003429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1.7843</v>
      </c>
      <c r="E70" t="n">
        <v>56.04</v>
      </c>
      <c r="F70" t="n">
        <v>53.18</v>
      </c>
      <c r="G70" t="n">
        <v>145.04</v>
      </c>
      <c r="H70" t="n">
        <v>1.93</v>
      </c>
      <c r="I70" t="n">
        <v>22</v>
      </c>
      <c r="J70" t="n">
        <v>165.62</v>
      </c>
      <c r="K70" t="n">
        <v>47.83</v>
      </c>
      <c r="L70" t="n">
        <v>18</v>
      </c>
      <c r="M70" t="n">
        <v>15</v>
      </c>
      <c r="N70" t="n">
        <v>29.8</v>
      </c>
      <c r="O70" t="n">
        <v>20660.89</v>
      </c>
      <c r="P70" t="n">
        <v>509.23</v>
      </c>
      <c r="Q70" t="n">
        <v>1367.21</v>
      </c>
      <c r="R70" t="n">
        <v>125.99</v>
      </c>
      <c r="S70" t="n">
        <v>104.26</v>
      </c>
      <c r="T70" t="n">
        <v>9943.700000000001</v>
      </c>
      <c r="U70" t="n">
        <v>0.83</v>
      </c>
      <c r="V70" t="n">
        <v>0.9</v>
      </c>
      <c r="W70" t="n">
        <v>20.68</v>
      </c>
      <c r="X70" t="n">
        <v>0.6</v>
      </c>
      <c r="Y70" t="n">
        <v>1</v>
      </c>
      <c r="Z70" t="n">
        <v>10</v>
      </c>
      <c r="AA70" t="n">
        <v>1149.658675885775</v>
      </c>
      <c r="AB70" t="n">
        <v>1573.013719708104</v>
      </c>
      <c r="AC70" t="n">
        <v>1422.887498037783</v>
      </c>
      <c r="AD70" t="n">
        <v>1149658.675885774</v>
      </c>
      <c r="AE70" t="n">
        <v>1573013.719708104</v>
      </c>
      <c r="AF70" t="n">
        <v>2.794027504058769e-06</v>
      </c>
      <c r="AG70" t="n">
        <v>2.335</v>
      </c>
      <c r="AH70" t="n">
        <v>1422887.498037783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1.784</v>
      </c>
      <c r="E71" t="n">
        <v>56.05</v>
      </c>
      <c r="F71" t="n">
        <v>53.19</v>
      </c>
      <c r="G71" t="n">
        <v>145.06</v>
      </c>
      <c r="H71" t="n">
        <v>1.95</v>
      </c>
      <c r="I71" t="n">
        <v>22</v>
      </c>
      <c r="J71" t="n">
        <v>165.98</v>
      </c>
      <c r="K71" t="n">
        <v>47.83</v>
      </c>
      <c r="L71" t="n">
        <v>18.25</v>
      </c>
      <c r="M71" t="n">
        <v>14</v>
      </c>
      <c r="N71" t="n">
        <v>29.91</v>
      </c>
      <c r="O71" t="n">
        <v>20705.31</v>
      </c>
      <c r="P71" t="n">
        <v>507.77</v>
      </c>
      <c r="Q71" t="n">
        <v>1367.18</v>
      </c>
      <c r="R71" t="n">
        <v>126.24</v>
      </c>
      <c r="S71" t="n">
        <v>104.26</v>
      </c>
      <c r="T71" t="n">
        <v>10068.01</v>
      </c>
      <c r="U71" t="n">
        <v>0.83</v>
      </c>
      <c r="V71" t="n">
        <v>0.9</v>
      </c>
      <c r="W71" t="n">
        <v>20.69</v>
      </c>
      <c r="X71" t="n">
        <v>0.61</v>
      </c>
      <c r="Y71" t="n">
        <v>1</v>
      </c>
      <c r="Z71" t="n">
        <v>10</v>
      </c>
      <c r="AA71" t="n">
        <v>1147.954573518649</v>
      </c>
      <c r="AB71" t="n">
        <v>1570.682091669713</v>
      </c>
      <c r="AC71" t="n">
        <v>1420.778397306916</v>
      </c>
      <c r="AD71" t="n">
        <v>1147954.573518649</v>
      </c>
      <c r="AE71" t="n">
        <v>1570682.091669713</v>
      </c>
      <c r="AF71" t="n">
        <v>2.793557735381294e-06</v>
      </c>
      <c r="AG71" t="n">
        <v>2.335416666666667</v>
      </c>
      <c r="AH71" t="n">
        <v>1420778.397306916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1.7857</v>
      </c>
      <c r="E72" t="n">
        <v>56</v>
      </c>
      <c r="F72" t="n">
        <v>53.17</v>
      </c>
      <c r="G72" t="n">
        <v>151.9</v>
      </c>
      <c r="H72" t="n">
        <v>1.97</v>
      </c>
      <c r="I72" t="n">
        <v>21</v>
      </c>
      <c r="J72" t="n">
        <v>166.34</v>
      </c>
      <c r="K72" t="n">
        <v>47.83</v>
      </c>
      <c r="L72" t="n">
        <v>18.5</v>
      </c>
      <c r="M72" t="n">
        <v>10</v>
      </c>
      <c r="N72" t="n">
        <v>30.02</v>
      </c>
      <c r="O72" t="n">
        <v>20749.77</v>
      </c>
      <c r="P72" t="n">
        <v>507.1</v>
      </c>
      <c r="Q72" t="n">
        <v>1367.22</v>
      </c>
      <c r="R72" t="n">
        <v>125.45</v>
      </c>
      <c r="S72" t="n">
        <v>104.26</v>
      </c>
      <c r="T72" t="n">
        <v>9678.43</v>
      </c>
      <c r="U72" t="n">
        <v>0.83</v>
      </c>
      <c r="V72" t="n">
        <v>0.9</v>
      </c>
      <c r="W72" t="n">
        <v>20.69</v>
      </c>
      <c r="X72" t="n">
        <v>0.59</v>
      </c>
      <c r="Y72" t="n">
        <v>1</v>
      </c>
      <c r="Z72" t="n">
        <v>10</v>
      </c>
      <c r="AA72" t="n">
        <v>1145.793108735162</v>
      </c>
      <c r="AB72" t="n">
        <v>1567.724680195849</v>
      </c>
      <c r="AC72" t="n">
        <v>1418.103237033365</v>
      </c>
      <c r="AD72" t="n">
        <v>1145793.108735162</v>
      </c>
      <c r="AE72" t="n">
        <v>1567724.680195849</v>
      </c>
      <c r="AF72" t="n">
        <v>2.796219757886982e-06</v>
      </c>
      <c r="AG72" t="n">
        <v>2.333333333333333</v>
      </c>
      <c r="AH72" t="n">
        <v>1418103.237033365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1.7863</v>
      </c>
      <c r="E73" t="n">
        <v>55.98</v>
      </c>
      <c r="F73" t="n">
        <v>53.15</v>
      </c>
      <c r="G73" t="n">
        <v>151.85</v>
      </c>
      <c r="H73" t="n">
        <v>1.99</v>
      </c>
      <c r="I73" t="n">
        <v>21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505.97</v>
      </c>
      <c r="Q73" t="n">
        <v>1367.31</v>
      </c>
      <c r="R73" t="n">
        <v>124.51</v>
      </c>
      <c r="S73" t="n">
        <v>104.26</v>
      </c>
      <c r="T73" t="n">
        <v>9205.940000000001</v>
      </c>
      <c r="U73" t="n">
        <v>0.84</v>
      </c>
      <c r="V73" t="n">
        <v>0.9</v>
      </c>
      <c r="W73" t="n">
        <v>20.69</v>
      </c>
      <c r="X73" t="n">
        <v>0.57</v>
      </c>
      <c r="Y73" t="n">
        <v>1</v>
      </c>
      <c r="Z73" t="n">
        <v>10</v>
      </c>
      <c r="AA73" t="n">
        <v>1143.714512421559</v>
      </c>
      <c r="AB73" t="n">
        <v>1564.88065301838</v>
      </c>
      <c r="AC73" t="n">
        <v>1415.530639818096</v>
      </c>
      <c r="AD73" t="n">
        <v>1143714.512421559</v>
      </c>
      <c r="AE73" t="n">
        <v>1564880.65301838</v>
      </c>
      <c r="AF73" t="n">
        <v>2.797159295241931e-06</v>
      </c>
      <c r="AG73" t="n">
        <v>2.3325</v>
      </c>
      <c r="AH73" t="n">
        <v>1415530.639818096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1.7861</v>
      </c>
      <c r="E74" t="n">
        <v>55.99</v>
      </c>
      <c r="F74" t="n">
        <v>53.15</v>
      </c>
      <c r="G74" t="n">
        <v>151.86</v>
      </c>
      <c r="H74" t="n">
        <v>2.02</v>
      </c>
      <c r="I74" t="n">
        <v>21</v>
      </c>
      <c r="J74" t="n">
        <v>167.07</v>
      </c>
      <c r="K74" t="n">
        <v>47.83</v>
      </c>
      <c r="L74" t="n">
        <v>19</v>
      </c>
      <c r="M74" t="n">
        <v>2</v>
      </c>
      <c r="N74" t="n">
        <v>30.24</v>
      </c>
      <c r="O74" t="n">
        <v>20838.81</v>
      </c>
      <c r="P74" t="n">
        <v>507.05</v>
      </c>
      <c r="Q74" t="n">
        <v>1367.31</v>
      </c>
      <c r="R74" t="n">
        <v>124.55</v>
      </c>
      <c r="S74" t="n">
        <v>104.26</v>
      </c>
      <c r="T74" t="n">
        <v>9226.35</v>
      </c>
      <c r="U74" t="n">
        <v>0.84</v>
      </c>
      <c r="V74" t="n">
        <v>0.9</v>
      </c>
      <c r="W74" t="n">
        <v>20.7</v>
      </c>
      <c r="X74" t="n">
        <v>0.58</v>
      </c>
      <c r="Y74" t="n">
        <v>1</v>
      </c>
      <c r="Z74" t="n">
        <v>10</v>
      </c>
      <c r="AA74" t="n">
        <v>1145.306389004999</v>
      </c>
      <c r="AB74" t="n">
        <v>1567.058728788482</v>
      </c>
      <c r="AC74" t="n">
        <v>1417.500843093647</v>
      </c>
      <c r="AD74" t="n">
        <v>1145306.389004999</v>
      </c>
      <c r="AE74" t="n">
        <v>1567058.728788482</v>
      </c>
      <c r="AF74" t="n">
        <v>2.796846116123615e-06</v>
      </c>
      <c r="AG74" t="n">
        <v>2.332916666666667</v>
      </c>
      <c r="AH74" t="n">
        <v>1417500.843093647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1.7861</v>
      </c>
      <c r="E75" t="n">
        <v>55.99</v>
      </c>
      <c r="F75" t="n">
        <v>53.15</v>
      </c>
      <c r="G75" t="n">
        <v>151.86</v>
      </c>
      <c r="H75" t="n">
        <v>2.04</v>
      </c>
      <c r="I75" t="n">
        <v>21</v>
      </c>
      <c r="J75" t="n">
        <v>167.43</v>
      </c>
      <c r="K75" t="n">
        <v>47.83</v>
      </c>
      <c r="L75" t="n">
        <v>19.25</v>
      </c>
      <c r="M75" t="n">
        <v>1</v>
      </c>
      <c r="N75" t="n">
        <v>30.35</v>
      </c>
      <c r="O75" t="n">
        <v>20883.38</v>
      </c>
      <c r="P75" t="n">
        <v>507.65</v>
      </c>
      <c r="Q75" t="n">
        <v>1367.25</v>
      </c>
      <c r="R75" t="n">
        <v>124.37</v>
      </c>
      <c r="S75" t="n">
        <v>104.26</v>
      </c>
      <c r="T75" t="n">
        <v>9136.889999999999</v>
      </c>
      <c r="U75" t="n">
        <v>0.84</v>
      </c>
      <c r="V75" t="n">
        <v>0.9</v>
      </c>
      <c r="W75" t="n">
        <v>20.7</v>
      </c>
      <c r="X75" t="n">
        <v>0.58</v>
      </c>
      <c r="Y75" t="n">
        <v>1</v>
      </c>
      <c r="Z75" t="n">
        <v>10</v>
      </c>
      <c r="AA75" t="n">
        <v>1146.118879319757</v>
      </c>
      <c r="AB75" t="n">
        <v>1568.170413881676</v>
      </c>
      <c r="AC75" t="n">
        <v>1418.506430521807</v>
      </c>
      <c r="AD75" t="n">
        <v>1146118.879319757</v>
      </c>
      <c r="AE75" t="n">
        <v>1568170.413881676</v>
      </c>
      <c r="AF75" t="n">
        <v>2.796846116123615e-06</v>
      </c>
      <c r="AG75" t="n">
        <v>2.332916666666667</v>
      </c>
      <c r="AH75" t="n">
        <v>1418506.430521807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1.786</v>
      </c>
      <c r="E76" t="n">
        <v>55.99</v>
      </c>
      <c r="F76" t="n">
        <v>53.16</v>
      </c>
      <c r="G76" t="n">
        <v>151.87</v>
      </c>
      <c r="H76" t="n">
        <v>2.06</v>
      </c>
      <c r="I76" t="n">
        <v>21</v>
      </c>
      <c r="J76" t="n">
        <v>167.79</v>
      </c>
      <c r="K76" t="n">
        <v>47.83</v>
      </c>
      <c r="L76" t="n">
        <v>19.5</v>
      </c>
      <c r="M76" t="n">
        <v>0</v>
      </c>
      <c r="N76" t="n">
        <v>30.46</v>
      </c>
      <c r="O76" t="n">
        <v>20928</v>
      </c>
      <c r="P76" t="n">
        <v>508.66</v>
      </c>
      <c r="Q76" t="n">
        <v>1367.3</v>
      </c>
      <c r="R76" t="n">
        <v>124.38</v>
      </c>
      <c r="S76" t="n">
        <v>104.26</v>
      </c>
      <c r="T76" t="n">
        <v>9141.870000000001</v>
      </c>
      <c r="U76" t="n">
        <v>0.84</v>
      </c>
      <c r="V76" t="n">
        <v>0.9</v>
      </c>
      <c r="W76" t="n">
        <v>20.7</v>
      </c>
      <c r="X76" t="n">
        <v>0.58</v>
      </c>
      <c r="Y76" t="n">
        <v>1</v>
      </c>
      <c r="Z76" t="n">
        <v>10</v>
      </c>
      <c r="AA76" t="n">
        <v>1147.631367653252</v>
      </c>
      <c r="AB76" t="n">
        <v>1570.23986714584</v>
      </c>
      <c r="AC76" t="n">
        <v>1420.378378070935</v>
      </c>
      <c r="AD76" t="n">
        <v>1147631.367653252</v>
      </c>
      <c r="AE76" t="n">
        <v>1570239.86714584</v>
      </c>
      <c r="AF76" t="n">
        <v>2.796689526564457e-06</v>
      </c>
      <c r="AG76" t="n">
        <v>2.332916666666667</v>
      </c>
      <c r="AH76" t="n">
        <v>1420378.378070935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0.9869</v>
      </c>
      <c r="E2" t="n">
        <v>101.33</v>
      </c>
      <c r="F2" t="n">
        <v>73.73999999999999</v>
      </c>
      <c r="G2" t="n">
        <v>6.25</v>
      </c>
      <c r="H2" t="n">
        <v>0.1</v>
      </c>
      <c r="I2" t="n">
        <v>708</v>
      </c>
      <c r="J2" t="n">
        <v>176.73</v>
      </c>
      <c r="K2" t="n">
        <v>52.44</v>
      </c>
      <c r="L2" t="n">
        <v>1</v>
      </c>
      <c r="M2" t="n">
        <v>706</v>
      </c>
      <c r="N2" t="n">
        <v>33.29</v>
      </c>
      <c r="O2" t="n">
        <v>22031.19</v>
      </c>
      <c r="P2" t="n">
        <v>979.89</v>
      </c>
      <c r="Q2" t="n">
        <v>1370.23</v>
      </c>
      <c r="R2" t="n">
        <v>794.88</v>
      </c>
      <c r="S2" t="n">
        <v>104.26</v>
      </c>
      <c r="T2" t="n">
        <v>340956.98</v>
      </c>
      <c r="U2" t="n">
        <v>0.13</v>
      </c>
      <c r="V2" t="n">
        <v>0.65</v>
      </c>
      <c r="W2" t="n">
        <v>21.83</v>
      </c>
      <c r="X2" t="n">
        <v>21.09</v>
      </c>
      <c r="Y2" t="n">
        <v>1</v>
      </c>
      <c r="Z2" t="n">
        <v>10</v>
      </c>
      <c r="AA2" t="n">
        <v>3652.991028628576</v>
      </c>
      <c r="AB2" t="n">
        <v>4998.183483960083</v>
      </c>
      <c r="AC2" t="n">
        <v>4521.163867245322</v>
      </c>
      <c r="AD2" t="n">
        <v>3652991.028628576</v>
      </c>
      <c r="AE2" t="n">
        <v>4998183.483960084</v>
      </c>
      <c r="AF2" t="n">
        <v>1.396402324037292e-06</v>
      </c>
      <c r="AG2" t="n">
        <v>4.222083333333333</v>
      </c>
      <c r="AH2" t="n">
        <v>4521163.867245322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1.1251</v>
      </c>
      <c r="E3" t="n">
        <v>88.88</v>
      </c>
      <c r="F3" t="n">
        <v>67.93000000000001</v>
      </c>
      <c r="G3" t="n">
        <v>7.82</v>
      </c>
      <c r="H3" t="n">
        <v>0.13</v>
      </c>
      <c r="I3" t="n">
        <v>521</v>
      </c>
      <c r="J3" t="n">
        <v>177.1</v>
      </c>
      <c r="K3" t="n">
        <v>52.44</v>
      </c>
      <c r="L3" t="n">
        <v>1.25</v>
      </c>
      <c r="M3" t="n">
        <v>519</v>
      </c>
      <c r="N3" t="n">
        <v>33.41</v>
      </c>
      <c r="O3" t="n">
        <v>22076.81</v>
      </c>
      <c r="P3" t="n">
        <v>902.36</v>
      </c>
      <c r="Q3" t="n">
        <v>1369.82</v>
      </c>
      <c r="R3" t="n">
        <v>606.25</v>
      </c>
      <c r="S3" t="n">
        <v>104.26</v>
      </c>
      <c r="T3" t="n">
        <v>247575.41</v>
      </c>
      <c r="U3" t="n">
        <v>0.17</v>
      </c>
      <c r="V3" t="n">
        <v>0.71</v>
      </c>
      <c r="W3" t="n">
        <v>21.49</v>
      </c>
      <c r="X3" t="n">
        <v>15.31</v>
      </c>
      <c r="Y3" t="n">
        <v>1</v>
      </c>
      <c r="Z3" t="n">
        <v>10</v>
      </c>
      <c r="AA3" t="n">
        <v>2954.168663331564</v>
      </c>
      <c r="AB3" t="n">
        <v>4042.023893893763</v>
      </c>
      <c r="AC3" t="n">
        <v>3656.258806476555</v>
      </c>
      <c r="AD3" t="n">
        <v>2954168.663331565</v>
      </c>
      <c r="AE3" t="n">
        <v>4042023.893893763</v>
      </c>
      <c r="AF3" t="n">
        <v>1.591946757294921e-06</v>
      </c>
      <c r="AG3" t="n">
        <v>3.703333333333333</v>
      </c>
      <c r="AH3" t="n">
        <v>3656258.806476555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1.2228</v>
      </c>
      <c r="E4" t="n">
        <v>81.78</v>
      </c>
      <c r="F4" t="n">
        <v>64.68000000000001</v>
      </c>
      <c r="G4" t="n">
        <v>9.4</v>
      </c>
      <c r="H4" t="n">
        <v>0.15</v>
      </c>
      <c r="I4" t="n">
        <v>413</v>
      </c>
      <c r="J4" t="n">
        <v>177.47</v>
      </c>
      <c r="K4" t="n">
        <v>52.44</v>
      </c>
      <c r="L4" t="n">
        <v>1.5</v>
      </c>
      <c r="M4" t="n">
        <v>411</v>
      </c>
      <c r="N4" t="n">
        <v>33.53</v>
      </c>
      <c r="O4" t="n">
        <v>22122.46</v>
      </c>
      <c r="P4" t="n">
        <v>858.47</v>
      </c>
      <c r="Q4" t="n">
        <v>1368.91</v>
      </c>
      <c r="R4" t="n">
        <v>499.5</v>
      </c>
      <c r="S4" t="n">
        <v>104.26</v>
      </c>
      <c r="T4" t="n">
        <v>194741.76</v>
      </c>
      <c r="U4" t="n">
        <v>0.21</v>
      </c>
      <c r="V4" t="n">
        <v>0.74</v>
      </c>
      <c r="W4" t="n">
        <v>21.33</v>
      </c>
      <c r="X4" t="n">
        <v>12.06</v>
      </c>
      <c r="Y4" t="n">
        <v>1</v>
      </c>
      <c r="Z4" t="n">
        <v>10</v>
      </c>
      <c r="AA4" t="n">
        <v>2588.347746134015</v>
      </c>
      <c r="AB4" t="n">
        <v>3541.491576104206</v>
      </c>
      <c r="AC4" t="n">
        <v>3203.496590595332</v>
      </c>
      <c r="AD4" t="n">
        <v>2588347.746134015</v>
      </c>
      <c r="AE4" t="n">
        <v>3541491.576104206</v>
      </c>
      <c r="AF4" t="n">
        <v>1.730186201066776e-06</v>
      </c>
      <c r="AG4" t="n">
        <v>3.4075</v>
      </c>
      <c r="AH4" t="n">
        <v>3203496.590595332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1.296</v>
      </c>
      <c r="E5" t="n">
        <v>77.16</v>
      </c>
      <c r="F5" t="n">
        <v>62.58</v>
      </c>
      <c r="G5" t="n">
        <v>10.98</v>
      </c>
      <c r="H5" t="n">
        <v>0.17</v>
      </c>
      <c r="I5" t="n">
        <v>342</v>
      </c>
      <c r="J5" t="n">
        <v>177.84</v>
      </c>
      <c r="K5" t="n">
        <v>52.44</v>
      </c>
      <c r="L5" t="n">
        <v>1.75</v>
      </c>
      <c r="M5" t="n">
        <v>340</v>
      </c>
      <c r="N5" t="n">
        <v>33.65</v>
      </c>
      <c r="O5" t="n">
        <v>22168.15</v>
      </c>
      <c r="P5" t="n">
        <v>829.77</v>
      </c>
      <c r="Q5" t="n">
        <v>1368.84</v>
      </c>
      <c r="R5" t="n">
        <v>430.52</v>
      </c>
      <c r="S5" t="n">
        <v>104.26</v>
      </c>
      <c r="T5" t="n">
        <v>160605.32</v>
      </c>
      <c r="U5" t="n">
        <v>0.24</v>
      </c>
      <c r="V5" t="n">
        <v>0.77</v>
      </c>
      <c r="W5" t="n">
        <v>21.24</v>
      </c>
      <c r="X5" t="n">
        <v>9.970000000000001</v>
      </c>
      <c r="Y5" t="n">
        <v>1</v>
      </c>
      <c r="Z5" t="n">
        <v>10</v>
      </c>
      <c r="AA5" t="n">
        <v>2362.46172760532</v>
      </c>
      <c r="AB5" t="n">
        <v>3232.424360165412</v>
      </c>
      <c r="AC5" t="n">
        <v>2923.926315967185</v>
      </c>
      <c r="AD5" t="n">
        <v>2362461.72760532</v>
      </c>
      <c r="AE5" t="n">
        <v>3232424.360165412</v>
      </c>
      <c r="AF5" t="n">
        <v>1.833759663544767e-06</v>
      </c>
      <c r="AG5" t="n">
        <v>3.215</v>
      </c>
      <c r="AH5" t="n">
        <v>2923926.315967185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1.3539</v>
      </c>
      <c r="E6" t="n">
        <v>73.86</v>
      </c>
      <c r="F6" t="n">
        <v>61.06</v>
      </c>
      <c r="G6" t="n">
        <v>12.55</v>
      </c>
      <c r="H6" t="n">
        <v>0.2</v>
      </c>
      <c r="I6" t="n">
        <v>292</v>
      </c>
      <c r="J6" t="n">
        <v>178.21</v>
      </c>
      <c r="K6" t="n">
        <v>52.44</v>
      </c>
      <c r="L6" t="n">
        <v>2</v>
      </c>
      <c r="M6" t="n">
        <v>290</v>
      </c>
      <c r="N6" t="n">
        <v>33.77</v>
      </c>
      <c r="O6" t="n">
        <v>22213.89</v>
      </c>
      <c r="P6" t="n">
        <v>808.6900000000001</v>
      </c>
      <c r="Q6" t="n">
        <v>1368.59</v>
      </c>
      <c r="R6" t="n">
        <v>381.92</v>
      </c>
      <c r="S6" t="n">
        <v>104.26</v>
      </c>
      <c r="T6" t="n">
        <v>136554.19</v>
      </c>
      <c r="U6" t="n">
        <v>0.27</v>
      </c>
      <c r="V6" t="n">
        <v>0.79</v>
      </c>
      <c r="W6" t="n">
        <v>21.13</v>
      </c>
      <c r="X6" t="n">
        <v>8.449999999999999</v>
      </c>
      <c r="Y6" t="n">
        <v>1</v>
      </c>
      <c r="Z6" t="n">
        <v>10</v>
      </c>
      <c r="AA6" t="n">
        <v>2205.673054955369</v>
      </c>
      <c r="AB6" t="n">
        <v>3017.899181217679</v>
      </c>
      <c r="AC6" t="n">
        <v>2729.875119010253</v>
      </c>
      <c r="AD6" t="n">
        <v>2205673.054955369</v>
      </c>
      <c r="AE6" t="n">
        <v>3017899.181217679</v>
      </c>
      <c r="AF6" t="n">
        <v>1.915684574439244e-06</v>
      </c>
      <c r="AG6" t="n">
        <v>3.0775</v>
      </c>
      <c r="AH6" t="n">
        <v>2729875.119010253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1.401</v>
      </c>
      <c r="E7" t="n">
        <v>71.38</v>
      </c>
      <c r="F7" t="n">
        <v>59.92</v>
      </c>
      <c r="G7" t="n">
        <v>14.16</v>
      </c>
      <c r="H7" t="n">
        <v>0.22</v>
      </c>
      <c r="I7" t="n">
        <v>254</v>
      </c>
      <c r="J7" t="n">
        <v>178.59</v>
      </c>
      <c r="K7" t="n">
        <v>52.44</v>
      </c>
      <c r="L7" t="n">
        <v>2.25</v>
      </c>
      <c r="M7" t="n">
        <v>252</v>
      </c>
      <c r="N7" t="n">
        <v>33.89</v>
      </c>
      <c r="O7" t="n">
        <v>22259.66</v>
      </c>
      <c r="P7" t="n">
        <v>792.78</v>
      </c>
      <c r="Q7" t="n">
        <v>1368.09</v>
      </c>
      <c r="R7" t="n">
        <v>345.23</v>
      </c>
      <c r="S7" t="n">
        <v>104.26</v>
      </c>
      <c r="T7" t="n">
        <v>118399.58</v>
      </c>
      <c r="U7" t="n">
        <v>0.3</v>
      </c>
      <c r="V7" t="n">
        <v>0.8</v>
      </c>
      <c r="W7" t="n">
        <v>21.06</v>
      </c>
      <c r="X7" t="n">
        <v>7.33</v>
      </c>
      <c r="Y7" t="n">
        <v>1</v>
      </c>
      <c r="Z7" t="n">
        <v>10</v>
      </c>
      <c r="AA7" t="n">
        <v>2090.840187142167</v>
      </c>
      <c r="AB7" t="n">
        <v>2860.779785406901</v>
      </c>
      <c r="AC7" t="n">
        <v>2587.750977817313</v>
      </c>
      <c r="AD7" t="n">
        <v>2090840.187142167</v>
      </c>
      <c r="AE7" t="n">
        <v>2860779.785406902</v>
      </c>
      <c r="AF7" t="n">
        <v>1.982328154804181e-06</v>
      </c>
      <c r="AG7" t="n">
        <v>2.974166666666667</v>
      </c>
      <c r="AH7" t="n">
        <v>2587750.977817312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1.4391</v>
      </c>
      <c r="E8" t="n">
        <v>69.48999999999999</v>
      </c>
      <c r="F8" t="n">
        <v>59.07</v>
      </c>
      <c r="G8" t="n">
        <v>15.75</v>
      </c>
      <c r="H8" t="n">
        <v>0.25</v>
      </c>
      <c r="I8" t="n">
        <v>225</v>
      </c>
      <c r="J8" t="n">
        <v>178.96</v>
      </c>
      <c r="K8" t="n">
        <v>52.44</v>
      </c>
      <c r="L8" t="n">
        <v>2.5</v>
      </c>
      <c r="M8" t="n">
        <v>223</v>
      </c>
      <c r="N8" t="n">
        <v>34.02</v>
      </c>
      <c r="O8" t="n">
        <v>22305.48</v>
      </c>
      <c r="P8" t="n">
        <v>780.45</v>
      </c>
      <c r="Q8" t="n">
        <v>1368.28</v>
      </c>
      <c r="R8" t="n">
        <v>317.36</v>
      </c>
      <c r="S8" t="n">
        <v>104.26</v>
      </c>
      <c r="T8" t="n">
        <v>104610.2</v>
      </c>
      <c r="U8" t="n">
        <v>0.33</v>
      </c>
      <c r="V8" t="n">
        <v>0.8100000000000001</v>
      </c>
      <c r="W8" t="n">
        <v>21.01</v>
      </c>
      <c r="X8" t="n">
        <v>6.47</v>
      </c>
      <c r="Y8" t="n">
        <v>1</v>
      </c>
      <c r="Z8" t="n">
        <v>10</v>
      </c>
      <c r="AA8" t="n">
        <v>2005.244308932717</v>
      </c>
      <c r="AB8" t="n">
        <v>2743.663728617098</v>
      </c>
      <c r="AC8" t="n">
        <v>2481.81231311411</v>
      </c>
      <c r="AD8" t="n">
        <v>2005244.308932717</v>
      </c>
      <c r="AE8" t="n">
        <v>2743663.728617098</v>
      </c>
      <c r="AF8" t="n">
        <v>2.036237293061169e-06</v>
      </c>
      <c r="AG8" t="n">
        <v>2.895416666666666</v>
      </c>
      <c r="AH8" t="n">
        <v>2481812.313114109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1.4682</v>
      </c>
      <c r="E9" t="n">
        <v>68.11</v>
      </c>
      <c r="F9" t="n">
        <v>58.47</v>
      </c>
      <c r="G9" t="n">
        <v>17.28</v>
      </c>
      <c r="H9" t="n">
        <v>0.27</v>
      </c>
      <c r="I9" t="n">
        <v>203</v>
      </c>
      <c r="J9" t="n">
        <v>179.33</v>
      </c>
      <c r="K9" t="n">
        <v>52.44</v>
      </c>
      <c r="L9" t="n">
        <v>2.75</v>
      </c>
      <c r="M9" t="n">
        <v>201</v>
      </c>
      <c r="N9" t="n">
        <v>34.14</v>
      </c>
      <c r="O9" t="n">
        <v>22351.34</v>
      </c>
      <c r="P9" t="n">
        <v>771.62</v>
      </c>
      <c r="Q9" t="n">
        <v>1368.04</v>
      </c>
      <c r="R9" t="n">
        <v>297.29</v>
      </c>
      <c r="S9" t="n">
        <v>104.26</v>
      </c>
      <c r="T9" t="n">
        <v>94687.42</v>
      </c>
      <c r="U9" t="n">
        <v>0.35</v>
      </c>
      <c r="V9" t="n">
        <v>0.82</v>
      </c>
      <c r="W9" t="n">
        <v>21</v>
      </c>
      <c r="X9" t="n">
        <v>5.88</v>
      </c>
      <c r="Y9" t="n">
        <v>1</v>
      </c>
      <c r="Z9" t="n">
        <v>10</v>
      </c>
      <c r="AA9" t="n">
        <v>1944.369261393315</v>
      </c>
      <c r="AB9" t="n">
        <v>2660.371802956131</v>
      </c>
      <c r="AC9" t="n">
        <v>2406.469651937274</v>
      </c>
      <c r="AD9" t="n">
        <v>1944369.261393315</v>
      </c>
      <c r="AE9" t="n">
        <v>2660371.802956131</v>
      </c>
      <c r="AF9" t="n">
        <v>2.077411989210206e-06</v>
      </c>
      <c r="AG9" t="n">
        <v>2.837916666666667</v>
      </c>
      <c r="AH9" t="n">
        <v>2406469.651937274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1.4958</v>
      </c>
      <c r="E10" t="n">
        <v>66.84999999999999</v>
      </c>
      <c r="F10" t="n">
        <v>57.89</v>
      </c>
      <c r="G10" t="n">
        <v>18.88</v>
      </c>
      <c r="H10" t="n">
        <v>0.3</v>
      </c>
      <c r="I10" t="n">
        <v>184</v>
      </c>
      <c r="J10" t="n">
        <v>179.7</v>
      </c>
      <c r="K10" t="n">
        <v>52.44</v>
      </c>
      <c r="L10" t="n">
        <v>3</v>
      </c>
      <c r="M10" t="n">
        <v>182</v>
      </c>
      <c r="N10" t="n">
        <v>34.26</v>
      </c>
      <c r="O10" t="n">
        <v>22397.24</v>
      </c>
      <c r="P10" t="n">
        <v>762.79</v>
      </c>
      <c r="Q10" t="n">
        <v>1367.92</v>
      </c>
      <c r="R10" t="n">
        <v>278.55</v>
      </c>
      <c r="S10" t="n">
        <v>104.26</v>
      </c>
      <c r="T10" t="n">
        <v>85412.14</v>
      </c>
      <c r="U10" t="n">
        <v>0.37</v>
      </c>
      <c r="V10" t="n">
        <v>0.83</v>
      </c>
      <c r="W10" t="n">
        <v>20.95</v>
      </c>
      <c r="X10" t="n">
        <v>5.29</v>
      </c>
      <c r="Y10" t="n">
        <v>1</v>
      </c>
      <c r="Z10" t="n">
        <v>10</v>
      </c>
      <c r="AA10" t="n">
        <v>1887.966211541178</v>
      </c>
      <c r="AB10" t="n">
        <v>2583.198661821495</v>
      </c>
      <c r="AC10" t="n">
        <v>2336.661807079344</v>
      </c>
      <c r="AD10" t="n">
        <v>1887966.211541178</v>
      </c>
      <c r="AE10" t="n">
        <v>2583198.661821495</v>
      </c>
      <c r="AF10" t="n">
        <v>2.116464278341252e-06</v>
      </c>
      <c r="AG10" t="n">
        <v>2.785416666666666</v>
      </c>
      <c r="AH10" t="n">
        <v>2336661.807079344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1.5197</v>
      </c>
      <c r="E11" t="n">
        <v>65.8</v>
      </c>
      <c r="F11" t="n">
        <v>57.41</v>
      </c>
      <c r="G11" t="n">
        <v>20.5</v>
      </c>
      <c r="H11" t="n">
        <v>0.32</v>
      </c>
      <c r="I11" t="n">
        <v>168</v>
      </c>
      <c r="J11" t="n">
        <v>180.07</v>
      </c>
      <c r="K11" t="n">
        <v>52.44</v>
      </c>
      <c r="L11" t="n">
        <v>3.25</v>
      </c>
      <c r="M11" t="n">
        <v>166</v>
      </c>
      <c r="N11" t="n">
        <v>34.38</v>
      </c>
      <c r="O11" t="n">
        <v>22443.18</v>
      </c>
      <c r="P11" t="n">
        <v>755.59</v>
      </c>
      <c r="Q11" t="n">
        <v>1368</v>
      </c>
      <c r="R11" t="n">
        <v>263.3</v>
      </c>
      <c r="S11" t="n">
        <v>104.26</v>
      </c>
      <c r="T11" t="n">
        <v>77865.19</v>
      </c>
      <c r="U11" t="n">
        <v>0.4</v>
      </c>
      <c r="V11" t="n">
        <v>0.84</v>
      </c>
      <c r="W11" t="n">
        <v>20.92</v>
      </c>
      <c r="X11" t="n">
        <v>4.82</v>
      </c>
      <c r="Y11" t="n">
        <v>1</v>
      </c>
      <c r="Z11" t="n">
        <v>10</v>
      </c>
      <c r="AA11" t="n">
        <v>1841.728378723308</v>
      </c>
      <c r="AB11" t="n">
        <v>2519.934019090868</v>
      </c>
      <c r="AC11" t="n">
        <v>2279.435053058444</v>
      </c>
      <c r="AD11" t="n">
        <v>1841728.378723308</v>
      </c>
      <c r="AE11" t="n">
        <v>2519934.019090868</v>
      </c>
      <c r="AF11" t="n">
        <v>2.150281296827919e-06</v>
      </c>
      <c r="AG11" t="n">
        <v>2.741666666666667</v>
      </c>
      <c r="AH11" t="n">
        <v>2279435.053058444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1.5392</v>
      </c>
      <c r="E12" t="n">
        <v>64.97</v>
      </c>
      <c r="F12" t="n">
        <v>57.04</v>
      </c>
      <c r="G12" t="n">
        <v>22.08</v>
      </c>
      <c r="H12" t="n">
        <v>0.34</v>
      </c>
      <c r="I12" t="n">
        <v>155</v>
      </c>
      <c r="J12" t="n">
        <v>180.45</v>
      </c>
      <c r="K12" t="n">
        <v>52.44</v>
      </c>
      <c r="L12" t="n">
        <v>3.5</v>
      </c>
      <c r="M12" t="n">
        <v>153</v>
      </c>
      <c r="N12" t="n">
        <v>34.51</v>
      </c>
      <c r="O12" t="n">
        <v>22489.16</v>
      </c>
      <c r="P12" t="n">
        <v>749.4400000000001</v>
      </c>
      <c r="Q12" t="n">
        <v>1367.98</v>
      </c>
      <c r="R12" t="n">
        <v>251.07</v>
      </c>
      <c r="S12" t="n">
        <v>104.26</v>
      </c>
      <c r="T12" t="n">
        <v>71816.89</v>
      </c>
      <c r="U12" t="n">
        <v>0.42</v>
      </c>
      <c r="V12" t="n">
        <v>0.84</v>
      </c>
      <c r="W12" t="n">
        <v>20.9</v>
      </c>
      <c r="X12" t="n">
        <v>4.45</v>
      </c>
      <c r="Y12" t="n">
        <v>1</v>
      </c>
      <c r="Z12" t="n">
        <v>10</v>
      </c>
      <c r="AA12" t="n">
        <v>1804.862159252807</v>
      </c>
      <c r="AB12" t="n">
        <v>2469.492031188513</v>
      </c>
      <c r="AC12" t="n">
        <v>2233.807177685715</v>
      </c>
      <c r="AD12" t="n">
        <v>1804862.159252807</v>
      </c>
      <c r="AE12" t="n">
        <v>2469492.031188513</v>
      </c>
      <c r="AF12" t="n">
        <v>2.17787258806181e-06</v>
      </c>
      <c r="AG12" t="n">
        <v>2.707083333333333</v>
      </c>
      <c r="AH12" t="n">
        <v>2233807.177685715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1.5565</v>
      </c>
      <c r="E13" t="n">
        <v>64.25</v>
      </c>
      <c r="F13" t="n">
        <v>56.71</v>
      </c>
      <c r="G13" t="n">
        <v>23.63</v>
      </c>
      <c r="H13" t="n">
        <v>0.37</v>
      </c>
      <c r="I13" t="n">
        <v>144</v>
      </c>
      <c r="J13" t="n">
        <v>180.82</v>
      </c>
      <c r="K13" t="n">
        <v>52.44</v>
      </c>
      <c r="L13" t="n">
        <v>3.75</v>
      </c>
      <c r="M13" t="n">
        <v>142</v>
      </c>
      <c r="N13" t="n">
        <v>34.63</v>
      </c>
      <c r="O13" t="n">
        <v>22535.19</v>
      </c>
      <c r="P13" t="n">
        <v>744.25</v>
      </c>
      <c r="Q13" t="n">
        <v>1367.6</v>
      </c>
      <c r="R13" t="n">
        <v>240.83</v>
      </c>
      <c r="S13" t="n">
        <v>104.26</v>
      </c>
      <c r="T13" t="n">
        <v>66750.03</v>
      </c>
      <c r="U13" t="n">
        <v>0.43</v>
      </c>
      <c r="V13" t="n">
        <v>0.85</v>
      </c>
      <c r="W13" t="n">
        <v>20.88</v>
      </c>
      <c r="X13" t="n">
        <v>4.12</v>
      </c>
      <c r="Y13" t="n">
        <v>1</v>
      </c>
      <c r="Z13" t="n">
        <v>10</v>
      </c>
      <c r="AA13" t="n">
        <v>1773.323517856341</v>
      </c>
      <c r="AB13" t="n">
        <v>2426.339470643209</v>
      </c>
      <c r="AC13" t="n">
        <v>2194.773036953855</v>
      </c>
      <c r="AD13" t="n">
        <v>1773323.517856341</v>
      </c>
      <c r="AE13" t="n">
        <v>2426339.470643209</v>
      </c>
      <c r="AF13" t="n">
        <v>2.202351015669313e-06</v>
      </c>
      <c r="AG13" t="n">
        <v>2.677083333333333</v>
      </c>
      <c r="AH13" t="n">
        <v>2194773.036953855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1.5722</v>
      </c>
      <c r="E14" t="n">
        <v>63.61</v>
      </c>
      <c r="F14" t="n">
        <v>56.42</v>
      </c>
      <c r="G14" t="n">
        <v>25.26</v>
      </c>
      <c r="H14" t="n">
        <v>0.39</v>
      </c>
      <c r="I14" t="n">
        <v>134</v>
      </c>
      <c r="J14" t="n">
        <v>181.19</v>
      </c>
      <c r="K14" t="n">
        <v>52.44</v>
      </c>
      <c r="L14" t="n">
        <v>4</v>
      </c>
      <c r="M14" t="n">
        <v>132</v>
      </c>
      <c r="N14" t="n">
        <v>34.75</v>
      </c>
      <c r="O14" t="n">
        <v>22581.25</v>
      </c>
      <c r="P14" t="n">
        <v>739.4299999999999</v>
      </c>
      <c r="Q14" t="n">
        <v>1367.5</v>
      </c>
      <c r="R14" t="n">
        <v>230.88</v>
      </c>
      <c r="S14" t="n">
        <v>104.26</v>
      </c>
      <c r="T14" t="n">
        <v>61825.4</v>
      </c>
      <c r="U14" t="n">
        <v>0.45</v>
      </c>
      <c r="V14" t="n">
        <v>0.85</v>
      </c>
      <c r="W14" t="n">
        <v>20.88</v>
      </c>
      <c r="X14" t="n">
        <v>3.84</v>
      </c>
      <c r="Y14" t="n">
        <v>1</v>
      </c>
      <c r="Z14" t="n">
        <v>10</v>
      </c>
      <c r="AA14" t="n">
        <v>1745.230731266589</v>
      </c>
      <c r="AB14" t="n">
        <v>2387.901680664836</v>
      </c>
      <c r="AC14" t="n">
        <v>2160.003695703241</v>
      </c>
      <c r="AD14" t="n">
        <v>1745230.731266589</v>
      </c>
      <c r="AE14" t="n">
        <v>2387901.680664836</v>
      </c>
      <c r="AF14" t="n">
        <v>2.224565542457626e-06</v>
      </c>
      <c r="AG14" t="n">
        <v>2.650416666666667</v>
      </c>
      <c r="AH14" t="n">
        <v>2160003.695703241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1.5873</v>
      </c>
      <c r="E15" t="n">
        <v>63</v>
      </c>
      <c r="F15" t="n">
        <v>56.14</v>
      </c>
      <c r="G15" t="n">
        <v>26.95</v>
      </c>
      <c r="H15" t="n">
        <v>0.42</v>
      </c>
      <c r="I15" t="n">
        <v>125</v>
      </c>
      <c r="J15" t="n">
        <v>181.57</v>
      </c>
      <c r="K15" t="n">
        <v>52.44</v>
      </c>
      <c r="L15" t="n">
        <v>4.25</v>
      </c>
      <c r="M15" t="n">
        <v>123</v>
      </c>
      <c r="N15" t="n">
        <v>34.88</v>
      </c>
      <c r="O15" t="n">
        <v>22627.36</v>
      </c>
      <c r="P15" t="n">
        <v>734.6</v>
      </c>
      <c r="Q15" t="n">
        <v>1367.51</v>
      </c>
      <c r="R15" t="n">
        <v>222.21</v>
      </c>
      <c r="S15" t="n">
        <v>104.26</v>
      </c>
      <c r="T15" t="n">
        <v>57538.43</v>
      </c>
      <c r="U15" t="n">
        <v>0.47</v>
      </c>
      <c r="V15" t="n">
        <v>0.85</v>
      </c>
      <c r="W15" t="n">
        <v>20.84</v>
      </c>
      <c r="X15" t="n">
        <v>3.55</v>
      </c>
      <c r="Y15" t="n">
        <v>1</v>
      </c>
      <c r="Z15" t="n">
        <v>10</v>
      </c>
      <c r="AA15" t="n">
        <v>1718.426308382731</v>
      </c>
      <c r="AB15" t="n">
        <v>2351.226686747462</v>
      </c>
      <c r="AC15" t="n">
        <v>2126.828911731665</v>
      </c>
      <c r="AD15" t="n">
        <v>1718426.308382731</v>
      </c>
      <c r="AE15" t="n">
        <v>2351226.686747462</v>
      </c>
      <c r="AF15" t="n">
        <v>2.245931106438741e-06</v>
      </c>
      <c r="AG15" t="n">
        <v>2.625</v>
      </c>
      <c r="AH15" t="n">
        <v>2126828.911731665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1.5985</v>
      </c>
      <c r="E16" t="n">
        <v>62.56</v>
      </c>
      <c r="F16" t="n">
        <v>55.94</v>
      </c>
      <c r="G16" t="n">
        <v>28.44</v>
      </c>
      <c r="H16" t="n">
        <v>0.44</v>
      </c>
      <c r="I16" t="n">
        <v>118</v>
      </c>
      <c r="J16" t="n">
        <v>181.94</v>
      </c>
      <c r="K16" t="n">
        <v>52.44</v>
      </c>
      <c r="L16" t="n">
        <v>4.5</v>
      </c>
      <c r="M16" t="n">
        <v>116</v>
      </c>
      <c r="N16" t="n">
        <v>35</v>
      </c>
      <c r="O16" t="n">
        <v>22673.63</v>
      </c>
      <c r="P16" t="n">
        <v>731.1900000000001</v>
      </c>
      <c r="Q16" t="n">
        <v>1367.78</v>
      </c>
      <c r="R16" t="n">
        <v>215.72</v>
      </c>
      <c r="S16" t="n">
        <v>104.26</v>
      </c>
      <c r="T16" t="n">
        <v>54327.73</v>
      </c>
      <c r="U16" t="n">
        <v>0.48</v>
      </c>
      <c r="V16" t="n">
        <v>0.86</v>
      </c>
      <c r="W16" t="n">
        <v>20.84</v>
      </c>
      <c r="X16" t="n">
        <v>3.36</v>
      </c>
      <c r="Y16" t="n">
        <v>1</v>
      </c>
      <c r="Z16" t="n">
        <v>10</v>
      </c>
      <c r="AA16" t="n">
        <v>1699.212795202722</v>
      </c>
      <c r="AB16" t="n">
        <v>2324.937910374197</v>
      </c>
      <c r="AC16" t="n">
        <v>2103.049099278934</v>
      </c>
      <c r="AD16" t="n">
        <v>1699212.795202722</v>
      </c>
      <c r="AE16" t="n">
        <v>2324937.910374197</v>
      </c>
      <c r="AF16" t="n">
        <v>2.261778412173079e-06</v>
      </c>
      <c r="AG16" t="n">
        <v>2.606666666666667</v>
      </c>
      <c r="AH16" t="n">
        <v>2103049.099278934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1.6097</v>
      </c>
      <c r="E17" t="n">
        <v>62.12</v>
      </c>
      <c r="F17" t="n">
        <v>55.76</v>
      </c>
      <c r="G17" t="n">
        <v>30.14</v>
      </c>
      <c r="H17" t="n">
        <v>0.46</v>
      </c>
      <c r="I17" t="n">
        <v>111</v>
      </c>
      <c r="J17" t="n">
        <v>182.32</v>
      </c>
      <c r="K17" t="n">
        <v>52.44</v>
      </c>
      <c r="L17" t="n">
        <v>4.75</v>
      </c>
      <c r="M17" t="n">
        <v>109</v>
      </c>
      <c r="N17" t="n">
        <v>35.12</v>
      </c>
      <c r="O17" t="n">
        <v>22719.83</v>
      </c>
      <c r="P17" t="n">
        <v>727.6</v>
      </c>
      <c r="Q17" t="n">
        <v>1367.64</v>
      </c>
      <c r="R17" t="n">
        <v>209.82</v>
      </c>
      <c r="S17" t="n">
        <v>104.26</v>
      </c>
      <c r="T17" t="n">
        <v>51412.7</v>
      </c>
      <c r="U17" t="n">
        <v>0.5</v>
      </c>
      <c r="V17" t="n">
        <v>0.86</v>
      </c>
      <c r="W17" t="n">
        <v>20.83</v>
      </c>
      <c r="X17" t="n">
        <v>3.17</v>
      </c>
      <c r="Y17" t="n">
        <v>1</v>
      </c>
      <c r="Z17" t="n">
        <v>10</v>
      </c>
      <c r="AA17" t="n">
        <v>1680.194784436814</v>
      </c>
      <c r="AB17" t="n">
        <v>2298.91662902886</v>
      </c>
      <c r="AC17" t="n">
        <v>2079.511252504099</v>
      </c>
      <c r="AD17" t="n">
        <v>1680194.784436814</v>
      </c>
      <c r="AE17" t="n">
        <v>2298916.62902886</v>
      </c>
      <c r="AF17" t="n">
        <v>2.277625717907416e-06</v>
      </c>
      <c r="AG17" t="n">
        <v>2.588333333333333</v>
      </c>
      <c r="AH17" t="n">
        <v>2079511.252504099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1.6203</v>
      </c>
      <c r="E18" t="n">
        <v>61.72</v>
      </c>
      <c r="F18" t="n">
        <v>55.56</v>
      </c>
      <c r="G18" t="n">
        <v>31.75</v>
      </c>
      <c r="H18" t="n">
        <v>0.49</v>
      </c>
      <c r="I18" t="n">
        <v>105</v>
      </c>
      <c r="J18" t="n">
        <v>182.69</v>
      </c>
      <c r="K18" t="n">
        <v>52.44</v>
      </c>
      <c r="L18" t="n">
        <v>5</v>
      </c>
      <c r="M18" t="n">
        <v>103</v>
      </c>
      <c r="N18" t="n">
        <v>35.25</v>
      </c>
      <c r="O18" t="n">
        <v>22766.06</v>
      </c>
      <c r="P18" t="n">
        <v>723.99</v>
      </c>
      <c r="Q18" t="n">
        <v>1367.64</v>
      </c>
      <c r="R18" t="n">
        <v>203.48</v>
      </c>
      <c r="S18" t="n">
        <v>104.26</v>
      </c>
      <c r="T18" t="n">
        <v>48270.93</v>
      </c>
      <c r="U18" t="n">
        <v>0.51</v>
      </c>
      <c r="V18" t="n">
        <v>0.86</v>
      </c>
      <c r="W18" t="n">
        <v>20.81</v>
      </c>
      <c r="X18" t="n">
        <v>2.98</v>
      </c>
      <c r="Y18" t="n">
        <v>1</v>
      </c>
      <c r="Z18" t="n">
        <v>10</v>
      </c>
      <c r="AA18" t="n">
        <v>1661.829136351016</v>
      </c>
      <c r="AB18" t="n">
        <v>2273.787939082662</v>
      </c>
      <c r="AC18" t="n">
        <v>2056.780809458028</v>
      </c>
      <c r="AD18" t="n">
        <v>1661829.136351016</v>
      </c>
      <c r="AE18" t="n">
        <v>2273787.939082662</v>
      </c>
      <c r="AF18" t="n">
        <v>2.292624060834558e-06</v>
      </c>
      <c r="AG18" t="n">
        <v>2.571666666666667</v>
      </c>
      <c r="AH18" t="n">
        <v>2056780.809458028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1.6283</v>
      </c>
      <c r="E19" t="n">
        <v>61.41</v>
      </c>
      <c r="F19" t="n">
        <v>55.44</v>
      </c>
      <c r="G19" t="n">
        <v>33.26</v>
      </c>
      <c r="H19" t="n">
        <v>0.51</v>
      </c>
      <c r="I19" t="n">
        <v>100</v>
      </c>
      <c r="J19" t="n">
        <v>183.07</v>
      </c>
      <c r="K19" t="n">
        <v>52.44</v>
      </c>
      <c r="L19" t="n">
        <v>5.25</v>
      </c>
      <c r="M19" t="n">
        <v>98</v>
      </c>
      <c r="N19" t="n">
        <v>35.37</v>
      </c>
      <c r="O19" t="n">
        <v>22812.34</v>
      </c>
      <c r="P19" t="n">
        <v>721.41</v>
      </c>
      <c r="Q19" t="n">
        <v>1367.51</v>
      </c>
      <c r="R19" t="n">
        <v>199.32</v>
      </c>
      <c r="S19" t="n">
        <v>104.26</v>
      </c>
      <c r="T19" t="n">
        <v>46214.39</v>
      </c>
      <c r="U19" t="n">
        <v>0.52</v>
      </c>
      <c r="V19" t="n">
        <v>0.86</v>
      </c>
      <c r="W19" t="n">
        <v>20.81</v>
      </c>
      <c r="X19" t="n">
        <v>2.85</v>
      </c>
      <c r="Y19" t="n">
        <v>1</v>
      </c>
      <c r="Z19" t="n">
        <v>10</v>
      </c>
      <c r="AA19" t="n">
        <v>1648.644146393409</v>
      </c>
      <c r="AB19" t="n">
        <v>2255.747654141959</v>
      </c>
      <c r="AC19" t="n">
        <v>2040.462263992367</v>
      </c>
      <c r="AD19" t="n">
        <v>1648644.146393409</v>
      </c>
      <c r="AE19" t="n">
        <v>2255747.654141959</v>
      </c>
      <c r="AF19" t="n">
        <v>2.303943564930513e-06</v>
      </c>
      <c r="AG19" t="n">
        <v>2.55875</v>
      </c>
      <c r="AH19" t="n">
        <v>2040462.263992367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1.6377</v>
      </c>
      <c r="E20" t="n">
        <v>61.06</v>
      </c>
      <c r="F20" t="n">
        <v>55.26</v>
      </c>
      <c r="G20" t="n">
        <v>34.9</v>
      </c>
      <c r="H20" t="n">
        <v>0.53</v>
      </c>
      <c r="I20" t="n">
        <v>95</v>
      </c>
      <c r="J20" t="n">
        <v>183.44</v>
      </c>
      <c r="K20" t="n">
        <v>52.44</v>
      </c>
      <c r="L20" t="n">
        <v>5.5</v>
      </c>
      <c r="M20" t="n">
        <v>93</v>
      </c>
      <c r="N20" t="n">
        <v>35.5</v>
      </c>
      <c r="O20" t="n">
        <v>22858.66</v>
      </c>
      <c r="P20" t="n">
        <v>718.3</v>
      </c>
      <c r="Q20" t="n">
        <v>1367.49</v>
      </c>
      <c r="R20" t="n">
        <v>194</v>
      </c>
      <c r="S20" t="n">
        <v>104.26</v>
      </c>
      <c r="T20" t="n">
        <v>43580.09</v>
      </c>
      <c r="U20" t="n">
        <v>0.54</v>
      </c>
      <c r="V20" t="n">
        <v>0.87</v>
      </c>
      <c r="W20" t="n">
        <v>20.79</v>
      </c>
      <c r="X20" t="n">
        <v>2.68</v>
      </c>
      <c r="Y20" t="n">
        <v>1</v>
      </c>
      <c r="Z20" t="n">
        <v>10</v>
      </c>
      <c r="AA20" t="n">
        <v>1632.819272593967</v>
      </c>
      <c r="AB20" t="n">
        <v>2234.095363665404</v>
      </c>
      <c r="AC20" t="n">
        <v>2020.876437729714</v>
      </c>
      <c r="AD20" t="n">
        <v>1632819.272593967</v>
      </c>
      <c r="AE20" t="n">
        <v>2234095.363665404</v>
      </c>
      <c r="AF20" t="n">
        <v>2.31724398224326e-06</v>
      </c>
      <c r="AG20" t="n">
        <v>2.544166666666667</v>
      </c>
      <c r="AH20" t="n">
        <v>2020876.437729714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1.6439</v>
      </c>
      <c r="E21" t="n">
        <v>60.83</v>
      </c>
      <c r="F21" t="n">
        <v>55.18</v>
      </c>
      <c r="G21" t="n">
        <v>36.38</v>
      </c>
      <c r="H21" t="n">
        <v>0.55</v>
      </c>
      <c r="I21" t="n">
        <v>91</v>
      </c>
      <c r="J21" t="n">
        <v>183.82</v>
      </c>
      <c r="K21" t="n">
        <v>52.44</v>
      </c>
      <c r="L21" t="n">
        <v>5.75</v>
      </c>
      <c r="M21" t="n">
        <v>89</v>
      </c>
      <c r="N21" t="n">
        <v>35.63</v>
      </c>
      <c r="O21" t="n">
        <v>22905.03</v>
      </c>
      <c r="P21" t="n">
        <v>715.89</v>
      </c>
      <c r="Q21" t="n">
        <v>1367.58</v>
      </c>
      <c r="R21" t="n">
        <v>190.98</v>
      </c>
      <c r="S21" t="n">
        <v>104.26</v>
      </c>
      <c r="T21" t="n">
        <v>42089.03</v>
      </c>
      <c r="U21" t="n">
        <v>0.55</v>
      </c>
      <c r="V21" t="n">
        <v>0.87</v>
      </c>
      <c r="W21" t="n">
        <v>20.79</v>
      </c>
      <c r="X21" t="n">
        <v>2.59</v>
      </c>
      <c r="Y21" t="n">
        <v>1</v>
      </c>
      <c r="Z21" t="n">
        <v>10</v>
      </c>
      <c r="AA21" t="n">
        <v>1622.333485914472</v>
      </c>
      <c r="AB21" t="n">
        <v>2219.74824773026</v>
      </c>
      <c r="AC21" t="n">
        <v>2007.898590403116</v>
      </c>
      <c r="AD21" t="n">
        <v>1622333.485914472</v>
      </c>
      <c r="AE21" t="n">
        <v>2219748.24773026</v>
      </c>
      <c r="AF21" t="n">
        <v>2.326016597917626e-06</v>
      </c>
      <c r="AG21" t="n">
        <v>2.534583333333333</v>
      </c>
      <c r="AH21" t="n">
        <v>2007898.590403116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1.6509</v>
      </c>
      <c r="E22" t="n">
        <v>60.57</v>
      </c>
      <c r="F22" t="n">
        <v>55.06</v>
      </c>
      <c r="G22" t="n">
        <v>37.97</v>
      </c>
      <c r="H22" t="n">
        <v>0.58</v>
      </c>
      <c r="I22" t="n">
        <v>87</v>
      </c>
      <c r="J22" t="n">
        <v>184.19</v>
      </c>
      <c r="K22" t="n">
        <v>52.44</v>
      </c>
      <c r="L22" t="n">
        <v>6</v>
      </c>
      <c r="M22" t="n">
        <v>85</v>
      </c>
      <c r="N22" t="n">
        <v>35.75</v>
      </c>
      <c r="O22" t="n">
        <v>22951.43</v>
      </c>
      <c r="P22" t="n">
        <v>713.28</v>
      </c>
      <c r="Q22" t="n">
        <v>1367.52</v>
      </c>
      <c r="R22" t="n">
        <v>187.19</v>
      </c>
      <c r="S22" t="n">
        <v>104.26</v>
      </c>
      <c r="T22" t="n">
        <v>40216.19</v>
      </c>
      <c r="U22" t="n">
        <v>0.5600000000000001</v>
      </c>
      <c r="V22" t="n">
        <v>0.87</v>
      </c>
      <c r="W22" t="n">
        <v>20.78</v>
      </c>
      <c r="X22" t="n">
        <v>2.48</v>
      </c>
      <c r="Y22" t="n">
        <v>1</v>
      </c>
      <c r="Z22" t="n">
        <v>10</v>
      </c>
      <c r="AA22" t="n">
        <v>1610.460076021249</v>
      </c>
      <c r="AB22" t="n">
        <v>2203.502524496477</v>
      </c>
      <c r="AC22" t="n">
        <v>1993.203336193749</v>
      </c>
      <c r="AD22" t="n">
        <v>1610460.076021249</v>
      </c>
      <c r="AE22" t="n">
        <v>2203502.524496477</v>
      </c>
      <c r="AF22" t="n">
        <v>2.335921164001587e-06</v>
      </c>
      <c r="AG22" t="n">
        <v>2.52375</v>
      </c>
      <c r="AH22" t="n">
        <v>1993203.336193749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1.6582</v>
      </c>
      <c r="E23" t="n">
        <v>60.31</v>
      </c>
      <c r="F23" t="n">
        <v>54.93</v>
      </c>
      <c r="G23" t="n">
        <v>39.71</v>
      </c>
      <c r="H23" t="n">
        <v>0.6</v>
      </c>
      <c r="I23" t="n">
        <v>83</v>
      </c>
      <c r="J23" t="n">
        <v>184.57</v>
      </c>
      <c r="K23" t="n">
        <v>52.44</v>
      </c>
      <c r="L23" t="n">
        <v>6.25</v>
      </c>
      <c r="M23" t="n">
        <v>81</v>
      </c>
      <c r="N23" t="n">
        <v>35.88</v>
      </c>
      <c r="O23" t="n">
        <v>22997.88</v>
      </c>
      <c r="P23" t="n">
        <v>710.6</v>
      </c>
      <c r="Q23" t="n">
        <v>1367.46</v>
      </c>
      <c r="R23" t="n">
        <v>183.19</v>
      </c>
      <c r="S23" t="n">
        <v>104.26</v>
      </c>
      <c r="T23" t="n">
        <v>38236.78</v>
      </c>
      <c r="U23" t="n">
        <v>0.57</v>
      </c>
      <c r="V23" t="n">
        <v>0.87</v>
      </c>
      <c r="W23" t="n">
        <v>20.78</v>
      </c>
      <c r="X23" t="n">
        <v>2.35</v>
      </c>
      <c r="Y23" t="n">
        <v>1</v>
      </c>
      <c r="Z23" t="n">
        <v>10</v>
      </c>
      <c r="AA23" t="n">
        <v>1598.20177667602</v>
      </c>
      <c r="AB23" t="n">
        <v>2186.730178534335</v>
      </c>
      <c r="AC23" t="n">
        <v>1978.031719390099</v>
      </c>
      <c r="AD23" t="n">
        <v>1598201.77667602</v>
      </c>
      <c r="AE23" t="n">
        <v>2186730.178534335</v>
      </c>
      <c r="AF23" t="n">
        <v>2.346250211489146e-06</v>
      </c>
      <c r="AG23" t="n">
        <v>2.512916666666667</v>
      </c>
      <c r="AH23" t="n">
        <v>1978031.719390099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1.6656</v>
      </c>
      <c r="E24" t="n">
        <v>60.04</v>
      </c>
      <c r="F24" t="n">
        <v>54.81</v>
      </c>
      <c r="G24" t="n">
        <v>41.63</v>
      </c>
      <c r="H24" t="n">
        <v>0.62</v>
      </c>
      <c r="I24" t="n">
        <v>79</v>
      </c>
      <c r="J24" t="n">
        <v>184.95</v>
      </c>
      <c r="K24" t="n">
        <v>52.44</v>
      </c>
      <c r="L24" t="n">
        <v>6.5</v>
      </c>
      <c r="M24" t="n">
        <v>77</v>
      </c>
      <c r="N24" t="n">
        <v>36.01</v>
      </c>
      <c r="O24" t="n">
        <v>23044.38</v>
      </c>
      <c r="P24" t="n">
        <v>707.9400000000001</v>
      </c>
      <c r="Q24" t="n">
        <v>1367.45</v>
      </c>
      <c r="R24" t="n">
        <v>178.63</v>
      </c>
      <c r="S24" t="n">
        <v>104.26</v>
      </c>
      <c r="T24" t="n">
        <v>35976.41</v>
      </c>
      <c r="U24" t="n">
        <v>0.58</v>
      </c>
      <c r="V24" t="n">
        <v>0.87</v>
      </c>
      <c r="W24" t="n">
        <v>20.78</v>
      </c>
      <c r="X24" t="n">
        <v>2.23</v>
      </c>
      <c r="Y24" t="n">
        <v>1</v>
      </c>
      <c r="Z24" t="n">
        <v>10</v>
      </c>
      <c r="AA24" t="n">
        <v>1586.07851200925</v>
      </c>
      <c r="AB24" t="n">
        <v>2170.142592976569</v>
      </c>
      <c r="AC24" t="n">
        <v>1963.027229717144</v>
      </c>
      <c r="AD24" t="n">
        <v>1586078.51200925</v>
      </c>
      <c r="AE24" t="n">
        <v>2170142.592976569</v>
      </c>
      <c r="AF24" t="n">
        <v>2.356720752777905e-06</v>
      </c>
      <c r="AG24" t="n">
        <v>2.501666666666666</v>
      </c>
      <c r="AH24" t="n">
        <v>1963027.229717144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1.6703</v>
      </c>
      <c r="E25" t="n">
        <v>59.87</v>
      </c>
      <c r="F25" t="n">
        <v>54.75</v>
      </c>
      <c r="G25" t="n">
        <v>43.22</v>
      </c>
      <c r="H25" t="n">
        <v>0.65</v>
      </c>
      <c r="I25" t="n">
        <v>76</v>
      </c>
      <c r="J25" t="n">
        <v>185.33</v>
      </c>
      <c r="K25" t="n">
        <v>52.44</v>
      </c>
      <c r="L25" t="n">
        <v>6.75</v>
      </c>
      <c r="M25" t="n">
        <v>74</v>
      </c>
      <c r="N25" t="n">
        <v>36.13</v>
      </c>
      <c r="O25" t="n">
        <v>23090.91</v>
      </c>
      <c r="P25" t="n">
        <v>705.99</v>
      </c>
      <c r="Q25" t="n">
        <v>1367.59</v>
      </c>
      <c r="R25" t="n">
        <v>177.17</v>
      </c>
      <c r="S25" t="n">
        <v>104.26</v>
      </c>
      <c r="T25" t="n">
        <v>35262.09</v>
      </c>
      <c r="U25" t="n">
        <v>0.59</v>
      </c>
      <c r="V25" t="n">
        <v>0.88</v>
      </c>
      <c r="W25" t="n">
        <v>20.76</v>
      </c>
      <c r="X25" t="n">
        <v>2.17</v>
      </c>
      <c r="Y25" t="n">
        <v>1</v>
      </c>
      <c r="Z25" t="n">
        <v>10</v>
      </c>
      <c r="AA25" t="n">
        <v>1578.112821517332</v>
      </c>
      <c r="AB25" t="n">
        <v>2159.243583824065</v>
      </c>
      <c r="AC25" t="n">
        <v>1953.168406701299</v>
      </c>
      <c r="AD25" t="n">
        <v>1578112.821517332</v>
      </c>
      <c r="AE25" t="n">
        <v>2159243.583824066</v>
      </c>
      <c r="AF25" t="n">
        <v>2.363370961434278e-06</v>
      </c>
      <c r="AG25" t="n">
        <v>2.494583333333333</v>
      </c>
      <c r="AH25" t="n">
        <v>1953168.406701299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1.6761</v>
      </c>
      <c r="E26" t="n">
        <v>59.66</v>
      </c>
      <c r="F26" t="n">
        <v>54.65</v>
      </c>
      <c r="G26" t="n">
        <v>44.91</v>
      </c>
      <c r="H26" t="n">
        <v>0.67</v>
      </c>
      <c r="I26" t="n">
        <v>73</v>
      </c>
      <c r="J26" t="n">
        <v>185.7</v>
      </c>
      <c r="K26" t="n">
        <v>52.44</v>
      </c>
      <c r="L26" t="n">
        <v>7</v>
      </c>
      <c r="M26" t="n">
        <v>71</v>
      </c>
      <c r="N26" t="n">
        <v>36.26</v>
      </c>
      <c r="O26" t="n">
        <v>23137.49</v>
      </c>
      <c r="P26" t="n">
        <v>703.41</v>
      </c>
      <c r="Q26" t="n">
        <v>1367.45</v>
      </c>
      <c r="R26" t="n">
        <v>173.39</v>
      </c>
      <c r="S26" t="n">
        <v>104.26</v>
      </c>
      <c r="T26" t="n">
        <v>33383.83</v>
      </c>
      <c r="U26" t="n">
        <v>0.6</v>
      </c>
      <c r="V26" t="n">
        <v>0.88</v>
      </c>
      <c r="W26" t="n">
        <v>20.77</v>
      </c>
      <c r="X26" t="n">
        <v>2.06</v>
      </c>
      <c r="Y26" t="n">
        <v>1</v>
      </c>
      <c r="Z26" t="n">
        <v>10</v>
      </c>
      <c r="AA26" t="n">
        <v>1567.96710718486</v>
      </c>
      <c r="AB26" t="n">
        <v>2145.36176987705</v>
      </c>
      <c r="AC26" t="n">
        <v>1940.611453594139</v>
      </c>
      <c r="AD26" t="n">
        <v>1567967.10718486</v>
      </c>
      <c r="AE26" t="n">
        <v>2145361.769877051</v>
      </c>
      <c r="AF26" t="n">
        <v>2.371577601903846e-06</v>
      </c>
      <c r="AG26" t="n">
        <v>2.485833333333333</v>
      </c>
      <c r="AH26" t="n">
        <v>1940611.453594139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1.6798</v>
      </c>
      <c r="E27" t="n">
        <v>59.53</v>
      </c>
      <c r="F27" t="n">
        <v>54.59</v>
      </c>
      <c r="G27" t="n">
        <v>46.13</v>
      </c>
      <c r="H27" t="n">
        <v>0.6899999999999999</v>
      </c>
      <c r="I27" t="n">
        <v>71</v>
      </c>
      <c r="J27" t="n">
        <v>186.08</v>
      </c>
      <c r="K27" t="n">
        <v>52.44</v>
      </c>
      <c r="L27" t="n">
        <v>7.25</v>
      </c>
      <c r="M27" t="n">
        <v>69</v>
      </c>
      <c r="N27" t="n">
        <v>36.39</v>
      </c>
      <c r="O27" t="n">
        <v>23184.11</v>
      </c>
      <c r="P27" t="n">
        <v>702.09</v>
      </c>
      <c r="Q27" t="n">
        <v>1367.33</v>
      </c>
      <c r="R27" t="n">
        <v>171.76</v>
      </c>
      <c r="S27" t="n">
        <v>104.26</v>
      </c>
      <c r="T27" t="n">
        <v>32580.58</v>
      </c>
      <c r="U27" t="n">
        <v>0.61</v>
      </c>
      <c r="V27" t="n">
        <v>0.88</v>
      </c>
      <c r="W27" t="n">
        <v>20.76</v>
      </c>
      <c r="X27" t="n">
        <v>2.01</v>
      </c>
      <c r="Y27" t="n">
        <v>1</v>
      </c>
      <c r="Z27" t="n">
        <v>10</v>
      </c>
      <c r="AA27" t="n">
        <v>1562.038461511038</v>
      </c>
      <c r="AB27" t="n">
        <v>2137.24993531274</v>
      </c>
      <c r="AC27" t="n">
        <v>1933.273801135615</v>
      </c>
      <c r="AD27" t="n">
        <v>1562038.461511038</v>
      </c>
      <c r="AE27" t="n">
        <v>2137249.93531274</v>
      </c>
      <c r="AF27" t="n">
        <v>2.376812872548225e-06</v>
      </c>
      <c r="AG27" t="n">
        <v>2.480416666666667</v>
      </c>
      <c r="AH27" t="n">
        <v>1933273.801135615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1.6848</v>
      </c>
      <c r="E28" t="n">
        <v>59.35</v>
      </c>
      <c r="F28" t="n">
        <v>54.52</v>
      </c>
      <c r="G28" t="n">
        <v>48.1</v>
      </c>
      <c r="H28" t="n">
        <v>0.71</v>
      </c>
      <c r="I28" t="n">
        <v>68</v>
      </c>
      <c r="J28" t="n">
        <v>186.46</v>
      </c>
      <c r="K28" t="n">
        <v>52.44</v>
      </c>
      <c r="L28" t="n">
        <v>7.5</v>
      </c>
      <c r="M28" t="n">
        <v>66</v>
      </c>
      <c r="N28" t="n">
        <v>36.52</v>
      </c>
      <c r="O28" t="n">
        <v>23230.78</v>
      </c>
      <c r="P28" t="n">
        <v>699.76</v>
      </c>
      <c r="Q28" t="n">
        <v>1367.41</v>
      </c>
      <c r="R28" t="n">
        <v>169.33</v>
      </c>
      <c r="S28" t="n">
        <v>104.26</v>
      </c>
      <c r="T28" t="n">
        <v>31382.49</v>
      </c>
      <c r="U28" t="n">
        <v>0.62</v>
      </c>
      <c r="V28" t="n">
        <v>0.88</v>
      </c>
      <c r="W28" t="n">
        <v>20.76</v>
      </c>
      <c r="X28" t="n">
        <v>1.93</v>
      </c>
      <c r="Y28" t="n">
        <v>1</v>
      </c>
      <c r="Z28" t="n">
        <v>10</v>
      </c>
      <c r="AA28" t="n">
        <v>1553.388344837759</v>
      </c>
      <c r="AB28" t="n">
        <v>2125.414464064144</v>
      </c>
      <c r="AC28" t="n">
        <v>1922.567890651798</v>
      </c>
      <c r="AD28" t="n">
        <v>1553388.344837759</v>
      </c>
      <c r="AE28" t="n">
        <v>2125414.464064145</v>
      </c>
      <c r="AF28" t="n">
        <v>2.383887562608197e-06</v>
      </c>
      <c r="AG28" t="n">
        <v>2.472916666666667</v>
      </c>
      <c r="AH28" t="n">
        <v>1922567.890651798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1.6889</v>
      </c>
      <c r="E29" t="n">
        <v>59.21</v>
      </c>
      <c r="F29" t="n">
        <v>54.44</v>
      </c>
      <c r="G29" t="n">
        <v>49.49</v>
      </c>
      <c r="H29" t="n">
        <v>0.74</v>
      </c>
      <c r="I29" t="n">
        <v>66</v>
      </c>
      <c r="J29" t="n">
        <v>186.84</v>
      </c>
      <c r="K29" t="n">
        <v>52.44</v>
      </c>
      <c r="L29" t="n">
        <v>7.75</v>
      </c>
      <c r="M29" t="n">
        <v>64</v>
      </c>
      <c r="N29" t="n">
        <v>36.65</v>
      </c>
      <c r="O29" t="n">
        <v>23277.49</v>
      </c>
      <c r="P29" t="n">
        <v>697.9</v>
      </c>
      <c r="Q29" t="n">
        <v>1367.58</v>
      </c>
      <c r="R29" t="n">
        <v>167.15</v>
      </c>
      <c r="S29" t="n">
        <v>104.26</v>
      </c>
      <c r="T29" t="n">
        <v>30303.01</v>
      </c>
      <c r="U29" t="n">
        <v>0.62</v>
      </c>
      <c r="V29" t="n">
        <v>0.88</v>
      </c>
      <c r="W29" t="n">
        <v>20.75</v>
      </c>
      <c r="X29" t="n">
        <v>1.86</v>
      </c>
      <c r="Y29" t="n">
        <v>1</v>
      </c>
      <c r="Z29" t="n">
        <v>10</v>
      </c>
      <c r="AA29" t="n">
        <v>1546.192129666228</v>
      </c>
      <c r="AB29" t="n">
        <v>2115.56828499185</v>
      </c>
      <c r="AC29" t="n">
        <v>1913.661417090963</v>
      </c>
      <c r="AD29" t="n">
        <v>1546192.129666228</v>
      </c>
      <c r="AE29" t="n">
        <v>2115568.28499185</v>
      </c>
      <c r="AF29" t="n">
        <v>2.389688808457375e-06</v>
      </c>
      <c r="AG29" t="n">
        <v>2.467083333333334</v>
      </c>
      <c r="AH29" t="n">
        <v>1913661.417090963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1.6934</v>
      </c>
      <c r="E30" t="n">
        <v>59.05</v>
      </c>
      <c r="F30" t="n">
        <v>54.36</v>
      </c>
      <c r="G30" t="n">
        <v>50.96</v>
      </c>
      <c r="H30" t="n">
        <v>0.76</v>
      </c>
      <c r="I30" t="n">
        <v>64</v>
      </c>
      <c r="J30" t="n">
        <v>187.22</v>
      </c>
      <c r="K30" t="n">
        <v>52.44</v>
      </c>
      <c r="L30" t="n">
        <v>8</v>
      </c>
      <c r="M30" t="n">
        <v>62</v>
      </c>
      <c r="N30" t="n">
        <v>36.78</v>
      </c>
      <c r="O30" t="n">
        <v>23324.24</v>
      </c>
      <c r="P30" t="n">
        <v>695.73</v>
      </c>
      <c r="Q30" t="n">
        <v>1367.3</v>
      </c>
      <c r="R30" t="n">
        <v>164.28</v>
      </c>
      <c r="S30" t="n">
        <v>104.26</v>
      </c>
      <c r="T30" t="n">
        <v>28878</v>
      </c>
      <c r="U30" t="n">
        <v>0.63</v>
      </c>
      <c r="V30" t="n">
        <v>0.88</v>
      </c>
      <c r="W30" t="n">
        <v>20.75</v>
      </c>
      <c r="X30" t="n">
        <v>1.78</v>
      </c>
      <c r="Y30" t="n">
        <v>1</v>
      </c>
      <c r="Z30" t="n">
        <v>10</v>
      </c>
      <c r="AA30" t="n">
        <v>1538.222092188543</v>
      </c>
      <c r="AB30" t="n">
        <v>2104.663328101643</v>
      </c>
      <c r="AC30" t="n">
        <v>1903.797213981155</v>
      </c>
      <c r="AD30" t="n">
        <v>1538222.092188543</v>
      </c>
      <c r="AE30" t="n">
        <v>2104663.328101643</v>
      </c>
      <c r="AF30" t="n">
        <v>2.396056029511349e-06</v>
      </c>
      <c r="AG30" t="n">
        <v>2.460416666666667</v>
      </c>
      <c r="AH30" t="n">
        <v>1903797.213981155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1.6958</v>
      </c>
      <c r="E31" t="n">
        <v>58.97</v>
      </c>
      <c r="F31" t="n">
        <v>54.34</v>
      </c>
      <c r="G31" t="n">
        <v>52.59</v>
      </c>
      <c r="H31" t="n">
        <v>0.78</v>
      </c>
      <c r="I31" t="n">
        <v>62</v>
      </c>
      <c r="J31" t="n">
        <v>187.6</v>
      </c>
      <c r="K31" t="n">
        <v>52.44</v>
      </c>
      <c r="L31" t="n">
        <v>8.25</v>
      </c>
      <c r="M31" t="n">
        <v>60</v>
      </c>
      <c r="N31" t="n">
        <v>36.9</v>
      </c>
      <c r="O31" t="n">
        <v>23371.04</v>
      </c>
      <c r="P31" t="n">
        <v>694.51</v>
      </c>
      <c r="Q31" t="n">
        <v>1367.4</v>
      </c>
      <c r="R31" t="n">
        <v>163.59</v>
      </c>
      <c r="S31" t="n">
        <v>104.26</v>
      </c>
      <c r="T31" t="n">
        <v>28542.19</v>
      </c>
      <c r="U31" t="n">
        <v>0.64</v>
      </c>
      <c r="V31" t="n">
        <v>0.88</v>
      </c>
      <c r="W31" t="n">
        <v>20.76</v>
      </c>
      <c r="X31" t="n">
        <v>1.76</v>
      </c>
      <c r="Y31" t="n">
        <v>1</v>
      </c>
      <c r="Z31" t="n">
        <v>10</v>
      </c>
      <c r="AA31" t="n">
        <v>1534.117611735197</v>
      </c>
      <c r="AB31" t="n">
        <v>2099.047396868477</v>
      </c>
      <c r="AC31" t="n">
        <v>1898.717259342873</v>
      </c>
      <c r="AD31" t="n">
        <v>1534117.611735197</v>
      </c>
      <c r="AE31" t="n">
        <v>2099047.396868477</v>
      </c>
      <c r="AF31" t="n">
        <v>2.399451880740136e-06</v>
      </c>
      <c r="AG31" t="n">
        <v>2.457083333333333</v>
      </c>
      <c r="AH31" t="n">
        <v>1898717.259342873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1.7001</v>
      </c>
      <c r="E32" t="n">
        <v>58.82</v>
      </c>
      <c r="F32" t="n">
        <v>54.27</v>
      </c>
      <c r="G32" t="n">
        <v>54.27</v>
      </c>
      <c r="H32" t="n">
        <v>0.8</v>
      </c>
      <c r="I32" t="n">
        <v>60</v>
      </c>
      <c r="J32" t="n">
        <v>187.98</v>
      </c>
      <c r="K32" t="n">
        <v>52.44</v>
      </c>
      <c r="L32" t="n">
        <v>8.5</v>
      </c>
      <c r="M32" t="n">
        <v>58</v>
      </c>
      <c r="N32" t="n">
        <v>37.03</v>
      </c>
      <c r="O32" t="n">
        <v>23417.88</v>
      </c>
      <c r="P32" t="n">
        <v>692.3200000000001</v>
      </c>
      <c r="Q32" t="n">
        <v>1367.41</v>
      </c>
      <c r="R32" t="n">
        <v>161.37</v>
      </c>
      <c r="S32" t="n">
        <v>104.26</v>
      </c>
      <c r="T32" t="n">
        <v>27442.19</v>
      </c>
      <c r="U32" t="n">
        <v>0.65</v>
      </c>
      <c r="V32" t="n">
        <v>0.88</v>
      </c>
      <c r="W32" t="n">
        <v>20.74</v>
      </c>
      <c r="X32" t="n">
        <v>1.69</v>
      </c>
      <c r="Y32" t="n">
        <v>1</v>
      </c>
      <c r="Z32" t="n">
        <v>10</v>
      </c>
      <c r="AA32" t="n">
        <v>1526.458703747421</v>
      </c>
      <c r="AB32" t="n">
        <v>2088.568141072429</v>
      </c>
      <c r="AC32" t="n">
        <v>1889.238129012272</v>
      </c>
      <c r="AD32" t="n">
        <v>1526458.703747421</v>
      </c>
      <c r="AE32" t="n">
        <v>2088568.141072429</v>
      </c>
      <c r="AF32" t="n">
        <v>2.405536114191712e-06</v>
      </c>
      <c r="AG32" t="n">
        <v>2.450833333333333</v>
      </c>
      <c r="AH32" t="n">
        <v>1889238.129012272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1.7033</v>
      </c>
      <c r="E33" t="n">
        <v>58.71</v>
      </c>
      <c r="F33" t="n">
        <v>54.23</v>
      </c>
      <c r="G33" t="n">
        <v>56.1</v>
      </c>
      <c r="H33" t="n">
        <v>0.82</v>
      </c>
      <c r="I33" t="n">
        <v>58</v>
      </c>
      <c r="J33" t="n">
        <v>188.36</v>
      </c>
      <c r="K33" t="n">
        <v>52.44</v>
      </c>
      <c r="L33" t="n">
        <v>8.75</v>
      </c>
      <c r="M33" t="n">
        <v>56</v>
      </c>
      <c r="N33" t="n">
        <v>37.16</v>
      </c>
      <c r="O33" t="n">
        <v>23464.76</v>
      </c>
      <c r="P33" t="n">
        <v>691.37</v>
      </c>
      <c r="Q33" t="n">
        <v>1367.42</v>
      </c>
      <c r="R33" t="n">
        <v>160.21</v>
      </c>
      <c r="S33" t="n">
        <v>104.26</v>
      </c>
      <c r="T33" t="n">
        <v>26870.1</v>
      </c>
      <c r="U33" t="n">
        <v>0.65</v>
      </c>
      <c r="V33" t="n">
        <v>0.88</v>
      </c>
      <c r="W33" t="n">
        <v>20.73</v>
      </c>
      <c r="X33" t="n">
        <v>1.65</v>
      </c>
      <c r="Y33" t="n">
        <v>1</v>
      </c>
      <c r="Z33" t="n">
        <v>10</v>
      </c>
      <c r="AA33" t="n">
        <v>1521.864743928707</v>
      </c>
      <c r="AB33" t="n">
        <v>2082.28248257726</v>
      </c>
      <c r="AC33" t="n">
        <v>1883.552364941905</v>
      </c>
      <c r="AD33" t="n">
        <v>1521864.743928707</v>
      </c>
      <c r="AE33" t="n">
        <v>2082282.48257726</v>
      </c>
      <c r="AF33" t="n">
        <v>2.410063915830094e-06</v>
      </c>
      <c r="AG33" t="n">
        <v>2.44625</v>
      </c>
      <c r="AH33" t="n">
        <v>1883552.364941905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1.7077</v>
      </c>
      <c r="E34" t="n">
        <v>58.56</v>
      </c>
      <c r="F34" t="n">
        <v>54.15</v>
      </c>
      <c r="G34" t="n">
        <v>58.02</v>
      </c>
      <c r="H34" t="n">
        <v>0.85</v>
      </c>
      <c r="I34" t="n">
        <v>56</v>
      </c>
      <c r="J34" t="n">
        <v>188.74</v>
      </c>
      <c r="K34" t="n">
        <v>52.44</v>
      </c>
      <c r="L34" t="n">
        <v>9</v>
      </c>
      <c r="M34" t="n">
        <v>54</v>
      </c>
      <c r="N34" t="n">
        <v>37.3</v>
      </c>
      <c r="O34" t="n">
        <v>23511.69</v>
      </c>
      <c r="P34" t="n">
        <v>688.92</v>
      </c>
      <c r="Q34" t="n">
        <v>1367.27</v>
      </c>
      <c r="R34" t="n">
        <v>157.64</v>
      </c>
      <c r="S34" t="n">
        <v>104.26</v>
      </c>
      <c r="T34" t="n">
        <v>25596.09</v>
      </c>
      <c r="U34" t="n">
        <v>0.66</v>
      </c>
      <c r="V34" t="n">
        <v>0.89</v>
      </c>
      <c r="W34" t="n">
        <v>20.73</v>
      </c>
      <c r="X34" t="n">
        <v>1.57</v>
      </c>
      <c r="Y34" t="n">
        <v>1</v>
      </c>
      <c r="Z34" t="n">
        <v>10</v>
      </c>
      <c r="AA34" t="n">
        <v>1513.719587053846</v>
      </c>
      <c r="AB34" t="n">
        <v>2071.137919602115</v>
      </c>
      <c r="AC34" t="n">
        <v>1873.471423415615</v>
      </c>
      <c r="AD34" t="n">
        <v>1513719.587053846</v>
      </c>
      <c r="AE34" t="n">
        <v>2071137.919602115</v>
      </c>
      <c r="AF34" t="n">
        <v>2.41628964308287e-06</v>
      </c>
      <c r="AG34" t="n">
        <v>2.44</v>
      </c>
      <c r="AH34" t="n">
        <v>1873471.423415615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1.7093</v>
      </c>
      <c r="E35" t="n">
        <v>58.5</v>
      </c>
      <c r="F35" t="n">
        <v>54.13</v>
      </c>
      <c r="G35" t="n">
        <v>59.05</v>
      </c>
      <c r="H35" t="n">
        <v>0.87</v>
      </c>
      <c r="I35" t="n">
        <v>55</v>
      </c>
      <c r="J35" t="n">
        <v>189.12</v>
      </c>
      <c r="K35" t="n">
        <v>52.44</v>
      </c>
      <c r="L35" t="n">
        <v>9.25</v>
      </c>
      <c r="M35" t="n">
        <v>53</v>
      </c>
      <c r="N35" t="n">
        <v>37.43</v>
      </c>
      <c r="O35" t="n">
        <v>23558.67</v>
      </c>
      <c r="P35" t="n">
        <v>687.5700000000001</v>
      </c>
      <c r="Q35" t="n">
        <v>1367.36</v>
      </c>
      <c r="R35" t="n">
        <v>156.78</v>
      </c>
      <c r="S35" t="n">
        <v>104.26</v>
      </c>
      <c r="T35" t="n">
        <v>25170.25</v>
      </c>
      <c r="U35" t="n">
        <v>0.67</v>
      </c>
      <c r="V35" t="n">
        <v>0.89</v>
      </c>
      <c r="W35" t="n">
        <v>20.74</v>
      </c>
      <c r="X35" t="n">
        <v>1.55</v>
      </c>
      <c r="Y35" t="n">
        <v>1</v>
      </c>
      <c r="Z35" t="n">
        <v>10</v>
      </c>
      <c r="AA35" t="n">
        <v>1510.202293066297</v>
      </c>
      <c r="AB35" t="n">
        <v>2066.325402796292</v>
      </c>
      <c r="AC35" t="n">
        <v>1869.11820645933</v>
      </c>
      <c r="AD35" t="n">
        <v>1510202.293066297</v>
      </c>
      <c r="AE35" t="n">
        <v>2066325.402796292</v>
      </c>
      <c r="AF35" t="n">
        <v>2.418553543902061e-06</v>
      </c>
      <c r="AG35" t="n">
        <v>2.4375</v>
      </c>
      <c r="AH35" t="n">
        <v>1869118.20645933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1.7129</v>
      </c>
      <c r="E36" t="n">
        <v>58.38</v>
      </c>
      <c r="F36" t="n">
        <v>54.07</v>
      </c>
      <c r="G36" t="n">
        <v>61.22</v>
      </c>
      <c r="H36" t="n">
        <v>0.89</v>
      </c>
      <c r="I36" t="n">
        <v>53</v>
      </c>
      <c r="J36" t="n">
        <v>189.5</v>
      </c>
      <c r="K36" t="n">
        <v>52.44</v>
      </c>
      <c r="L36" t="n">
        <v>9.5</v>
      </c>
      <c r="M36" t="n">
        <v>51</v>
      </c>
      <c r="N36" t="n">
        <v>37.56</v>
      </c>
      <c r="O36" t="n">
        <v>23605.68</v>
      </c>
      <c r="P36" t="n">
        <v>686.04</v>
      </c>
      <c r="Q36" t="n">
        <v>1367.27</v>
      </c>
      <c r="R36" t="n">
        <v>155.18</v>
      </c>
      <c r="S36" t="n">
        <v>104.26</v>
      </c>
      <c r="T36" t="n">
        <v>24382.77</v>
      </c>
      <c r="U36" t="n">
        <v>0.67</v>
      </c>
      <c r="V36" t="n">
        <v>0.89</v>
      </c>
      <c r="W36" t="n">
        <v>20.73</v>
      </c>
      <c r="X36" t="n">
        <v>1.5</v>
      </c>
      <c r="Y36" t="n">
        <v>1</v>
      </c>
      <c r="Z36" t="n">
        <v>10</v>
      </c>
      <c r="AA36" t="n">
        <v>1504.305179725996</v>
      </c>
      <c r="AB36" t="n">
        <v>2058.256712161813</v>
      </c>
      <c r="AC36" t="n">
        <v>1861.819580334527</v>
      </c>
      <c r="AD36" t="n">
        <v>1504305.179725996</v>
      </c>
      <c r="AE36" t="n">
        <v>2058256.712161812</v>
      </c>
      <c r="AF36" t="n">
        <v>2.42364732074524e-06</v>
      </c>
      <c r="AG36" t="n">
        <v>2.4325</v>
      </c>
      <c r="AH36" t="n">
        <v>1861819.580334527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1.7148</v>
      </c>
      <c r="E37" t="n">
        <v>58.31</v>
      </c>
      <c r="F37" t="n">
        <v>54.05</v>
      </c>
      <c r="G37" t="n">
        <v>62.36</v>
      </c>
      <c r="H37" t="n">
        <v>0.91</v>
      </c>
      <c r="I37" t="n">
        <v>52</v>
      </c>
      <c r="J37" t="n">
        <v>189.88</v>
      </c>
      <c r="K37" t="n">
        <v>52.44</v>
      </c>
      <c r="L37" t="n">
        <v>9.75</v>
      </c>
      <c r="M37" t="n">
        <v>50</v>
      </c>
      <c r="N37" t="n">
        <v>37.69</v>
      </c>
      <c r="O37" t="n">
        <v>23652.75</v>
      </c>
      <c r="P37" t="n">
        <v>684.11</v>
      </c>
      <c r="Q37" t="n">
        <v>1367.33</v>
      </c>
      <c r="R37" t="n">
        <v>154.05</v>
      </c>
      <c r="S37" t="n">
        <v>104.26</v>
      </c>
      <c r="T37" t="n">
        <v>23822.41</v>
      </c>
      <c r="U37" t="n">
        <v>0.68</v>
      </c>
      <c r="V37" t="n">
        <v>0.89</v>
      </c>
      <c r="W37" t="n">
        <v>20.73</v>
      </c>
      <c r="X37" t="n">
        <v>1.47</v>
      </c>
      <c r="Y37" t="n">
        <v>1</v>
      </c>
      <c r="Z37" t="n">
        <v>10</v>
      </c>
      <c r="AA37" t="n">
        <v>1499.726894755941</v>
      </c>
      <c r="AB37" t="n">
        <v>2051.992500686105</v>
      </c>
      <c r="AC37" t="n">
        <v>1856.153216410185</v>
      </c>
      <c r="AD37" t="n">
        <v>1499726.894755941</v>
      </c>
      <c r="AE37" t="n">
        <v>2051992.500686105</v>
      </c>
      <c r="AF37" t="n">
        <v>2.42633570296803e-06</v>
      </c>
      <c r="AG37" t="n">
        <v>2.429583333333333</v>
      </c>
      <c r="AH37" t="n">
        <v>1856153.216410185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1.7193</v>
      </c>
      <c r="E38" t="n">
        <v>58.16</v>
      </c>
      <c r="F38" t="n">
        <v>53.96</v>
      </c>
      <c r="G38" t="n">
        <v>64.76000000000001</v>
      </c>
      <c r="H38" t="n">
        <v>0.93</v>
      </c>
      <c r="I38" t="n">
        <v>50</v>
      </c>
      <c r="J38" t="n">
        <v>190.26</v>
      </c>
      <c r="K38" t="n">
        <v>52.44</v>
      </c>
      <c r="L38" t="n">
        <v>10</v>
      </c>
      <c r="M38" t="n">
        <v>48</v>
      </c>
      <c r="N38" t="n">
        <v>37.82</v>
      </c>
      <c r="O38" t="n">
        <v>23699.85</v>
      </c>
      <c r="P38" t="n">
        <v>682.26</v>
      </c>
      <c r="Q38" t="n">
        <v>1367.44</v>
      </c>
      <c r="R38" t="n">
        <v>151.58</v>
      </c>
      <c r="S38" t="n">
        <v>104.26</v>
      </c>
      <c r="T38" t="n">
        <v>22595.16</v>
      </c>
      <c r="U38" t="n">
        <v>0.6899999999999999</v>
      </c>
      <c r="V38" t="n">
        <v>0.89</v>
      </c>
      <c r="W38" t="n">
        <v>20.72</v>
      </c>
      <c r="X38" t="n">
        <v>1.38</v>
      </c>
      <c r="Y38" t="n">
        <v>1</v>
      </c>
      <c r="Z38" t="n">
        <v>10</v>
      </c>
      <c r="AA38" t="n">
        <v>1492.356683948526</v>
      </c>
      <c r="AB38" t="n">
        <v>2041.908253108647</v>
      </c>
      <c r="AC38" t="n">
        <v>1847.03139526819</v>
      </c>
      <c r="AD38" t="n">
        <v>1492356.683948526</v>
      </c>
      <c r="AE38" t="n">
        <v>2041908.253108647</v>
      </c>
      <c r="AF38" t="n">
        <v>2.432702924022005e-06</v>
      </c>
      <c r="AG38" t="n">
        <v>2.423333333333333</v>
      </c>
      <c r="AH38" t="n">
        <v>1847031.39526819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1.721</v>
      </c>
      <c r="E39" t="n">
        <v>58.1</v>
      </c>
      <c r="F39" t="n">
        <v>53.94</v>
      </c>
      <c r="G39" t="n">
        <v>66.05</v>
      </c>
      <c r="H39" t="n">
        <v>0.95</v>
      </c>
      <c r="I39" t="n">
        <v>49</v>
      </c>
      <c r="J39" t="n">
        <v>190.65</v>
      </c>
      <c r="K39" t="n">
        <v>52.44</v>
      </c>
      <c r="L39" t="n">
        <v>10.25</v>
      </c>
      <c r="M39" t="n">
        <v>47</v>
      </c>
      <c r="N39" t="n">
        <v>37.95</v>
      </c>
      <c r="O39" t="n">
        <v>23747</v>
      </c>
      <c r="P39" t="n">
        <v>681</v>
      </c>
      <c r="Q39" t="n">
        <v>1367.28</v>
      </c>
      <c r="R39" t="n">
        <v>151.05</v>
      </c>
      <c r="S39" t="n">
        <v>104.26</v>
      </c>
      <c r="T39" t="n">
        <v>22336.88</v>
      </c>
      <c r="U39" t="n">
        <v>0.6899999999999999</v>
      </c>
      <c r="V39" t="n">
        <v>0.89</v>
      </c>
      <c r="W39" t="n">
        <v>20.72</v>
      </c>
      <c r="X39" t="n">
        <v>1.36</v>
      </c>
      <c r="Y39" t="n">
        <v>1</v>
      </c>
      <c r="Z39" t="n">
        <v>10</v>
      </c>
      <c r="AA39" t="n">
        <v>1488.924055443722</v>
      </c>
      <c r="AB39" t="n">
        <v>2037.211579351493</v>
      </c>
      <c r="AC39" t="n">
        <v>1842.782965462595</v>
      </c>
      <c r="AD39" t="n">
        <v>1488924.055443722</v>
      </c>
      <c r="AE39" t="n">
        <v>2037211.579351493</v>
      </c>
      <c r="AF39" t="n">
        <v>2.435108318642395e-06</v>
      </c>
      <c r="AG39" t="n">
        <v>2.420833333333333</v>
      </c>
      <c r="AH39" t="n">
        <v>1842782.965462595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1.7224</v>
      </c>
      <c r="E40" t="n">
        <v>58.06</v>
      </c>
      <c r="F40" t="n">
        <v>53.93</v>
      </c>
      <c r="G40" t="n">
        <v>67.41</v>
      </c>
      <c r="H40" t="n">
        <v>0.98</v>
      </c>
      <c r="I40" t="n">
        <v>48</v>
      </c>
      <c r="J40" t="n">
        <v>191.03</v>
      </c>
      <c r="K40" t="n">
        <v>52.44</v>
      </c>
      <c r="L40" t="n">
        <v>10.5</v>
      </c>
      <c r="M40" t="n">
        <v>46</v>
      </c>
      <c r="N40" t="n">
        <v>38.09</v>
      </c>
      <c r="O40" t="n">
        <v>23794.2</v>
      </c>
      <c r="P40" t="n">
        <v>679.4299999999999</v>
      </c>
      <c r="Q40" t="n">
        <v>1367.42</v>
      </c>
      <c r="R40" t="n">
        <v>150.49</v>
      </c>
      <c r="S40" t="n">
        <v>104.26</v>
      </c>
      <c r="T40" t="n">
        <v>22059.15</v>
      </c>
      <c r="U40" t="n">
        <v>0.6899999999999999</v>
      </c>
      <c r="V40" t="n">
        <v>0.89</v>
      </c>
      <c r="W40" t="n">
        <v>20.72</v>
      </c>
      <c r="X40" t="n">
        <v>1.35</v>
      </c>
      <c r="Y40" t="n">
        <v>1</v>
      </c>
      <c r="Z40" t="n">
        <v>10</v>
      </c>
      <c r="AA40" t="n">
        <v>1485.419257875355</v>
      </c>
      <c r="AB40" t="n">
        <v>2032.416160697696</v>
      </c>
      <c r="AC40" t="n">
        <v>1838.445214834704</v>
      </c>
      <c r="AD40" t="n">
        <v>1485419.257875354</v>
      </c>
      <c r="AE40" t="n">
        <v>2032416.160697696</v>
      </c>
      <c r="AF40" t="n">
        <v>2.437089231859187e-06</v>
      </c>
      <c r="AG40" t="n">
        <v>2.419166666666667</v>
      </c>
      <c r="AH40" t="n">
        <v>1838445.214834704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1.724</v>
      </c>
      <c r="E41" t="n">
        <v>58</v>
      </c>
      <c r="F41" t="n">
        <v>53.91</v>
      </c>
      <c r="G41" t="n">
        <v>68.81999999999999</v>
      </c>
      <c r="H41" t="n">
        <v>1</v>
      </c>
      <c r="I41" t="n">
        <v>47</v>
      </c>
      <c r="J41" t="n">
        <v>191.41</v>
      </c>
      <c r="K41" t="n">
        <v>52.44</v>
      </c>
      <c r="L41" t="n">
        <v>10.75</v>
      </c>
      <c r="M41" t="n">
        <v>45</v>
      </c>
      <c r="N41" t="n">
        <v>38.22</v>
      </c>
      <c r="O41" t="n">
        <v>23841.44</v>
      </c>
      <c r="P41" t="n">
        <v>677.88</v>
      </c>
      <c r="Q41" t="n">
        <v>1367.42</v>
      </c>
      <c r="R41" t="n">
        <v>149.81</v>
      </c>
      <c r="S41" t="n">
        <v>104.26</v>
      </c>
      <c r="T41" t="n">
        <v>21724.45</v>
      </c>
      <c r="U41" t="n">
        <v>0.7</v>
      </c>
      <c r="V41" t="n">
        <v>0.89</v>
      </c>
      <c r="W41" t="n">
        <v>20.72</v>
      </c>
      <c r="X41" t="n">
        <v>1.33</v>
      </c>
      <c r="Y41" t="n">
        <v>1</v>
      </c>
      <c r="Z41" t="n">
        <v>10</v>
      </c>
      <c r="AA41" t="n">
        <v>1481.677242267625</v>
      </c>
      <c r="AB41" t="n">
        <v>2027.296169857123</v>
      </c>
      <c r="AC41" t="n">
        <v>1833.813868734004</v>
      </c>
      <c r="AD41" t="n">
        <v>1481677.242267625</v>
      </c>
      <c r="AE41" t="n">
        <v>2027296.169857123</v>
      </c>
      <c r="AF41" t="n">
        <v>2.439353132678379e-06</v>
      </c>
      <c r="AG41" t="n">
        <v>2.416666666666667</v>
      </c>
      <c r="AH41" t="n">
        <v>1833813.868734004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1.7292</v>
      </c>
      <c r="E42" t="n">
        <v>57.83</v>
      </c>
      <c r="F42" t="n">
        <v>53.81</v>
      </c>
      <c r="G42" t="n">
        <v>71.75</v>
      </c>
      <c r="H42" t="n">
        <v>1.02</v>
      </c>
      <c r="I42" t="n">
        <v>45</v>
      </c>
      <c r="J42" t="n">
        <v>191.79</v>
      </c>
      <c r="K42" t="n">
        <v>52.44</v>
      </c>
      <c r="L42" t="n">
        <v>11</v>
      </c>
      <c r="M42" t="n">
        <v>43</v>
      </c>
      <c r="N42" t="n">
        <v>38.35</v>
      </c>
      <c r="O42" t="n">
        <v>23888.73</v>
      </c>
      <c r="P42" t="n">
        <v>675.83</v>
      </c>
      <c r="Q42" t="n">
        <v>1367.25</v>
      </c>
      <c r="R42" t="n">
        <v>146.97</v>
      </c>
      <c r="S42" t="n">
        <v>104.26</v>
      </c>
      <c r="T42" t="n">
        <v>20315.03</v>
      </c>
      <c r="U42" t="n">
        <v>0.71</v>
      </c>
      <c r="V42" t="n">
        <v>0.89</v>
      </c>
      <c r="W42" t="n">
        <v>20.7</v>
      </c>
      <c r="X42" t="n">
        <v>1.23</v>
      </c>
      <c r="Y42" t="n">
        <v>1</v>
      </c>
      <c r="Z42" t="n">
        <v>10</v>
      </c>
      <c r="AA42" t="n">
        <v>1473.424364604812</v>
      </c>
      <c r="AB42" t="n">
        <v>2016.004218547597</v>
      </c>
      <c r="AC42" t="n">
        <v>1823.599605409105</v>
      </c>
      <c r="AD42" t="n">
        <v>1473424.364604812</v>
      </c>
      <c r="AE42" t="n">
        <v>2016004.218547597</v>
      </c>
      <c r="AF42" t="n">
        <v>2.44671081034075e-06</v>
      </c>
      <c r="AG42" t="n">
        <v>2.409583333333333</v>
      </c>
      <c r="AH42" t="n">
        <v>1823599.605409105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1.7305</v>
      </c>
      <c r="E43" t="n">
        <v>57.79</v>
      </c>
      <c r="F43" t="n">
        <v>53.8</v>
      </c>
      <c r="G43" t="n">
        <v>73.37</v>
      </c>
      <c r="H43" t="n">
        <v>1.04</v>
      </c>
      <c r="I43" t="n">
        <v>44</v>
      </c>
      <c r="J43" t="n">
        <v>192.18</v>
      </c>
      <c r="K43" t="n">
        <v>52.44</v>
      </c>
      <c r="L43" t="n">
        <v>11.25</v>
      </c>
      <c r="M43" t="n">
        <v>42</v>
      </c>
      <c r="N43" t="n">
        <v>38.49</v>
      </c>
      <c r="O43" t="n">
        <v>23936.06</v>
      </c>
      <c r="P43" t="n">
        <v>674.3</v>
      </c>
      <c r="Q43" t="n">
        <v>1367.35</v>
      </c>
      <c r="R43" t="n">
        <v>146.16</v>
      </c>
      <c r="S43" t="n">
        <v>104.26</v>
      </c>
      <c r="T43" t="n">
        <v>19915.12</v>
      </c>
      <c r="U43" t="n">
        <v>0.71</v>
      </c>
      <c r="V43" t="n">
        <v>0.89</v>
      </c>
      <c r="W43" t="n">
        <v>20.72</v>
      </c>
      <c r="X43" t="n">
        <v>1.22</v>
      </c>
      <c r="Y43" t="n">
        <v>1</v>
      </c>
      <c r="Z43" t="n">
        <v>10</v>
      </c>
      <c r="AA43" t="n">
        <v>1470.087978433286</v>
      </c>
      <c r="AB43" t="n">
        <v>2011.439227796744</v>
      </c>
      <c r="AC43" t="n">
        <v>1819.470290968509</v>
      </c>
      <c r="AD43" t="n">
        <v>1470087.978433286</v>
      </c>
      <c r="AE43" t="n">
        <v>2011439.227796745</v>
      </c>
      <c r="AF43" t="n">
        <v>2.448550229756342e-06</v>
      </c>
      <c r="AG43" t="n">
        <v>2.407916666666666</v>
      </c>
      <c r="AH43" t="n">
        <v>1819470.290968509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1.7325</v>
      </c>
      <c r="E44" t="n">
        <v>57.72</v>
      </c>
      <c r="F44" t="n">
        <v>53.77</v>
      </c>
      <c r="G44" t="n">
        <v>75.03</v>
      </c>
      <c r="H44" t="n">
        <v>1.06</v>
      </c>
      <c r="I44" t="n">
        <v>43</v>
      </c>
      <c r="J44" t="n">
        <v>192.56</v>
      </c>
      <c r="K44" t="n">
        <v>52.44</v>
      </c>
      <c r="L44" t="n">
        <v>11.5</v>
      </c>
      <c r="M44" t="n">
        <v>41</v>
      </c>
      <c r="N44" t="n">
        <v>38.62</v>
      </c>
      <c r="O44" t="n">
        <v>23983.44</v>
      </c>
      <c r="P44" t="n">
        <v>673.59</v>
      </c>
      <c r="Q44" t="n">
        <v>1367.28</v>
      </c>
      <c r="R44" t="n">
        <v>145.28</v>
      </c>
      <c r="S44" t="n">
        <v>104.26</v>
      </c>
      <c r="T44" t="n">
        <v>19480.73</v>
      </c>
      <c r="U44" t="n">
        <v>0.72</v>
      </c>
      <c r="V44" t="n">
        <v>0.89</v>
      </c>
      <c r="W44" t="n">
        <v>20.71</v>
      </c>
      <c r="X44" t="n">
        <v>1.19</v>
      </c>
      <c r="Y44" t="n">
        <v>1</v>
      </c>
      <c r="Z44" t="n">
        <v>10</v>
      </c>
      <c r="AA44" t="n">
        <v>1467.119785980217</v>
      </c>
      <c r="AB44" t="n">
        <v>2007.378015935046</v>
      </c>
      <c r="AC44" t="n">
        <v>1815.796675466945</v>
      </c>
      <c r="AD44" t="n">
        <v>1467119.785980217</v>
      </c>
      <c r="AE44" t="n">
        <v>2007378.015935046</v>
      </c>
      <c r="AF44" t="n">
        <v>2.451380105780331e-06</v>
      </c>
      <c r="AG44" t="n">
        <v>2.405</v>
      </c>
      <c r="AH44" t="n">
        <v>1815796.675466945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1.7341</v>
      </c>
      <c r="E45" t="n">
        <v>57.67</v>
      </c>
      <c r="F45" t="n">
        <v>53.75</v>
      </c>
      <c r="G45" t="n">
        <v>76.79000000000001</v>
      </c>
      <c r="H45" t="n">
        <v>1.08</v>
      </c>
      <c r="I45" t="n">
        <v>42</v>
      </c>
      <c r="J45" t="n">
        <v>192.95</v>
      </c>
      <c r="K45" t="n">
        <v>52.44</v>
      </c>
      <c r="L45" t="n">
        <v>11.75</v>
      </c>
      <c r="M45" t="n">
        <v>40</v>
      </c>
      <c r="N45" t="n">
        <v>38.75</v>
      </c>
      <c r="O45" t="n">
        <v>24030.86</v>
      </c>
      <c r="P45" t="n">
        <v>671.77</v>
      </c>
      <c r="Q45" t="n">
        <v>1367.29</v>
      </c>
      <c r="R45" t="n">
        <v>144.37</v>
      </c>
      <c r="S45" t="n">
        <v>104.26</v>
      </c>
      <c r="T45" t="n">
        <v>19031.3</v>
      </c>
      <c r="U45" t="n">
        <v>0.72</v>
      </c>
      <c r="V45" t="n">
        <v>0.89</v>
      </c>
      <c r="W45" t="n">
        <v>20.72</v>
      </c>
      <c r="X45" t="n">
        <v>1.18</v>
      </c>
      <c r="Y45" t="n">
        <v>1</v>
      </c>
      <c r="Z45" t="n">
        <v>10</v>
      </c>
      <c r="AA45" t="n">
        <v>1463.043613004926</v>
      </c>
      <c r="AB45" t="n">
        <v>2001.800816242192</v>
      </c>
      <c r="AC45" t="n">
        <v>1810.751755885128</v>
      </c>
      <c r="AD45" t="n">
        <v>1463043.613004926</v>
      </c>
      <c r="AE45" t="n">
        <v>2001800.816242192</v>
      </c>
      <c r="AF45" t="n">
        <v>2.453644006599522e-06</v>
      </c>
      <c r="AG45" t="n">
        <v>2.402916666666667</v>
      </c>
      <c r="AH45" t="n">
        <v>1810751.755885128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1.7361</v>
      </c>
      <c r="E46" t="n">
        <v>57.6</v>
      </c>
      <c r="F46" t="n">
        <v>53.72</v>
      </c>
      <c r="G46" t="n">
        <v>78.62</v>
      </c>
      <c r="H46" t="n">
        <v>1.1</v>
      </c>
      <c r="I46" t="n">
        <v>41</v>
      </c>
      <c r="J46" t="n">
        <v>193.33</v>
      </c>
      <c r="K46" t="n">
        <v>52.44</v>
      </c>
      <c r="L46" t="n">
        <v>12</v>
      </c>
      <c r="M46" t="n">
        <v>39</v>
      </c>
      <c r="N46" t="n">
        <v>38.89</v>
      </c>
      <c r="O46" t="n">
        <v>24078.33</v>
      </c>
      <c r="P46" t="n">
        <v>670.13</v>
      </c>
      <c r="Q46" t="n">
        <v>1367.34</v>
      </c>
      <c r="R46" t="n">
        <v>143.58</v>
      </c>
      <c r="S46" t="n">
        <v>104.26</v>
      </c>
      <c r="T46" t="n">
        <v>18639.6</v>
      </c>
      <c r="U46" t="n">
        <v>0.73</v>
      </c>
      <c r="V46" t="n">
        <v>0.89</v>
      </c>
      <c r="W46" t="n">
        <v>20.71</v>
      </c>
      <c r="X46" t="n">
        <v>1.14</v>
      </c>
      <c r="Y46" t="n">
        <v>1</v>
      </c>
      <c r="Z46" t="n">
        <v>10</v>
      </c>
      <c r="AA46" t="n">
        <v>1458.793947051354</v>
      </c>
      <c r="AB46" t="n">
        <v>1995.986235802486</v>
      </c>
      <c r="AC46" t="n">
        <v>1805.492110841772</v>
      </c>
      <c r="AD46" t="n">
        <v>1458793.947051354</v>
      </c>
      <c r="AE46" t="n">
        <v>1995986.235802486</v>
      </c>
      <c r="AF46" t="n">
        <v>2.456473882623511e-06</v>
      </c>
      <c r="AG46" t="n">
        <v>2.4</v>
      </c>
      <c r="AH46" t="n">
        <v>1805492.110841772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1.7363</v>
      </c>
      <c r="E47" t="n">
        <v>57.59</v>
      </c>
      <c r="F47" t="n">
        <v>53.72</v>
      </c>
      <c r="G47" t="n">
        <v>78.61</v>
      </c>
      <c r="H47" t="n">
        <v>1.12</v>
      </c>
      <c r="I47" t="n">
        <v>41</v>
      </c>
      <c r="J47" t="n">
        <v>193.72</v>
      </c>
      <c r="K47" t="n">
        <v>52.44</v>
      </c>
      <c r="L47" t="n">
        <v>12.25</v>
      </c>
      <c r="M47" t="n">
        <v>39</v>
      </c>
      <c r="N47" t="n">
        <v>39.02</v>
      </c>
      <c r="O47" t="n">
        <v>24125.85</v>
      </c>
      <c r="P47" t="n">
        <v>669.4400000000001</v>
      </c>
      <c r="Q47" t="n">
        <v>1367.3</v>
      </c>
      <c r="R47" t="n">
        <v>143.23</v>
      </c>
      <c r="S47" t="n">
        <v>104.26</v>
      </c>
      <c r="T47" t="n">
        <v>18465.81</v>
      </c>
      <c r="U47" t="n">
        <v>0.73</v>
      </c>
      <c r="V47" t="n">
        <v>0.89</v>
      </c>
      <c r="W47" t="n">
        <v>20.72</v>
      </c>
      <c r="X47" t="n">
        <v>1.14</v>
      </c>
      <c r="Y47" t="n">
        <v>1</v>
      </c>
      <c r="Z47" t="n">
        <v>10</v>
      </c>
      <c r="AA47" t="n">
        <v>1457.663557107111</v>
      </c>
      <c r="AB47" t="n">
        <v>1994.439586411487</v>
      </c>
      <c r="AC47" t="n">
        <v>1804.093071497915</v>
      </c>
      <c r="AD47" t="n">
        <v>1457663.557107111</v>
      </c>
      <c r="AE47" t="n">
        <v>1994439.586411487</v>
      </c>
      <c r="AF47" t="n">
        <v>2.45675687022591e-06</v>
      </c>
      <c r="AG47" t="n">
        <v>2.399583333333334</v>
      </c>
      <c r="AH47" t="n">
        <v>1804093.071497915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1.7378</v>
      </c>
      <c r="E48" t="n">
        <v>57.54</v>
      </c>
      <c r="F48" t="n">
        <v>53.7</v>
      </c>
      <c r="G48" t="n">
        <v>80.55</v>
      </c>
      <c r="H48" t="n">
        <v>1.14</v>
      </c>
      <c r="I48" t="n">
        <v>40</v>
      </c>
      <c r="J48" t="n">
        <v>194.1</v>
      </c>
      <c r="K48" t="n">
        <v>52.44</v>
      </c>
      <c r="L48" t="n">
        <v>12.5</v>
      </c>
      <c r="M48" t="n">
        <v>38</v>
      </c>
      <c r="N48" t="n">
        <v>39.16</v>
      </c>
      <c r="O48" t="n">
        <v>24173.41</v>
      </c>
      <c r="P48" t="n">
        <v>668.51</v>
      </c>
      <c r="Q48" t="n">
        <v>1367.26</v>
      </c>
      <c r="R48" t="n">
        <v>142.85</v>
      </c>
      <c r="S48" t="n">
        <v>104.26</v>
      </c>
      <c r="T48" t="n">
        <v>18282.95</v>
      </c>
      <c r="U48" t="n">
        <v>0.73</v>
      </c>
      <c r="V48" t="n">
        <v>0.89</v>
      </c>
      <c r="W48" t="n">
        <v>20.71</v>
      </c>
      <c r="X48" t="n">
        <v>1.12</v>
      </c>
      <c r="Y48" t="n">
        <v>1</v>
      </c>
      <c r="Z48" t="n">
        <v>10</v>
      </c>
      <c r="AA48" t="n">
        <v>1454.925839594947</v>
      </c>
      <c r="AB48" t="n">
        <v>1990.693720531772</v>
      </c>
      <c r="AC48" t="n">
        <v>1800.704705800404</v>
      </c>
      <c r="AD48" t="n">
        <v>1454925.839594947</v>
      </c>
      <c r="AE48" t="n">
        <v>1990693.720531772</v>
      </c>
      <c r="AF48" t="n">
        <v>2.458879277243901e-06</v>
      </c>
      <c r="AG48" t="n">
        <v>2.3975</v>
      </c>
      <c r="AH48" t="n">
        <v>1800704.705800404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1.7394</v>
      </c>
      <c r="E49" t="n">
        <v>57.49</v>
      </c>
      <c r="F49" t="n">
        <v>53.68</v>
      </c>
      <c r="G49" t="n">
        <v>82.59</v>
      </c>
      <c r="H49" t="n">
        <v>1.16</v>
      </c>
      <c r="I49" t="n">
        <v>39</v>
      </c>
      <c r="J49" t="n">
        <v>194.49</v>
      </c>
      <c r="K49" t="n">
        <v>52.44</v>
      </c>
      <c r="L49" t="n">
        <v>12.75</v>
      </c>
      <c r="M49" t="n">
        <v>37</v>
      </c>
      <c r="N49" t="n">
        <v>39.3</v>
      </c>
      <c r="O49" t="n">
        <v>24221.02</v>
      </c>
      <c r="P49" t="n">
        <v>667.3099999999999</v>
      </c>
      <c r="Q49" t="n">
        <v>1367.32</v>
      </c>
      <c r="R49" t="n">
        <v>142.49</v>
      </c>
      <c r="S49" t="n">
        <v>104.26</v>
      </c>
      <c r="T49" t="n">
        <v>18108.09</v>
      </c>
      <c r="U49" t="n">
        <v>0.73</v>
      </c>
      <c r="V49" t="n">
        <v>0.89</v>
      </c>
      <c r="W49" t="n">
        <v>20.71</v>
      </c>
      <c r="X49" t="n">
        <v>1.1</v>
      </c>
      <c r="Y49" t="n">
        <v>1</v>
      </c>
      <c r="Z49" t="n">
        <v>10</v>
      </c>
      <c r="AA49" t="n">
        <v>1451.735290379374</v>
      </c>
      <c r="AB49" t="n">
        <v>1986.328270337928</v>
      </c>
      <c r="AC49" t="n">
        <v>1796.755888046113</v>
      </c>
      <c r="AD49" t="n">
        <v>1451735.290379374</v>
      </c>
      <c r="AE49" t="n">
        <v>1986328.270337928</v>
      </c>
      <c r="AF49" t="n">
        <v>2.461143178063093e-06</v>
      </c>
      <c r="AG49" t="n">
        <v>2.395416666666667</v>
      </c>
      <c r="AH49" t="n">
        <v>1796755.888046113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1.7425</v>
      </c>
      <c r="E50" t="n">
        <v>57.39</v>
      </c>
      <c r="F50" t="n">
        <v>53.62</v>
      </c>
      <c r="G50" t="n">
        <v>84.66</v>
      </c>
      <c r="H50" t="n">
        <v>1.18</v>
      </c>
      <c r="I50" t="n">
        <v>38</v>
      </c>
      <c r="J50" t="n">
        <v>194.88</v>
      </c>
      <c r="K50" t="n">
        <v>52.44</v>
      </c>
      <c r="L50" t="n">
        <v>13</v>
      </c>
      <c r="M50" t="n">
        <v>36</v>
      </c>
      <c r="N50" t="n">
        <v>39.43</v>
      </c>
      <c r="O50" t="n">
        <v>24268.67</v>
      </c>
      <c r="P50" t="n">
        <v>665.04</v>
      </c>
      <c r="Q50" t="n">
        <v>1367.25</v>
      </c>
      <c r="R50" t="n">
        <v>140.28</v>
      </c>
      <c r="S50" t="n">
        <v>104.26</v>
      </c>
      <c r="T50" t="n">
        <v>17005.22</v>
      </c>
      <c r="U50" t="n">
        <v>0.74</v>
      </c>
      <c r="V50" t="n">
        <v>0.89</v>
      </c>
      <c r="W50" t="n">
        <v>20.7</v>
      </c>
      <c r="X50" t="n">
        <v>1.04</v>
      </c>
      <c r="Y50" t="n">
        <v>1</v>
      </c>
      <c r="Z50" t="n">
        <v>10</v>
      </c>
      <c r="AA50" t="n">
        <v>1445.447921846433</v>
      </c>
      <c r="AB50" t="n">
        <v>1977.725615332036</v>
      </c>
      <c r="AC50" t="n">
        <v>1788.974258360081</v>
      </c>
      <c r="AD50" t="n">
        <v>1445447.921846434</v>
      </c>
      <c r="AE50" t="n">
        <v>1977725.615332036</v>
      </c>
      <c r="AF50" t="n">
        <v>2.465529485900275e-06</v>
      </c>
      <c r="AG50" t="n">
        <v>2.39125</v>
      </c>
      <c r="AH50" t="n">
        <v>1788974.25836008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1.7444</v>
      </c>
      <c r="E51" t="n">
        <v>57.33</v>
      </c>
      <c r="F51" t="n">
        <v>53.59</v>
      </c>
      <c r="G51" t="n">
        <v>86.90000000000001</v>
      </c>
      <c r="H51" t="n">
        <v>1.2</v>
      </c>
      <c r="I51" t="n">
        <v>37</v>
      </c>
      <c r="J51" t="n">
        <v>195.26</v>
      </c>
      <c r="K51" t="n">
        <v>52.44</v>
      </c>
      <c r="L51" t="n">
        <v>13.25</v>
      </c>
      <c r="M51" t="n">
        <v>35</v>
      </c>
      <c r="N51" t="n">
        <v>39.57</v>
      </c>
      <c r="O51" t="n">
        <v>24316.37</v>
      </c>
      <c r="P51" t="n">
        <v>663.4400000000001</v>
      </c>
      <c r="Q51" t="n">
        <v>1367.3</v>
      </c>
      <c r="R51" t="n">
        <v>139.51</v>
      </c>
      <c r="S51" t="n">
        <v>104.26</v>
      </c>
      <c r="T51" t="n">
        <v>16624.87</v>
      </c>
      <c r="U51" t="n">
        <v>0.75</v>
      </c>
      <c r="V51" t="n">
        <v>0.89</v>
      </c>
      <c r="W51" t="n">
        <v>20.7</v>
      </c>
      <c r="X51" t="n">
        <v>1.01</v>
      </c>
      <c r="Y51" t="n">
        <v>1</v>
      </c>
      <c r="Z51" t="n">
        <v>10</v>
      </c>
      <c r="AA51" t="n">
        <v>1441.379325082269</v>
      </c>
      <c r="AB51" t="n">
        <v>1972.158781745484</v>
      </c>
      <c r="AC51" t="n">
        <v>1783.938715557929</v>
      </c>
      <c r="AD51" t="n">
        <v>1441379.325082269</v>
      </c>
      <c r="AE51" t="n">
        <v>1972158.781745484</v>
      </c>
      <c r="AF51" t="n">
        <v>2.468217868123065e-06</v>
      </c>
      <c r="AG51" t="n">
        <v>2.38875</v>
      </c>
      <c r="AH51" t="n">
        <v>1783938.715557929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1.7432</v>
      </c>
      <c r="E52" t="n">
        <v>57.36</v>
      </c>
      <c r="F52" t="n">
        <v>53.63</v>
      </c>
      <c r="G52" t="n">
        <v>86.97</v>
      </c>
      <c r="H52" t="n">
        <v>1.22</v>
      </c>
      <c r="I52" t="n">
        <v>37</v>
      </c>
      <c r="J52" t="n">
        <v>195.65</v>
      </c>
      <c r="K52" t="n">
        <v>52.44</v>
      </c>
      <c r="L52" t="n">
        <v>13.5</v>
      </c>
      <c r="M52" t="n">
        <v>35</v>
      </c>
      <c r="N52" t="n">
        <v>39.71</v>
      </c>
      <c r="O52" t="n">
        <v>24364.12</v>
      </c>
      <c r="P52" t="n">
        <v>663.01</v>
      </c>
      <c r="Q52" t="n">
        <v>1367.27</v>
      </c>
      <c r="R52" t="n">
        <v>140.66</v>
      </c>
      <c r="S52" t="n">
        <v>104.26</v>
      </c>
      <c r="T52" t="n">
        <v>17201.32</v>
      </c>
      <c r="U52" t="n">
        <v>0.74</v>
      </c>
      <c r="V52" t="n">
        <v>0.89</v>
      </c>
      <c r="W52" t="n">
        <v>20.71</v>
      </c>
      <c r="X52" t="n">
        <v>1.05</v>
      </c>
      <c r="Y52" t="n">
        <v>1</v>
      </c>
      <c r="Z52" t="n">
        <v>10</v>
      </c>
      <c r="AA52" t="n">
        <v>1442.141498936368</v>
      </c>
      <c r="AB52" t="n">
        <v>1973.201621637401</v>
      </c>
      <c r="AC52" t="n">
        <v>1784.882028274197</v>
      </c>
      <c r="AD52" t="n">
        <v>1442141.498936368</v>
      </c>
      <c r="AE52" t="n">
        <v>1973201.621637401</v>
      </c>
      <c r="AF52" t="n">
        <v>2.466519942508672e-06</v>
      </c>
      <c r="AG52" t="n">
        <v>2.39</v>
      </c>
      <c r="AH52" t="n">
        <v>1784882.028274196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1.7461</v>
      </c>
      <c r="E53" t="n">
        <v>57.27</v>
      </c>
      <c r="F53" t="n">
        <v>53.57</v>
      </c>
      <c r="G53" t="n">
        <v>89.28</v>
      </c>
      <c r="H53" t="n">
        <v>1.25</v>
      </c>
      <c r="I53" t="n">
        <v>36</v>
      </c>
      <c r="J53" t="n">
        <v>196.04</v>
      </c>
      <c r="K53" t="n">
        <v>52.44</v>
      </c>
      <c r="L53" t="n">
        <v>13.75</v>
      </c>
      <c r="M53" t="n">
        <v>34</v>
      </c>
      <c r="N53" t="n">
        <v>39.84</v>
      </c>
      <c r="O53" t="n">
        <v>24411.91</v>
      </c>
      <c r="P53" t="n">
        <v>660.9299999999999</v>
      </c>
      <c r="Q53" t="n">
        <v>1367.19</v>
      </c>
      <c r="R53" t="n">
        <v>138.83</v>
      </c>
      <c r="S53" t="n">
        <v>104.26</v>
      </c>
      <c r="T53" t="n">
        <v>16292.8</v>
      </c>
      <c r="U53" t="n">
        <v>0.75</v>
      </c>
      <c r="V53" t="n">
        <v>0.89</v>
      </c>
      <c r="W53" t="n">
        <v>20.7</v>
      </c>
      <c r="X53" t="n">
        <v>0.99</v>
      </c>
      <c r="Y53" t="n">
        <v>1</v>
      </c>
      <c r="Z53" t="n">
        <v>10</v>
      </c>
      <c r="AA53" t="n">
        <v>1436.313536539955</v>
      </c>
      <c r="AB53" t="n">
        <v>1965.227546375073</v>
      </c>
      <c r="AC53" t="n">
        <v>1777.66898756322</v>
      </c>
      <c r="AD53" t="n">
        <v>1436313.536539955</v>
      </c>
      <c r="AE53" t="n">
        <v>1965227.546375073</v>
      </c>
      <c r="AF53" t="n">
        <v>2.470623262743455e-06</v>
      </c>
      <c r="AG53" t="n">
        <v>2.38625</v>
      </c>
      <c r="AH53" t="n">
        <v>1777668.98756322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1.7475</v>
      </c>
      <c r="E54" t="n">
        <v>57.22</v>
      </c>
      <c r="F54" t="n">
        <v>53.56</v>
      </c>
      <c r="G54" t="n">
        <v>91.81999999999999</v>
      </c>
      <c r="H54" t="n">
        <v>1.27</v>
      </c>
      <c r="I54" t="n">
        <v>35</v>
      </c>
      <c r="J54" t="n">
        <v>196.42</v>
      </c>
      <c r="K54" t="n">
        <v>52.44</v>
      </c>
      <c r="L54" t="n">
        <v>14</v>
      </c>
      <c r="M54" t="n">
        <v>33</v>
      </c>
      <c r="N54" t="n">
        <v>39.98</v>
      </c>
      <c r="O54" t="n">
        <v>24459.75</v>
      </c>
      <c r="P54" t="n">
        <v>659.37</v>
      </c>
      <c r="Q54" t="n">
        <v>1367.28</v>
      </c>
      <c r="R54" t="n">
        <v>138.55</v>
      </c>
      <c r="S54" t="n">
        <v>104.26</v>
      </c>
      <c r="T54" t="n">
        <v>16157.91</v>
      </c>
      <c r="U54" t="n">
        <v>0.75</v>
      </c>
      <c r="V54" t="n">
        <v>0.89</v>
      </c>
      <c r="W54" t="n">
        <v>20.7</v>
      </c>
      <c r="X54" t="n">
        <v>0.98</v>
      </c>
      <c r="Y54" t="n">
        <v>1</v>
      </c>
      <c r="Z54" t="n">
        <v>10</v>
      </c>
      <c r="AA54" t="n">
        <v>1432.910557306494</v>
      </c>
      <c r="AB54" t="n">
        <v>1960.571440059002</v>
      </c>
      <c r="AC54" t="n">
        <v>1773.45725349907</v>
      </c>
      <c r="AD54" t="n">
        <v>1432910.557306493</v>
      </c>
      <c r="AE54" t="n">
        <v>1960571.440059002</v>
      </c>
      <c r="AF54" t="n">
        <v>2.472604175960248e-06</v>
      </c>
      <c r="AG54" t="n">
        <v>2.384166666666667</v>
      </c>
      <c r="AH54" t="n">
        <v>1773457.253499069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1.7473</v>
      </c>
      <c r="E55" t="n">
        <v>57.23</v>
      </c>
      <c r="F55" t="n">
        <v>53.57</v>
      </c>
      <c r="G55" t="n">
        <v>91.83</v>
      </c>
      <c r="H55" t="n">
        <v>1.29</v>
      </c>
      <c r="I55" t="n">
        <v>35</v>
      </c>
      <c r="J55" t="n">
        <v>196.81</v>
      </c>
      <c r="K55" t="n">
        <v>52.44</v>
      </c>
      <c r="L55" t="n">
        <v>14.25</v>
      </c>
      <c r="M55" t="n">
        <v>33</v>
      </c>
      <c r="N55" t="n">
        <v>40.12</v>
      </c>
      <c r="O55" t="n">
        <v>24507.64</v>
      </c>
      <c r="P55" t="n">
        <v>658.11</v>
      </c>
      <c r="Q55" t="n">
        <v>1367.25</v>
      </c>
      <c r="R55" t="n">
        <v>138.77</v>
      </c>
      <c r="S55" t="n">
        <v>104.26</v>
      </c>
      <c r="T55" t="n">
        <v>16268.54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1431.424290044476</v>
      </c>
      <c r="AB55" t="n">
        <v>1958.537863621626</v>
      </c>
      <c r="AC55" t="n">
        <v>1771.617758742734</v>
      </c>
      <c r="AD55" t="n">
        <v>1431424.290044476</v>
      </c>
      <c r="AE55" t="n">
        <v>1958537.863621627</v>
      </c>
      <c r="AF55" t="n">
        <v>2.472321188357849e-06</v>
      </c>
      <c r="AG55" t="n">
        <v>2.384583333333333</v>
      </c>
      <c r="AH55" t="n">
        <v>1771617.758742734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1.7494</v>
      </c>
      <c r="E56" t="n">
        <v>57.16</v>
      </c>
      <c r="F56" t="n">
        <v>53.53</v>
      </c>
      <c r="G56" t="n">
        <v>94.47</v>
      </c>
      <c r="H56" t="n">
        <v>1.31</v>
      </c>
      <c r="I56" t="n">
        <v>34</v>
      </c>
      <c r="J56" t="n">
        <v>197.2</v>
      </c>
      <c r="K56" t="n">
        <v>52.44</v>
      </c>
      <c r="L56" t="n">
        <v>14.5</v>
      </c>
      <c r="M56" t="n">
        <v>32</v>
      </c>
      <c r="N56" t="n">
        <v>40.26</v>
      </c>
      <c r="O56" t="n">
        <v>24555.57</v>
      </c>
      <c r="P56" t="n">
        <v>656.92</v>
      </c>
      <c r="Q56" t="n">
        <v>1367.2</v>
      </c>
      <c r="R56" t="n">
        <v>137.59</v>
      </c>
      <c r="S56" t="n">
        <v>104.26</v>
      </c>
      <c r="T56" t="n">
        <v>15680.66</v>
      </c>
      <c r="U56" t="n">
        <v>0.76</v>
      </c>
      <c r="V56" t="n">
        <v>0.9</v>
      </c>
      <c r="W56" t="n">
        <v>20.7</v>
      </c>
      <c r="X56" t="n">
        <v>0.96</v>
      </c>
      <c r="Y56" t="n">
        <v>1</v>
      </c>
      <c r="Z56" t="n">
        <v>10</v>
      </c>
      <c r="AA56" t="n">
        <v>1427.691887879716</v>
      </c>
      <c r="AB56" t="n">
        <v>1953.431026317839</v>
      </c>
      <c r="AC56" t="n">
        <v>1766.998310823729</v>
      </c>
      <c r="AD56" t="n">
        <v>1427691.887879716</v>
      </c>
      <c r="AE56" t="n">
        <v>1953431.02631784</v>
      </c>
      <c r="AF56" t="n">
        <v>2.475292558183037e-06</v>
      </c>
      <c r="AG56" t="n">
        <v>2.381666666666666</v>
      </c>
      <c r="AH56" t="n">
        <v>1766998.310823729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1.7517</v>
      </c>
      <c r="E57" t="n">
        <v>57.09</v>
      </c>
      <c r="F57" t="n">
        <v>53.49</v>
      </c>
      <c r="G57" t="n">
        <v>97.26000000000001</v>
      </c>
      <c r="H57" t="n">
        <v>1.33</v>
      </c>
      <c r="I57" t="n">
        <v>33</v>
      </c>
      <c r="J57" t="n">
        <v>197.59</v>
      </c>
      <c r="K57" t="n">
        <v>52.44</v>
      </c>
      <c r="L57" t="n">
        <v>14.75</v>
      </c>
      <c r="M57" t="n">
        <v>31</v>
      </c>
      <c r="N57" t="n">
        <v>40.4</v>
      </c>
      <c r="O57" t="n">
        <v>24603.55</v>
      </c>
      <c r="P57" t="n">
        <v>655.51</v>
      </c>
      <c r="Q57" t="n">
        <v>1367.3</v>
      </c>
      <c r="R57" t="n">
        <v>136.4</v>
      </c>
      <c r="S57" t="n">
        <v>104.26</v>
      </c>
      <c r="T57" t="n">
        <v>15091.51</v>
      </c>
      <c r="U57" t="n">
        <v>0.76</v>
      </c>
      <c r="V57" t="n">
        <v>0.9</v>
      </c>
      <c r="W57" t="n">
        <v>20.7</v>
      </c>
      <c r="X57" t="n">
        <v>0.92</v>
      </c>
      <c r="Y57" t="n">
        <v>1</v>
      </c>
      <c r="Z57" t="n">
        <v>10</v>
      </c>
      <c r="AA57" t="n">
        <v>1423.504797308148</v>
      </c>
      <c r="AB57" t="n">
        <v>1947.702064276422</v>
      </c>
      <c r="AC57" t="n">
        <v>1761.816112878895</v>
      </c>
      <c r="AD57" t="n">
        <v>1423504.797308148</v>
      </c>
      <c r="AE57" t="n">
        <v>1947702.064276422</v>
      </c>
      <c r="AF57" t="n">
        <v>2.478546915610624e-06</v>
      </c>
      <c r="AG57" t="n">
        <v>2.37875</v>
      </c>
      <c r="AH57" t="n">
        <v>1761816.112878895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1.752</v>
      </c>
      <c r="E58" t="n">
        <v>57.08</v>
      </c>
      <c r="F58" t="n">
        <v>53.49</v>
      </c>
      <c r="G58" t="n">
        <v>97.25</v>
      </c>
      <c r="H58" t="n">
        <v>1.35</v>
      </c>
      <c r="I58" t="n">
        <v>33</v>
      </c>
      <c r="J58" t="n">
        <v>197.98</v>
      </c>
      <c r="K58" t="n">
        <v>52.44</v>
      </c>
      <c r="L58" t="n">
        <v>15</v>
      </c>
      <c r="M58" t="n">
        <v>31</v>
      </c>
      <c r="N58" t="n">
        <v>40.54</v>
      </c>
      <c r="O58" t="n">
        <v>24651.58</v>
      </c>
      <c r="P58" t="n">
        <v>654.97</v>
      </c>
      <c r="Q58" t="n">
        <v>1367.34</v>
      </c>
      <c r="R58" t="n">
        <v>135.92</v>
      </c>
      <c r="S58" t="n">
        <v>104.26</v>
      </c>
      <c r="T58" t="n">
        <v>14850.29</v>
      </c>
      <c r="U58" t="n">
        <v>0.77</v>
      </c>
      <c r="V58" t="n">
        <v>0.9</v>
      </c>
      <c r="W58" t="n">
        <v>20.7</v>
      </c>
      <c r="X58" t="n">
        <v>0.91</v>
      </c>
      <c r="Y58" t="n">
        <v>1</v>
      </c>
      <c r="Z58" t="n">
        <v>10</v>
      </c>
      <c r="AA58" t="n">
        <v>1422.515718507109</v>
      </c>
      <c r="AB58" t="n">
        <v>1946.348763025764</v>
      </c>
      <c r="AC58" t="n">
        <v>1760.59196880023</v>
      </c>
      <c r="AD58" t="n">
        <v>1422515.718507109</v>
      </c>
      <c r="AE58" t="n">
        <v>1946348.763025764</v>
      </c>
      <c r="AF58" t="n">
        <v>2.478971397014222e-06</v>
      </c>
      <c r="AG58" t="n">
        <v>2.378333333333333</v>
      </c>
      <c r="AH58" t="n">
        <v>1760591.96880023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1.7539</v>
      </c>
      <c r="E59" t="n">
        <v>57.02</v>
      </c>
      <c r="F59" t="n">
        <v>53.46</v>
      </c>
      <c r="G59" t="n">
        <v>100.23</v>
      </c>
      <c r="H59" t="n">
        <v>1.36</v>
      </c>
      <c r="I59" t="n">
        <v>32</v>
      </c>
      <c r="J59" t="n">
        <v>198.37</v>
      </c>
      <c r="K59" t="n">
        <v>52.44</v>
      </c>
      <c r="L59" t="n">
        <v>15.25</v>
      </c>
      <c r="M59" t="n">
        <v>30</v>
      </c>
      <c r="N59" t="n">
        <v>40.68</v>
      </c>
      <c r="O59" t="n">
        <v>24699.65</v>
      </c>
      <c r="P59" t="n">
        <v>653.3200000000001</v>
      </c>
      <c r="Q59" t="n">
        <v>1367.28</v>
      </c>
      <c r="R59" t="n">
        <v>135.11</v>
      </c>
      <c r="S59" t="n">
        <v>104.26</v>
      </c>
      <c r="T59" t="n">
        <v>14449.9</v>
      </c>
      <c r="U59" t="n">
        <v>0.77</v>
      </c>
      <c r="V59" t="n">
        <v>0.9</v>
      </c>
      <c r="W59" t="n">
        <v>20.7</v>
      </c>
      <c r="X59" t="n">
        <v>0.88</v>
      </c>
      <c r="Y59" t="n">
        <v>1</v>
      </c>
      <c r="Z59" t="n">
        <v>10</v>
      </c>
      <c r="AA59" t="n">
        <v>1418.424785925153</v>
      </c>
      <c r="AB59" t="n">
        <v>1940.751368587923</v>
      </c>
      <c r="AC59" t="n">
        <v>1755.528781831544</v>
      </c>
      <c r="AD59" t="n">
        <v>1418424.785925153</v>
      </c>
      <c r="AE59" t="n">
        <v>1940751.368587923</v>
      </c>
      <c r="AF59" t="n">
        <v>2.481659779237012e-06</v>
      </c>
      <c r="AG59" t="n">
        <v>2.375833333333333</v>
      </c>
      <c r="AH59" t="n">
        <v>1755528.781831544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1.7537</v>
      </c>
      <c r="E60" t="n">
        <v>57.02</v>
      </c>
      <c r="F60" t="n">
        <v>53.47</v>
      </c>
      <c r="G60" t="n">
        <v>100.25</v>
      </c>
      <c r="H60" t="n">
        <v>1.38</v>
      </c>
      <c r="I60" t="n">
        <v>32</v>
      </c>
      <c r="J60" t="n">
        <v>198.76</v>
      </c>
      <c r="K60" t="n">
        <v>52.44</v>
      </c>
      <c r="L60" t="n">
        <v>15.5</v>
      </c>
      <c r="M60" t="n">
        <v>30</v>
      </c>
      <c r="N60" t="n">
        <v>40.82</v>
      </c>
      <c r="O60" t="n">
        <v>24747.78</v>
      </c>
      <c r="P60" t="n">
        <v>651.26</v>
      </c>
      <c r="Q60" t="n">
        <v>1367.37</v>
      </c>
      <c r="R60" t="n">
        <v>135.47</v>
      </c>
      <c r="S60" t="n">
        <v>104.26</v>
      </c>
      <c r="T60" t="n">
        <v>14628.95</v>
      </c>
      <c r="U60" t="n">
        <v>0.77</v>
      </c>
      <c r="V60" t="n">
        <v>0.9</v>
      </c>
      <c r="W60" t="n">
        <v>20.69</v>
      </c>
      <c r="X60" t="n">
        <v>0.89</v>
      </c>
      <c r="Y60" t="n">
        <v>1</v>
      </c>
      <c r="Z60" t="n">
        <v>10</v>
      </c>
      <c r="AA60" t="n">
        <v>1415.834965364114</v>
      </c>
      <c r="AB60" t="n">
        <v>1937.207861841491</v>
      </c>
      <c r="AC60" t="n">
        <v>1752.323462395648</v>
      </c>
      <c r="AD60" t="n">
        <v>1415834.965364114</v>
      </c>
      <c r="AE60" t="n">
        <v>1937207.86184149</v>
      </c>
      <c r="AF60" t="n">
        <v>2.481376791634613e-06</v>
      </c>
      <c r="AG60" t="n">
        <v>2.375833333333333</v>
      </c>
      <c r="AH60" t="n">
        <v>1752323.462395648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1.756</v>
      </c>
      <c r="E61" t="n">
        <v>56.95</v>
      </c>
      <c r="F61" t="n">
        <v>53.42</v>
      </c>
      <c r="G61" t="n">
        <v>103.4</v>
      </c>
      <c r="H61" t="n">
        <v>1.4</v>
      </c>
      <c r="I61" t="n">
        <v>31</v>
      </c>
      <c r="J61" t="n">
        <v>199.15</v>
      </c>
      <c r="K61" t="n">
        <v>52.44</v>
      </c>
      <c r="L61" t="n">
        <v>15.75</v>
      </c>
      <c r="M61" t="n">
        <v>29</v>
      </c>
      <c r="N61" t="n">
        <v>40.96</v>
      </c>
      <c r="O61" t="n">
        <v>24795.95</v>
      </c>
      <c r="P61" t="n">
        <v>650.9299999999999</v>
      </c>
      <c r="Q61" t="n">
        <v>1367.26</v>
      </c>
      <c r="R61" t="n">
        <v>134.27</v>
      </c>
      <c r="S61" t="n">
        <v>104.26</v>
      </c>
      <c r="T61" t="n">
        <v>14037.5</v>
      </c>
      <c r="U61" t="n">
        <v>0.78</v>
      </c>
      <c r="V61" t="n">
        <v>0.9</v>
      </c>
      <c r="W61" t="n">
        <v>20.69</v>
      </c>
      <c r="X61" t="n">
        <v>0.85</v>
      </c>
      <c r="Y61" t="n">
        <v>1</v>
      </c>
      <c r="Z61" t="n">
        <v>10</v>
      </c>
      <c r="AA61" t="n">
        <v>1413.068917039215</v>
      </c>
      <c r="AB61" t="n">
        <v>1933.423232493923</v>
      </c>
      <c r="AC61" t="n">
        <v>1748.900032761252</v>
      </c>
      <c r="AD61" t="n">
        <v>1413068.917039214</v>
      </c>
      <c r="AE61" t="n">
        <v>1933423.232493923</v>
      </c>
      <c r="AF61" t="n">
        <v>2.4846311490622e-06</v>
      </c>
      <c r="AG61" t="n">
        <v>2.372916666666667</v>
      </c>
      <c r="AH61" t="n">
        <v>1748900.032761252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1.7576</v>
      </c>
      <c r="E62" t="n">
        <v>56.9</v>
      </c>
      <c r="F62" t="n">
        <v>53.41</v>
      </c>
      <c r="G62" t="n">
        <v>106.82</v>
      </c>
      <c r="H62" t="n">
        <v>1.42</v>
      </c>
      <c r="I62" t="n">
        <v>30</v>
      </c>
      <c r="J62" t="n">
        <v>199.54</v>
      </c>
      <c r="K62" t="n">
        <v>52.44</v>
      </c>
      <c r="L62" t="n">
        <v>16</v>
      </c>
      <c r="M62" t="n">
        <v>28</v>
      </c>
      <c r="N62" t="n">
        <v>41.1</v>
      </c>
      <c r="O62" t="n">
        <v>24844.17</v>
      </c>
      <c r="P62" t="n">
        <v>648.15</v>
      </c>
      <c r="Q62" t="n">
        <v>1367.26</v>
      </c>
      <c r="R62" t="n">
        <v>133.33</v>
      </c>
      <c r="S62" t="n">
        <v>104.26</v>
      </c>
      <c r="T62" t="n">
        <v>13572.49</v>
      </c>
      <c r="U62" t="n">
        <v>0.78</v>
      </c>
      <c r="V62" t="n">
        <v>0.9</v>
      </c>
      <c r="W62" t="n">
        <v>20.7</v>
      </c>
      <c r="X62" t="n">
        <v>0.83</v>
      </c>
      <c r="Y62" t="n">
        <v>1</v>
      </c>
      <c r="Z62" t="n">
        <v>10</v>
      </c>
      <c r="AA62" t="n">
        <v>1407.866900982561</v>
      </c>
      <c r="AB62" t="n">
        <v>1926.305604628458</v>
      </c>
      <c r="AC62" t="n">
        <v>1742.461701309614</v>
      </c>
      <c r="AD62" t="n">
        <v>1407866.900982562</v>
      </c>
      <c r="AE62" t="n">
        <v>1926305.604628458</v>
      </c>
      <c r="AF62" t="n">
        <v>2.486895049881391e-06</v>
      </c>
      <c r="AG62" t="n">
        <v>2.370833333333333</v>
      </c>
      <c r="AH62" t="n">
        <v>1742461.701309614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1.7579</v>
      </c>
      <c r="E63" t="n">
        <v>56.89</v>
      </c>
      <c r="F63" t="n">
        <v>53.4</v>
      </c>
      <c r="G63" t="n">
        <v>106.8</v>
      </c>
      <c r="H63" t="n">
        <v>1.44</v>
      </c>
      <c r="I63" t="n">
        <v>30</v>
      </c>
      <c r="J63" t="n">
        <v>199.93</v>
      </c>
      <c r="K63" t="n">
        <v>52.44</v>
      </c>
      <c r="L63" t="n">
        <v>16.25</v>
      </c>
      <c r="M63" t="n">
        <v>28</v>
      </c>
      <c r="N63" t="n">
        <v>41.24</v>
      </c>
      <c r="O63" t="n">
        <v>24892.44</v>
      </c>
      <c r="P63" t="n">
        <v>648.29</v>
      </c>
      <c r="Q63" t="n">
        <v>1367.3</v>
      </c>
      <c r="R63" t="n">
        <v>133.06</v>
      </c>
      <c r="S63" t="n">
        <v>104.26</v>
      </c>
      <c r="T63" t="n">
        <v>13434.99</v>
      </c>
      <c r="U63" t="n">
        <v>0.78</v>
      </c>
      <c r="V63" t="n">
        <v>0.9</v>
      </c>
      <c r="W63" t="n">
        <v>20.7</v>
      </c>
      <c r="X63" t="n">
        <v>0.82</v>
      </c>
      <c r="Y63" t="n">
        <v>1</v>
      </c>
      <c r="Z63" t="n">
        <v>10</v>
      </c>
      <c r="AA63" t="n">
        <v>1407.727327797115</v>
      </c>
      <c r="AB63" t="n">
        <v>1926.114634438596</v>
      </c>
      <c r="AC63" t="n">
        <v>1742.288957046644</v>
      </c>
      <c r="AD63" t="n">
        <v>1407727.327797115</v>
      </c>
      <c r="AE63" t="n">
        <v>1926114.634438596</v>
      </c>
      <c r="AF63" t="n">
        <v>2.487319531284989e-06</v>
      </c>
      <c r="AG63" t="n">
        <v>2.370416666666667</v>
      </c>
      <c r="AH63" t="n">
        <v>1742288.957046644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1.7602</v>
      </c>
      <c r="E64" t="n">
        <v>56.81</v>
      </c>
      <c r="F64" t="n">
        <v>53.36</v>
      </c>
      <c r="G64" t="n">
        <v>110.4</v>
      </c>
      <c r="H64" t="n">
        <v>1.46</v>
      </c>
      <c r="I64" t="n">
        <v>29</v>
      </c>
      <c r="J64" t="n">
        <v>200.32</v>
      </c>
      <c r="K64" t="n">
        <v>52.44</v>
      </c>
      <c r="L64" t="n">
        <v>16.5</v>
      </c>
      <c r="M64" t="n">
        <v>27</v>
      </c>
      <c r="N64" t="n">
        <v>41.38</v>
      </c>
      <c r="O64" t="n">
        <v>24940.75</v>
      </c>
      <c r="P64" t="n">
        <v>645.6900000000001</v>
      </c>
      <c r="Q64" t="n">
        <v>1367.28</v>
      </c>
      <c r="R64" t="n">
        <v>132</v>
      </c>
      <c r="S64" t="n">
        <v>104.26</v>
      </c>
      <c r="T64" t="n">
        <v>12909.13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1401.94710213332</v>
      </c>
      <c r="AB64" t="n">
        <v>1918.205874679833</v>
      </c>
      <c r="AC64" t="n">
        <v>1735.134998219243</v>
      </c>
      <c r="AD64" t="n">
        <v>1401947.10213332</v>
      </c>
      <c r="AE64" t="n">
        <v>1918205.874679833</v>
      </c>
      <c r="AF64" t="n">
        <v>2.490573888712577e-06</v>
      </c>
      <c r="AG64" t="n">
        <v>2.367083333333333</v>
      </c>
      <c r="AH64" t="n">
        <v>1735134.998219243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1.7598</v>
      </c>
      <c r="E65" t="n">
        <v>56.82</v>
      </c>
      <c r="F65" t="n">
        <v>53.37</v>
      </c>
      <c r="G65" t="n">
        <v>110.43</v>
      </c>
      <c r="H65" t="n">
        <v>1.48</v>
      </c>
      <c r="I65" t="n">
        <v>29</v>
      </c>
      <c r="J65" t="n">
        <v>200.72</v>
      </c>
      <c r="K65" t="n">
        <v>52.44</v>
      </c>
      <c r="L65" t="n">
        <v>16.75</v>
      </c>
      <c r="M65" t="n">
        <v>27</v>
      </c>
      <c r="N65" t="n">
        <v>41.52</v>
      </c>
      <c r="O65" t="n">
        <v>24989.11</v>
      </c>
      <c r="P65" t="n">
        <v>645.86</v>
      </c>
      <c r="Q65" t="n">
        <v>1367.17</v>
      </c>
      <c r="R65" t="n">
        <v>132.4</v>
      </c>
      <c r="S65" t="n">
        <v>104.26</v>
      </c>
      <c r="T65" t="n">
        <v>13108.8</v>
      </c>
      <c r="U65" t="n">
        <v>0.79</v>
      </c>
      <c r="V65" t="n">
        <v>0.9</v>
      </c>
      <c r="W65" t="n">
        <v>20.69</v>
      </c>
      <c r="X65" t="n">
        <v>0.8</v>
      </c>
      <c r="Y65" t="n">
        <v>1</v>
      </c>
      <c r="Z65" t="n">
        <v>10</v>
      </c>
      <c r="AA65" t="n">
        <v>1402.58987731108</v>
      </c>
      <c r="AB65" t="n">
        <v>1919.085348035284</v>
      </c>
      <c r="AC65" t="n">
        <v>1735.930535871998</v>
      </c>
      <c r="AD65" t="n">
        <v>1402589.87731108</v>
      </c>
      <c r="AE65" t="n">
        <v>1919085.348035284</v>
      </c>
      <c r="AF65" t="n">
        <v>2.490007913507779e-06</v>
      </c>
      <c r="AG65" t="n">
        <v>2.3675</v>
      </c>
      <c r="AH65" t="n">
        <v>1735930.535871998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1.7593</v>
      </c>
      <c r="E66" t="n">
        <v>56.84</v>
      </c>
      <c r="F66" t="n">
        <v>53.39</v>
      </c>
      <c r="G66" t="n">
        <v>110.46</v>
      </c>
      <c r="H66" t="n">
        <v>1.5</v>
      </c>
      <c r="I66" t="n">
        <v>29</v>
      </c>
      <c r="J66" t="n">
        <v>201.11</v>
      </c>
      <c r="K66" t="n">
        <v>52.44</v>
      </c>
      <c r="L66" t="n">
        <v>17</v>
      </c>
      <c r="M66" t="n">
        <v>27</v>
      </c>
      <c r="N66" t="n">
        <v>41.67</v>
      </c>
      <c r="O66" t="n">
        <v>25037.53</v>
      </c>
      <c r="P66" t="n">
        <v>643.88</v>
      </c>
      <c r="Q66" t="n">
        <v>1367.25</v>
      </c>
      <c r="R66" t="n">
        <v>133.04</v>
      </c>
      <c r="S66" t="n">
        <v>104.26</v>
      </c>
      <c r="T66" t="n">
        <v>13430.43</v>
      </c>
      <c r="U66" t="n">
        <v>0.78</v>
      </c>
      <c r="V66" t="n">
        <v>0.9</v>
      </c>
      <c r="W66" t="n">
        <v>20.69</v>
      </c>
      <c r="X66" t="n">
        <v>0.8100000000000001</v>
      </c>
      <c r="Y66" t="n">
        <v>1</v>
      </c>
      <c r="Z66" t="n">
        <v>10</v>
      </c>
      <c r="AA66" t="n">
        <v>1400.451545714439</v>
      </c>
      <c r="AB66" t="n">
        <v>1916.159588408227</v>
      </c>
      <c r="AC66" t="n">
        <v>1733.284006637418</v>
      </c>
      <c r="AD66" t="n">
        <v>1400451.545714439</v>
      </c>
      <c r="AE66" t="n">
        <v>1916159.588408227</v>
      </c>
      <c r="AF66" t="n">
        <v>2.489300444501782e-06</v>
      </c>
      <c r="AG66" t="n">
        <v>2.368333333333334</v>
      </c>
      <c r="AH66" t="n">
        <v>1733284.006637418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1.7616</v>
      </c>
      <c r="E67" t="n">
        <v>56.77</v>
      </c>
      <c r="F67" t="n">
        <v>53.35</v>
      </c>
      <c r="G67" t="n">
        <v>114.32</v>
      </c>
      <c r="H67" t="n">
        <v>1.52</v>
      </c>
      <c r="I67" t="n">
        <v>28</v>
      </c>
      <c r="J67" t="n">
        <v>201.5</v>
      </c>
      <c r="K67" t="n">
        <v>52.44</v>
      </c>
      <c r="L67" t="n">
        <v>17.25</v>
      </c>
      <c r="M67" t="n">
        <v>26</v>
      </c>
      <c r="N67" t="n">
        <v>41.81</v>
      </c>
      <c r="O67" t="n">
        <v>25085.99</v>
      </c>
      <c r="P67" t="n">
        <v>642.59</v>
      </c>
      <c r="Q67" t="n">
        <v>1367.25</v>
      </c>
      <c r="R67" t="n">
        <v>131.88</v>
      </c>
      <c r="S67" t="n">
        <v>104.26</v>
      </c>
      <c r="T67" t="n">
        <v>12854.53</v>
      </c>
      <c r="U67" t="n">
        <v>0.79</v>
      </c>
      <c r="V67" t="n">
        <v>0.9</v>
      </c>
      <c r="W67" t="n">
        <v>20.68</v>
      </c>
      <c r="X67" t="n">
        <v>0.77</v>
      </c>
      <c r="Y67" t="n">
        <v>1</v>
      </c>
      <c r="Z67" t="n">
        <v>10</v>
      </c>
      <c r="AA67" t="n">
        <v>1396.487984411394</v>
      </c>
      <c r="AB67" t="n">
        <v>1910.736468973418</v>
      </c>
      <c r="AC67" t="n">
        <v>1728.378462110071</v>
      </c>
      <c r="AD67" t="n">
        <v>1396487.984411394</v>
      </c>
      <c r="AE67" t="n">
        <v>1910736.468973418</v>
      </c>
      <c r="AF67" t="n">
        <v>2.492554801929369e-06</v>
      </c>
      <c r="AG67" t="n">
        <v>2.365416666666667</v>
      </c>
      <c r="AH67" t="n">
        <v>1728378.462110071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1.7619</v>
      </c>
      <c r="E68" t="n">
        <v>56.76</v>
      </c>
      <c r="F68" t="n">
        <v>53.34</v>
      </c>
      <c r="G68" t="n">
        <v>114.3</v>
      </c>
      <c r="H68" t="n">
        <v>1.54</v>
      </c>
      <c r="I68" t="n">
        <v>28</v>
      </c>
      <c r="J68" t="n">
        <v>201.9</v>
      </c>
      <c r="K68" t="n">
        <v>52.44</v>
      </c>
      <c r="L68" t="n">
        <v>17.5</v>
      </c>
      <c r="M68" t="n">
        <v>26</v>
      </c>
      <c r="N68" t="n">
        <v>41.95</v>
      </c>
      <c r="O68" t="n">
        <v>25134.5</v>
      </c>
      <c r="P68" t="n">
        <v>641.47</v>
      </c>
      <c r="Q68" t="n">
        <v>1367.19</v>
      </c>
      <c r="R68" t="n">
        <v>131.28</v>
      </c>
      <c r="S68" t="n">
        <v>104.26</v>
      </c>
      <c r="T68" t="n">
        <v>12555.15</v>
      </c>
      <c r="U68" t="n">
        <v>0.79</v>
      </c>
      <c r="V68" t="n">
        <v>0.9</v>
      </c>
      <c r="W68" t="n">
        <v>20.69</v>
      </c>
      <c r="X68" t="n">
        <v>0.76</v>
      </c>
      <c r="Y68" t="n">
        <v>1</v>
      </c>
      <c r="Z68" t="n">
        <v>10</v>
      </c>
      <c r="AA68" t="n">
        <v>1394.620982574407</v>
      </c>
      <c r="AB68" t="n">
        <v>1908.181954693745</v>
      </c>
      <c r="AC68" t="n">
        <v>1726.067747087967</v>
      </c>
      <c r="AD68" t="n">
        <v>1394620.982574407</v>
      </c>
      <c r="AE68" t="n">
        <v>1908181.954693744</v>
      </c>
      <c r="AF68" t="n">
        <v>2.492979283332967e-06</v>
      </c>
      <c r="AG68" t="n">
        <v>2.365</v>
      </c>
      <c r="AH68" t="n">
        <v>1726067.747087967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1.7632</v>
      </c>
      <c r="E69" t="n">
        <v>56.71</v>
      </c>
      <c r="F69" t="n">
        <v>53.33</v>
      </c>
      <c r="G69" t="n">
        <v>118.52</v>
      </c>
      <c r="H69" t="n">
        <v>1.56</v>
      </c>
      <c r="I69" t="n">
        <v>27</v>
      </c>
      <c r="J69" t="n">
        <v>202.29</v>
      </c>
      <c r="K69" t="n">
        <v>52.44</v>
      </c>
      <c r="L69" t="n">
        <v>17.75</v>
      </c>
      <c r="M69" t="n">
        <v>25</v>
      </c>
      <c r="N69" t="n">
        <v>42.1</v>
      </c>
      <c r="O69" t="n">
        <v>25183.06</v>
      </c>
      <c r="P69" t="n">
        <v>640.65</v>
      </c>
      <c r="Q69" t="n">
        <v>1367.21</v>
      </c>
      <c r="R69" t="n">
        <v>131.07</v>
      </c>
      <c r="S69" t="n">
        <v>104.26</v>
      </c>
      <c r="T69" t="n">
        <v>12458.66</v>
      </c>
      <c r="U69" t="n">
        <v>0.8</v>
      </c>
      <c r="V69" t="n">
        <v>0.9</v>
      </c>
      <c r="W69" t="n">
        <v>20.69</v>
      </c>
      <c r="X69" t="n">
        <v>0.76</v>
      </c>
      <c r="Y69" t="n">
        <v>1</v>
      </c>
      <c r="Z69" t="n">
        <v>10</v>
      </c>
      <c r="AA69" t="n">
        <v>1392.373879197214</v>
      </c>
      <c r="AB69" t="n">
        <v>1905.107368717864</v>
      </c>
      <c r="AC69" t="n">
        <v>1723.286595282416</v>
      </c>
      <c r="AD69" t="n">
        <v>1392373.879197214</v>
      </c>
      <c r="AE69" t="n">
        <v>1905107.368717864</v>
      </c>
      <c r="AF69" t="n">
        <v>2.49481870274856e-06</v>
      </c>
      <c r="AG69" t="n">
        <v>2.362916666666667</v>
      </c>
      <c r="AH69" t="n">
        <v>1723286.595282416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1.7634</v>
      </c>
      <c r="E70" t="n">
        <v>56.71</v>
      </c>
      <c r="F70" t="n">
        <v>53.33</v>
      </c>
      <c r="G70" t="n">
        <v>118.51</v>
      </c>
      <c r="H70" t="n">
        <v>1.58</v>
      </c>
      <c r="I70" t="n">
        <v>27</v>
      </c>
      <c r="J70" t="n">
        <v>202.68</v>
      </c>
      <c r="K70" t="n">
        <v>52.44</v>
      </c>
      <c r="L70" t="n">
        <v>18</v>
      </c>
      <c r="M70" t="n">
        <v>25</v>
      </c>
      <c r="N70" t="n">
        <v>42.24</v>
      </c>
      <c r="O70" t="n">
        <v>25231.66</v>
      </c>
      <c r="P70" t="n">
        <v>637.91</v>
      </c>
      <c r="Q70" t="n">
        <v>1367.23</v>
      </c>
      <c r="R70" t="n">
        <v>130.91</v>
      </c>
      <c r="S70" t="n">
        <v>104.26</v>
      </c>
      <c r="T70" t="n">
        <v>12374.32</v>
      </c>
      <c r="U70" t="n">
        <v>0.8</v>
      </c>
      <c r="V70" t="n">
        <v>0.9</v>
      </c>
      <c r="W70" t="n">
        <v>20.69</v>
      </c>
      <c r="X70" t="n">
        <v>0.75</v>
      </c>
      <c r="Y70" t="n">
        <v>1</v>
      </c>
      <c r="Z70" t="n">
        <v>10</v>
      </c>
      <c r="AA70" t="n">
        <v>1388.460562458144</v>
      </c>
      <c r="AB70" t="n">
        <v>1899.752996112119</v>
      </c>
      <c r="AC70" t="n">
        <v>1718.443236483253</v>
      </c>
      <c r="AD70" t="n">
        <v>1388460.562458144</v>
      </c>
      <c r="AE70" t="n">
        <v>1899752.996112118</v>
      </c>
      <c r="AF70" t="n">
        <v>2.495101690350959e-06</v>
      </c>
      <c r="AG70" t="n">
        <v>2.362916666666667</v>
      </c>
      <c r="AH70" t="n">
        <v>1718443.236483253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1.7657</v>
      </c>
      <c r="E71" t="n">
        <v>56.64</v>
      </c>
      <c r="F71" t="n">
        <v>53.29</v>
      </c>
      <c r="G71" t="n">
        <v>122.98</v>
      </c>
      <c r="H71" t="n">
        <v>1.6</v>
      </c>
      <c r="I71" t="n">
        <v>26</v>
      </c>
      <c r="J71" t="n">
        <v>203.08</v>
      </c>
      <c r="K71" t="n">
        <v>52.44</v>
      </c>
      <c r="L71" t="n">
        <v>18.25</v>
      </c>
      <c r="M71" t="n">
        <v>24</v>
      </c>
      <c r="N71" t="n">
        <v>42.39</v>
      </c>
      <c r="O71" t="n">
        <v>25280.45</v>
      </c>
      <c r="P71" t="n">
        <v>635.92</v>
      </c>
      <c r="Q71" t="n">
        <v>1367.2</v>
      </c>
      <c r="R71" t="n">
        <v>129.8</v>
      </c>
      <c r="S71" t="n">
        <v>104.26</v>
      </c>
      <c r="T71" t="n">
        <v>11825.79</v>
      </c>
      <c r="U71" t="n">
        <v>0.8</v>
      </c>
      <c r="V71" t="n">
        <v>0.9</v>
      </c>
      <c r="W71" t="n">
        <v>20.68</v>
      </c>
      <c r="X71" t="n">
        <v>0.71</v>
      </c>
      <c r="Y71" t="n">
        <v>1</v>
      </c>
      <c r="Z71" t="n">
        <v>10</v>
      </c>
      <c r="AA71" t="n">
        <v>1383.5628338902</v>
      </c>
      <c r="AB71" t="n">
        <v>1893.051707812923</v>
      </c>
      <c r="AC71" t="n">
        <v>1712.381509734016</v>
      </c>
      <c r="AD71" t="n">
        <v>1383562.8338902</v>
      </c>
      <c r="AE71" t="n">
        <v>1893051.707812923</v>
      </c>
      <c r="AF71" t="n">
        <v>2.498356047778546e-06</v>
      </c>
      <c r="AG71" t="n">
        <v>2.36</v>
      </c>
      <c r="AH71" t="n">
        <v>1712381.509734016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1.766</v>
      </c>
      <c r="E72" t="n">
        <v>56.62</v>
      </c>
      <c r="F72" t="n">
        <v>53.28</v>
      </c>
      <c r="G72" t="n">
        <v>122.95</v>
      </c>
      <c r="H72" t="n">
        <v>1.61</v>
      </c>
      <c r="I72" t="n">
        <v>26</v>
      </c>
      <c r="J72" t="n">
        <v>203.47</v>
      </c>
      <c r="K72" t="n">
        <v>52.44</v>
      </c>
      <c r="L72" t="n">
        <v>18.5</v>
      </c>
      <c r="M72" t="n">
        <v>24</v>
      </c>
      <c r="N72" t="n">
        <v>42.53</v>
      </c>
      <c r="O72" t="n">
        <v>25329.15</v>
      </c>
      <c r="P72" t="n">
        <v>636.6799999999999</v>
      </c>
      <c r="Q72" t="n">
        <v>1367.23</v>
      </c>
      <c r="R72" t="n">
        <v>129.59</v>
      </c>
      <c r="S72" t="n">
        <v>104.26</v>
      </c>
      <c r="T72" t="n">
        <v>11719.4</v>
      </c>
      <c r="U72" t="n">
        <v>0.8</v>
      </c>
      <c r="V72" t="n">
        <v>0.9</v>
      </c>
      <c r="W72" t="n">
        <v>20.68</v>
      </c>
      <c r="X72" t="n">
        <v>0.7</v>
      </c>
      <c r="Y72" t="n">
        <v>1</v>
      </c>
      <c r="Z72" t="n">
        <v>10</v>
      </c>
      <c r="AA72" t="n">
        <v>1384.273108360421</v>
      </c>
      <c r="AB72" t="n">
        <v>1894.023536678178</v>
      </c>
      <c r="AC72" t="n">
        <v>1713.260588616341</v>
      </c>
      <c r="AD72" t="n">
        <v>1384273.108360421</v>
      </c>
      <c r="AE72" t="n">
        <v>1894023.536678178</v>
      </c>
      <c r="AF72" t="n">
        <v>2.498780529182144e-06</v>
      </c>
      <c r="AG72" t="n">
        <v>2.359166666666666</v>
      </c>
      <c r="AH72" t="n">
        <v>1713260.588616341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1.7652</v>
      </c>
      <c r="E73" t="n">
        <v>56.65</v>
      </c>
      <c r="F73" t="n">
        <v>53.3</v>
      </c>
      <c r="G73" t="n">
        <v>123.01</v>
      </c>
      <c r="H73" t="n">
        <v>1.63</v>
      </c>
      <c r="I73" t="n">
        <v>26</v>
      </c>
      <c r="J73" t="n">
        <v>203.87</v>
      </c>
      <c r="K73" t="n">
        <v>52.44</v>
      </c>
      <c r="L73" t="n">
        <v>18.75</v>
      </c>
      <c r="M73" t="n">
        <v>24</v>
      </c>
      <c r="N73" t="n">
        <v>42.68</v>
      </c>
      <c r="O73" t="n">
        <v>25377.91</v>
      </c>
      <c r="P73" t="n">
        <v>635.13</v>
      </c>
      <c r="Q73" t="n">
        <v>1367.22</v>
      </c>
      <c r="R73" t="n">
        <v>130.16</v>
      </c>
      <c r="S73" t="n">
        <v>104.26</v>
      </c>
      <c r="T73" t="n">
        <v>12008.3</v>
      </c>
      <c r="U73" t="n">
        <v>0.8</v>
      </c>
      <c r="V73" t="n">
        <v>0.9</v>
      </c>
      <c r="W73" t="n">
        <v>20.69</v>
      </c>
      <c r="X73" t="n">
        <v>0.73</v>
      </c>
      <c r="Y73" t="n">
        <v>1</v>
      </c>
      <c r="Z73" t="n">
        <v>10</v>
      </c>
      <c r="AA73" t="n">
        <v>1382.961142109985</v>
      </c>
      <c r="AB73" t="n">
        <v>1892.228446574465</v>
      </c>
      <c r="AC73" t="n">
        <v>1711.636819392701</v>
      </c>
      <c r="AD73" t="n">
        <v>1382961.142109985</v>
      </c>
      <c r="AE73" t="n">
        <v>1892228.446574465</v>
      </c>
      <c r="AF73" t="n">
        <v>2.497648578772549e-06</v>
      </c>
      <c r="AG73" t="n">
        <v>2.360416666666667</v>
      </c>
      <c r="AH73" t="n">
        <v>1711636.819392701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1.7672</v>
      </c>
      <c r="E74" t="n">
        <v>56.59</v>
      </c>
      <c r="F74" t="n">
        <v>53.28</v>
      </c>
      <c r="G74" t="n">
        <v>127.86</v>
      </c>
      <c r="H74" t="n">
        <v>1.65</v>
      </c>
      <c r="I74" t="n">
        <v>25</v>
      </c>
      <c r="J74" t="n">
        <v>204.26</v>
      </c>
      <c r="K74" t="n">
        <v>52.44</v>
      </c>
      <c r="L74" t="n">
        <v>19</v>
      </c>
      <c r="M74" t="n">
        <v>23</v>
      </c>
      <c r="N74" t="n">
        <v>42.82</v>
      </c>
      <c r="O74" t="n">
        <v>25426.72</v>
      </c>
      <c r="P74" t="n">
        <v>633.55</v>
      </c>
      <c r="Q74" t="n">
        <v>1367.27</v>
      </c>
      <c r="R74" t="n">
        <v>129.13</v>
      </c>
      <c r="S74" t="n">
        <v>104.26</v>
      </c>
      <c r="T74" t="n">
        <v>11496.4</v>
      </c>
      <c r="U74" t="n">
        <v>0.8100000000000001</v>
      </c>
      <c r="V74" t="n">
        <v>0.9</v>
      </c>
      <c r="W74" t="n">
        <v>20.69</v>
      </c>
      <c r="X74" t="n">
        <v>0.7</v>
      </c>
      <c r="Y74" t="n">
        <v>1</v>
      </c>
      <c r="Z74" t="n">
        <v>10</v>
      </c>
      <c r="AA74" t="n">
        <v>1379.053635886737</v>
      </c>
      <c r="AB74" t="n">
        <v>1886.882024172809</v>
      </c>
      <c r="AC74" t="n">
        <v>1706.800652041309</v>
      </c>
      <c r="AD74" t="n">
        <v>1379053.635886737</v>
      </c>
      <c r="AE74" t="n">
        <v>1886882.024172809</v>
      </c>
      <c r="AF74" t="n">
        <v>2.500478454796538e-06</v>
      </c>
      <c r="AG74" t="n">
        <v>2.357916666666667</v>
      </c>
      <c r="AH74" t="n">
        <v>1706800.652041309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1.7676</v>
      </c>
      <c r="E75" t="n">
        <v>56.57</v>
      </c>
      <c r="F75" t="n">
        <v>53.26</v>
      </c>
      <c r="G75" t="n">
        <v>127.83</v>
      </c>
      <c r="H75" t="n">
        <v>1.67</v>
      </c>
      <c r="I75" t="n">
        <v>25</v>
      </c>
      <c r="J75" t="n">
        <v>204.66</v>
      </c>
      <c r="K75" t="n">
        <v>52.44</v>
      </c>
      <c r="L75" t="n">
        <v>19.25</v>
      </c>
      <c r="M75" t="n">
        <v>23</v>
      </c>
      <c r="N75" t="n">
        <v>42.97</v>
      </c>
      <c r="O75" t="n">
        <v>25475.58</v>
      </c>
      <c r="P75" t="n">
        <v>633.7</v>
      </c>
      <c r="Q75" t="n">
        <v>1367.26</v>
      </c>
      <c r="R75" t="n">
        <v>128.91</v>
      </c>
      <c r="S75" t="n">
        <v>104.26</v>
      </c>
      <c r="T75" t="n">
        <v>11387.86</v>
      </c>
      <c r="U75" t="n">
        <v>0.8100000000000001</v>
      </c>
      <c r="V75" t="n">
        <v>0.9</v>
      </c>
      <c r="W75" t="n">
        <v>20.68</v>
      </c>
      <c r="X75" t="n">
        <v>0.6899999999999999</v>
      </c>
      <c r="Y75" t="n">
        <v>1</v>
      </c>
      <c r="Z75" t="n">
        <v>10</v>
      </c>
      <c r="AA75" t="n">
        <v>1378.761144292283</v>
      </c>
      <c r="AB75" t="n">
        <v>1886.481824269458</v>
      </c>
      <c r="AC75" t="n">
        <v>1706.43864665505</v>
      </c>
      <c r="AD75" t="n">
        <v>1378761.144292283</v>
      </c>
      <c r="AE75" t="n">
        <v>1886481.824269458</v>
      </c>
      <c r="AF75" t="n">
        <v>2.501044430001336e-06</v>
      </c>
      <c r="AG75" t="n">
        <v>2.357083333333333</v>
      </c>
      <c r="AH75" t="n">
        <v>1706438.64665505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1.7673</v>
      </c>
      <c r="E76" t="n">
        <v>56.58</v>
      </c>
      <c r="F76" t="n">
        <v>53.27</v>
      </c>
      <c r="G76" t="n">
        <v>127.86</v>
      </c>
      <c r="H76" t="n">
        <v>1.69</v>
      </c>
      <c r="I76" t="n">
        <v>25</v>
      </c>
      <c r="J76" t="n">
        <v>205.06</v>
      </c>
      <c r="K76" t="n">
        <v>52.44</v>
      </c>
      <c r="L76" t="n">
        <v>19.5</v>
      </c>
      <c r="M76" t="n">
        <v>23</v>
      </c>
      <c r="N76" t="n">
        <v>43.11</v>
      </c>
      <c r="O76" t="n">
        <v>25524.49</v>
      </c>
      <c r="P76" t="n">
        <v>630.0599999999999</v>
      </c>
      <c r="Q76" t="n">
        <v>1367.2</v>
      </c>
      <c r="R76" t="n">
        <v>129.26</v>
      </c>
      <c r="S76" t="n">
        <v>104.26</v>
      </c>
      <c r="T76" t="n">
        <v>11560.14</v>
      </c>
      <c r="U76" t="n">
        <v>0.8100000000000001</v>
      </c>
      <c r="V76" t="n">
        <v>0.9</v>
      </c>
      <c r="W76" t="n">
        <v>20.68</v>
      </c>
      <c r="X76" t="n">
        <v>0.7</v>
      </c>
      <c r="Y76" t="n">
        <v>1</v>
      </c>
      <c r="Z76" t="n">
        <v>10</v>
      </c>
      <c r="AA76" t="n">
        <v>1374.105133748415</v>
      </c>
      <c r="AB76" t="n">
        <v>1880.111265234651</v>
      </c>
      <c r="AC76" t="n">
        <v>1700.676084833389</v>
      </c>
      <c r="AD76" t="n">
        <v>1374105.133748415</v>
      </c>
      <c r="AE76" t="n">
        <v>1880111.265234651</v>
      </c>
      <c r="AF76" t="n">
        <v>2.500619948597737e-06</v>
      </c>
      <c r="AG76" t="n">
        <v>2.3575</v>
      </c>
      <c r="AH76" t="n">
        <v>1700676.084833389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1.7701</v>
      </c>
      <c r="E77" t="n">
        <v>56.49</v>
      </c>
      <c r="F77" t="n">
        <v>53.22</v>
      </c>
      <c r="G77" t="n">
        <v>133.05</v>
      </c>
      <c r="H77" t="n">
        <v>1.71</v>
      </c>
      <c r="I77" t="n">
        <v>24</v>
      </c>
      <c r="J77" t="n">
        <v>205.45</v>
      </c>
      <c r="K77" t="n">
        <v>52.44</v>
      </c>
      <c r="L77" t="n">
        <v>19.75</v>
      </c>
      <c r="M77" t="n">
        <v>22</v>
      </c>
      <c r="N77" t="n">
        <v>43.26</v>
      </c>
      <c r="O77" t="n">
        <v>25573.44</v>
      </c>
      <c r="P77" t="n">
        <v>629.45</v>
      </c>
      <c r="Q77" t="n">
        <v>1367.22</v>
      </c>
      <c r="R77" t="n">
        <v>127.3</v>
      </c>
      <c r="S77" t="n">
        <v>104.26</v>
      </c>
      <c r="T77" t="n">
        <v>10584.28</v>
      </c>
      <c r="U77" t="n">
        <v>0.82</v>
      </c>
      <c r="V77" t="n">
        <v>0.9</v>
      </c>
      <c r="W77" t="n">
        <v>20.68</v>
      </c>
      <c r="X77" t="n">
        <v>0.64</v>
      </c>
      <c r="Y77" t="n">
        <v>1</v>
      </c>
      <c r="Z77" t="n">
        <v>10</v>
      </c>
      <c r="AA77" t="n">
        <v>1370.642931094801</v>
      </c>
      <c r="AB77" t="n">
        <v>1875.374126822375</v>
      </c>
      <c r="AC77" t="n">
        <v>1696.391052262565</v>
      </c>
      <c r="AD77" t="n">
        <v>1370642.931094801</v>
      </c>
      <c r="AE77" t="n">
        <v>1875374.126822375</v>
      </c>
      <c r="AF77" t="n">
        <v>2.504581775031322e-06</v>
      </c>
      <c r="AG77" t="n">
        <v>2.35375</v>
      </c>
      <c r="AH77" t="n">
        <v>1696391.052262565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1.7694</v>
      </c>
      <c r="E78" t="n">
        <v>56.52</v>
      </c>
      <c r="F78" t="n">
        <v>53.24</v>
      </c>
      <c r="G78" t="n">
        <v>133.11</v>
      </c>
      <c r="H78" t="n">
        <v>1.73</v>
      </c>
      <c r="I78" t="n">
        <v>24</v>
      </c>
      <c r="J78" t="n">
        <v>205.85</v>
      </c>
      <c r="K78" t="n">
        <v>52.44</v>
      </c>
      <c r="L78" t="n">
        <v>20</v>
      </c>
      <c r="M78" t="n">
        <v>22</v>
      </c>
      <c r="N78" t="n">
        <v>43.41</v>
      </c>
      <c r="O78" t="n">
        <v>25622.45</v>
      </c>
      <c r="P78" t="n">
        <v>629.2</v>
      </c>
      <c r="Q78" t="n">
        <v>1367.22</v>
      </c>
      <c r="R78" t="n">
        <v>128.26</v>
      </c>
      <c r="S78" t="n">
        <v>104.26</v>
      </c>
      <c r="T78" t="n">
        <v>11064.66</v>
      </c>
      <c r="U78" t="n">
        <v>0.8100000000000001</v>
      </c>
      <c r="V78" t="n">
        <v>0.9</v>
      </c>
      <c r="W78" t="n">
        <v>20.68</v>
      </c>
      <c r="X78" t="n">
        <v>0.67</v>
      </c>
      <c r="Y78" t="n">
        <v>1</v>
      </c>
      <c r="Z78" t="n">
        <v>10</v>
      </c>
      <c r="AA78" t="n">
        <v>1371.028874965546</v>
      </c>
      <c r="AB78" t="n">
        <v>1875.90219225297</v>
      </c>
      <c r="AC78" t="n">
        <v>1696.868719869608</v>
      </c>
      <c r="AD78" t="n">
        <v>1371028.874965546</v>
      </c>
      <c r="AE78" t="n">
        <v>1875902.19225297</v>
      </c>
      <c r="AF78" t="n">
        <v>2.503591318422925e-06</v>
      </c>
      <c r="AG78" t="n">
        <v>2.355</v>
      </c>
      <c r="AH78" t="n">
        <v>1696868.719869608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1.7694</v>
      </c>
      <c r="E79" t="n">
        <v>56.52</v>
      </c>
      <c r="F79" t="n">
        <v>53.24</v>
      </c>
      <c r="G79" t="n">
        <v>133.11</v>
      </c>
      <c r="H79" t="n">
        <v>1.74</v>
      </c>
      <c r="I79" t="n">
        <v>24</v>
      </c>
      <c r="J79" t="n">
        <v>206.25</v>
      </c>
      <c r="K79" t="n">
        <v>52.44</v>
      </c>
      <c r="L79" t="n">
        <v>20.25</v>
      </c>
      <c r="M79" t="n">
        <v>22</v>
      </c>
      <c r="N79" t="n">
        <v>43.56</v>
      </c>
      <c r="O79" t="n">
        <v>25671.51</v>
      </c>
      <c r="P79" t="n">
        <v>627.74</v>
      </c>
      <c r="Q79" t="n">
        <v>1367.23</v>
      </c>
      <c r="R79" t="n">
        <v>128.28</v>
      </c>
      <c r="S79" t="n">
        <v>104.26</v>
      </c>
      <c r="T79" t="n">
        <v>11076.76</v>
      </c>
      <c r="U79" t="n">
        <v>0.8100000000000001</v>
      </c>
      <c r="V79" t="n">
        <v>0.9</v>
      </c>
      <c r="W79" t="n">
        <v>20.68</v>
      </c>
      <c r="X79" t="n">
        <v>0.67</v>
      </c>
      <c r="Y79" t="n">
        <v>1</v>
      </c>
      <c r="Z79" t="n">
        <v>10</v>
      </c>
      <c r="AA79" t="n">
        <v>1369.033155259491</v>
      </c>
      <c r="AB79" t="n">
        <v>1873.171560506206</v>
      </c>
      <c r="AC79" t="n">
        <v>1694.39869578429</v>
      </c>
      <c r="AD79" t="n">
        <v>1369033.155259491</v>
      </c>
      <c r="AE79" t="n">
        <v>1873171.560506206</v>
      </c>
      <c r="AF79" t="n">
        <v>2.503591318422925e-06</v>
      </c>
      <c r="AG79" t="n">
        <v>2.355</v>
      </c>
      <c r="AH79" t="n">
        <v>1694398.69578429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1.772</v>
      </c>
      <c r="E80" t="n">
        <v>56.43</v>
      </c>
      <c r="F80" t="n">
        <v>53.2</v>
      </c>
      <c r="G80" t="n">
        <v>138.77</v>
      </c>
      <c r="H80" t="n">
        <v>1.76</v>
      </c>
      <c r="I80" t="n">
        <v>23</v>
      </c>
      <c r="J80" t="n">
        <v>206.65</v>
      </c>
      <c r="K80" t="n">
        <v>52.44</v>
      </c>
      <c r="L80" t="n">
        <v>20.5</v>
      </c>
      <c r="M80" t="n">
        <v>21</v>
      </c>
      <c r="N80" t="n">
        <v>43.71</v>
      </c>
      <c r="O80" t="n">
        <v>25720.62</v>
      </c>
      <c r="P80" t="n">
        <v>626.91</v>
      </c>
      <c r="Q80" t="n">
        <v>1367.26</v>
      </c>
      <c r="R80" t="n">
        <v>126.62</v>
      </c>
      <c r="S80" t="n">
        <v>104.26</v>
      </c>
      <c r="T80" t="n">
        <v>10249.27</v>
      </c>
      <c r="U80" t="n">
        <v>0.82</v>
      </c>
      <c r="V80" t="n">
        <v>0.9</v>
      </c>
      <c r="W80" t="n">
        <v>20.68</v>
      </c>
      <c r="X80" t="n">
        <v>0.62</v>
      </c>
      <c r="Y80" t="n">
        <v>1</v>
      </c>
      <c r="Z80" t="n">
        <v>10</v>
      </c>
      <c r="AA80" t="n">
        <v>1365.525439020953</v>
      </c>
      <c r="AB80" t="n">
        <v>1868.372148399119</v>
      </c>
      <c r="AC80" t="n">
        <v>1690.057332832687</v>
      </c>
      <c r="AD80" t="n">
        <v>1365525.439020953</v>
      </c>
      <c r="AE80" t="n">
        <v>1868372.148399119</v>
      </c>
      <c r="AF80" t="n">
        <v>2.50727015725411e-06</v>
      </c>
      <c r="AG80" t="n">
        <v>2.35125</v>
      </c>
      <c r="AH80" t="n">
        <v>1690057.332832687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1.7714</v>
      </c>
      <c r="E81" t="n">
        <v>56.45</v>
      </c>
      <c r="F81" t="n">
        <v>53.21</v>
      </c>
      <c r="G81" t="n">
        <v>138.82</v>
      </c>
      <c r="H81" t="n">
        <v>1.78</v>
      </c>
      <c r="I81" t="n">
        <v>23</v>
      </c>
      <c r="J81" t="n">
        <v>207.05</v>
      </c>
      <c r="K81" t="n">
        <v>52.44</v>
      </c>
      <c r="L81" t="n">
        <v>20.75</v>
      </c>
      <c r="M81" t="n">
        <v>21</v>
      </c>
      <c r="N81" t="n">
        <v>43.85</v>
      </c>
      <c r="O81" t="n">
        <v>25769.78</v>
      </c>
      <c r="P81" t="n">
        <v>625.86</v>
      </c>
      <c r="Q81" t="n">
        <v>1367.2</v>
      </c>
      <c r="R81" t="n">
        <v>127.4</v>
      </c>
      <c r="S81" t="n">
        <v>104.26</v>
      </c>
      <c r="T81" t="n">
        <v>10643.08</v>
      </c>
      <c r="U81" t="n">
        <v>0.82</v>
      </c>
      <c r="V81" t="n">
        <v>0.9</v>
      </c>
      <c r="W81" t="n">
        <v>20.68</v>
      </c>
      <c r="X81" t="n">
        <v>0.64</v>
      </c>
      <c r="Y81" t="n">
        <v>1</v>
      </c>
      <c r="Z81" t="n">
        <v>10</v>
      </c>
      <c r="AA81" t="n">
        <v>1364.645543848965</v>
      </c>
      <c r="AB81" t="n">
        <v>1867.16823700657</v>
      </c>
      <c r="AC81" t="n">
        <v>1688.968321053741</v>
      </c>
      <c r="AD81" t="n">
        <v>1364645.543848965</v>
      </c>
      <c r="AE81" t="n">
        <v>1867168.23700657</v>
      </c>
      <c r="AF81" t="n">
        <v>2.506421194446914e-06</v>
      </c>
      <c r="AG81" t="n">
        <v>2.352083333333333</v>
      </c>
      <c r="AH81" t="n">
        <v>1688968.321053741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1.7708</v>
      </c>
      <c r="E82" t="n">
        <v>56.47</v>
      </c>
      <c r="F82" t="n">
        <v>53.23</v>
      </c>
      <c r="G82" t="n">
        <v>138.87</v>
      </c>
      <c r="H82" t="n">
        <v>1.8</v>
      </c>
      <c r="I82" t="n">
        <v>23</v>
      </c>
      <c r="J82" t="n">
        <v>207.45</v>
      </c>
      <c r="K82" t="n">
        <v>52.44</v>
      </c>
      <c r="L82" t="n">
        <v>21</v>
      </c>
      <c r="M82" t="n">
        <v>21</v>
      </c>
      <c r="N82" t="n">
        <v>44</v>
      </c>
      <c r="O82" t="n">
        <v>25818.99</v>
      </c>
      <c r="P82" t="n">
        <v>624.6900000000001</v>
      </c>
      <c r="Q82" t="n">
        <v>1367.19</v>
      </c>
      <c r="R82" t="n">
        <v>128.06</v>
      </c>
      <c r="S82" t="n">
        <v>104.26</v>
      </c>
      <c r="T82" t="n">
        <v>10973.71</v>
      </c>
      <c r="U82" t="n">
        <v>0.8100000000000001</v>
      </c>
      <c r="V82" t="n">
        <v>0.9</v>
      </c>
      <c r="W82" t="n">
        <v>20.68</v>
      </c>
      <c r="X82" t="n">
        <v>0.66</v>
      </c>
      <c r="Y82" t="n">
        <v>1</v>
      </c>
      <c r="Z82" t="n">
        <v>10</v>
      </c>
      <c r="AA82" t="n">
        <v>1363.692524643614</v>
      </c>
      <c r="AB82" t="n">
        <v>1865.864274085568</v>
      </c>
      <c r="AC82" t="n">
        <v>1687.788806523798</v>
      </c>
      <c r="AD82" t="n">
        <v>1363692.524643614</v>
      </c>
      <c r="AE82" t="n">
        <v>1865864.274085568</v>
      </c>
      <c r="AF82" t="n">
        <v>2.505572231639717e-06</v>
      </c>
      <c r="AG82" t="n">
        <v>2.352916666666667</v>
      </c>
      <c r="AH82" t="n">
        <v>1687788.806523798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1.7737</v>
      </c>
      <c r="E83" t="n">
        <v>56.38</v>
      </c>
      <c r="F83" t="n">
        <v>53.18</v>
      </c>
      <c r="G83" t="n">
        <v>145.03</v>
      </c>
      <c r="H83" t="n">
        <v>1.82</v>
      </c>
      <c r="I83" t="n">
        <v>22</v>
      </c>
      <c r="J83" t="n">
        <v>207.84</v>
      </c>
      <c r="K83" t="n">
        <v>52.44</v>
      </c>
      <c r="L83" t="n">
        <v>21.25</v>
      </c>
      <c r="M83" t="n">
        <v>20</v>
      </c>
      <c r="N83" t="n">
        <v>44.15</v>
      </c>
      <c r="O83" t="n">
        <v>25868.26</v>
      </c>
      <c r="P83" t="n">
        <v>621.96</v>
      </c>
      <c r="Q83" t="n">
        <v>1367.28</v>
      </c>
      <c r="R83" t="n">
        <v>125.85</v>
      </c>
      <c r="S83" t="n">
        <v>104.26</v>
      </c>
      <c r="T83" t="n">
        <v>9873.73</v>
      </c>
      <c r="U83" t="n">
        <v>0.83</v>
      </c>
      <c r="V83" t="n">
        <v>0.9</v>
      </c>
      <c r="W83" t="n">
        <v>20.68</v>
      </c>
      <c r="X83" t="n">
        <v>0.6</v>
      </c>
      <c r="Y83" t="n">
        <v>1</v>
      </c>
      <c r="Z83" t="n">
        <v>10</v>
      </c>
      <c r="AA83" t="n">
        <v>1357.287246209384</v>
      </c>
      <c r="AB83" t="n">
        <v>1857.100289550914</v>
      </c>
      <c r="AC83" t="n">
        <v>1679.861244372801</v>
      </c>
      <c r="AD83" t="n">
        <v>1357287.246209384</v>
      </c>
      <c r="AE83" t="n">
        <v>1857100.289550914</v>
      </c>
      <c r="AF83" t="n">
        <v>2.509675551874501e-06</v>
      </c>
      <c r="AG83" t="n">
        <v>2.349166666666667</v>
      </c>
      <c r="AH83" t="n">
        <v>1679861.244372801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1.7743</v>
      </c>
      <c r="E84" t="n">
        <v>56.36</v>
      </c>
      <c r="F84" t="n">
        <v>53.16</v>
      </c>
      <c r="G84" t="n">
        <v>144.98</v>
      </c>
      <c r="H84" t="n">
        <v>1.83</v>
      </c>
      <c r="I84" t="n">
        <v>22</v>
      </c>
      <c r="J84" t="n">
        <v>208.24</v>
      </c>
      <c r="K84" t="n">
        <v>52.44</v>
      </c>
      <c r="L84" t="n">
        <v>21.5</v>
      </c>
      <c r="M84" t="n">
        <v>20</v>
      </c>
      <c r="N84" t="n">
        <v>44.3</v>
      </c>
      <c r="O84" t="n">
        <v>25917.57</v>
      </c>
      <c r="P84" t="n">
        <v>621.79</v>
      </c>
      <c r="Q84" t="n">
        <v>1367.21</v>
      </c>
      <c r="R84" t="n">
        <v>125.45</v>
      </c>
      <c r="S84" t="n">
        <v>104.26</v>
      </c>
      <c r="T84" t="n">
        <v>9672.01</v>
      </c>
      <c r="U84" t="n">
        <v>0.83</v>
      </c>
      <c r="V84" t="n">
        <v>0.9</v>
      </c>
      <c r="W84" t="n">
        <v>20.68</v>
      </c>
      <c r="X84" t="n">
        <v>0.58</v>
      </c>
      <c r="Y84" t="n">
        <v>1</v>
      </c>
      <c r="Z84" t="n">
        <v>10</v>
      </c>
      <c r="AA84" t="n">
        <v>1356.414218971532</v>
      </c>
      <c r="AB84" t="n">
        <v>1855.905775168841</v>
      </c>
      <c r="AC84" t="n">
        <v>1678.780732766842</v>
      </c>
      <c r="AD84" t="n">
        <v>1356414.218971532</v>
      </c>
      <c r="AE84" t="n">
        <v>1855905.775168841</v>
      </c>
      <c r="AF84" t="n">
        <v>2.510524514681698e-06</v>
      </c>
      <c r="AG84" t="n">
        <v>2.348333333333333</v>
      </c>
      <c r="AH84" t="n">
        <v>1678780.732766842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1.7738</v>
      </c>
      <c r="E85" t="n">
        <v>56.38</v>
      </c>
      <c r="F85" t="n">
        <v>53.17</v>
      </c>
      <c r="G85" t="n">
        <v>145.02</v>
      </c>
      <c r="H85" t="n">
        <v>1.85</v>
      </c>
      <c r="I85" t="n">
        <v>22</v>
      </c>
      <c r="J85" t="n">
        <v>208.64</v>
      </c>
      <c r="K85" t="n">
        <v>52.44</v>
      </c>
      <c r="L85" t="n">
        <v>21.75</v>
      </c>
      <c r="M85" t="n">
        <v>20</v>
      </c>
      <c r="N85" t="n">
        <v>44.45</v>
      </c>
      <c r="O85" t="n">
        <v>25966.93</v>
      </c>
      <c r="P85" t="n">
        <v>621.01</v>
      </c>
      <c r="Q85" t="n">
        <v>1367.2</v>
      </c>
      <c r="R85" t="n">
        <v>125.98</v>
      </c>
      <c r="S85" t="n">
        <v>104.26</v>
      </c>
      <c r="T85" t="n">
        <v>9938.01</v>
      </c>
      <c r="U85" t="n">
        <v>0.83</v>
      </c>
      <c r="V85" t="n">
        <v>0.9</v>
      </c>
      <c r="W85" t="n">
        <v>20.68</v>
      </c>
      <c r="X85" t="n">
        <v>0.6</v>
      </c>
      <c r="Y85" t="n">
        <v>1</v>
      </c>
      <c r="Z85" t="n">
        <v>10</v>
      </c>
      <c r="AA85" t="n">
        <v>1355.825492377935</v>
      </c>
      <c r="AB85" t="n">
        <v>1855.100253470698</v>
      </c>
      <c r="AC85" t="n">
        <v>1678.052088929012</v>
      </c>
      <c r="AD85" t="n">
        <v>1355825.492377935</v>
      </c>
      <c r="AE85" t="n">
        <v>1855100.253470698</v>
      </c>
      <c r="AF85" t="n">
        <v>2.509817045675701e-06</v>
      </c>
      <c r="AG85" t="n">
        <v>2.349166666666667</v>
      </c>
      <c r="AH85" t="n">
        <v>1678052.088929012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1.7735</v>
      </c>
      <c r="E86" t="n">
        <v>56.39</v>
      </c>
      <c r="F86" t="n">
        <v>53.18</v>
      </c>
      <c r="G86" t="n">
        <v>145.04</v>
      </c>
      <c r="H86" t="n">
        <v>1.87</v>
      </c>
      <c r="I86" t="n">
        <v>22</v>
      </c>
      <c r="J86" t="n">
        <v>209.05</v>
      </c>
      <c r="K86" t="n">
        <v>52.44</v>
      </c>
      <c r="L86" t="n">
        <v>22</v>
      </c>
      <c r="M86" t="n">
        <v>20</v>
      </c>
      <c r="N86" t="n">
        <v>44.6</v>
      </c>
      <c r="O86" t="n">
        <v>26016.35</v>
      </c>
      <c r="P86" t="n">
        <v>618.22</v>
      </c>
      <c r="Q86" t="n">
        <v>1367.22</v>
      </c>
      <c r="R86" t="n">
        <v>126.34</v>
      </c>
      <c r="S86" t="n">
        <v>104.26</v>
      </c>
      <c r="T86" t="n">
        <v>10115.04</v>
      </c>
      <c r="U86" t="n">
        <v>0.83</v>
      </c>
      <c r="V86" t="n">
        <v>0.9</v>
      </c>
      <c r="W86" t="n">
        <v>20.68</v>
      </c>
      <c r="X86" t="n">
        <v>0.61</v>
      </c>
      <c r="Y86" t="n">
        <v>1</v>
      </c>
      <c r="Z86" t="n">
        <v>10</v>
      </c>
      <c r="AA86" t="n">
        <v>1352.341111578492</v>
      </c>
      <c r="AB86" t="n">
        <v>1850.332769940868</v>
      </c>
      <c r="AC86" t="n">
        <v>1673.739607336064</v>
      </c>
      <c r="AD86" t="n">
        <v>1352341.111578492</v>
      </c>
      <c r="AE86" t="n">
        <v>1850332.769940868</v>
      </c>
      <c r="AF86" t="n">
        <v>2.509392564272103e-06</v>
      </c>
      <c r="AG86" t="n">
        <v>2.349583333333333</v>
      </c>
      <c r="AH86" t="n">
        <v>1673739.607336064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1.7761</v>
      </c>
      <c r="E87" t="n">
        <v>56.3</v>
      </c>
      <c r="F87" t="n">
        <v>53.14</v>
      </c>
      <c r="G87" t="n">
        <v>151.82</v>
      </c>
      <c r="H87" t="n">
        <v>1.89</v>
      </c>
      <c r="I87" t="n">
        <v>21</v>
      </c>
      <c r="J87" t="n">
        <v>209.45</v>
      </c>
      <c r="K87" t="n">
        <v>52.44</v>
      </c>
      <c r="L87" t="n">
        <v>22.25</v>
      </c>
      <c r="M87" t="n">
        <v>19</v>
      </c>
      <c r="N87" t="n">
        <v>44.75</v>
      </c>
      <c r="O87" t="n">
        <v>26065.82</v>
      </c>
      <c r="P87" t="n">
        <v>616.3200000000001</v>
      </c>
      <c r="Q87" t="n">
        <v>1367.21</v>
      </c>
      <c r="R87" t="n">
        <v>124.61</v>
      </c>
      <c r="S87" t="n">
        <v>104.26</v>
      </c>
      <c r="T87" t="n">
        <v>9257.389999999999</v>
      </c>
      <c r="U87" t="n">
        <v>0.84</v>
      </c>
      <c r="V87" t="n">
        <v>0.9</v>
      </c>
      <c r="W87" t="n">
        <v>20.68</v>
      </c>
      <c r="X87" t="n">
        <v>0.5600000000000001</v>
      </c>
      <c r="Y87" t="n">
        <v>1</v>
      </c>
      <c r="Z87" t="n">
        <v>10</v>
      </c>
      <c r="AA87" t="n">
        <v>1347.408668986639</v>
      </c>
      <c r="AB87" t="n">
        <v>1843.583984382685</v>
      </c>
      <c r="AC87" t="n">
        <v>1667.634916399574</v>
      </c>
      <c r="AD87" t="n">
        <v>1347408.668986639</v>
      </c>
      <c r="AE87" t="n">
        <v>1843583.984382685</v>
      </c>
      <c r="AF87" t="n">
        <v>2.513071403103288e-06</v>
      </c>
      <c r="AG87" t="n">
        <v>2.345833333333333</v>
      </c>
      <c r="AH87" t="n">
        <v>1667634.916399574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1.7761</v>
      </c>
      <c r="E88" t="n">
        <v>56.3</v>
      </c>
      <c r="F88" t="n">
        <v>53.14</v>
      </c>
      <c r="G88" t="n">
        <v>151.82</v>
      </c>
      <c r="H88" t="n">
        <v>1.9</v>
      </c>
      <c r="I88" t="n">
        <v>21</v>
      </c>
      <c r="J88" t="n">
        <v>209.85</v>
      </c>
      <c r="K88" t="n">
        <v>52.44</v>
      </c>
      <c r="L88" t="n">
        <v>22.5</v>
      </c>
      <c r="M88" t="n">
        <v>19</v>
      </c>
      <c r="N88" t="n">
        <v>44.91</v>
      </c>
      <c r="O88" t="n">
        <v>26115.34</v>
      </c>
      <c r="P88" t="n">
        <v>616.6900000000001</v>
      </c>
      <c r="Q88" t="n">
        <v>1367.23</v>
      </c>
      <c r="R88" t="n">
        <v>124.73</v>
      </c>
      <c r="S88" t="n">
        <v>104.26</v>
      </c>
      <c r="T88" t="n">
        <v>9315.33</v>
      </c>
      <c r="U88" t="n">
        <v>0.84</v>
      </c>
      <c r="V88" t="n">
        <v>0.9</v>
      </c>
      <c r="W88" t="n">
        <v>20.68</v>
      </c>
      <c r="X88" t="n">
        <v>0.5600000000000001</v>
      </c>
      <c r="Y88" t="n">
        <v>1</v>
      </c>
      <c r="Z88" t="n">
        <v>10</v>
      </c>
      <c r="AA88" t="n">
        <v>1347.912525668826</v>
      </c>
      <c r="AB88" t="n">
        <v>1844.273383323843</v>
      </c>
      <c r="AC88" t="n">
        <v>1668.258520073365</v>
      </c>
      <c r="AD88" t="n">
        <v>1347912.525668826</v>
      </c>
      <c r="AE88" t="n">
        <v>1844273.383323843</v>
      </c>
      <c r="AF88" t="n">
        <v>2.513071403103288e-06</v>
      </c>
      <c r="AG88" t="n">
        <v>2.345833333333333</v>
      </c>
      <c r="AH88" t="n">
        <v>1668258.520073365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1.7758</v>
      </c>
      <c r="E89" t="n">
        <v>56.31</v>
      </c>
      <c r="F89" t="n">
        <v>53.15</v>
      </c>
      <c r="G89" t="n">
        <v>151.85</v>
      </c>
      <c r="H89" t="n">
        <v>1.92</v>
      </c>
      <c r="I89" t="n">
        <v>21</v>
      </c>
      <c r="J89" t="n">
        <v>210.25</v>
      </c>
      <c r="K89" t="n">
        <v>52.44</v>
      </c>
      <c r="L89" t="n">
        <v>22.75</v>
      </c>
      <c r="M89" t="n">
        <v>19</v>
      </c>
      <c r="N89" t="n">
        <v>45.06</v>
      </c>
      <c r="O89" t="n">
        <v>26164.91</v>
      </c>
      <c r="P89" t="n">
        <v>614.39</v>
      </c>
      <c r="Q89" t="n">
        <v>1367.2</v>
      </c>
      <c r="R89" t="n">
        <v>125.22</v>
      </c>
      <c r="S89" t="n">
        <v>104.26</v>
      </c>
      <c r="T89" t="n">
        <v>9561.719999999999</v>
      </c>
      <c r="U89" t="n">
        <v>0.83</v>
      </c>
      <c r="V89" t="n">
        <v>0.9</v>
      </c>
      <c r="W89" t="n">
        <v>20.68</v>
      </c>
      <c r="X89" t="n">
        <v>0.57</v>
      </c>
      <c r="Y89" t="n">
        <v>1</v>
      </c>
      <c r="Z89" t="n">
        <v>10</v>
      </c>
      <c r="AA89" t="n">
        <v>1345.09871401881</v>
      </c>
      <c r="AB89" t="n">
        <v>1840.423402087681</v>
      </c>
      <c r="AC89" t="n">
        <v>1664.7759756429</v>
      </c>
      <c r="AD89" t="n">
        <v>1345098.71401881</v>
      </c>
      <c r="AE89" t="n">
        <v>1840423.402087681</v>
      </c>
      <c r="AF89" t="n">
        <v>2.51264692169969e-06</v>
      </c>
      <c r="AG89" t="n">
        <v>2.34625</v>
      </c>
      <c r="AH89" t="n">
        <v>1664775.9756429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1.778</v>
      </c>
      <c r="E90" t="n">
        <v>56.24</v>
      </c>
      <c r="F90" t="n">
        <v>53.11</v>
      </c>
      <c r="G90" t="n">
        <v>159.34</v>
      </c>
      <c r="H90" t="n">
        <v>1.94</v>
      </c>
      <c r="I90" t="n">
        <v>20</v>
      </c>
      <c r="J90" t="n">
        <v>210.65</v>
      </c>
      <c r="K90" t="n">
        <v>52.44</v>
      </c>
      <c r="L90" t="n">
        <v>23</v>
      </c>
      <c r="M90" t="n">
        <v>18</v>
      </c>
      <c r="N90" t="n">
        <v>45.21</v>
      </c>
      <c r="O90" t="n">
        <v>26214.54</v>
      </c>
      <c r="P90" t="n">
        <v>610.73</v>
      </c>
      <c r="Q90" t="n">
        <v>1367.28</v>
      </c>
      <c r="R90" t="n">
        <v>123.92</v>
      </c>
      <c r="S90" t="n">
        <v>104.26</v>
      </c>
      <c r="T90" t="n">
        <v>8916.780000000001</v>
      </c>
      <c r="U90" t="n">
        <v>0.84</v>
      </c>
      <c r="V90" t="n">
        <v>0.9</v>
      </c>
      <c r="W90" t="n">
        <v>20.68</v>
      </c>
      <c r="X90" t="n">
        <v>0.54</v>
      </c>
      <c r="Y90" t="n">
        <v>1</v>
      </c>
      <c r="Z90" t="n">
        <v>10</v>
      </c>
      <c r="AA90" t="n">
        <v>1338.093127534569</v>
      </c>
      <c r="AB90" t="n">
        <v>1830.838049595279</v>
      </c>
      <c r="AC90" t="n">
        <v>1656.105435739246</v>
      </c>
      <c r="AD90" t="n">
        <v>1338093.127534569</v>
      </c>
      <c r="AE90" t="n">
        <v>1830838.049595279</v>
      </c>
      <c r="AF90" t="n">
        <v>2.515759785326077e-06</v>
      </c>
      <c r="AG90" t="n">
        <v>2.343333333333333</v>
      </c>
      <c r="AH90" t="n">
        <v>1656105.435739246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1.7779</v>
      </c>
      <c r="E91" t="n">
        <v>56.25</v>
      </c>
      <c r="F91" t="n">
        <v>53.11</v>
      </c>
      <c r="G91" t="n">
        <v>159.34</v>
      </c>
      <c r="H91" t="n">
        <v>1.96</v>
      </c>
      <c r="I91" t="n">
        <v>20</v>
      </c>
      <c r="J91" t="n">
        <v>211.05</v>
      </c>
      <c r="K91" t="n">
        <v>52.44</v>
      </c>
      <c r="L91" t="n">
        <v>23.25</v>
      </c>
      <c r="M91" t="n">
        <v>18</v>
      </c>
      <c r="N91" t="n">
        <v>45.36</v>
      </c>
      <c r="O91" t="n">
        <v>26264.21</v>
      </c>
      <c r="P91" t="n">
        <v>612.62</v>
      </c>
      <c r="Q91" t="n">
        <v>1367.18</v>
      </c>
      <c r="R91" t="n">
        <v>123.84</v>
      </c>
      <c r="S91" t="n">
        <v>104.26</v>
      </c>
      <c r="T91" t="n">
        <v>8877.129999999999</v>
      </c>
      <c r="U91" t="n">
        <v>0.84</v>
      </c>
      <c r="V91" t="n">
        <v>0.9</v>
      </c>
      <c r="W91" t="n">
        <v>20.68</v>
      </c>
      <c r="X91" t="n">
        <v>0.54</v>
      </c>
      <c r="Y91" t="n">
        <v>1</v>
      </c>
      <c r="Z91" t="n">
        <v>10</v>
      </c>
      <c r="AA91" t="n">
        <v>1340.742205611974</v>
      </c>
      <c r="AB91" t="n">
        <v>1834.462635089861</v>
      </c>
      <c r="AC91" t="n">
        <v>1659.384095881363</v>
      </c>
      <c r="AD91" t="n">
        <v>1340742.205611974</v>
      </c>
      <c r="AE91" t="n">
        <v>1834462.635089861</v>
      </c>
      <c r="AF91" t="n">
        <v>2.515618291524878e-06</v>
      </c>
      <c r="AG91" t="n">
        <v>2.34375</v>
      </c>
      <c r="AH91" t="n">
        <v>1659384.095881363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1.7783</v>
      </c>
      <c r="E92" t="n">
        <v>56.23</v>
      </c>
      <c r="F92" t="n">
        <v>53.1</v>
      </c>
      <c r="G92" t="n">
        <v>159.31</v>
      </c>
      <c r="H92" t="n">
        <v>1.97</v>
      </c>
      <c r="I92" t="n">
        <v>20</v>
      </c>
      <c r="J92" t="n">
        <v>211.46</v>
      </c>
      <c r="K92" t="n">
        <v>52.44</v>
      </c>
      <c r="L92" t="n">
        <v>23.5</v>
      </c>
      <c r="M92" t="n">
        <v>18</v>
      </c>
      <c r="N92" t="n">
        <v>45.52</v>
      </c>
      <c r="O92" t="n">
        <v>26313.94</v>
      </c>
      <c r="P92" t="n">
        <v>613.6900000000001</v>
      </c>
      <c r="Q92" t="n">
        <v>1367.18</v>
      </c>
      <c r="R92" t="n">
        <v>123.5</v>
      </c>
      <c r="S92" t="n">
        <v>104.26</v>
      </c>
      <c r="T92" t="n">
        <v>8707.219999999999</v>
      </c>
      <c r="U92" t="n">
        <v>0.84</v>
      </c>
      <c r="V92" t="n">
        <v>0.9</v>
      </c>
      <c r="W92" t="n">
        <v>20.68</v>
      </c>
      <c r="X92" t="n">
        <v>0.53</v>
      </c>
      <c r="Y92" t="n">
        <v>1</v>
      </c>
      <c r="Z92" t="n">
        <v>10</v>
      </c>
      <c r="AA92" t="n">
        <v>1341.802289730616</v>
      </c>
      <c r="AB92" t="n">
        <v>1835.913088948598</v>
      </c>
      <c r="AC92" t="n">
        <v>1660.696120459547</v>
      </c>
      <c r="AD92" t="n">
        <v>1341802.289730616</v>
      </c>
      <c r="AE92" t="n">
        <v>1835913.088948598</v>
      </c>
      <c r="AF92" t="n">
        <v>2.516184266729676e-06</v>
      </c>
      <c r="AG92" t="n">
        <v>2.342916666666667</v>
      </c>
      <c r="AH92" t="n">
        <v>1660696.120459547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1.7777</v>
      </c>
      <c r="E93" t="n">
        <v>56.25</v>
      </c>
      <c r="F93" t="n">
        <v>53.12</v>
      </c>
      <c r="G93" t="n">
        <v>159.36</v>
      </c>
      <c r="H93" t="n">
        <v>1.99</v>
      </c>
      <c r="I93" t="n">
        <v>20</v>
      </c>
      <c r="J93" t="n">
        <v>211.86</v>
      </c>
      <c r="K93" t="n">
        <v>52.44</v>
      </c>
      <c r="L93" t="n">
        <v>23.75</v>
      </c>
      <c r="M93" t="n">
        <v>18</v>
      </c>
      <c r="N93" t="n">
        <v>45.67</v>
      </c>
      <c r="O93" t="n">
        <v>26363.73</v>
      </c>
      <c r="P93" t="n">
        <v>612.26</v>
      </c>
      <c r="Q93" t="n">
        <v>1367.23</v>
      </c>
      <c r="R93" t="n">
        <v>124.22</v>
      </c>
      <c r="S93" t="n">
        <v>104.26</v>
      </c>
      <c r="T93" t="n">
        <v>9067.959999999999</v>
      </c>
      <c r="U93" t="n">
        <v>0.84</v>
      </c>
      <c r="V93" t="n">
        <v>0.9</v>
      </c>
      <c r="W93" t="n">
        <v>20.68</v>
      </c>
      <c r="X93" t="n">
        <v>0.54</v>
      </c>
      <c r="Y93" t="n">
        <v>1</v>
      </c>
      <c r="Z93" t="n">
        <v>10</v>
      </c>
      <c r="AA93" t="n">
        <v>1340.49157784098</v>
      </c>
      <c r="AB93" t="n">
        <v>1834.11971511667</v>
      </c>
      <c r="AC93" t="n">
        <v>1659.073903709123</v>
      </c>
      <c r="AD93" t="n">
        <v>1340491.57784098</v>
      </c>
      <c r="AE93" t="n">
        <v>1834119.715116671</v>
      </c>
      <c r="AF93" t="n">
        <v>2.515335303922479e-06</v>
      </c>
      <c r="AG93" t="n">
        <v>2.34375</v>
      </c>
      <c r="AH93" t="n">
        <v>1659073.903709123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1.7772</v>
      </c>
      <c r="E94" t="n">
        <v>56.27</v>
      </c>
      <c r="F94" t="n">
        <v>53.14</v>
      </c>
      <c r="G94" t="n">
        <v>159.41</v>
      </c>
      <c r="H94" t="n">
        <v>2.01</v>
      </c>
      <c r="I94" t="n">
        <v>20</v>
      </c>
      <c r="J94" t="n">
        <v>212.27</v>
      </c>
      <c r="K94" t="n">
        <v>52.44</v>
      </c>
      <c r="L94" t="n">
        <v>24</v>
      </c>
      <c r="M94" t="n">
        <v>18</v>
      </c>
      <c r="N94" t="n">
        <v>45.82</v>
      </c>
      <c r="O94" t="n">
        <v>26413.56</v>
      </c>
      <c r="P94" t="n">
        <v>607.39</v>
      </c>
      <c r="Q94" t="n">
        <v>1367.19</v>
      </c>
      <c r="R94" t="n">
        <v>124.57</v>
      </c>
      <c r="S94" t="n">
        <v>104.26</v>
      </c>
      <c r="T94" t="n">
        <v>9243.450000000001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1334.424364657601</v>
      </c>
      <c r="AB94" t="n">
        <v>1825.818286372616</v>
      </c>
      <c r="AC94" t="n">
        <v>1651.564751673273</v>
      </c>
      <c r="AD94" t="n">
        <v>1334424.364657601</v>
      </c>
      <c r="AE94" t="n">
        <v>1825818.286372616</v>
      </c>
      <c r="AF94" t="n">
        <v>2.514627834916482e-06</v>
      </c>
      <c r="AG94" t="n">
        <v>2.344583333333333</v>
      </c>
      <c r="AH94" t="n">
        <v>1651564.751673273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1.7797</v>
      </c>
      <c r="E95" t="n">
        <v>56.19</v>
      </c>
      <c r="F95" t="n">
        <v>53.09</v>
      </c>
      <c r="G95" t="n">
        <v>167.66</v>
      </c>
      <c r="H95" t="n">
        <v>2.03</v>
      </c>
      <c r="I95" t="n">
        <v>19</v>
      </c>
      <c r="J95" t="n">
        <v>212.67</v>
      </c>
      <c r="K95" t="n">
        <v>52.44</v>
      </c>
      <c r="L95" t="n">
        <v>24.25</v>
      </c>
      <c r="M95" t="n">
        <v>17</v>
      </c>
      <c r="N95" t="n">
        <v>45.98</v>
      </c>
      <c r="O95" t="n">
        <v>26463.45</v>
      </c>
      <c r="P95" t="n">
        <v>606.45</v>
      </c>
      <c r="Q95" t="n">
        <v>1367.24</v>
      </c>
      <c r="R95" t="n">
        <v>123.14</v>
      </c>
      <c r="S95" t="n">
        <v>104.26</v>
      </c>
      <c r="T95" t="n">
        <v>8531.950000000001</v>
      </c>
      <c r="U95" t="n">
        <v>0.85</v>
      </c>
      <c r="V95" t="n">
        <v>0.9</v>
      </c>
      <c r="W95" t="n">
        <v>20.68</v>
      </c>
      <c r="X95" t="n">
        <v>0.52</v>
      </c>
      <c r="Y95" t="n">
        <v>1</v>
      </c>
      <c r="Z95" t="n">
        <v>10</v>
      </c>
      <c r="AA95" t="n">
        <v>1330.81931542592</v>
      </c>
      <c r="AB95" t="n">
        <v>1820.885698970283</v>
      </c>
      <c r="AC95" t="n">
        <v>1647.102923489688</v>
      </c>
      <c r="AD95" t="n">
        <v>1330819.31542592</v>
      </c>
      <c r="AE95" t="n">
        <v>1820885.698970283</v>
      </c>
      <c r="AF95" t="n">
        <v>2.518165179946468e-06</v>
      </c>
      <c r="AG95" t="n">
        <v>2.34125</v>
      </c>
      <c r="AH95" t="n">
        <v>1647102.923489688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1.7795</v>
      </c>
      <c r="E96" t="n">
        <v>56.2</v>
      </c>
      <c r="F96" t="n">
        <v>53.1</v>
      </c>
      <c r="G96" t="n">
        <v>167.69</v>
      </c>
      <c r="H96" t="n">
        <v>2.04</v>
      </c>
      <c r="I96" t="n">
        <v>19</v>
      </c>
      <c r="J96" t="n">
        <v>213.08</v>
      </c>
      <c r="K96" t="n">
        <v>52.44</v>
      </c>
      <c r="L96" t="n">
        <v>24.5</v>
      </c>
      <c r="M96" t="n">
        <v>17</v>
      </c>
      <c r="N96" t="n">
        <v>46.13</v>
      </c>
      <c r="O96" t="n">
        <v>26513.39</v>
      </c>
      <c r="P96" t="n">
        <v>606.08</v>
      </c>
      <c r="Q96" t="n">
        <v>1367.2</v>
      </c>
      <c r="R96" t="n">
        <v>123.64</v>
      </c>
      <c r="S96" t="n">
        <v>104.26</v>
      </c>
      <c r="T96" t="n">
        <v>8779.02</v>
      </c>
      <c r="U96" t="n">
        <v>0.84</v>
      </c>
      <c r="V96" t="n">
        <v>0.9</v>
      </c>
      <c r="W96" t="n">
        <v>20.67</v>
      </c>
      <c r="X96" t="n">
        <v>0.52</v>
      </c>
      <c r="Y96" t="n">
        <v>1</v>
      </c>
      <c r="Z96" t="n">
        <v>10</v>
      </c>
      <c r="AA96" t="n">
        <v>1330.558250999554</v>
      </c>
      <c r="AB96" t="n">
        <v>1820.528499104779</v>
      </c>
      <c r="AC96" t="n">
        <v>1646.779814278015</v>
      </c>
      <c r="AD96" t="n">
        <v>1330558.250999554</v>
      </c>
      <c r="AE96" t="n">
        <v>1820528.499104779</v>
      </c>
      <c r="AF96" t="n">
        <v>2.517882192344069e-06</v>
      </c>
      <c r="AG96" t="n">
        <v>2.341666666666667</v>
      </c>
      <c r="AH96" t="n">
        <v>1646779.814278015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1.7797</v>
      </c>
      <c r="E97" t="n">
        <v>56.19</v>
      </c>
      <c r="F97" t="n">
        <v>53.09</v>
      </c>
      <c r="G97" t="n">
        <v>167.66</v>
      </c>
      <c r="H97" t="n">
        <v>2.06</v>
      </c>
      <c r="I97" t="n">
        <v>19</v>
      </c>
      <c r="J97" t="n">
        <v>213.48</v>
      </c>
      <c r="K97" t="n">
        <v>52.44</v>
      </c>
      <c r="L97" t="n">
        <v>24.75</v>
      </c>
      <c r="M97" t="n">
        <v>17</v>
      </c>
      <c r="N97" t="n">
        <v>46.29</v>
      </c>
      <c r="O97" t="n">
        <v>26563.39</v>
      </c>
      <c r="P97" t="n">
        <v>604.83</v>
      </c>
      <c r="Q97" t="n">
        <v>1367.23</v>
      </c>
      <c r="R97" t="n">
        <v>123.17</v>
      </c>
      <c r="S97" t="n">
        <v>104.26</v>
      </c>
      <c r="T97" t="n">
        <v>8545.76</v>
      </c>
      <c r="U97" t="n">
        <v>0.85</v>
      </c>
      <c r="V97" t="n">
        <v>0.9</v>
      </c>
      <c r="W97" t="n">
        <v>20.68</v>
      </c>
      <c r="X97" t="n">
        <v>0.52</v>
      </c>
      <c r="Y97" t="n">
        <v>1</v>
      </c>
      <c r="Z97" t="n">
        <v>10</v>
      </c>
      <c r="AA97" t="n">
        <v>1328.617702700062</v>
      </c>
      <c r="AB97" t="n">
        <v>1817.873355310466</v>
      </c>
      <c r="AC97" t="n">
        <v>1644.378073680912</v>
      </c>
      <c r="AD97" t="n">
        <v>1328617.702700062</v>
      </c>
      <c r="AE97" t="n">
        <v>1817873.355310465</v>
      </c>
      <c r="AF97" t="n">
        <v>2.518165179946468e-06</v>
      </c>
      <c r="AG97" t="n">
        <v>2.34125</v>
      </c>
      <c r="AH97" t="n">
        <v>1644378.073680912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1.78</v>
      </c>
      <c r="E98" t="n">
        <v>56.18</v>
      </c>
      <c r="F98" t="n">
        <v>53.08</v>
      </c>
      <c r="G98" t="n">
        <v>167.64</v>
      </c>
      <c r="H98" t="n">
        <v>2.08</v>
      </c>
      <c r="I98" t="n">
        <v>19</v>
      </c>
      <c r="J98" t="n">
        <v>213.89</v>
      </c>
      <c r="K98" t="n">
        <v>52.44</v>
      </c>
      <c r="L98" t="n">
        <v>25</v>
      </c>
      <c r="M98" t="n">
        <v>17</v>
      </c>
      <c r="N98" t="n">
        <v>46.44</v>
      </c>
      <c r="O98" t="n">
        <v>26613.43</v>
      </c>
      <c r="P98" t="n">
        <v>602.3200000000001</v>
      </c>
      <c r="Q98" t="n">
        <v>1367.23</v>
      </c>
      <c r="R98" t="n">
        <v>123.19</v>
      </c>
      <c r="S98" t="n">
        <v>104.26</v>
      </c>
      <c r="T98" t="n">
        <v>8553.860000000001</v>
      </c>
      <c r="U98" t="n">
        <v>0.85</v>
      </c>
      <c r="V98" t="n">
        <v>0.9</v>
      </c>
      <c r="W98" t="n">
        <v>20.67</v>
      </c>
      <c r="X98" t="n">
        <v>0.51</v>
      </c>
      <c r="Y98" t="n">
        <v>1</v>
      </c>
      <c r="Z98" t="n">
        <v>10</v>
      </c>
      <c r="AA98" t="n">
        <v>1324.892324597383</v>
      </c>
      <c r="AB98" t="n">
        <v>1812.776128638298</v>
      </c>
      <c r="AC98" t="n">
        <v>1639.767319168334</v>
      </c>
      <c r="AD98" t="n">
        <v>1324892.324597383</v>
      </c>
      <c r="AE98" t="n">
        <v>1812776.128638298</v>
      </c>
      <c r="AF98" t="n">
        <v>2.518589661350066e-06</v>
      </c>
      <c r="AG98" t="n">
        <v>2.340833333333333</v>
      </c>
      <c r="AH98" t="n">
        <v>1639767.319168334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1.7797</v>
      </c>
      <c r="E99" t="n">
        <v>56.19</v>
      </c>
      <c r="F99" t="n">
        <v>53.09</v>
      </c>
      <c r="G99" t="n">
        <v>167.66</v>
      </c>
      <c r="H99" t="n">
        <v>2.09</v>
      </c>
      <c r="I99" t="n">
        <v>19</v>
      </c>
      <c r="J99" t="n">
        <v>214.29</v>
      </c>
      <c r="K99" t="n">
        <v>52.44</v>
      </c>
      <c r="L99" t="n">
        <v>25.25</v>
      </c>
      <c r="M99" t="n">
        <v>17</v>
      </c>
      <c r="N99" t="n">
        <v>46.6</v>
      </c>
      <c r="O99" t="n">
        <v>26663.54</v>
      </c>
      <c r="P99" t="n">
        <v>601.02</v>
      </c>
      <c r="Q99" t="n">
        <v>1367.23</v>
      </c>
      <c r="R99" t="n">
        <v>123.05</v>
      </c>
      <c r="S99" t="n">
        <v>104.26</v>
      </c>
      <c r="T99" t="n">
        <v>8487.799999999999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1323.439835733691</v>
      </c>
      <c r="AB99" t="n">
        <v>1810.788769295709</v>
      </c>
      <c r="AC99" t="n">
        <v>1637.969630612125</v>
      </c>
      <c r="AD99" t="n">
        <v>1323439.835733691</v>
      </c>
      <c r="AE99" t="n">
        <v>1810788.769295709</v>
      </c>
      <c r="AF99" t="n">
        <v>2.518165179946468e-06</v>
      </c>
      <c r="AG99" t="n">
        <v>2.34125</v>
      </c>
      <c r="AH99" t="n">
        <v>1637969.630612125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1.7817</v>
      </c>
      <c r="E100" t="n">
        <v>56.13</v>
      </c>
      <c r="F100" t="n">
        <v>53.07</v>
      </c>
      <c r="G100" t="n">
        <v>176.89</v>
      </c>
      <c r="H100" t="n">
        <v>2.11</v>
      </c>
      <c r="I100" t="n">
        <v>18</v>
      </c>
      <c r="J100" t="n">
        <v>214.7</v>
      </c>
      <c r="K100" t="n">
        <v>52.44</v>
      </c>
      <c r="L100" t="n">
        <v>25.5</v>
      </c>
      <c r="M100" t="n">
        <v>16</v>
      </c>
      <c r="N100" t="n">
        <v>46.76</v>
      </c>
      <c r="O100" t="n">
        <v>26713.69</v>
      </c>
      <c r="P100" t="n">
        <v>600.83</v>
      </c>
      <c r="Q100" t="n">
        <v>1367.18</v>
      </c>
      <c r="R100" t="n">
        <v>122.51</v>
      </c>
      <c r="S100" t="n">
        <v>104.26</v>
      </c>
      <c r="T100" t="n">
        <v>8219.719999999999</v>
      </c>
      <c r="U100" t="n">
        <v>0.85</v>
      </c>
      <c r="V100" t="n">
        <v>0.9</v>
      </c>
      <c r="W100" t="n">
        <v>20.67</v>
      </c>
      <c r="X100" t="n">
        <v>0.49</v>
      </c>
      <c r="Y100" t="n">
        <v>1</v>
      </c>
      <c r="Z100" t="n">
        <v>10</v>
      </c>
      <c r="AA100" t="n">
        <v>1321.517458319952</v>
      </c>
      <c r="AB100" t="n">
        <v>1808.158487708925</v>
      </c>
      <c r="AC100" t="n">
        <v>1635.59037940836</v>
      </c>
      <c r="AD100" t="n">
        <v>1321517.458319952</v>
      </c>
      <c r="AE100" t="n">
        <v>1808158.487708925</v>
      </c>
      <c r="AF100" t="n">
        <v>2.520995055970457e-06</v>
      </c>
      <c r="AG100" t="n">
        <v>2.33875</v>
      </c>
      <c r="AH100" t="n">
        <v>1635590.37940836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1.7816</v>
      </c>
      <c r="E101" t="n">
        <v>56.13</v>
      </c>
      <c r="F101" t="n">
        <v>53.07</v>
      </c>
      <c r="G101" t="n">
        <v>176.9</v>
      </c>
      <c r="H101" t="n">
        <v>2.13</v>
      </c>
      <c r="I101" t="n">
        <v>18</v>
      </c>
      <c r="J101" t="n">
        <v>215.11</v>
      </c>
      <c r="K101" t="n">
        <v>52.44</v>
      </c>
      <c r="L101" t="n">
        <v>25.75</v>
      </c>
      <c r="M101" t="n">
        <v>15</v>
      </c>
      <c r="N101" t="n">
        <v>46.91</v>
      </c>
      <c r="O101" t="n">
        <v>26763.9</v>
      </c>
      <c r="P101" t="n">
        <v>600.09</v>
      </c>
      <c r="Q101" t="n">
        <v>1367.2</v>
      </c>
      <c r="R101" t="n">
        <v>122.73</v>
      </c>
      <c r="S101" t="n">
        <v>104.26</v>
      </c>
      <c r="T101" t="n">
        <v>8328.93</v>
      </c>
      <c r="U101" t="n">
        <v>0.85</v>
      </c>
      <c r="V101" t="n">
        <v>0.9</v>
      </c>
      <c r="W101" t="n">
        <v>20.67</v>
      </c>
      <c r="X101" t="n">
        <v>0.49</v>
      </c>
      <c r="Y101" t="n">
        <v>1</v>
      </c>
      <c r="Z101" t="n">
        <v>10</v>
      </c>
      <c r="AA101" t="n">
        <v>1320.585689795497</v>
      </c>
      <c r="AB101" t="n">
        <v>1806.883600907039</v>
      </c>
      <c r="AC101" t="n">
        <v>1634.437166013532</v>
      </c>
      <c r="AD101" t="n">
        <v>1320585.689795497</v>
      </c>
      <c r="AE101" t="n">
        <v>1806883.600907039</v>
      </c>
      <c r="AF101" t="n">
        <v>2.520853562169258e-06</v>
      </c>
      <c r="AG101" t="n">
        <v>2.33875</v>
      </c>
      <c r="AH101" t="n">
        <v>1634437.166013532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1.7817</v>
      </c>
      <c r="E102" t="n">
        <v>56.13</v>
      </c>
      <c r="F102" t="n">
        <v>53.07</v>
      </c>
      <c r="G102" t="n">
        <v>176.89</v>
      </c>
      <c r="H102" t="n">
        <v>2.14</v>
      </c>
      <c r="I102" t="n">
        <v>18</v>
      </c>
      <c r="J102" t="n">
        <v>215.51</v>
      </c>
      <c r="K102" t="n">
        <v>52.44</v>
      </c>
      <c r="L102" t="n">
        <v>26</v>
      </c>
      <c r="M102" t="n">
        <v>14</v>
      </c>
      <c r="N102" t="n">
        <v>47.07</v>
      </c>
      <c r="O102" t="n">
        <v>26814.17</v>
      </c>
      <c r="P102" t="n">
        <v>600.0599999999999</v>
      </c>
      <c r="Q102" t="n">
        <v>1367.2</v>
      </c>
      <c r="R102" t="n">
        <v>122.44</v>
      </c>
      <c r="S102" t="n">
        <v>104.26</v>
      </c>
      <c r="T102" t="n">
        <v>8183.9</v>
      </c>
      <c r="U102" t="n">
        <v>0.85</v>
      </c>
      <c r="V102" t="n">
        <v>0.9</v>
      </c>
      <c r="W102" t="n">
        <v>20.67</v>
      </c>
      <c r="X102" t="n">
        <v>0.49</v>
      </c>
      <c r="Y102" t="n">
        <v>1</v>
      </c>
      <c r="Z102" t="n">
        <v>10</v>
      </c>
      <c r="AA102" t="n">
        <v>1320.472187424725</v>
      </c>
      <c r="AB102" t="n">
        <v>1806.728301955978</v>
      </c>
      <c r="AC102" t="n">
        <v>1634.296688576396</v>
      </c>
      <c r="AD102" t="n">
        <v>1320472.187424725</v>
      </c>
      <c r="AE102" t="n">
        <v>1806728.301955978</v>
      </c>
      <c r="AF102" t="n">
        <v>2.520995055970457e-06</v>
      </c>
      <c r="AG102" t="n">
        <v>2.33875</v>
      </c>
      <c r="AH102" t="n">
        <v>1634296.688576397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1.7818</v>
      </c>
      <c r="E103" t="n">
        <v>56.12</v>
      </c>
      <c r="F103" t="n">
        <v>53.06</v>
      </c>
      <c r="G103" t="n">
        <v>176.87</v>
      </c>
      <c r="H103" t="n">
        <v>2.16</v>
      </c>
      <c r="I103" t="n">
        <v>18</v>
      </c>
      <c r="J103" t="n">
        <v>215.92</v>
      </c>
      <c r="K103" t="n">
        <v>52.44</v>
      </c>
      <c r="L103" t="n">
        <v>26.25</v>
      </c>
      <c r="M103" t="n">
        <v>16</v>
      </c>
      <c r="N103" t="n">
        <v>47.23</v>
      </c>
      <c r="O103" t="n">
        <v>26864.49</v>
      </c>
      <c r="P103" t="n">
        <v>597.14</v>
      </c>
      <c r="Q103" t="n">
        <v>1367.2</v>
      </c>
      <c r="R103" t="n">
        <v>122.32</v>
      </c>
      <c r="S103" t="n">
        <v>104.26</v>
      </c>
      <c r="T103" t="n">
        <v>8125.86</v>
      </c>
      <c r="U103" t="n">
        <v>0.85</v>
      </c>
      <c r="V103" t="n">
        <v>0.9</v>
      </c>
      <c r="W103" t="n">
        <v>20.67</v>
      </c>
      <c r="X103" t="n">
        <v>0.49</v>
      </c>
      <c r="Y103" t="n">
        <v>1</v>
      </c>
      <c r="Z103" t="n">
        <v>10</v>
      </c>
      <c r="AA103" t="n">
        <v>1316.340928669628</v>
      </c>
      <c r="AB103" t="n">
        <v>1801.075731468982</v>
      </c>
      <c r="AC103" t="n">
        <v>1629.183591483247</v>
      </c>
      <c r="AD103" t="n">
        <v>1316340.928669628</v>
      </c>
      <c r="AE103" t="n">
        <v>1801075.731468982</v>
      </c>
      <c r="AF103" t="n">
        <v>2.521136549771656e-06</v>
      </c>
      <c r="AG103" t="n">
        <v>2.338333333333333</v>
      </c>
      <c r="AH103" t="n">
        <v>1629183.591483247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1.7813</v>
      </c>
      <c r="E104" t="n">
        <v>56.14</v>
      </c>
      <c r="F104" t="n">
        <v>53.08</v>
      </c>
      <c r="G104" t="n">
        <v>176.93</v>
      </c>
      <c r="H104" t="n">
        <v>2.18</v>
      </c>
      <c r="I104" t="n">
        <v>18</v>
      </c>
      <c r="J104" t="n">
        <v>216.33</v>
      </c>
      <c r="K104" t="n">
        <v>52.44</v>
      </c>
      <c r="L104" t="n">
        <v>26.5</v>
      </c>
      <c r="M104" t="n">
        <v>16</v>
      </c>
      <c r="N104" t="n">
        <v>47.39</v>
      </c>
      <c r="O104" t="n">
        <v>26914.86</v>
      </c>
      <c r="P104" t="n">
        <v>595.23</v>
      </c>
      <c r="Q104" t="n">
        <v>1367.23</v>
      </c>
      <c r="R104" t="n">
        <v>122.87</v>
      </c>
      <c r="S104" t="n">
        <v>104.26</v>
      </c>
      <c r="T104" t="n">
        <v>8402.639999999999</v>
      </c>
      <c r="U104" t="n">
        <v>0.85</v>
      </c>
      <c r="V104" t="n">
        <v>0.9</v>
      </c>
      <c r="W104" t="n">
        <v>20.67</v>
      </c>
      <c r="X104" t="n">
        <v>0.5</v>
      </c>
      <c r="Y104" t="n">
        <v>1</v>
      </c>
      <c r="Z104" t="n">
        <v>10</v>
      </c>
      <c r="AA104" t="n">
        <v>1314.300021039809</v>
      </c>
      <c r="AB104" t="n">
        <v>1798.283271611372</v>
      </c>
      <c r="AC104" t="n">
        <v>1626.657640075206</v>
      </c>
      <c r="AD104" t="n">
        <v>1314300.021039809</v>
      </c>
      <c r="AE104" t="n">
        <v>1798283.271611372</v>
      </c>
      <c r="AF104" t="n">
        <v>2.520429080765659e-06</v>
      </c>
      <c r="AG104" t="n">
        <v>2.339166666666667</v>
      </c>
      <c r="AH104" t="n">
        <v>1626657.640075206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1.7839</v>
      </c>
      <c r="E105" t="n">
        <v>56.06</v>
      </c>
      <c r="F105" t="n">
        <v>53.03</v>
      </c>
      <c r="G105" t="n">
        <v>187.17</v>
      </c>
      <c r="H105" t="n">
        <v>2.19</v>
      </c>
      <c r="I105" t="n">
        <v>17</v>
      </c>
      <c r="J105" t="n">
        <v>216.74</v>
      </c>
      <c r="K105" t="n">
        <v>52.44</v>
      </c>
      <c r="L105" t="n">
        <v>26.75</v>
      </c>
      <c r="M105" t="n">
        <v>15</v>
      </c>
      <c r="N105" t="n">
        <v>47.55</v>
      </c>
      <c r="O105" t="n">
        <v>26965.29</v>
      </c>
      <c r="P105" t="n">
        <v>593.42</v>
      </c>
      <c r="Q105" t="n">
        <v>1367.19</v>
      </c>
      <c r="R105" t="n">
        <v>121.49</v>
      </c>
      <c r="S105" t="n">
        <v>104.26</v>
      </c>
      <c r="T105" t="n">
        <v>7716.82</v>
      </c>
      <c r="U105" t="n">
        <v>0.86</v>
      </c>
      <c r="V105" t="n">
        <v>0.9</v>
      </c>
      <c r="W105" t="n">
        <v>20.67</v>
      </c>
      <c r="X105" t="n">
        <v>0.46</v>
      </c>
      <c r="Y105" t="n">
        <v>1</v>
      </c>
      <c r="Z105" t="n">
        <v>10</v>
      </c>
      <c r="AA105" t="n">
        <v>1309.479614443158</v>
      </c>
      <c r="AB105" t="n">
        <v>1791.687778644505</v>
      </c>
      <c r="AC105" t="n">
        <v>1620.691611700263</v>
      </c>
      <c r="AD105" t="n">
        <v>1309479.614443158</v>
      </c>
      <c r="AE105" t="n">
        <v>1791687.778644504</v>
      </c>
      <c r="AF105" t="n">
        <v>2.524107919596845e-06</v>
      </c>
      <c r="AG105" t="n">
        <v>2.335833333333333</v>
      </c>
      <c r="AH105" t="n">
        <v>1620691.611700263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1.7837</v>
      </c>
      <c r="E106" t="n">
        <v>56.06</v>
      </c>
      <c r="F106" t="n">
        <v>53.04</v>
      </c>
      <c r="G106" t="n">
        <v>187.19</v>
      </c>
      <c r="H106" t="n">
        <v>2.21</v>
      </c>
      <c r="I106" t="n">
        <v>17</v>
      </c>
      <c r="J106" t="n">
        <v>217.15</v>
      </c>
      <c r="K106" t="n">
        <v>52.44</v>
      </c>
      <c r="L106" t="n">
        <v>27</v>
      </c>
      <c r="M106" t="n">
        <v>11</v>
      </c>
      <c r="N106" t="n">
        <v>47.71</v>
      </c>
      <c r="O106" t="n">
        <v>27015.77</v>
      </c>
      <c r="P106" t="n">
        <v>593.6799999999999</v>
      </c>
      <c r="Q106" t="n">
        <v>1367.22</v>
      </c>
      <c r="R106" t="n">
        <v>121.25</v>
      </c>
      <c r="S106" t="n">
        <v>104.26</v>
      </c>
      <c r="T106" t="n">
        <v>7594.28</v>
      </c>
      <c r="U106" t="n">
        <v>0.86</v>
      </c>
      <c r="V106" t="n">
        <v>0.9</v>
      </c>
      <c r="W106" t="n">
        <v>20.68</v>
      </c>
      <c r="X106" t="n">
        <v>0.46</v>
      </c>
      <c r="Y106" t="n">
        <v>1</v>
      </c>
      <c r="Z106" t="n">
        <v>10</v>
      </c>
      <c r="AA106" t="n">
        <v>1310.067035905886</v>
      </c>
      <c r="AB106" t="n">
        <v>1792.491514605015</v>
      </c>
      <c r="AC106" t="n">
        <v>1621.418640228753</v>
      </c>
      <c r="AD106" t="n">
        <v>1310067.035905886</v>
      </c>
      <c r="AE106" t="n">
        <v>1792491.514605015</v>
      </c>
      <c r="AF106" t="n">
        <v>2.523824931994446e-06</v>
      </c>
      <c r="AG106" t="n">
        <v>2.335833333333333</v>
      </c>
      <c r="AH106" t="n">
        <v>1621418.640228753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1.784</v>
      </c>
      <c r="E107" t="n">
        <v>56.05</v>
      </c>
      <c r="F107" t="n">
        <v>53.03</v>
      </c>
      <c r="G107" t="n">
        <v>187.16</v>
      </c>
      <c r="H107" t="n">
        <v>2.23</v>
      </c>
      <c r="I107" t="n">
        <v>17</v>
      </c>
      <c r="J107" t="n">
        <v>217.56</v>
      </c>
      <c r="K107" t="n">
        <v>52.44</v>
      </c>
      <c r="L107" t="n">
        <v>27.25</v>
      </c>
      <c r="M107" t="n">
        <v>10</v>
      </c>
      <c r="N107" t="n">
        <v>47.87</v>
      </c>
      <c r="O107" t="n">
        <v>27066.31</v>
      </c>
      <c r="P107" t="n">
        <v>593.99</v>
      </c>
      <c r="Q107" t="n">
        <v>1367.16</v>
      </c>
      <c r="R107" t="n">
        <v>120.91</v>
      </c>
      <c r="S107" t="n">
        <v>104.26</v>
      </c>
      <c r="T107" t="n">
        <v>7425.35</v>
      </c>
      <c r="U107" t="n">
        <v>0.86</v>
      </c>
      <c r="V107" t="n">
        <v>0.9</v>
      </c>
      <c r="W107" t="n">
        <v>20.68</v>
      </c>
      <c r="X107" t="n">
        <v>0.45</v>
      </c>
      <c r="Y107" t="n">
        <v>1</v>
      </c>
      <c r="Z107" t="n">
        <v>10</v>
      </c>
      <c r="AA107" t="n">
        <v>1310.176311991364</v>
      </c>
      <c r="AB107" t="n">
        <v>1792.641030966087</v>
      </c>
      <c r="AC107" t="n">
        <v>1621.553886958172</v>
      </c>
      <c r="AD107" t="n">
        <v>1310176.311991364</v>
      </c>
      <c r="AE107" t="n">
        <v>1792641.030966087</v>
      </c>
      <c r="AF107" t="n">
        <v>2.524249413398044e-06</v>
      </c>
      <c r="AG107" t="n">
        <v>2.335416666666667</v>
      </c>
      <c r="AH107" t="n">
        <v>1621553.886958172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1.7834</v>
      </c>
      <c r="E108" t="n">
        <v>56.07</v>
      </c>
      <c r="F108" t="n">
        <v>53.05</v>
      </c>
      <c r="G108" t="n">
        <v>187.22</v>
      </c>
      <c r="H108" t="n">
        <v>2.24</v>
      </c>
      <c r="I108" t="n">
        <v>17</v>
      </c>
      <c r="J108" t="n">
        <v>217.97</v>
      </c>
      <c r="K108" t="n">
        <v>52.44</v>
      </c>
      <c r="L108" t="n">
        <v>27.5</v>
      </c>
      <c r="M108" t="n">
        <v>9</v>
      </c>
      <c r="N108" t="n">
        <v>48.03</v>
      </c>
      <c r="O108" t="n">
        <v>27116.91</v>
      </c>
      <c r="P108" t="n">
        <v>593.85</v>
      </c>
      <c r="Q108" t="n">
        <v>1367.26</v>
      </c>
      <c r="R108" t="n">
        <v>121.43</v>
      </c>
      <c r="S108" t="n">
        <v>104.26</v>
      </c>
      <c r="T108" t="n">
        <v>7684.64</v>
      </c>
      <c r="U108" t="n">
        <v>0.86</v>
      </c>
      <c r="V108" t="n">
        <v>0.9</v>
      </c>
      <c r="W108" t="n">
        <v>20.68</v>
      </c>
      <c r="X108" t="n">
        <v>0.47</v>
      </c>
      <c r="Y108" t="n">
        <v>1</v>
      </c>
      <c r="Z108" t="n">
        <v>10</v>
      </c>
      <c r="AA108" t="n">
        <v>1310.608698020947</v>
      </c>
      <c r="AB108" t="n">
        <v>1793.232640607288</v>
      </c>
      <c r="AC108" t="n">
        <v>1622.089034205546</v>
      </c>
      <c r="AD108" t="n">
        <v>1310608.698020947</v>
      </c>
      <c r="AE108" t="n">
        <v>1793232.640607288</v>
      </c>
      <c r="AF108" t="n">
        <v>2.523400450590847e-06</v>
      </c>
      <c r="AG108" t="n">
        <v>2.33625</v>
      </c>
      <c r="AH108" t="n">
        <v>1622089.034205546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1.7833</v>
      </c>
      <c r="E109" t="n">
        <v>56.08</v>
      </c>
      <c r="F109" t="n">
        <v>53.05</v>
      </c>
      <c r="G109" t="n">
        <v>187.24</v>
      </c>
      <c r="H109" t="n">
        <v>2.26</v>
      </c>
      <c r="I109" t="n">
        <v>17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593.78</v>
      </c>
      <c r="Q109" t="n">
        <v>1367.23</v>
      </c>
      <c r="R109" t="n">
        <v>121.61</v>
      </c>
      <c r="S109" t="n">
        <v>104.26</v>
      </c>
      <c r="T109" t="n">
        <v>7774.47</v>
      </c>
      <c r="U109" t="n">
        <v>0.86</v>
      </c>
      <c r="V109" t="n">
        <v>0.9</v>
      </c>
      <c r="W109" t="n">
        <v>20.68</v>
      </c>
      <c r="X109" t="n">
        <v>0.48</v>
      </c>
      <c r="Y109" t="n">
        <v>1</v>
      </c>
      <c r="Z109" t="n">
        <v>10</v>
      </c>
      <c r="AA109" t="n">
        <v>1310.589926864704</v>
      </c>
      <c r="AB109" t="n">
        <v>1793.20695708319</v>
      </c>
      <c r="AC109" t="n">
        <v>1622.065801880941</v>
      </c>
      <c r="AD109" t="n">
        <v>1310589.926864704</v>
      </c>
      <c r="AE109" t="n">
        <v>1793206.95708319</v>
      </c>
      <c r="AF109" t="n">
        <v>2.523258956789648e-06</v>
      </c>
      <c r="AG109" t="n">
        <v>2.336666666666666</v>
      </c>
      <c r="AH109" t="n">
        <v>1622065.801880941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1.7835</v>
      </c>
      <c r="E110" t="n">
        <v>56.07</v>
      </c>
      <c r="F110" t="n">
        <v>53.05</v>
      </c>
      <c r="G110" t="n">
        <v>187.22</v>
      </c>
      <c r="H110" t="n">
        <v>2.27</v>
      </c>
      <c r="I110" t="n">
        <v>17</v>
      </c>
      <c r="J110" t="n">
        <v>218.79</v>
      </c>
      <c r="K110" t="n">
        <v>52.44</v>
      </c>
      <c r="L110" t="n">
        <v>28</v>
      </c>
      <c r="M110" t="n">
        <v>6</v>
      </c>
      <c r="N110" t="n">
        <v>48.35</v>
      </c>
      <c r="O110" t="n">
        <v>27218.26</v>
      </c>
      <c r="P110" t="n">
        <v>594.2</v>
      </c>
      <c r="Q110" t="n">
        <v>1367.14</v>
      </c>
      <c r="R110" t="n">
        <v>121.5</v>
      </c>
      <c r="S110" t="n">
        <v>104.26</v>
      </c>
      <c r="T110" t="n">
        <v>7721.4</v>
      </c>
      <c r="U110" t="n">
        <v>0.86</v>
      </c>
      <c r="V110" t="n">
        <v>0.9</v>
      </c>
      <c r="W110" t="n">
        <v>20.68</v>
      </c>
      <c r="X110" t="n">
        <v>0.47</v>
      </c>
      <c r="Y110" t="n">
        <v>1</v>
      </c>
      <c r="Z110" t="n">
        <v>10</v>
      </c>
      <c r="AA110" t="n">
        <v>1311.011195611341</v>
      </c>
      <c r="AB110" t="n">
        <v>1793.783355567405</v>
      </c>
      <c r="AC110" t="n">
        <v>1622.587189702803</v>
      </c>
      <c r="AD110" t="n">
        <v>1311011.195611341</v>
      </c>
      <c r="AE110" t="n">
        <v>1793783.355567405</v>
      </c>
      <c r="AF110" t="n">
        <v>2.523541944392046e-06</v>
      </c>
      <c r="AG110" t="n">
        <v>2.33625</v>
      </c>
      <c r="AH110" t="n">
        <v>1622587.189702803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1.7835</v>
      </c>
      <c r="E111" t="n">
        <v>56.07</v>
      </c>
      <c r="F111" t="n">
        <v>53.05</v>
      </c>
      <c r="G111" t="n">
        <v>187.22</v>
      </c>
      <c r="H111" t="n">
        <v>2.29</v>
      </c>
      <c r="I111" t="n">
        <v>17</v>
      </c>
      <c r="J111" t="n">
        <v>219.2</v>
      </c>
      <c r="K111" t="n">
        <v>52.44</v>
      </c>
      <c r="L111" t="n">
        <v>28.25</v>
      </c>
      <c r="M111" t="n">
        <v>5</v>
      </c>
      <c r="N111" t="n">
        <v>48.51</v>
      </c>
      <c r="O111" t="n">
        <v>27269.02</v>
      </c>
      <c r="P111" t="n">
        <v>594.8</v>
      </c>
      <c r="Q111" t="n">
        <v>1367.23</v>
      </c>
      <c r="R111" t="n">
        <v>121.35</v>
      </c>
      <c r="S111" t="n">
        <v>104.26</v>
      </c>
      <c r="T111" t="n">
        <v>7646.85</v>
      </c>
      <c r="U111" t="n">
        <v>0.86</v>
      </c>
      <c r="V111" t="n">
        <v>0.9</v>
      </c>
      <c r="W111" t="n">
        <v>20.68</v>
      </c>
      <c r="X111" t="n">
        <v>0.47</v>
      </c>
      <c r="Y111" t="n">
        <v>1</v>
      </c>
      <c r="Z111" t="n">
        <v>10</v>
      </c>
      <c r="AA111" t="n">
        <v>1311.824870380721</v>
      </c>
      <c r="AB111" t="n">
        <v>1794.896661283668</v>
      </c>
      <c r="AC111" t="n">
        <v>1623.594243084041</v>
      </c>
      <c r="AD111" t="n">
        <v>1311824.870380721</v>
      </c>
      <c r="AE111" t="n">
        <v>1794896.661283668</v>
      </c>
      <c r="AF111" t="n">
        <v>2.523541944392046e-06</v>
      </c>
      <c r="AG111" t="n">
        <v>2.33625</v>
      </c>
      <c r="AH111" t="n">
        <v>1623594.243084041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1.7834</v>
      </c>
      <c r="E112" t="n">
        <v>56.07</v>
      </c>
      <c r="F112" t="n">
        <v>53.05</v>
      </c>
      <c r="G112" t="n">
        <v>187.22</v>
      </c>
      <c r="H112" t="n">
        <v>2.31</v>
      </c>
      <c r="I112" t="n">
        <v>17</v>
      </c>
      <c r="J112" t="n">
        <v>219.61</v>
      </c>
      <c r="K112" t="n">
        <v>52.44</v>
      </c>
      <c r="L112" t="n">
        <v>28.5</v>
      </c>
      <c r="M112" t="n">
        <v>4</v>
      </c>
      <c r="N112" t="n">
        <v>48.67</v>
      </c>
      <c r="O112" t="n">
        <v>27319.84</v>
      </c>
      <c r="P112" t="n">
        <v>594.73</v>
      </c>
      <c r="Q112" t="n">
        <v>1367.2</v>
      </c>
      <c r="R112" t="n">
        <v>121.5</v>
      </c>
      <c r="S112" t="n">
        <v>104.26</v>
      </c>
      <c r="T112" t="n">
        <v>7720.85</v>
      </c>
      <c r="U112" t="n">
        <v>0.86</v>
      </c>
      <c r="V112" t="n">
        <v>0.9</v>
      </c>
      <c r="W112" t="n">
        <v>20.68</v>
      </c>
      <c r="X112" t="n">
        <v>0.47</v>
      </c>
      <c r="Y112" t="n">
        <v>1</v>
      </c>
      <c r="Z112" t="n">
        <v>10</v>
      </c>
      <c r="AA112" t="n">
        <v>1311.802154599249</v>
      </c>
      <c r="AB112" t="n">
        <v>1794.865580549309</v>
      </c>
      <c r="AC112" t="n">
        <v>1623.566128651346</v>
      </c>
      <c r="AD112" t="n">
        <v>1311802.154599249</v>
      </c>
      <c r="AE112" t="n">
        <v>1794865.580549309</v>
      </c>
      <c r="AF112" t="n">
        <v>2.523400450590847e-06</v>
      </c>
      <c r="AG112" t="n">
        <v>2.33625</v>
      </c>
      <c r="AH112" t="n">
        <v>1623566.128651346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1.7834</v>
      </c>
      <c r="E113" t="n">
        <v>56.07</v>
      </c>
      <c r="F113" t="n">
        <v>53.05</v>
      </c>
      <c r="G113" t="n">
        <v>187.23</v>
      </c>
      <c r="H113" t="n">
        <v>2.32</v>
      </c>
      <c r="I113" t="n">
        <v>17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594.95</v>
      </c>
      <c r="Q113" t="n">
        <v>1367.23</v>
      </c>
      <c r="R113" t="n">
        <v>121.49</v>
      </c>
      <c r="S113" t="n">
        <v>104.26</v>
      </c>
      <c r="T113" t="n">
        <v>7714.18</v>
      </c>
      <c r="U113" t="n">
        <v>0.86</v>
      </c>
      <c r="V113" t="n">
        <v>0.9</v>
      </c>
      <c r="W113" t="n">
        <v>20.68</v>
      </c>
      <c r="X113" t="n">
        <v>0.47</v>
      </c>
      <c r="Y113" t="n">
        <v>1</v>
      </c>
      <c r="Z113" t="n">
        <v>10</v>
      </c>
      <c r="AA113" t="n">
        <v>1312.100518743825</v>
      </c>
      <c r="AB113" t="n">
        <v>1795.273815534814</v>
      </c>
      <c r="AC113" t="n">
        <v>1623.935402262796</v>
      </c>
      <c r="AD113" t="n">
        <v>1312100.518743825</v>
      </c>
      <c r="AE113" t="n">
        <v>1795273.815534814</v>
      </c>
      <c r="AF113" t="n">
        <v>2.523400450590847e-06</v>
      </c>
      <c r="AG113" t="n">
        <v>2.33625</v>
      </c>
      <c r="AH113" t="n">
        <v>1623935.402262796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1.7831</v>
      </c>
      <c r="E114" t="n">
        <v>56.08</v>
      </c>
      <c r="F114" t="n">
        <v>53.06</v>
      </c>
      <c r="G114" t="n">
        <v>187.27</v>
      </c>
      <c r="H114" t="n">
        <v>2.34</v>
      </c>
      <c r="I114" t="n">
        <v>17</v>
      </c>
      <c r="J114" t="n">
        <v>220.44</v>
      </c>
      <c r="K114" t="n">
        <v>52.44</v>
      </c>
      <c r="L114" t="n">
        <v>29</v>
      </c>
      <c r="M114" t="n">
        <v>1</v>
      </c>
      <c r="N114" t="n">
        <v>49</v>
      </c>
      <c r="O114" t="n">
        <v>27421.64</v>
      </c>
      <c r="P114" t="n">
        <v>595.55</v>
      </c>
      <c r="Q114" t="n">
        <v>1367.25</v>
      </c>
      <c r="R114" t="n">
        <v>121.58</v>
      </c>
      <c r="S114" t="n">
        <v>104.26</v>
      </c>
      <c r="T114" t="n">
        <v>7759.94</v>
      </c>
      <c r="U114" t="n">
        <v>0.86</v>
      </c>
      <c r="V114" t="n">
        <v>0.9</v>
      </c>
      <c r="W114" t="n">
        <v>20.69</v>
      </c>
      <c r="X114" t="n">
        <v>0.48</v>
      </c>
      <c r="Y114" t="n">
        <v>1</v>
      </c>
      <c r="Z114" t="n">
        <v>10</v>
      </c>
      <c r="AA114" t="n">
        <v>1313.225877164971</v>
      </c>
      <c r="AB114" t="n">
        <v>1796.813580573935</v>
      </c>
      <c r="AC114" t="n">
        <v>1625.328214287658</v>
      </c>
      <c r="AD114" t="n">
        <v>1313225.877164971</v>
      </c>
      <c r="AE114" t="n">
        <v>1796813.580573936</v>
      </c>
      <c r="AF114" t="n">
        <v>2.522975969187249e-06</v>
      </c>
      <c r="AG114" t="n">
        <v>2.336666666666666</v>
      </c>
      <c r="AH114" t="n">
        <v>1625328.214287658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1.7831</v>
      </c>
      <c r="E115" t="n">
        <v>56.08</v>
      </c>
      <c r="F115" t="n">
        <v>53.06</v>
      </c>
      <c r="G115" t="n">
        <v>187.26</v>
      </c>
      <c r="H115" t="n">
        <v>2.35</v>
      </c>
      <c r="I115" t="n">
        <v>17</v>
      </c>
      <c r="J115" t="n">
        <v>220.85</v>
      </c>
      <c r="K115" t="n">
        <v>52.44</v>
      </c>
      <c r="L115" t="n">
        <v>29.25</v>
      </c>
      <c r="M115" t="n">
        <v>1</v>
      </c>
      <c r="N115" t="n">
        <v>49.16</v>
      </c>
      <c r="O115" t="n">
        <v>27472.63</v>
      </c>
      <c r="P115" t="n">
        <v>596.33</v>
      </c>
      <c r="Q115" t="n">
        <v>1367.29</v>
      </c>
      <c r="R115" t="n">
        <v>121.59</v>
      </c>
      <c r="S115" t="n">
        <v>104.26</v>
      </c>
      <c r="T115" t="n">
        <v>7765.03</v>
      </c>
      <c r="U115" t="n">
        <v>0.86</v>
      </c>
      <c r="V115" t="n">
        <v>0.9</v>
      </c>
      <c r="W115" t="n">
        <v>20.69</v>
      </c>
      <c r="X115" t="n">
        <v>0.48</v>
      </c>
      <c r="Y115" t="n">
        <v>1</v>
      </c>
      <c r="Z115" t="n">
        <v>10</v>
      </c>
      <c r="AA115" t="n">
        <v>1314.28389165465</v>
      </c>
      <c r="AB115" t="n">
        <v>1798.261202675019</v>
      </c>
      <c r="AC115" t="n">
        <v>1626.637677367164</v>
      </c>
      <c r="AD115" t="n">
        <v>1314283.89165465</v>
      </c>
      <c r="AE115" t="n">
        <v>1798261.202675019</v>
      </c>
      <c r="AF115" t="n">
        <v>2.522975969187249e-06</v>
      </c>
      <c r="AG115" t="n">
        <v>2.336666666666666</v>
      </c>
      <c r="AH115" t="n">
        <v>1626637.677367164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1.7829</v>
      </c>
      <c r="E116" t="n">
        <v>56.09</v>
      </c>
      <c r="F116" t="n">
        <v>53.06</v>
      </c>
      <c r="G116" t="n">
        <v>187.28</v>
      </c>
      <c r="H116" t="n">
        <v>2.37</v>
      </c>
      <c r="I116" t="n">
        <v>17</v>
      </c>
      <c r="J116" t="n">
        <v>221.27</v>
      </c>
      <c r="K116" t="n">
        <v>52.44</v>
      </c>
      <c r="L116" t="n">
        <v>29.5</v>
      </c>
      <c r="M116" t="n">
        <v>0</v>
      </c>
      <c r="N116" t="n">
        <v>49.32</v>
      </c>
      <c r="O116" t="n">
        <v>27523.67</v>
      </c>
      <c r="P116" t="n">
        <v>597.41</v>
      </c>
      <c r="Q116" t="n">
        <v>1367.23</v>
      </c>
      <c r="R116" t="n">
        <v>121.62</v>
      </c>
      <c r="S116" t="n">
        <v>104.26</v>
      </c>
      <c r="T116" t="n">
        <v>7780.42</v>
      </c>
      <c r="U116" t="n">
        <v>0.86</v>
      </c>
      <c r="V116" t="n">
        <v>0.9</v>
      </c>
      <c r="W116" t="n">
        <v>20.69</v>
      </c>
      <c r="X116" t="n">
        <v>0.49</v>
      </c>
      <c r="Y116" t="n">
        <v>1</v>
      </c>
      <c r="Z116" t="n">
        <v>10</v>
      </c>
      <c r="AA116" t="n">
        <v>1315.897765653664</v>
      </c>
      <c r="AB116" t="n">
        <v>1800.469376279567</v>
      </c>
      <c r="AC116" t="n">
        <v>1628.635105982085</v>
      </c>
      <c r="AD116" t="n">
        <v>1315897.765653664</v>
      </c>
      <c r="AE116" t="n">
        <v>1800469.376279567</v>
      </c>
      <c r="AF116" t="n">
        <v>2.52269298158485e-06</v>
      </c>
      <c r="AG116" t="n">
        <v>2.337083333333334</v>
      </c>
      <c r="AH116" t="n">
        <v>1628635.105982085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0.8604000000000001</v>
      </c>
      <c r="E2" t="n">
        <v>116.23</v>
      </c>
      <c r="F2" t="n">
        <v>77.98</v>
      </c>
      <c r="G2" t="n">
        <v>5.54</v>
      </c>
      <c r="H2" t="n">
        <v>0.08</v>
      </c>
      <c r="I2" t="n">
        <v>844</v>
      </c>
      <c r="J2" t="n">
        <v>213.37</v>
      </c>
      <c r="K2" t="n">
        <v>56.13</v>
      </c>
      <c r="L2" t="n">
        <v>1</v>
      </c>
      <c r="M2" t="n">
        <v>842</v>
      </c>
      <c r="N2" t="n">
        <v>46.25</v>
      </c>
      <c r="O2" t="n">
        <v>26550.29</v>
      </c>
      <c r="P2" t="n">
        <v>1167.36</v>
      </c>
      <c r="Q2" t="n">
        <v>1370.63</v>
      </c>
      <c r="R2" t="n">
        <v>934.7</v>
      </c>
      <c r="S2" t="n">
        <v>104.26</v>
      </c>
      <c r="T2" t="n">
        <v>410188.71</v>
      </c>
      <c r="U2" t="n">
        <v>0.11</v>
      </c>
      <c r="V2" t="n">
        <v>0.62</v>
      </c>
      <c r="W2" t="n">
        <v>22.02</v>
      </c>
      <c r="X2" t="n">
        <v>25.32</v>
      </c>
      <c r="Y2" t="n">
        <v>1</v>
      </c>
      <c r="Z2" t="n">
        <v>10</v>
      </c>
      <c r="AA2" t="n">
        <v>4920.782212670102</v>
      </c>
      <c r="AB2" t="n">
        <v>6732.831312965429</v>
      </c>
      <c r="AC2" t="n">
        <v>6090.25934204385</v>
      </c>
      <c r="AD2" t="n">
        <v>4920782.212670102</v>
      </c>
      <c r="AE2" t="n">
        <v>6732831.312965428</v>
      </c>
      <c r="AF2" t="n">
        <v>1.122752996162662e-06</v>
      </c>
      <c r="AG2" t="n">
        <v>4.842916666666667</v>
      </c>
      <c r="AH2" t="n">
        <v>6090259.34204385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1.0082</v>
      </c>
      <c r="E3" t="n">
        <v>99.19</v>
      </c>
      <c r="F3" t="n">
        <v>70.73999999999999</v>
      </c>
      <c r="G3" t="n">
        <v>6.94</v>
      </c>
      <c r="H3" t="n">
        <v>0.1</v>
      </c>
      <c r="I3" t="n">
        <v>612</v>
      </c>
      <c r="J3" t="n">
        <v>213.78</v>
      </c>
      <c r="K3" t="n">
        <v>56.13</v>
      </c>
      <c r="L3" t="n">
        <v>1.25</v>
      </c>
      <c r="M3" t="n">
        <v>610</v>
      </c>
      <c r="N3" t="n">
        <v>46.4</v>
      </c>
      <c r="O3" t="n">
        <v>26600.32</v>
      </c>
      <c r="P3" t="n">
        <v>1059.14</v>
      </c>
      <c r="Q3" t="n">
        <v>1369.94</v>
      </c>
      <c r="R3" t="n">
        <v>697.51</v>
      </c>
      <c r="S3" t="n">
        <v>104.26</v>
      </c>
      <c r="T3" t="n">
        <v>292753.6</v>
      </c>
      <c r="U3" t="n">
        <v>0.15</v>
      </c>
      <c r="V3" t="n">
        <v>0.68</v>
      </c>
      <c r="W3" t="n">
        <v>21.65</v>
      </c>
      <c r="X3" t="n">
        <v>18.1</v>
      </c>
      <c r="Y3" t="n">
        <v>1</v>
      </c>
      <c r="Z3" t="n">
        <v>10</v>
      </c>
      <c r="AA3" t="n">
        <v>3813.964696705845</v>
      </c>
      <c r="AB3" t="n">
        <v>5218.434758280442</v>
      </c>
      <c r="AC3" t="n">
        <v>4720.394669069143</v>
      </c>
      <c r="AD3" t="n">
        <v>3813964.696705845</v>
      </c>
      <c r="AE3" t="n">
        <v>5218434.758280442</v>
      </c>
      <c r="AF3" t="n">
        <v>1.315620142644347e-06</v>
      </c>
      <c r="AG3" t="n">
        <v>4.132916666666667</v>
      </c>
      <c r="AH3" t="n">
        <v>4720394.669069143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1.1159</v>
      </c>
      <c r="E4" t="n">
        <v>89.61</v>
      </c>
      <c r="F4" t="n">
        <v>66.73</v>
      </c>
      <c r="G4" t="n">
        <v>8.34</v>
      </c>
      <c r="H4" t="n">
        <v>0.12</v>
      </c>
      <c r="I4" t="n">
        <v>480</v>
      </c>
      <c r="J4" t="n">
        <v>214.19</v>
      </c>
      <c r="K4" t="n">
        <v>56.13</v>
      </c>
      <c r="L4" t="n">
        <v>1.5</v>
      </c>
      <c r="M4" t="n">
        <v>478</v>
      </c>
      <c r="N4" t="n">
        <v>46.56</v>
      </c>
      <c r="O4" t="n">
        <v>26650.41</v>
      </c>
      <c r="P4" t="n">
        <v>998.91</v>
      </c>
      <c r="Q4" t="n">
        <v>1369.23</v>
      </c>
      <c r="R4" t="n">
        <v>565.6900000000001</v>
      </c>
      <c r="S4" t="n">
        <v>104.26</v>
      </c>
      <c r="T4" t="n">
        <v>227500.62</v>
      </c>
      <c r="U4" t="n">
        <v>0.18</v>
      </c>
      <c r="V4" t="n">
        <v>0.72</v>
      </c>
      <c r="W4" t="n">
        <v>21.46</v>
      </c>
      <c r="X4" t="n">
        <v>14.11</v>
      </c>
      <c r="Y4" t="n">
        <v>1</v>
      </c>
      <c r="Z4" t="n">
        <v>10</v>
      </c>
      <c r="AA4" t="n">
        <v>3252.335445530752</v>
      </c>
      <c r="AB4" t="n">
        <v>4449.988839488771</v>
      </c>
      <c r="AC4" t="n">
        <v>4025.288150246356</v>
      </c>
      <c r="AD4" t="n">
        <v>3252335.445530752</v>
      </c>
      <c r="AE4" t="n">
        <v>4449988.839488771</v>
      </c>
      <c r="AF4" t="n">
        <v>1.456160005134722e-06</v>
      </c>
      <c r="AG4" t="n">
        <v>3.73375</v>
      </c>
      <c r="AH4" t="n">
        <v>4025288.150246356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1.1973</v>
      </c>
      <c r="E5" t="n">
        <v>83.52</v>
      </c>
      <c r="F5" t="n">
        <v>64.19</v>
      </c>
      <c r="G5" t="n">
        <v>9.73</v>
      </c>
      <c r="H5" t="n">
        <v>0.14</v>
      </c>
      <c r="I5" t="n">
        <v>396</v>
      </c>
      <c r="J5" t="n">
        <v>214.59</v>
      </c>
      <c r="K5" t="n">
        <v>56.13</v>
      </c>
      <c r="L5" t="n">
        <v>1.75</v>
      </c>
      <c r="M5" t="n">
        <v>394</v>
      </c>
      <c r="N5" t="n">
        <v>46.72</v>
      </c>
      <c r="O5" t="n">
        <v>26700.55</v>
      </c>
      <c r="P5" t="n">
        <v>960.35</v>
      </c>
      <c r="Q5" t="n">
        <v>1368.74</v>
      </c>
      <c r="R5" t="n">
        <v>483.82</v>
      </c>
      <c r="S5" t="n">
        <v>104.26</v>
      </c>
      <c r="T5" t="n">
        <v>186988.33</v>
      </c>
      <c r="U5" t="n">
        <v>0.22</v>
      </c>
      <c r="V5" t="n">
        <v>0.75</v>
      </c>
      <c r="W5" t="n">
        <v>21.3</v>
      </c>
      <c r="X5" t="n">
        <v>11.58</v>
      </c>
      <c r="Y5" t="n">
        <v>1</v>
      </c>
      <c r="Z5" t="n">
        <v>10</v>
      </c>
      <c r="AA5" t="n">
        <v>2916.118104550741</v>
      </c>
      <c r="AB5" t="n">
        <v>3989.961440697659</v>
      </c>
      <c r="AC5" t="n">
        <v>3609.165120743377</v>
      </c>
      <c r="AD5" t="n">
        <v>2916118.104550741</v>
      </c>
      <c r="AE5" t="n">
        <v>3989961.440697659</v>
      </c>
      <c r="AF5" t="n">
        <v>1.562380476877679e-06</v>
      </c>
      <c r="AG5" t="n">
        <v>3.48</v>
      </c>
      <c r="AH5" t="n">
        <v>3609165.120743377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1.2627</v>
      </c>
      <c r="E6" t="n">
        <v>79.19</v>
      </c>
      <c r="F6" t="n">
        <v>62.39</v>
      </c>
      <c r="G6" t="n">
        <v>11.14</v>
      </c>
      <c r="H6" t="n">
        <v>0.17</v>
      </c>
      <c r="I6" t="n">
        <v>336</v>
      </c>
      <c r="J6" t="n">
        <v>215</v>
      </c>
      <c r="K6" t="n">
        <v>56.13</v>
      </c>
      <c r="L6" t="n">
        <v>2</v>
      </c>
      <c r="M6" t="n">
        <v>334</v>
      </c>
      <c r="N6" t="n">
        <v>46.87</v>
      </c>
      <c r="O6" t="n">
        <v>26750.75</v>
      </c>
      <c r="P6" t="n">
        <v>933.03</v>
      </c>
      <c r="Q6" t="n">
        <v>1368.73</v>
      </c>
      <c r="R6" t="n">
        <v>425.17</v>
      </c>
      <c r="S6" t="n">
        <v>104.26</v>
      </c>
      <c r="T6" t="n">
        <v>157959.33</v>
      </c>
      <c r="U6" t="n">
        <v>0.25</v>
      </c>
      <c r="V6" t="n">
        <v>0.77</v>
      </c>
      <c r="W6" t="n">
        <v>21.21</v>
      </c>
      <c r="X6" t="n">
        <v>9.779999999999999</v>
      </c>
      <c r="Y6" t="n">
        <v>1</v>
      </c>
      <c r="Z6" t="n">
        <v>10</v>
      </c>
      <c r="AA6" t="n">
        <v>2687.819363870619</v>
      </c>
      <c r="AB6" t="n">
        <v>3677.593031869495</v>
      </c>
      <c r="AC6" t="n">
        <v>3326.608714441968</v>
      </c>
      <c r="AD6" t="n">
        <v>2687819.363870619</v>
      </c>
      <c r="AE6" t="n">
        <v>3677593.031869494</v>
      </c>
      <c r="AF6" t="n">
        <v>1.647722231816124e-06</v>
      </c>
      <c r="AG6" t="n">
        <v>3.299583333333333</v>
      </c>
      <c r="AH6" t="n">
        <v>3326608.714441969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1.3144</v>
      </c>
      <c r="E7" t="n">
        <v>76.08</v>
      </c>
      <c r="F7" t="n">
        <v>61.1</v>
      </c>
      <c r="G7" t="n">
        <v>12.51</v>
      </c>
      <c r="H7" t="n">
        <v>0.19</v>
      </c>
      <c r="I7" t="n">
        <v>293</v>
      </c>
      <c r="J7" t="n">
        <v>215.41</v>
      </c>
      <c r="K7" t="n">
        <v>56.13</v>
      </c>
      <c r="L7" t="n">
        <v>2.25</v>
      </c>
      <c r="M7" t="n">
        <v>291</v>
      </c>
      <c r="N7" t="n">
        <v>47.03</v>
      </c>
      <c r="O7" t="n">
        <v>26801</v>
      </c>
      <c r="P7" t="n">
        <v>913.04</v>
      </c>
      <c r="Q7" t="n">
        <v>1368.43</v>
      </c>
      <c r="R7" t="n">
        <v>383.81</v>
      </c>
      <c r="S7" t="n">
        <v>104.26</v>
      </c>
      <c r="T7" t="n">
        <v>137495.14</v>
      </c>
      <c r="U7" t="n">
        <v>0.27</v>
      </c>
      <c r="V7" t="n">
        <v>0.78</v>
      </c>
      <c r="W7" t="n">
        <v>21.11</v>
      </c>
      <c r="X7" t="n">
        <v>8.5</v>
      </c>
      <c r="Y7" t="n">
        <v>1</v>
      </c>
      <c r="Z7" t="n">
        <v>10</v>
      </c>
      <c r="AA7" t="n">
        <v>2528.158039412764</v>
      </c>
      <c r="AB7" t="n">
        <v>3459.137363985732</v>
      </c>
      <c r="AC7" t="n">
        <v>3129.002148896586</v>
      </c>
      <c r="AD7" t="n">
        <v>2528158.039412763</v>
      </c>
      <c r="AE7" t="n">
        <v>3459137.363985732</v>
      </c>
      <c r="AF7" t="n">
        <v>1.715186585490706e-06</v>
      </c>
      <c r="AG7" t="n">
        <v>3.17</v>
      </c>
      <c r="AH7" t="n">
        <v>3129002.148896586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1.3584</v>
      </c>
      <c r="E8" t="n">
        <v>73.61</v>
      </c>
      <c r="F8" t="n">
        <v>60.07</v>
      </c>
      <c r="G8" t="n">
        <v>13.92</v>
      </c>
      <c r="H8" t="n">
        <v>0.21</v>
      </c>
      <c r="I8" t="n">
        <v>259</v>
      </c>
      <c r="J8" t="n">
        <v>215.82</v>
      </c>
      <c r="K8" t="n">
        <v>56.13</v>
      </c>
      <c r="L8" t="n">
        <v>2.5</v>
      </c>
      <c r="M8" t="n">
        <v>257</v>
      </c>
      <c r="N8" t="n">
        <v>47.19</v>
      </c>
      <c r="O8" t="n">
        <v>26851.31</v>
      </c>
      <c r="P8" t="n">
        <v>897.0700000000001</v>
      </c>
      <c r="Q8" t="n">
        <v>1368.37</v>
      </c>
      <c r="R8" t="n">
        <v>349.97</v>
      </c>
      <c r="S8" t="n">
        <v>104.26</v>
      </c>
      <c r="T8" t="n">
        <v>120747.05</v>
      </c>
      <c r="U8" t="n">
        <v>0.3</v>
      </c>
      <c r="V8" t="n">
        <v>0.8</v>
      </c>
      <c r="W8" t="n">
        <v>21.06</v>
      </c>
      <c r="X8" t="n">
        <v>7.46</v>
      </c>
      <c r="Y8" t="n">
        <v>1</v>
      </c>
      <c r="Z8" t="n">
        <v>10</v>
      </c>
      <c r="AA8" t="n">
        <v>2404.578431971188</v>
      </c>
      <c r="AB8" t="n">
        <v>3290.050293136659</v>
      </c>
      <c r="AC8" t="n">
        <v>2976.052510774159</v>
      </c>
      <c r="AD8" t="n">
        <v>2404578.431971188</v>
      </c>
      <c r="AE8" t="n">
        <v>3290050.293136659</v>
      </c>
      <c r="AF8" t="n">
        <v>1.772603056703115e-06</v>
      </c>
      <c r="AG8" t="n">
        <v>3.067083333333333</v>
      </c>
      <c r="AH8" t="n">
        <v>2976052.510774159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1.3946</v>
      </c>
      <c r="E9" t="n">
        <v>71.7</v>
      </c>
      <c r="F9" t="n">
        <v>59.3</v>
      </c>
      <c r="G9" t="n">
        <v>15.33</v>
      </c>
      <c r="H9" t="n">
        <v>0.23</v>
      </c>
      <c r="I9" t="n">
        <v>232</v>
      </c>
      <c r="J9" t="n">
        <v>216.22</v>
      </c>
      <c r="K9" t="n">
        <v>56.13</v>
      </c>
      <c r="L9" t="n">
        <v>2.75</v>
      </c>
      <c r="M9" t="n">
        <v>230</v>
      </c>
      <c r="N9" t="n">
        <v>47.35</v>
      </c>
      <c r="O9" t="n">
        <v>26901.66</v>
      </c>
      <c r="P9" t="n">
        <v>884.9400000000001</v>
      </c>
      <c r="Q9" t="n">
        <v>1368.33</v>
      </c>
      <c r="R9" t="n">
        <v>324.09</v>
      </c>
      <c r="S9" t="n">
        <v>104.26</v>
      </c>
      <c r="T9" t="n">
        <v>107938.99</v>
      </c>
      <c r="U9" t="n">
        <v>0.32</v>
      </c>
      <c r="V9" t="n">
        <v>0.8100000000000001</v>
      </c>
      <c r="W9" t="n">
        <v>21.04</v>
      </c>
      <c r="X9" t="n">
        <v>6.7</v>
      </c>
      <c r="Y9" t="n">
        <v>1</v>
      </c>
      <c r="Z9" t="n">
        <v>10</v>
      </c>
      <c r="AA9" t="n">
        <v>2311.377423264672</v>
      </c>
      <c r="AB9" t="n">
        <v>3162.528561286084</v>
      </c>
      <c r="AC9" t="n">
        <v>2860.701274033534</v>
      </c>
      <c r="AD9" t="n">
        <v>2311377.423264673</v>
      </c>
      <c r="AE9" t="n">
        <v>3162528.561286084</v>
      </c>
      <c r="AF9" t="n">
        <v>1.819841153473325e-06</v>
      </c>
      <c r="AG9" t="n">
        <v>2.9875</v>
      </c>
      <c r="AH9" t="n">
        <v>2860701.274033534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1.4262</v>
      </c>
      <c r="E10" t="n">
        <v>70.12</v>
      </c>
      <c r="F10" t="n">
        <v>58.64</v>
      </c>
      <c r="G10" t="n">
        <v>16.75</v>
      </c>
      <c r="H10" t="n">
        <v>0.25</v>
      </c>
      <c r="I10" t="n">
        <v>210</v>
      </c>
      <c r="J10" t="n">
        <v>216.63</v>
      </c>
      <c r="K10" t="n">
        <v>56.13</v>
      </c>
      <c r="L10" t="n">
        <v>3</v>
      </c>
      <c r="M10" t="n">
        <v>208</v>
      </c>
      <c r="N10" t="n">
        <v>47.51</v>
      </c>
      <c r="O10" t="n">
        <v>26952.08</v>
      </c>
      <c r="P10" t="n">
        <v>874.25</v>
      </c>
      <c r="Q10" t="n">
        <v>1368.19</v>
      </c>
      <c r="R10" t="n">
        <v>303.28</v>
      </c>
      <c r="S10" t="n">
        <v>104.26</v>
      </c>
      <c r="T10" t="n">
        <v>97643.87</v>
      </c>
      <c r="U10" t="n">
        <v>0.34</v>
      </c>
      <c r="V10" t="n">
        <v>0.82</v>
      </c>
      <c r="W10" t="n">
        <v>20.99</v>
      </c>
      <c r="X10" t="n">
        <v>6.04</v>
      </c>
      <c r="Y10" t="n">
        <v>1</v>
      </c>
      <c r="Z10" t="n">
        <v>10</v>
      </c>
      <c r="AA10" t="n">
        <v>2233.952536896284</v>
      </c>
      <c r="AB10" t="n">
        <v>3056.592416011934</v>
      </c>
      <c r="AC10" t="n">
        <v>2764.875525782038</v>
      </c>
      <c r="AD10" t="n">
        <v>2233952.536896284</v>
      </c>
      <c r="AE10" t="n">
        <v>3056592.416011934</v>
      </c>
      <c r="AF10" t="n">
        <v>1.861076619162237e-06</v>
      </c>
      <c r="AG10" t="n">
        <v>2.921666666666667</v>
      </c>
      <c r="AH10" t="n">
        <v>2764875.525782038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1.4526</v>
      </c>
      <c r="E11" t="n">
        <v>68.84</v>
      </c>
      <c r="F11" t="n">
        <v>58.12</v>
      </c>
      <c r="G11" t="n">
        <v>18.16</v>
      </c>
      <c r="H11" t="n">
        <v>0.27</v>
      </c>
      <c r="I11" t="n">
        <v>192</v>
      </c>
      <c r="J11" t="n">
        <v>217.04</v>
      </c>
      <c r="K11" t="n">
        <v>56.13</v>
      </c>
      <c r="L11" t="n">
        <v>3.25</v>
      </c>
      <c r="M11" t="n">
        <v>190</v>
      </c>
      <c r="N11" t="n">
        <v>47.66</v>
      </c>
      <c r="O11" t="n">
        <v>27002.55</v>
      </c>
      <c r="P11" t="n">
        <v>865.9299999999999</v>
      </c>
      <c r="Q11" t="n">
        <v>1368.02</v>
      </c>
      <c r="R11" t="n">
        <v>286.41</v>
      </c>
      <c r="S11" t="n">
        <v>104.26</v>
      </c>
      <c r="T11" t="n">
        <v>89300.35000000001</v>
      </c>
      <c r="U11" t="n">
        <v>0.36</v>
      </c>
      <c r="V11" t="n">
        <v>0.82</v>
      </c>
      <c r="W11" t="n">
        <v>20.97</v>
      </c>
      <c r="X11" t="n">
        <v>5.53</v>
      </c>
      <c r="Y11" t="n">
        <v>1</v>
      </c>
      <c r="Z11" t="n">
        <v>10</v>
      </c>
      <c r="AA11" t="n">
        <v>2173.2423728834</v>
      </c>
      <c r="AB11" t="n">
        <v>2973.526091265922</v>
      </c>
      <c r="AC11" t="n">
        <v>2689.736934485582</v>
      </c>
      <c r="AD11" t="n">
        <v>2173242.3728834</v>
      </c>
      <c r="AE11" t="n">
        <v>2973526.091265922</v>
      </c>
      <c r="AF11" t="n">
        <v>1.895526501889682e-06</v>
      </c>
      <c r="AG11" t="n">
        <v>2.868333333333334</v>
      </c>
      <c r="AH11" t="n">
        <v>2689736.934485583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1.4761</v>
      </c>
      <c r="E12" t="n">
        <v>67.75</v>
      </c>
      <c r="F12" t="n">
        <v>57.66</v>
      </c>
      <c r="G12" t="n">
        <v>19.55</v>
      </c>
      <c r="H12" t="n">
        <v>0.29</v>
      </c>
      <c r="I12" t="n">
        <v>177</v>
      </c>
      <c r="J12" t="n">
        <v>217.45</v>
      </c>
      <c r="K12" t="n">
        <v>56.13</v>
      </c>
      <c r="L12" t="n">
        <v>3.5</v>
      </c>
      <c r="M12" t="n">
        <v>175</v>
      </c>
      <c r="N12" t="n">
        <v>47.82</v>
      </c>
      <c r="O12" t="n">
        <v>27053.07</v>
      </c>
      <c r="P12" t="n">
        <v>858.4299999999999</v>
      </c>
      <c r="Q12" t="n">
        <v>1367.93</v>
      </c>
      <c r="R12" t="n">
        <v>271.86</v>
      </c>
      <c r="S12" t="n">
        <v>104.26</v>
      </c>
      <c r="T12" t="n">
        <v>82099.46000000001</v>
      </c>
      <c r="U12" t="n">
        <v>0.38</v>
      </c>
      <c r="V12" t="n">
        <v>0.83</v>
      </c>
      <c r="W12" t="n">
        <v>20.93</v>
      </c>
      <c r="X12" t="n">
        <v>5.07</v>
      </c>
      <c r="Y12" t="n">
        <v>1</v>
      </c>
      <c r="Z12" t="n">
        <v>10</v>
      </c>
      <c r="AA12" t="n">
        <v>2120.9127161405</v>
      </c>
      <c r="AB12" t="n">
        <v>2901.926346288765</v>
      </c>
      <c r="AC12" t="n">
        <v>2624.970568678172</v>
      </c>
      <c r="AD12" t="n">
        <v>2120912.7161405</v>
      </c>
      <c r="AE12" t="n">
        <v>2901926.346288765</v>
      </c>
      <c r="AF12" t="n">
        <v>1.92619211719631e-06</v>
      </c>
      <c r="AG12" t="n">
        <v>2.822916666666667</v>
      </c>
      <c r="AH12" t="n">
        <v>2624970.568678172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1.4961</v>
      </c>
      <c r="E13" t="n">
        <v>66.84</v>
      </c>
      <c r="F13" t="n">
        <v>57.3</v>
      </c>
      <c r="G13" t="n">
        <v>20.96</v>
      </c>
      <c r="H13" t="n">
        <v>0.31</v>
      </c>
      <c r="I13" t="n">
        <v>164</v>
      </c>
      <c r="J13" t="n">
        <v>217.86</v>
      </c>
      <c r="K13" t="n">
        <v>56.13</v>
      </c>
      <c r="L13" t="n">
        <v>3.75</v>
      </c>
      <c r="M13" t="n">
        <v>162</v>
      </c>
      <c r="N13" t="n">
        <v>47.98</v>
      </c>
      <c r="O13" t="n">
        <v>27103.65</v>
      </c>
      <c r="P13" t="n">
        <v>852.28</v>
      </c>
      <c r="Q13" t="n">
        <v>1367.89</v>
      </c>
      <c r="R13" t="n">
        <v>259.68</v>
      </c>
      <c r="S13" t="n">
        <v>104.26</v>
      </c>
      <c r="T13" t="n">
        <v>76077.97</v>
      </c>
      <c r="U13" t="n">
        <v>0.4</v>
      </c>
      <c r="V13" t="n">
        <v>0.84</v>
      </c>
      <c r="W13" t="n">
        <v>20.92</v>
      </c>
      <c r="X13" t="n">
        <v>4.71</v>
      </c>
      <c r="Y13" t="n">
        <v>1</v>
      </c>
      <c r="Z13" t="n">
        <v>10</v>
      </c>
      <c r="AA13" t="n">
        <v>2078.413906856531</v>
      </c>
      <c r="AB13" t="n">
        <v>2843.777600511296</v>
      </c>
      <c r="AC13" t="n">
        <v>2572.371457585428</v>
      </c>
      <c r="AD13" t="n">
        <v>2078413.906856531</v>
      </c>
      <c r="AE13" t="n">
        <v>2843777.600511297</v>
      </c>
      <c r="AF13" t="n">
        <v>1.952290513201951e-06</v>
      </c>
      <c r="AG13" t="n">
        <v>2.785</v>
      </c>
      <c r="AH13" t="n">
        <v>2572371.457585428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1.5143</v>
      </c>
      <c r="E14" t="n">
        <v>66.04000000000001</v>
      </c>
      <c r="F14" t="n">
        <v>56.96</v>
      </c>
      <c r="G14" t="n">
        <v>22.34</v>
      </c>
      <c r="H14" t="n">
        <v>0.33</v>
      </c>
      <c r="I14" t="n">
        <v>153</v>
      </c>
      <c r="J14" t="n">
        <v>218.27</v>
      </c>
      <c r="K14" t="n">
        <v>56.13</v>
      </c>
      <c r="L14" t="n">
        <v>4</v>
      </c>
      <c r="M14" t="n">
        <v>151</v>
      </c>
      <c r="N14" t="n">
        <v>48.15</v>
      </c>
      <c r="O14" t="n">
        <v>27154.29</v>
      </c>
      <c r="P14" t="n">
        <v>846.62</v>
      </c>
      <c r="Q14" t="n">
        <v>1367.73</v>
      </c>
      <c r="R14" t="n">
        <v>248.84</v>
      </c>
      <c r="S14" t="n">
        <v>104.26</v>
      </c>
      <c r="T14" t="n">
        <v>70710.92</v>
      </c>
      <c r="U14" t="n">
        <v>0.42</v>
      </c>
      <c r="V14" t="n">
        <v>0.84</v>
      </c>
      <c r="W14" t="n">
        <v>20.89</v>
      </c>
      <c r="X14" t="n">
        <v>4.37</v>
      </c>
      <c r="Y14" t="n">
        <v>1</v>
      </c>
      <c r="Z14" t="n">
        <v>10</v>
      </c>
      <c r="AA14" t="n">
        <v>2040.473412083644</v>
      </c>
      <c r="AB14" t="n">
        <v>2791.865741746537</v>
      </c>
      <c r="AC14" t="n">
        <v>2525.413993762425</v>
      </c>
      <c r="AD14" t="n">
        <v>2040473.412083644</v>
      </c>
      <c r="AE14" t="n">
        <v>2791865.741746537</v>
      </c>
      <c r="AF14" t="n">
        <v>1.976040053567084e-06</v>
      </c>
      <c r="AG14" t="n">
        <v>2.751666666666667</v>
      </c>
      <c r="AH14" t="n">
        <v>2525413.993762426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1.5306</v>
      </c>
      <c r="E15" t="n">
        <v>65.33</v>
      </c>
      <c r="F15" t="n">
        <v>56.68</v>
      </c>
      <c r="G15" t="n">
        <v>23.78</v>
      </c>
      <c r="H15" t="n">
        <v>0.35</v>
      </c>
      <c r="I15" t="n">
        <v>143</v>
      </c>
      <c r="J15" t="n">
        <v>218.68</v>
      </c>
      <c r="K15" t="n">
        <v>56.13</v>
      </c>
      <c r="L15" t="n">
        <v>4.25</v>
      </c>
      <c r="M15" t="n">
        <v>141</v>
      </c>
      <c r="N15" t="n">
        <v>48.31</v>
      </c>
      <c r="O15" t="n">
        <v>27204.98</v>
      </c>
      <c r="P15" t="n">
        <v>841.78</v>
      </c>
      <c r="Q15" t="n">
        <v>1367.68</v>
      </c>
      <c r="R15" t="n">
        <v>239.88</v>
      </c>
      <c r="S15" t="n">
        <v>104.26</v>
      </c>
      <c r="T15" t="n">
        <v>66282.19</v>
      </c>
      <c r="U15" t="n">
        <v>0.43</v>
      </c>
      <c r="V15" t="n">
        <v>0.85</v>
      </c>
      <c r="W15" t="n">
        <v>20.88</v>
      </c>
      <c r="X15" t="n">
        <v>4.1</v>
      </c>
      <c r="Y15" t="n">
        <v>1</v>
      </c>
      <c r="Z15" t="n">
        <v>10</v>
      </c>
      <c r="AA15" t="n">
        <v>2007.898696132296</v>
      </c>
      <c r="AB15" t="n">
        <v>2747.295578286859</v>
      </c>
      <c r="AC15" t="n">
        <v>2485.097544148723</v>
      </c>
      <c r="AD15" t="n">
        <v>2007898.696132296</v>
      </c>
      <c r="AE15" t="n">
        <v>2747295.578286859</v>
      </c>
      <c r="AF15" t="n">
        <v>1.997310246311681e-06</v>
      </c>
      <c r="AG15" t="n">
        <v>2.722083333333333</v>
      </c>
      <c r="AH15" t="n">
        <v>2485097.544148723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1.5449</v>
      </c>
      <c r="E16" t="n">
        <v>64.73</v>
      </c>
      <c r="F16" t="n">
        <v>56.41</v>
      </c>
      <c r="G16" t="n">
        <v>25.07</v>
      </c>
      <c r="H16" t="n">
        <v>0.36</v>
      </c>
      <c r="I16" t="n">
        <v>135</v>
      </c>
      <c r="J16" t="n">
        <v>219.09</v>
      </c>
      <c r="K16" t="n">
        <v>56.13</v>
      </c>
      <c r="L16" t="n">
        <v>4.5</v>
      </c>
      <c r="M16" t="n">
        <v>133</v>
      </c>
      <c r="N16" t="n">
        <v>48.47</v>
      </c>
      <c r="O16" t="n">
        <v>27255.72</v>
      </c>
      <c r="P16" t="n">
        <v>837</v>
      </c>
      <c r="Q16" t="n">
        <v>1367.89</v>
      </c>
      <c r="R16" t="n">
        <v>231.17</v>
      </c>
      <c r="S16" t="n">
        <v>104.26</v>
      </c>
      <c r="T16" t="n">
        <v>61966.91</v>
      </c>
      <c r="U16" t="n">
        <v>0.45</v>
      </c>
      <c r="V16" t="n">
        <v>0.85</v>
      </c>
      <c r="W16" t="n">
        <v>20.86</v>
      </c>
      <c r="X16" t="n">
        <v>3.82</v>
      </c>
      <c r="Y16" t="n">
        <v>1</v>
      </c>
      <c r="Z16" t="n">
        <v>10</v>
      </c>
      <c r="AA16" t="n">
        <v>1978.778781822727</v>
      </c>
      <c r="AB16" t="n">
        <v>2707.452426848556</v>
      </c>
      <c r="AC16" t="n">
        <v>2449.056967163477</v>
      </c>
      <c r="AD16" t="n">
        <v>1978778.781822727</v>
      </c>
      <c r="AE16" t="n">
        <v>2707452.426848556</v>
      </c>
      <c r="AF16" t="n">
        <v>2.015970599455714e-06</v>
      </c>
      <c r="AG16" t="n">
        <v>2.697083333333333</v>
      </c>
      <c r="AH16" t="n">
        <v>2449056.967163477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1.5577</v>
      </c>
      <c r="E17" t="n">
        <v>64.2</v>
      </c>
      <c r="F17" t="n">
        <v>56.22</v>
      </c>
      <c r="G17" t="n">
        <v>26.56</v>
      </c>
      <c r="H17" t="n">
        <v>0.38</v>
      </c>
      <c r="I17" t="n">
        <v>127</v>
      </c>
      <c r="J17" t="n">
        <v>219.51</v>
      </c>
      <c r="K17" t="n">
        <v>56.13</v>
      </c>
      <c r="L17" t="n">
        <v>4.75</v>
      </c>
      <c r="M17" t="n">
        <v>125</v>
      </c>
      <c r="N17" t="n">
        <v>48.63</v>
      </c>
      <c r="O17" t="n">
        <v>27306.53</v>
      </c>
      <c r="P17" t="n">
        <v>833.41</v>
      </c>
      <c r="Q17" t="n">
        <v>1367.75</v>
      </c>
      <c r="R17" t="n">
        <v>224.75</v>
      </c>
      <c r="S17" t="n">
        <v>104.26</v>
      </c>
      <c r="T17" t="n">
        <v>58798.55</v>
      </c>
      <c r="U17" t="n">
        <v>0.46</v>
      </c>
      <c r="V17" t="n">
        <v>0.85</v>
      </c>
      <c r="W17" t="n">
        <v>20.85</v>
      </c>
      <c r="X17" t="n">
        <v>3.63</v>
      </c>
      <c r="Y17" t="n">
        <v>1</v>
      </c>
      <c r="Z17" t="n">
        <v>10</v>
      </c>
      <c r="AA17" t="n">
        <v>1954.817244632286</v>
      </c>
      <c r="AB17" t="n">
        <v>2674.667194556181</v>
      </c>
      <c r="AC17" t="n">
        <v>2419.400711426722</v>
      </c>
      <c r="AD17" t="n">
        <v>1954817.244632286</v>
      </c>
      <c r="AE17" t="n">
        <v>2674667.194556181</v>
      </c>
      <c r="AF17" t="n">
        <v>2.032673572899324e-06</v>
      </c>
      <c r="AG17" t="n">
        <v>2.675</v>
      </c>
      <c r="AH17" t="n">
        <v>2419400.711426722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1.5698</v>
      </c>
      <c r="E18" t="n">
        <v>63.7</v>
      </c>
      <c r="F18" t="n">
        <v>56.02</v>
      </c>
      <c r="G18" t="n">
        <v>28.01</v>
      </c>
      <c r="H18" t="n">
        <v>0.4</v>
      </c>
      <c r="I18" t="n">
        <v>120</v>
      </c>
      <c r="J18" t="n">
        <v>219.92</v>
      </c>
      <c r="K18" t="n">
        <v>56.13</v>
      </c>
      <c r="L18" t="n">
        <v>5</v>
      </c>
      <c r="M18" t="n">
        <v>118</v>
      </c>
      <c r="N18" t="n">
        <v>48.79</v>
      </c>
      <c r="O18" t="n">
        <v>27357.39</v>
      </c>
      <c r="P18" t="n">
        <v>829.77</v>
      </c>
      <c r="Q18" t="n">
        <v>1367.59</v>
      </c>
      <c r="R18" t="n">
        <v>218.09</v>
      </c>
      <c r="S18" t="n">
        <v>104.26</v>
      </c>
      <c r="T18" t="n">
        <v>55499.35</v>
      </c>
      <c r="U18" t="n">
        <v>0.48</v>
      </c>
      <c r="V18" t="n">
        <v>0.86</v>
      </c>
      <c r="W18" t="n">
        <v>20.85</v>
      </c>
      <c r="X18" t="n">
        <v>3.44</v>
      </c>
      <c r="Y18" t="n">
        <v>1</v>
      </c>
      <c r="Z18" t="n">
        <v>10</v>
      </c>
      <c r="AA18" t="n">
        <v>1931.915147768531</v>
      </c>
      <c r="AB18" t="n">
        <v>2643.331535257985</v>
      </c>
      <c r="AC18" t="n">
        <v>2391.055683472074</v>
      </c>
      <c r="AD18" t="n">
        <v>1931915.147768531</v>
      </c>
      <c r="AE18" t="n">
        <v>2643331.535257985</v>
      </c>
      <c r="AF18" t="n">
        <v>2.048463102482737e-06</v>
      </c>
      <c r="AG18" t="n">
        <v>2.654166666666667</v>
      </c>
      <c r="AH18" t="n">
        <v>2391055.683472074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1.581</v>
      </c>
      <c r="E19" t="n">
        <v>63.25</v>
      </c>
      <c r="F19" t="n">
        <v>55.82</v>
      </c>
      <c r="G19" t="n">
        <v>29.38</v>
      </c>
      <c r="H19" t="n">
        <v>0.42</v>
      </c>
      <c r="I19" t="n">
        <v>114</v>
      </c>
      <c r="J19" t="n">
        <v>220.33</v>
      </c>
      <c r="K19" t="n">
        <v>56.13</v>
      </c>
      <c r="L19" t="n">
        <v>5.25</v>
      </c>
      <c r="M19" t="n">
        <v>112</v>
      </c>
      <c r="N19" t="n">
        <v>48.95</v>
      </c>
      <c r="O19" t="n">
        <v>27408.3</v>
      </c>
      <c r="P19" t="n">
        <v>826.1799999999999</v>
      </c>
      <c r="Q19" t="n">
        <v>1367.62</v>
      </c>
      <c r="R19" t="n">
        <v>212.07</v>
      </c>
      <c r="S19" t="n">
        <v>104.26</v>
      </c>
      <c r="T19" t="n">
        <v>52522.53</v>
      </c>
      <c r="U19" t="n">
        <v>0.49</v>
      </c>
      <c r="V19" t="n">
        <v>0.86</v>
      </c>
      <c r="W19" t="n">
        <v>20.82</v>
      </c>
      <c r="X19" t="n">
        <v>3.24</v>
      </c>
      <c r="Y19" t="n">
        <v>1</v>
      </c>
      <c r="Z19" t="n">
        <v>10</v>
      </c>
      <c r="AA19" t="n">
        <v>1910.528565591039</v>
      </c>
      <c r="AB19" t="n">
        <v>2614.069470013325</v>
      </c>
      <c r="AC19" t="n">
        <v>2364.586348664797</v>
      </c>
      <c r="AD19" t="n">
        <v>1910528.565591039</v>
      </c>
      <c r="AE19" t="n">
        <v>2614069.470013325</v>
      </c>
      <c r="AF19" t="n">
        <v>2.063078204245896e-06</v>
      </c>
      <c r="AG19" t="n">
        <v>2.635416666666667</v>
      </c>
      <c r="AH19" t="n">
        <v>2364586.348664797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1.5898</v>
      </c>
      <c r="E20" t="n">
        <v>62.9</v>
      </c>
      <c r="F20" t="n">
        <v>55.69</v>
      </c>
      <c r="G20" t="n">
        <v>30.65</v>
      </c>
      <c r="H20" t="n">
        <v>0.44</v>
      </c>
      <c r="I20" t="n">
        <v>109</v>
      </c>
      <c r="J20" t="n">
        <v>220.74</v>
      </c>
      <c r="K20" t="n">
        <v>56.13</v>
      </c>
      <c r="L20" t="n">
        <v>5.5</v>
      </c>
      <c r="M20" t="n">
        <v>107</v>
      </c>
      <c r="N20" t="n">
        <v>49.12</v>
      </c>
      <c r="O20" t="n">
        <v>27459.27</v>
      </c>
      <c r="P20" t="n">
        <v>823.21</v>
      </c>
      <c r="Q20" t="n">
        <v>1367.7</v>
      </c>
      <c r="R20" t="n">
        <v>207.3</v>
      </c>
      <c r="S20" t="n">
        <v>104.26</v>
      </c>
      <c r="T20" t="n">
        <v>50161.14</v>
      </c>
      <c r="U20" t="n">
        <v>0.5</v>
      </c>
      <c r="V20" t="n">
        <v>0.86</v>
      </c>
      <c r="W20" t="n">
        <v>20.82</v>
      </c>
      <c r="X20" t="n">
        <v>3.1</v>
      </c>
      <c r="Y20" t="n">
        <v>1</v>
      </c>
      <c r="Z20" t="n">
        <v>10</v>
      </c>
      <c r="AA20" t="n">
        <v>1894.008306524337</v>
      </c>
      <c r="AB20" t="n">
        <v>2591.465722735872</v>
      </c>
      <c r="AC20" t="n">
        <v>2344.139871302945</v>
      </c>
      <c r="AD20" t="n">
        <v>1894008.306524337</v>
      </c>
      <c r="AE20" t="n">
        <v>2591465.722735872</v>
      </c>
      <c r="AF20" t="n">
        <v>2.074561498488378e-06</v>
      </c>
      <c r="AG20" t="n">
        <v>2.620833333333333</v>
      </c>
      <c r="AH20" t="n">
        <v>2344139.871302945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1.5989</v>
      </c>
      <c r="E21" t="n">
        <v>62.54</v>
      </c>
      <c r="F21" t="n">
        <v>55.54</v>
      </c>
      <c r="G21" t="n">
        <v>32.04</v>
      </c>
      <c r="H21" t="n">
        <v>0.46</v>
      </c>
      <c r="I21" t="n">
        <v>104</v>
      </c>
      <c r="J21" t="n">
        <v>221.16</v>
      </c>
      <c r="K21" t="n">
        <v>56.13</v>
      </c>
      <c r="L21" t="n">
        <v>5.75</v>
      </c>
      <c r="M21" t="n">
        <v>102</v>
      </c>
      <c r="N21" t="n">
        <v>49.28</v>
      </c>
      <c r="O21" t="n">
        <v>27510.3</v>
      </c>
      <c r="P21" t="n">
        <v>820.63</v>
      </c>
      <c r="Q21" t="n">
        <v>1367.68</v>
      </c>
      <c r="R21" t="n">
        <v>202.87</v>
      </c>
      <c r="S21" t="n">
        <v>104.26</v>
      </c>
      <c r="T21" t="n">
        <v>47972.63</v>
      </c>
      <c r="U21" t="n">
        <v>0.51</v>
      </c>
      <c r="V21" t="n">
        <v>0.86</v>
      </c>
      <c r="W21" t="n">
        <v>20.81</v>
      </c>
      <c r="X21" t="n">
        <v>2.95</v>
      </c>
      <c r="Y21" t="n">
        <v>1</v>
      </c>
      <c r="Z21" t="n">
        <v>10</v>
      </c>
      <c r="AA21" t="n">
        <v>1877.687520860199</v>
      </c>
      <c r="AB21" t="n">
        <v>2569.13490376795</v>
      </c>
      <c r="AC21" t="n">
        <v>2323.940274355821</v>
      </c>
      <c r="AD21" t="n">
        <v>1877687.520860199</v>
      </c>
      <c r="AE21" t="n">
        <v>2569134.90376795</v>
      </c>
      <c r="AF21" t="n">
        <v>2.086436268670944e-06</v>
      </c>
      <c r="AG21" t="n">
        <v>2.605833333333333</v>
      </c>
      <c r="AH21" t="n">
        <v>2323940.274355821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1.6084</v>
      </c>
      <c r="E22" t="n">
        <v>62.17</v>
      </c>
      <c r="F22" t="n">
        <v>55.38</v>
      </c>
      <c r="G22" t="n">
        <v>33.56</v>
      </c>
      <c r="H22" t="n">
        <v>0.48</v>
      </c>
      <c r="I22" t="n">
        <v>99</v>
      </c>
      <c r="J22" t="n">
        <v>221.57</v>
      </c>
      <c r="K22" t="n">
        <v>56.13</v>
      </c>
      <c r="L22" t="n">
        <v>6</v>
      </c>
      <c r="M22" t="n">
        <v>97</v>
      </c>
      <c r="N22" t="n">
        <v>49.45</v>
      </c>
      <c r="O22" t="n">
        <v>27561.39</v>
      </c>
      <c r="P22" t="n">
        <v>817.35</v>
      </c>
      <c r="Q22" t="n">
        <v>1367.53</v>
      </c>
      <c r="R22" t="n">
        <v>197.73</v>
      </c>
      <c r="S22" t="n">
        <v>104.26</v>
      </c>
      <c r="T22" t="n">
        <v>45427.53</v>
      </c>
      <c r="U22" t="n">
        <v>0.53</v>
      </c>
      <c r="V22" t="n">
        <v>0.87</v>
      </c>
      <c r="W22" t="n">
        <v>20.8</v>
      </c>
      <c r="X22" t="n">
        <v>2.8</v>
      </c>
      <c r="Y22" t="n">
        <v>1</v>
      </c>
      <c r="Z22" t="n">
        <v>10</v>
      </c>
      <c r="AA22" t="n">
        <v>1859.927714044906</v>
      </c>
      <c r="AB22" t="n">
        <v>2544.835152575887</v>
      </c>
      <c r="AC22" t="n">
        <v>2301.959657312614</v>
      </c>
      <c r="AD22" t="n">
        <v>1859927.714044906</v>
      </c>
      <c r="AE22" t="n">
        <v>2544835.152575887</v>
      </c>
      <c r="AF22" t="n">
        <v>2.098833006773623e-06</v>
      </c>
      <c r="AG22" t="n">
        <v>2.590416666666667</v>
      </c>
      <c r="AH22" t="n">
        <v>2301959.657312613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1.615</v>
      </c>
      <c r="E23" t="n">
        <v>61.92</v>
      </c>
      <c r="F23" t="n">
        <v>55.29</v>
      </c>
      <c r="G23" t="n">
        <v>34.92</v>
      </c>
      <c r="H23" t="n">
        <v>0.5</v>
      </c>
      <c r="I23" t="n">
        <v>95</v>
      </c>
      <c r="J23" t="n">
        <v>221.99</v>
      </c>
      <c r="K23" t="n">
        <v>56.13</v>
      </c>
      <c r="L23" t="n">
        <v>6.25</v>
      </c>
      <c r="M23" t="n">
        <v>93</v>
      </c>
      <c r="N23" t="n">
        <v>49.61</v>
      </c>
      <c r="O23" t="n">
        <v>27612.53</v>
      </c>
      <c r="P23" t="n">
        <v>815.45</v>
      </c>
      <c r="Q23" t="n">
        <v>1367.58</v>
      </c>
      <c r="R23" t="n">
        <v>194.63</v>
      </c>
      <c r="S23" t="n">
        <v>104.26</v>
      </c>
      <c r="T23" t="n">
        <v>43898.64</v>
      </c>
      <c r="U23" t="n">
        <v>0.54</v>
      </c>
      <c r="V23" t="n">
        <v>0.87</v>
      </c>
      <c r="W23" t="n">
        <v>20.8</v>
      </c>
      <c r="X23" t="n">
        <v>2.71</v>
      </c>
      <c r="Y23" t="n">
        <v>1</v>
      </c>
      <c r="Z23" t="n">
        <v>10</v>
      </c>
      <c r="AA23" t="n">
        <v>1848.511212245029</v>
      </c>
      <c r="AB23" t="n">
        <v>2529.214591152783</v>
      </c>
      <c r="AC23" t="n">
        <v>2287.829900348134</v>
      </c>
      <c r="AD23" t="n">
        <v>1848511.212245029</v>
      </c>
      <c r="AE23" t="n">
        <v>2529214.591152783</v>
      </c>
      <c r="AF23" t="n">
        <v>2.107445477455485e-06</v>
      </c>
      <c r="AG23" t="n">
        <v>2.58</v>
      </c>
      <c r="AH23" t="n">
        <v>2287829.900348134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1.623</v>
      </c>
      <c r="E24" t="n">
        <v>61.61</v>
      </c>
      <c r="F24" t="n">
        <v>55.16</v>
      </c>
      <c r="G24" t="n">
        <v>36.37</v>
      </c>
      <c r="H24" t="n">
        <v>0.52</v>
      </c>
      <c r="I24" t="n">
        <v>91</v>
      </c>
      <c r="J24" t="n">
        <v>222.4</v>
      </c>
      <c r="K24" t="n">
        <v>56.13</v>
      </c>
      <c r="L24" t="n">
        <v>6.5</v>
      </c>
      <c r="M24" t="n">
        <v>89</v>
      </c>
      <c r="N24" t="n">
        <v>49.78</v>
      </c>
      <c r="O24" t="n">
        <v>27663.85</v>
      </c>
      <c r="P24" t="n">
        <v>812.6799999999999</v>
      </c>
      <c r="Q24" t="n">
        <v>1367.5</v>
      </c>
      <c r="R24" t="n">
        <v>190.27</v>
      </c>
      <c r="S24" t="n">
        <v>104.26</v>
      </c>
      <c r="T24" t="n">
        <v>41734.07</v>
      </c>
      <c r="U24" t="n">
        <v>0.55</v>
      </c>
      <c r="V24" t="n">
        <v>0.87</v>
      </c>
      <c r="W24" t="n">
        <v>20.79</v>
      </c>
      <c r="X24" t="n">
        <v>2.58</v>
      </c>
      <c r="Y24" t="n">
        <v>1</v>
      </c>
      <c r="Z24" t="n">
        <v>10</v>
      </c>
      <c r="AA24" t="n">
        <v>1833.871643368161</v>
      </c>
      <c r="AB24" t="n">
        <v>2509.184087163256</v>
      </c>
      <c r="AC24" t="n">
        <v>2269.711079546379</v>
      </c>
      <c r="AD24" t="n">
        <v>1833871.643368161</v>
      </c>
      <c r="AE24" t="n">
        <v>2509184.087163256</v>
      </c>
      <c r="AF24" t="n">
        <v>2.117884835857741e-06</v>
      </c>
      <c r="AG24" t="n">
        <v>2.567083333333333</v>
      </c>
      <c r="AH24" t="n">
        <v>2269711.079546378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1.6306</v>
      </c>
      <c r="E25" t="n">
        <v>61.33</v>
      </c>
      <c r="F25" t="n">
        <v>55.04</v>
      </c>
      <c r="G25" t="n">
        <v>37.96</v>
      </c>
      <c r="H25" t="n">
        <v>0.54</v>
      </c>
      <c r="I25" t="n">
        <v>87</v>
      </c>
      <c r="J25" t="n">
        <v>222.82</v>
      </c>
      <c r="K25" t="n">
        <v>56.13</v>
      </c>
      <c r="L25" t="n">
        <v>6.75</v>
      </c>
      <c r="M25" t="n">
        <v>85</v>
      </c>
      <c r="N25" t="n">
        <v>49.94</v>
      </c>
      <c r="O25" t="n">
        <v>27715.11</v>
      </c>
      <c r="P25" t="n">
        <v>810.02</v>
      </c>
      <c r="Q25" t="n">
        <v>1367.45</v>
      </c>
      <c r="R25" t="n">
        <v>186.51</v>
      </c>
      <c r="S25" t="n">
        <v>104.26</v>
      </c>
      <c r="T25" t="n">
        <v>39877.17</v>
      </c>
      <c r="U25" t="n">
        <v>0.5600000000000001</v>
      </c>
      <c r="V25" t="n">
        <v>0.87</v>
      </c>
      <c r="W25" t="n">
        <v>20.78</v>
      </c>
      <c r="X25" t="n">
        <v>2.46</v>
      </c>
      <c r="Y25" t="n">
        <v>1</v>
      </c>
      <c r="Z25" t="n">
        <v>10</v>
      </c>
      <c r="AA25" t="n">
        <v>1820.097233557838</v>
      </c>
      <c r="AB25" t="n">
        <v>2490.337331976699</v>
      </c>
      <c r="AC25" t="n">
        <v>2252.66303222324</v>
      </c>
      <c r="AD25" t="n">
        <v>1820097.233557838</v>
      </c>
      <c r="AE25" t="n">
        <v>2490337.331976699</v>
      </c>
      <c r="AF25" t="n">
        <v>2.127802226339885e-06</v>
      </c>
      <c r="AG25" t="n">
        <v>2.555416666666666</v>
      </c>
      <c r="AH25" t="n">
        <v>2252663.03222324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1.636</v>
      </c>
      <c r="E26" t="n">
        <v>61.13</v>
      </c>
      <c r="F26" t="n">
        <v>54.97</v>
      </c>
      <c r="G26" t="n">
        <v>39.26</v>
      </c>
      <c r="H26" t="n">
        <v>0.5600000000000001</v>
      </c>
      <c r="I26" t="n">
        <v>84</v>
      </c>
      <c r="J26" t="n">
        <v>223.23</v>
      </c>
      <c r="K26" t="n">
        <v>56.13</v>
      </c>
      <c r="L26" t="n">
        <v>7</v>
      </c>
      <c r="M26" t="n">
        <v>82</v>
      </c>
      <c r="N26" t="n">
        <v>50.11</v>
      </c>
      <c r="O26" t="n">
        <v>27766.43</v>
      </c>
      <c r="P26" t="n">
        <v>808.27</v>
      </c>
      <c r="Q26" t="n">
        <v>1367.55</v>
      </c>
      <c r="R26" t="n">
        <v>184.07</v>
      </c>
      <c r="S26" t="n">
        <v>104.26</v>
      </c>
      <c r="T26" t="n">
        <v>38669.53</v>
      </c>
      <c r="U26" t="n">
        <v>0.57</v>
      </c>
      <c r="V26" t="n">
        <v>0.87</v>
      </c>
      <c r="W26" t="n">
        <v>20.78</v>
      </c>
      <c r="X26" t="n">
        <v>2.38</v>
      </c>
      <c r="Y26" t="n">
        <v>1</v>
      </c>
      <c r="Z26" t="n">
        <v>10</v>
      </c>
      <c r="AA26" t="n">
        <v>1810.757524184901</v>
      </c>
      <c r="AB26" t="n">
        <v>2477.55832957375</v>
      </c>
      <c r="AC26" t="n">
        <v>2241.103639874185</v>
      </c>
      <c r="AD26" t="n">
        <v>1810757.524184901</v>
      </c>
      <c r="AE26" t="n">
        <v>2477558.32957375</v>
      </c>
      <c r="AF26" t="n">
        <v>2.134848793261407e-06</v>
      </c>
      <c r="AG26" t="n">
        <v>2.547083333333334</v>
      </c>
      <c r="AH26" t="n">
        <v>2241103.639874185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1.6417</v>
      </c>
      <c r="E27" t="n">
        <v>60.91</v>
      </c>
      <c r="F27" t="n">
        <v>54.88</v>
      </c>
      <c r="G27" t="n">
        <v>40.65</v>
      </c>
      <c r="H27" t="n">
        <v>0.58</v>
      </c>
      <c r="I27" t="n">
        <v>81</v>
      </c>
      <c r="J27" t="n">
        <v>223.65</v>
      </c>
      <c r="K27" t="n">
        <v>56.13</v>
      </c>
      <c r="L27" t="n">
        <v>7.25</v>
      </c>
      <c r="M27" t="n">
        <v>79</v>
      </c>
      <c r="N27" t="n">
        <v>50.27</v>
      </c>
      <c r="O27" t="n">
        <v>27817.81</v>
      </c>
      <c r="P27" t="n">
        <v>806.35</v>
      </c>
      <c r="Q27" t="n">
        <v>1367.46</v>
      </c>
      <c r="R27" t="n">
        <v>181.09</v>
      </c>
      <c r="S27" t="n">
        <v>104.26</v>
      </c>
      <c r="T27" t="n">
        <v>37194.12</v>
      </c>
      <c r="U27" t="n">
        <v>0.58</v>
      </c>
      <c r="V27" t="n">
        <v>0.87</v>
      </c>
      <c r="W27" t="n">
        <v>20.78</v>
      </c>
      <c r="X27" t="n">
        <v>2.3</v>
      </c>
      <c r="Y27" t="n">
        <v>1</v>
      </c>
      <c r="Z27" t="n">
        <v>10</v>
      </c>
      <c r="AA27" t="n">
        <v>1800.682004908982</v>
      </c>
      <c r="AB27" t="n">
        <v>2463.772559599898</v>
      </c>
      <c r="AC27" t="n">
        <v>2228.633564438188</v>
      </c>
      <c r="AD27" t="n">
        <v>1800682.004908982</v>
      </c>
      <c r="AE27" t="n">
        <v>2463772.559599898</v>
      </c>
      <c r="AF27" t="n">
        <v>2.142286836123015e-06</v>
      </c>
      <c r="AG27" t="n">
        <v>2.537916666666666</v>
      </c>
      <c r="AH27" t="n">
        <v>2228633.564438188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1.6481</v>
      </c>
      <c r="E28" t="n">
        <v>60.68</v>
      </c>
      <c r="F28" t="n">
        <v>54.77</v>
      </c>
      <c r="G28" t="n">
        <v>42.13</v>
      </c>
      <c r="H28" t="n">
        <v>0.59</v>
      </c>
      <c r="I28" t="n">
        <v>78</v>
      </c>
      <c r="J28" t="n">
        <v>224.07</v>
      </c>
      <c r="K28" t="n">
        <v>56.13</v>
      </c>
      <c r="L28" t="n">
        <v>7.5</v>
      </c>
      <c r="M28" t="n">
        <v>76</v>
      </c>
      <c r="N28" t="n">
        <v>50.44</v>
      </c>
      <c r="O28" t="n">
        <v>27869.24</v>
      </c>
      <c r="P28" t="n">
        <v>804.28</v>
      </c>
      <c r="Q28" t="n">
        <v>1367.44</v>
      </c>
      <c r="R28" t="n">
        <v>177.7</v>
      </c>
      <c r="S28" t="n">
        <v>104.26</v>
      </c>
      <c r="T28" t="n">
        <v>35515.66</v>
      </c>
      <c r="U28" t="n">
        <v>0.59</v>
      </c>
      <c r="V28" t="n">
        <v>0.88</v>
      </c>
      <c r="W28" t="n">
        <v>20.77</v>
      </c>
      <c r="X28" t="n">
        <v>2.19</v>
      </c>
      <c r="Y28" t="n">
        <v>1</v>
      </c>
      <c r="Z28" t="n">
        <v>10</v>
      </c>
      <c r="AA28" t="n">
        <v>1789.489009942985</v>
      </c>
      <c r="AB28" t="n">
        <v>2448.457810087334</v>
      </c>
      <c r="AC28" t="n">
        <v>2214.780433124718</v>
      </c>
      <c r="AD28" t="n">
        <v>1789489.009942985</v>
      </c>
      <c r="AE28" t="n">
        <v>2448457.810087333</v>
      </c>
      <c r="AF28" t="n">
        <v>2.15063832284482e-06</v>
      </c>
      <c r="AG28" t="n">
        <v>2.528333333333333</v>
      </c>
      <c r="AH28" t="n">
        <v>2214780.433124717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1.6513</v>
      </c>
      <c r="E29" t="n">
        <v>60.56</v>
      </c>
      <c r="F29" t="n">
        <v>54.74</v>
      </c>
      <c r="G29" t="n">
        <v>43.21</v>
      </c>
      <c r="H29" t="n">
        <v>0.61</v>
      </c>
      <c r="I29" t="n">
        <v>76</v>
      </c>
      <c r="J29" t="n">
        <v>224.49</v>
      </c>
      <c r="K29" t="n">
        <v>56.13</v>
      </c>
      <c r="L29" t="n">
        <v>7.75</v>
      </c>
      <c r="M29" t="n">
        <v>74</v>
      </c>
      <c r="N29" t="n">
        <v>50.61</v>
      </c>
      <c r="O29" t="n">
        <v>27920.73</v>
      </c>
      <c r="P29" t="n">
        <v>802.61</v>
      </c>
      <c r="Q29" t="n">
        <v>1367.44</v>
      </c>
      <c r="R29" t="n">
        <v>176.1</v>
      </c>
      <c r="S29" t="n">
        <v>104.26</v>
      </c>
      <c r="T29" t="n">
        <v>34726.95</v>
      </c>
      <c r="U29" t="n">
        <v>0.59</v>
      </c>
      <c r="V29" t="n">
        <v>0.88</v>
      </c>
      <c r="W29" t="n">
        <v>20.78</v>
      </c>
      <c r="X29" t="n">
        <v>2.16</v>
      </c>
      <c r="Y29" t="n">
        <v>1</v>
      </c>
      <c r="Z29" t="n">
        <v>10</v>
      </c>
      <c r="AA29" t="n">
        <v>1783.25830468567</v>
      </c>
      <c r="AB29" t="n">
        <v>2439.932684274959</v>
      </c>
      <c r="AC29" t="n">
        <v>2207.068933354787</v>
      </c>
      <c r="AD29" t="n">
        <v>1783258.30468567</v>
      </c>
      <c r="AE29" t="n">
        <v>2439932.684274959</v>
      </c>
      <c r="AF29" t="n">
        <v>2.154814066205723e-06</v>
      </c>
      <c r="AG29" t="n">
        <v>2.523333333333333</v>
      </c>
      <c r="AH29" t="n">
        <v>2207068.933354787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1.6577</v>
      </c>
      <c r="E30" t="n">
        <v>60.32</v>
      </c>
      <c r="F30" t="n">
        <v>54.63</v>
      </c>
      <c r="G30" t="n">
        <v>44.9</v>
      </c>
      <c r="H30" t="n">
        <v>0.63</v>
      </c>
      <c r="I30" t="n">
        <v>73</v>
      </c>
      <c r="J30" t="n">
        <v>224.9</v>
      </c>
      <c r="K30" t="n">
        <v>56.13</v>
      </c>
      <c r="L30" t="n">
        <v>8</v>
      </c>
      <c r="M30" t="n">
        <v>71</v>
      </c>
      <c r="N30" t="n">
        <v>50.78</v>
      </c>
      <c r="O30" t="n">
        <v>27972.28</v>
      </c>
      <c r="P30" t="n">
        <v>800.8</v>
      </c>
      <c r="Q30" t="n">
        <v>1367.4</v>
      </c>
      <c r="R30" t="n">
        <v>173.22</v>
      </c>
      <c r="S30" t="n">
        <v>104.26</v>
      </c>
      <c r="T30" t="n">
        <v>33300.14</v>
      </c>
      <c r="U30" t="n">
        <v>0.6</v>
      </c>
      <c r="V30" t="n">
        <v>0.88</v>
      </c>
      <c r="W30" t="n">
        <v>20.76</v>
      </c>
      <c r="X30" t="n">
        <v>2.05</v>
      </c>
      <c r="Y30" t="n">
        <v>1</v>
      </c>
      <c r="Z30" t="n">
        <v>10</v>
      </c>
      <c r="AA30" t="n">
        <v>1772.571604313452</v>
      </c>
      <c r="AB30" t="n">
        <v>2425.310669361744</v>
      </c>
      <c r="AC30" t="n">
        <v>2193.842423022762</v>
      </c>
      <c r="AD30" t="n">
        <v>1772571.604313452</v>
      </c>
      <c r="AE30" t="n">
        <v>2425310.669361744</v>
      </c>
      <c r="AF30" t="n">
        <v>2.163165552927528e-06</v>
      </c>
      <c r="AG30" t="n">
        <v>2.513333333333333</v>
      </c>
      <c r="AH30" t="n">
        <v>2193842.423022762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1.6614</v>
      </c>
      <c r="E31" t="n">
        <v>60.19</v>
      </c>
      <c r="F31" t="n">
        <v>54.58</v>
      </c>
      <c r="G31" t="n">
        <v>46.12</v>
      </c>
      <c r="H31" t="n">
        <v>0.65</v>
      </c>
      <c r="I31" t="n">
        <v>71</v>
      </c>
      <c r="J31" t="n">
        <v>225.32</v>
      </c>
      <c r="K31" t="n">
        <v>56.13</v>
      </c>
      <c r="L31" t="n">
        <v>8.25</v>
      </c>
      <c r="M31" t="n">
        <v>69</v>
      </c>
      <c r="N31" t="n">
        <v>50.95</v>
      </c>
      <c r="O31" t="n">
        <v>28023.89</v>
      </c>
      <c r="P31" t="n">
        <v>799.16</v>
      </c>
      <c r="Q31" t="n">
        <v>1367.37</v>
      </c>
      <c r="R31" t="n">
        <v>171.5</v>
      </c>
      <c r="S31" t="n">
        <v>104.26</v>
      </c>
      <c r="T31" t="n">
        <v>32449.78</v>
      </c>
      <c r="U31" t="n">
        <v>0.61</v>
      </c>
      <c r="V31" t="n">
        <v>0.88</v>
      </c>
      <c r="W31" t="n">
        <v>20.76</v>
      </c>
      <c r="X31" t="n">
        <v>2</v>
      </c>
      <c r="Y31" t="n">
        <v>1</v>
      </c>
      <c r="Z31" t="n">
        <v>10</v>
      </c>
      <c r="AA31" t="n">
        <v>1765.713535827049</v>
      </c>
      <c r="AB31" t="n">
        <v>2415.92715750202</v>
      </c>
      <c r="AC31" t="n">
        <v>2185.354460365088</v>
      </c>
      <c r="AD31" t="n">
        <v>1765713.535827049</v>
      </c>
      <c r="AE31" t="n">
        <v>2415927.15750202</v>
      </c>
      <c r="AF31" t="n">
        <v>2.167993756188571e-06</v>
      </c>
      <c r="AG31" t="n">
        <v>2.507916666666667</v>
      </c>
      <c r="AH31" t="n">
        <v>2185354.460365088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1.6643</v>
      </c>
      <c r="E32" t="n">
        <v>60.09</v>
      </c>
      <c r="F32" t="n">
        <v>54.56</v>
      </c>
      <c r="G32" t="n">
        <v>47.44</v>
      </c>
      <c r="H32" t="n">
        <v>0.67</v>
      </c>
      <c r="I32" t="n">
        <v>69</v>
      </c>
      <c r="J32" t="n">
        <v>225.74</v>
      </c>
      <c r="K32" t="n">
        <v>56.13</v>
      </c>
      <c r="L32" t="n">
        <v>8.5</v>
      </c>
      <c r="M32" t="n">
        <v>67</v>
      </c>
      <c r="N32" t="n">
        <v>51.11</v>
      </c>
      <c r="O32" t="n">
        <v>28075.56</v>
      </c>
      <c r="P32" t="n">
        <v>798.14</v>
      </c>
      <c r="Q32" t="n">
        <v>1367.56</v>
      </c>
      <c r="R32" t="n">
        <v>170.9</v>
      </c>
      <c r="S32" t="n">
        <v>104.26</v>
      </c>
      <c r="T32" t="n">
        <v>32162.11</v>
      </c>
      <c r="U32" t="n">
        <v>0.61</v>
      </c>
      <c r="V32" t="n">
        <v>0.88</v>
      </c>
      <c r="W32" t="n">
        <v>20.76</v>
      </c>
      <c r="X32" t="n">
        <v>1.98</v>
      </c>
      <c r="Y32" t="n">
        <v>1</v>
      </c>
      <c r="Z32" t="n">
        <v>10</v>
      </c>
      <c r="AA32" t="n">
        <v>1760.948214812194</v>
      </c>
      <c r="AB32" t="n">
        <v>2409.407035058368</v>
      </c>
      <c r="AC32" t="n">
        <v>2179.45660925641</v>
      </c>
      <c r="AD32" t="n">
        <v>1760948.214812194</v>
      </c>
      <c r="AE32" t="n">
        <v>2409407.035058368</v>
      </c>
      <c r="AF32" t="n">
        <v>2.171778023609389e-06</v>
      </c>
      <c r="AG32" t="n">
        <v>2.50375</v>
      </c>
      <c r="AH32" t="n">
        <v>2179456.60925641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1.6685</v>
      </c>
      <c r="E33" t="n">
        <v>59.93</v>
      </c>
      <c r="F33" t="n">
        <v>54.49</v>
      </c>
      <c r="G33" t="n">
        <v>48.8</v>
      </c>
      <c r="H33" t="n">
        <v>0.6899999999999999</v>
      </c>
      <c r="I33" t="n">
        <v>67</v>
      </c>
      <c r="J33" t="n">
        <v>226.16</v>
      </c>
      <c r="K33" t="n">
        <v>56.13</v>
      </c>
      <c r="L33" t="n">
        <v>8.75</v>
      </c>
      <c r="M33" t="n">
        <v>65</v>
      </c>
      <c r="N33" t="n">
        <v>51.28</v>
      </c>
      <c r="O33" t="n">
        <v>28127.29</v>
      </c>
      <c r="P33" t="n">
        <v>796.27</v>
      </c>
      <c r="Q33" t="n">
        <v>1367.35</v>
      </c>
      <c r="R33" t="n">
        <v>168.67</v>
      </c>
      <c r="S33" t="n">
        <v>104.26</v>
      </c>
      <c r="T33" t="n">
        <v>31056.22</v>
      </c>
      <c r="U33" t="n">
        <v>0.62</v>
      </c>
      <c r="V33" t="n">
        <v>0.88</v>
      </c>
      <c r="W33" t="n">
        <v>20.75</v>
      </c>
      <c r="X33" t="n">
        <v>1.91</v>
      </c>
      <c r="Y33" t="n">
        <v>1</v>
      </c>
      <c r="Z33" t="n">
        <v>10</v>
      </c>
      <c r="AA33" t="n">
        <v>1752.967338231125</v>
      </c>
      <c r="AB33" t="n">
        <v>2398.487247628724</v>
      </c>
      <c r="AC33" t="n">
        <v>2169.578991013033</v>
      </c>
      <c r="AD33" t="n">
        <v>1752967.338231125</v>
      </c>
      <c r="AE33" t="n">
        <v>2398487.247628724</v>
      </c>
      <c r="AF33" t="n">
        <v>2.177258686770574e-06</v>
      </c>
      <c r="AG33" t="n">
        <v>2.497083333333333</v>
      </c>
      <c r="AH33" t="n">
        <v>2169578.991013033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1.6728</v>
      </c>
      <c r="E34" t="n">
        <v>59.78</v>
      </c>
      <c r="F34" t="n">
        <v>54.42</v>
      </c>
      <c r="G34" t="n">
        <v>50.24</v>
      </c>
      <c r="H34" t="n">
        <v>0.71</v>
      </c>
      <c r="I34" t="n">
        <v>65</v>
      </c>
      <c r="J34" t="n">
        <v>226.58</v>
      </c>
      <c r="K34" t="n">
        <v>56.13</v>
      </c>
      <c r="L34" t="n">
        <v>9</v>
      </c>
      <c r="M34" t="n">
        <v>63</v>
      </c>
      <c r="N34" t="n">
        <v>51.45</v>
      </c>
      <c r="O34" t="n">
        <v>28179.08</v>
      </c>
      <c r="P34" t="n">
        <v>794.67</v>
      </c>
      <c r="Q34" t="n">
        <v>1367.56</v>
      </c>
      <c r="R34" t="n">
        <v>166.33</v>
      </c>
      <c r="S34" t="n">
        <v>104.26</v>
      </c>
      <c r="T34" t="n">
        <v>29894.35</v>
      </c>
      <c r="U34" t="n">
        <v>0.63</v>
      </c>
      <c r="V34" t="n">
        <v>0.88</v>
      </c>
      <c r="W34" t="n">
        <v>20.75</v>
      </c>
      <c r="X34" t="n">
        <v>1.84</v>
      </c>
      <c r="Y34" t="n">
        <v>1</v>
      </c>
      <c r="Z34" t="n">
        <v>10</v>
      </c>
      <c r="AA34" t="n">
        <v>1745.418838539515</v>
      </c>
      <c r="AB34" t="n">
        <v>2388.159057334361</v>
      </c>
      <c r="AC34" t="n">
        <v>2160.236508704657</v>
      </c>
      <c r="AD34" t="n">
        <v>1745418.838539515</v>
      </c>
      <c r="AE34" t="n">
        <v>2388159.057334361</v>
      </c>
      <c r="AF34" t="n">
        <v>2.182869841911786e-06</v>
      </c>
      <c r="AG34" t="n">
        <v>2.490833333333333</v>
      </c>
      <c r="AH34" t="n">
        <v>2160236.508704657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1.6768</v>
      </c>
      <c r="E35" t="n">
        <v>59.64</v>
      </c>
      <c r="F35" t="n">
        <v>54.36</v>
      </c>
      <c r="G35" t="n">
        <v>51.77</v>
      </c>
      <c r="H35" t="n">
        <v>0.72</v>
      </c>
      <c r="I35" t="n">
        <v>63</v>
      </c>
      <c r="J35" t="n">
        <v>227</v>
      </c>
      <c r="K35" t="n">
        <v>56.13</v>
      </c>
      <c r="L35" t="n">
        <v>9.25</v>
      </c>
      <c r="M35" t="n">
        <v>61</v>
      </c>
      <c r="N35" t="n">
        <v>51.62</v>
      </c>
      <c r="O35" t="n">
        <v>28230.92</v>
      </c>
      <c r="P35" t="n">
        <v>793.1</v>
      </c>
      <c r="Q35" t="n">
        <v>1367.35</v>
      </c>
      <c r="R35" t="n">
        <v>164.4</v>
      </c>
      <c r="S35" t="n">
        <v>104.26</v>
      </c>
      <c r="T35" t="n">
        <v>28943.53</v>
      </c>
      <c r="U35" t="n">
        <v>0.63</v>
      </c>
      <c r="V35" t="n">
        <v>0.88</v>
      </c>
      <c r="W35" t="n">
        <v>20.75</v>
      </c>
      <c r="X35" t="n">
        <v>1.78</v>
      </c>
      <c r="Y35" t="n">
        <v>1</v>
      </c>
      <c r="Z35" t="n">
        <v>10</v>
      </c>
      <c r="AA35" t="n">
        <v>1738.367061434375</v>
      </c>
      <c r="AB35" t="n">
        <v>2378.510504796659</v>
      </c>
      <c r="AC35" t="n">
        <v>2151.508800479326</v>
      </c>
      <c r="AD35" t="n">
        <v>1738367.061434375</v>
      </c>
      <c r="AE35" t="n">
        <v>2378510.504796659</v>
      </c>
      <c r="AF35" t="n">
        <v>2.188089521112914e-06</v>
      </c>
      <c r="AG35" t="n">
        <v>2.485</v>
      </c>
      <c r="AH35" t="n">
        <v>2151508.800479325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1.682</v>
      </c>
      <c r="E36" t="n">
        <v>59.45</v>
      </c>
      <c r="F36" t="n">
        <v>54.27</v>
      </c>
      <c r="G36" t="n">
        <v>53.38</v>
      </c>
      <c r="H36" t="n">
        <v>0.74</v>
      </c>
      <c r="I36" t="n">
        <v>61</v>
      </c>
      <c r="J36" t="n">
        <v>227.42</v>
      </c>
      <c r="K36" t="n">
        <v>56.13</v>
      </c>
      <c r="L36" t="n">
        <v>9.5</v>
      </c>
      <c r="M36" t="n">
        <v>59</v>
      </c>
      <c r="N36" t="n">
        <v>51.8</v>
      </c>
      <c r="O36" t="n">
        <v>28282.83</v>
      </c>
      <c r="P36" t="n">
        <v>790.89</v>
      </c>
      <c r="Q36" t="n">
        <v>1367.31</v>
      </c>
      <c r="R36" t="n">
        <v>161.37</v>
      </c>
      <c r="S36" t="n">
        <v>104.26</v>
      </c>
      <c r="T36" t="n">
        <v>27433.98</v>
      </c>
      <c r="U36" t="n">
        <v>0.65</v>
      </c>
      <c r="V36" t="n">
        <v>0.88</v>
      </c>
      <c r="W36" t="n">
        <v>20.74</v>
      </c>
      <c r="X36" t="n">
        <v>1.69</v>
      </c>
      <c r="Y36" t="n">
        <v>1</v>
      </c>
      <c r="Z36" t="n">
        <v>10</v>
      </c>
      <c r="AA36" t="n">
        <v>1728.87805129517</v>
      </c>
      <c r="AB36" t="n">
        <v>2365.527222498617</v>
      </c>
      <c r="AC36" t="n">
        <v>2139.764624421657</v>
      </c>
      <c r="AD36" t="n">
        <v>1728878.05129517</v>
      </c>
      <c r="AE36" t="n">
        <v>2365527.222498617</v>
      </c>
      <c r="AF36" t="n">
        <v>2.194875104074381e-06</v>
      </c>
      <c r="AG36" t="n">
        <v>2.477083333333333</v>
      </c>
      <c r="AH36" t="n">
        <v>2139764.624421657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1.685</v>
      </c>
      <c r="E37" t="n">
        <v>59.35</v>
      </c>
      <c r="F37" t="n">
        <v>54.24</v>
      </c>
      <c r="G37" t="n">
        <v>55.16</v>
      </c>
      <c r="H37" t="n">
        <v>0.76</v>
      </c>
      <c r="I37" t="n">
        <v>59</v>
      </c>
      <c r="J37" t="n">
        <v>227.84</v>
      </c>
      <c r="K37" t="n">
        <v>56.13</v>
      </c>
      <c r="L37" t="n">
        <v>9.75</v>
      </c>
      <c r="M37" t="n">
        <v>57</v>
      </c>
      <c r="N37" t="n">
        <v>51.97</v>
      </c>
      <c r="O37" t="n">
        <v>28334.8</v>
      </c>
      <c r="P37" t="n">
        <v>789.4299999999999</v>
      </c>
      <c r="Q37" t="n">
        <v>1367.35</v>
      </c>
      <c r="R37" t="n">
        <v>160.47</v>
      </c>
      <c r="S37" t="n">
        <v>104.26</v>
      </c>
      <c r="T37" t="n">
        <v>26997.38</v>
      </c>
      <c r="U37" t="n">
        <v>0.65</v>
      </c>
      <c r="V37" t="n">
        <v>0.88</v>
      </c>
      <c r="W37" t="n">
        <v>20.75</v>
      </c>
      <c r="X37" t="n">
        <v>1.66</v>
      </c>
      <c r="Y37" t="n">
        <v>1</v>
      </c>
      <c r="Z37" t="n">
        <v>10</v>
      </c>
      <c r="AA37" t="n">
        <v>1723.396682101715</v>
      </c>
      <c r="AB37" t="n">
        <v>2358.02737134719</v>
      </c>
      <c r="AC37" t="n">
        <v>2132.980548538015</v>
      </c>
      <c r="AD37" t="n">
        <v>1723396.682101715</v>
      </c>
      <c r="AE37" t="n">
        <v>2358027.37134719</v>
      </c>
      <c r="AF37" t="n">
        <v>2.198789863475227e-06</v>
      </c>
      <c r="AG37" t="n">
        <v>2.472916666666667</v>
      </c>
      <c r="AH37" t="n">
        <v>2132980.548538015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1.6865</v>
      </c>
      <c r="E38" t="n">
        <v>59.29</v>
      </c>
      <c r="F38" t="n">
        <v>54.23</v>
      </c>
      <c r="G38" t="n">
        <v>56.1</v>
      </c>
      <c r="H38" t="n">
        <v>0.78</v>
      </c>
      <c r="I38" t="n">
        <v>58</v>
      </c>
      <c r="J38" t="n">
        <v>228.27</v>
      </c>
      <c r="K38" t="n">
        <v>56.13</v>
      </c>
      <c r="L38" t="n">
        <v>10</v>
      </c>
      <c r="M38" t="n">
        <v>56</v>
      </c>
      <c r="N38" t="n">
        <v>52.14</v>
      </c>
      <c r="O38" t="n">
        <v>28386.82</v>
      </c>
      <c r="P38" t="n">
        <v>789.42</v>
      </c>
      <c r="Q38" t="n">
        <v>1367.41</v>
      </c>
      <c r="R38" t="n">
        <v>160.23</v>
      </c>
      <c r="S38" t="n">
        <v>104.26</v>
      </c>
      <c r="T38" t="n">
        <v>26883.58</v>
      </c>
      <c r="U38" t="n">
        <v>0.65</v>
      </c>
      <c r="V38" t="n">
        <v>0.88</v>
      </c>
      <c r="W38" t="n">
        <v>20.74</v>
      </c>
      <c r="X38" t="n">
        <v>1.65</v>
      </c>
      <c r="Y38" t="n">
        <v>1</v>
      </c>
      <c r="Z38" t="n">
        <v>10</v>
      </c>
      <c r="AA38" t="n">
        <v>1721.74378673438</v>
      </c>
      <c r="AB38" t="n">
        <v>2355.765806985004</v>
      </c>
      <c r="AC38" t="n">
        <v>2130.93482470443</v>
      </c>
      <c r="AD38" t="n">
        <v>1721743.78673438</v>
      </c>
      <c r="AE38" t="n">
        <v>2355765.806985004</v>
      </c>
      <c r="AF38" t="n">
        <v>2.20074724317565e-06</v>
      </c>
      <c r="AG38" t="n">
        <v>2.470416666666666</v>
      </c>
      <c r="AH38" t="n">
        <v>2130934.82470443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1.6909</v>
      </c>
      <c r="E39" t="n">
        <v>59.14</v>
      </c>
      <c r="F39" t="n">
        <v>54.16</v>
      </c>
      <c r="G39" t="n">
        <v>58.03</v>
      </c>
      <c r="H39" t="n">
        <v>0.8</v>
      </c>
      <c r="I39" t="n">
        <v>56</v>
      </c>
      <c r="J39" t="n">
        <v>228.69</v>
      </c>
      <c r="K39" t="n">
        <v>56.13</v>
      </c>
      <c r="L39" t="n">
        <v>10.25</v>
      </c>
      <c r="M39" t="n">
        <v>54</v>
      </c>
      <c r="N39" t="n">
        <v>52.31</v>
      </c>
      <c r="O39" t="n">
        <v>28438.91</v>
      </c>
      <c r="P39" t="n">
        <v>787.04</v>
      </c>
      <c r="Q39" t="n">
        <v>1367.4</v>
      </c>
      <c r="R39" t="n">
        <v>157.83</v>
      </c>
      <c r="S39" t="n">
        <v>104.26</v>
      </c>
      <c r="T39" t="n">
        <v>25692.89</v>
      </c>
      <c r="U39" t="n">
        <v>0.66</v>
      </c>
      <c r="V39" t="n">
        <v>0.88</v>
      </c>
      <c r="W39" t="n">
        <v>20.74</v>
      </c>
      <c r="X39" t="n">
        <v>1.58</v>
      </c>
      <c r="Y39" t="n">
        <v>1</v>
      </c>
      <c r="Z39" t="n">
        <v>10</v>
      </c>
      <c r="AA39" t="n">
        <v>1713.13815429273</v>
      </c>
      <c r="AB39" t="n">
        <v>2343.991201024631</v>
      </c>
      <c r="AC39" t="n">
        <v>2120.283970611152</v>
      </c>
      <c r="AD39" t="n">
        <v>1713138.15429273</v>
      </c>
      <c r="AE39" t="n">
        <v>2343991.201024631</v>
      </c>
      <c r="AF39" t="n">
        <v>2.206488890296892e-06</v>
      </c>
      <c r="AG39" t="n">
        <v>2.464166666666667</v>
      </c>
      <c r="AH39" t="n">
        <v>2120283.970611152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1.6938</v>
      </c>
      <c r="E40" t="n">
        <v>59.04</v>
      </c>
      <c r="F40" t="n">
        <v>54.1</v>
      </c>
      <c r="G40" t="n">
        <v>59.02</v>
      </c>
      <c r="H40" t="n">
        <v>0.8100000000000001</v>
      </c>
      <c r="I40" t="n">
        <v>55</v>
      </c>
      <c r="J40" t="n">
        <v>229.11</v>
      </c>
      <c r="K40" t="n">
        <v>56.13</v>
      </c>
      <c r="L40" t="n">
        <v>10.5</v>
      </c>
      <c r="M40" t="n">
        <v>53</v>
      </c>
      <c r="N40" t="n">
        <v>52.48</v>
      </c>
      <c r="O40" t="n">
        <v>28491.06</v>
      </c>
      <c r="P40" t="n">
        <v>786.13</v>
      </c>
      <c r="Q40" t="n">
        <v>1367.31</v>
      </c>
      <c r="R40" t="n">
        <v>156.38</v>
      </c>
      <c r="S40" t="n">
        <v>104.26</v>
      </c>
      <c r="T40" t="n">
        <v>24970.71</v>
      </c>
      <c r="U40" t="n">
        <v>0.67</v>
      </c>
      <c r="V40" t="n">
        <v>0.89</v>
      </c>
      <c r="W40" t="n">
        <v>20.73</v>
      </c>
      <c r="X40" t="n">
        <v>1.53</v>
      </c>
      <c r="Y40" t="n">
        <v>1</v>
      </c>
      <c r="Z40" t="n">
        <v>10</v>
      </c>
      <c r="AA40" t="n">
        <v>1708.286954767895</v>
      </c>
      <c r="AB40" t="n">
        <v>2337.353575814933</v>
      </c>
      <c r="AC40" t="n">
        <v>2114.279831035502</v>
      </c>
      <c r="AD40" t="n">
        <v>1708286.954767895</v>
      </c>
      <c r="AE40" t="n">
        <v>2337353.575814933</v>
      </c>
      <c r="AF40" t="n">
        <v>2.210273157717709e-06</v>
      </c>
      <c r="AG40" t="n">
        <v>2.46</v>
      </c>
      <c r="AH40" t="n">
        <v>2114279.831035502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1.6953</v>
      </c>
      <c r="E41" t="n">
        <v>58.98</v>
      </c>
      <c r="F41" t="n">
        <v>54.09</v>
      </c>
      <c r="G41" t="n">
        <v>60.1</v>
      </c>
      <c r="H41" t="n">
        <v>0.83</v>
      </c>
      <c r="I41" t="n">
        <v>54</v>
      </c>
      <c r="J41" t="n">
        <v>229.53</v>
      </c>
      <c r="K41" t="n">
        <v>56.13</v>
      </c>
      <c r="L41" t="n">
        <v>10.75</v>
      </c>
      <c r="M41" t="n">
        <v>52</v>
      </c>
      <c r="N41" t="n">
        <v>52.66</v>
      </c>
      <c r="O41" t="n">
        <v>28543.27</v>
      </c>
      <c r="P41" t="n">
        <v>784.86</v>
      </c>
      <c r="Q41" t="n">
        <v>1367.28</v>
      </c>
      <c r="R41" t="n">
        <v>155.46</v>
      </c>
      <c r="S41" t="n">
        <v>104.26</v>
      </c>
      <c r="T41" t="n">
        <v>24513.92</v>
      </c>
      <c r="U41" t="n">
        <v>0.67</v>
      </c>
      <c r="V41" t="n">
        <v>0.89</v>
      </c>
      <c r="W41" t="n">
        <v>20.74</v>
      </c>
      <c r="X41" t="n">
        <v>1.51</v>
      </c>
      <c r="Y41" t="n">
        <v>1</v>
      </c>
      <c r="Z41" t="n">
        <v>10</v>
      </c>
      <c r="AA41" t="n">
        <v>1704.858155713498</v>
      </c>
      <c r="AB41" t="n">
        <v>2332.662141680768</v>
      </c>
      <c r="AC41" t="n">
        <v>2110.036140790633</v>
      </c>
      <c r="AD41" t="n">
        <v>1704858.155713498</v>
      </c>
      <c r="AE41" t="n">
        <v>2332662.141680768</v>
      </c>
      <c r="AF41" t="n">
        <v>2.212230537418132e-06</v>
      </c>
      <c r="AG41" t="n">
        <v>2.4575</v>
      </c>
      <c r="AH41" t="n">
        <v>2110036.140790633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1.6997</v>
      </c>
      <c r="E42" t="n">
        <v>58.84</v>
      </c>
      <c r="F42" t="n">
        <v>54.03</v>
      </c>
      <c r="G42" t="n">
        <v>62.34</v>
      </c>
      <c r="H42" t="n">
        <v>0.85</v>
      </c>
      <c r="I42" t="n">
        <v>52</v>
      </c>
      <c r="J42" t="n">
        <v>229.96</v>
      </c>
      <c r="K42" t="n">
        <v>56.13</v>
      </c>
      <c r="L42" t="n">
        <v>11</v>
      </c>
      <c r="M42" t="n">
        <v>50</v>
      </c>
      <c r="N42" t="n">
        <v>52.83</v>
      </c>
      <c r="O42" t="n">
        <v>28595.54</v>
      </c>
      <c r="P42" t="n">
        <v>783.1900000000001</v>
      </c>
      <c r="Q42" t="n">
        <v>1367.36</v>
      </c>
      <c r="R42" t="n">
        <v>153.37</v>
      </c>
      <c r="S42" t="n">
        <v>104.26</v>
      </c>
      <c r="T42" t="n">
        <v>23483.73</v>
      </c>
      <c r="U42" t="n">
        <v>0.68</v>
      </c>
      <c r="V42" t="n">
        <v>0.89</v>
      </c>
      <c r="W42" t="n">
        <v>20.73</v>
      </c>
      <c r="X42" t="n">
        <v>1.45</v>
      </c>
      <c r="Y42" t="n">
        <v>1</v>
      </c>
      <c r="Z42" t="n">
        <v>10</v>
      </c>
      <c r="AA42" t="n">
        <v>1697.457753830667</v>
      </c>
      <c r="AB42" t="n">
        <v>2322.53658534199</v>
      </c>
      <c r="AC42" t="n">
        <v>2100.87695333752</v>
      </c>
      <c r="AD42" t="n">
        <v>1697457.753830667</v>
      </c>
      <c r="AE42" t="n">
        <v>2322536.58534199</v>
      </c>
      <c r="AF42" t="n">
        <v>2.217972184539373e-06</v>
      </c>
      <c r="AG42" t="n">
        <v>2.451666666666667</v>
      </c>
      <c r="AH42" t="n">
        <v>2100876.95333752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1.7008</v>
      </c>
      <c r="E43" t="n">
        <v>58.79</v>
      </c>
      <c r="F43" t="n">
        <v>54.03</v>
      </c>
      <c r="G43" t="n">
        <v>63.56</v>
      </c>
      <c r="H43" t="n">
        <v>0.87</v>
      </c>
      <c r="I43" t="n">
        <v>51</v>
      </c>
      <c r="J43" t="n">
        <v>230.38</v>
      </c>
      <c r="K43" t="n">
        <v>56.13</v>
      </c>
      <c r="L43" t="n">
        <v>11.25</v>
      </c>
      <c r="M43" t="n">
        <v>49</v>
      </c>
      <c r="N43" t="n">
        <v>53</v>
      </c>
      <c r="O43" t="n">
        <v>28647.87</v>
      </c>
      <c r="P43" t="n">
        <v>782.28</v>
      </c>
      <c r="Q43" t="n">
        <v>1367.3</v>
      </c>
      <c r="R43" t="n">
        <v>153.54</v>
      </c>
      <c r="S43" t="n">
        <v>104.26</v>
      </c>
      <c r="T43" t="n">
        <v>23573.68</v>
      </c>
      <c r="U43" t="n">
        <v>0.68</v>
      </c>
      <c r="V43" t="n">
        <v>0.89</v>
      </c>
      <c r="W43" t="n">
        <v>20.73</v>
      </c>
      <c r="X43" t="n">
        <v>1.45</v>
      </c>
      <c r="Y43" t="n">
        <v>1</v>
      </c>
      <c r="Z43" t="n">
        <v>10</v>
      </c>
      <c r="AA43" t="n">
        <v>1695.061881743478</v>
      </c>
      <c r="AB43" t="n">
        <v>2319.258447453881</v>
      </c>
      <c r="AC43" t="n">
        <v>2097.911676328557</v>
      </c>
      <c r="AD43" t="n">
        <v>1695061.881743478</v>
      </c>
      <c r="AE43" t="n">
        <v>2319258.447453881</v>
      </c>
      <c r="AF43" t="n">
        <v>2.219407596319684e-06</v>
      </c>
      <c r="AG43" t="n">
        <v>2.449583333333333</v>
      </c>
      <c r="AH43" t="n">
        <v>2097911.676328558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1.7039</v>
      </c>
      <c r="E44" t="n">
        <v>58.69</v>
      </c>
      <c r="F44" t="n">
        <v>53.97</v>
      </c>
      <c r="G44" t="n">
        <v>64.76000000000001</v>
      </c>
      <c r="H44" t="n">
        <v>0.89</v>
      </c>
      <c r="I44" t="n">
        <v>50</v>
      </c>
      <c r="J44" t="n">
        <v>230.81</v>
      </c>
      <c r="K44" t="n">
        <v>56.13</v>
      </c>
      <c r="L44" t="n">
        <v>11.5</v>
      </c>
      <c r="M44" t="n">
        <v>48</v>
      </c>
      <c r="N44" t="n">
        <v>53.18</v>
      </c>
      <c r="O44" t="n">
        <v>28700.26</v>
      </c>
      <c r="P44" t="n">
        <v>780.95</v>
      </c>
      <c r="Q44" t="n">
        <v>1367.22</v>
      </c>
      <c r="R44" t="n">
        <v>151.88</v>
      </c>
      <c r="S44" t="n">
        <v>104.26</v>
      </c>
      <c r="T44" t="n">
        <v>22747.69</v>
      </c>
      <c r="U44" t="n">
        <v>0.6899999999999999</v>
      </c>
      <c r="V44" t="n">
        <v>0.89</v>
      </c>
      <c r="W44" t="n">
        <v>20.72</v>
      </c>
      <c r="X44" t="n">
        <v>1.39</v>
      </c>
      <c r="Y44" t="n">
        <v>1</v>
      </c>
      <c r="Z44" t="n">
        <v>10</v>
      </c>
      <c r="AA44" t="n">
        <v>1689.477538928408</v>
      </c>
      <c r="AB44" t="n">
        <v>2311.617703250485</v>
      </c>
      <c r="AC44" t="n">
        <v>2091.000154028081</v>
      </c>
      <c r="AD44" t="n">
        <v>1689477.538928408</v>
      </c>
      <c r="AE44" t="n">
        <v>2311617.703250485</v>
      </c>
      <c r="AF44" t="n">
        <v>2.223452847700557e-06</v>
      </c>
      <c r="AG44" t="n">
        <v>2.445416666666667</v>
      </c>
      <c r="AH44" t="n">
        <v>2091000.154028081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1.7054</v>
      </c>
      <c r="E45" t="n">
        <v>58.64</v>
      </c>
      <c r="F45" t="n">
        <v>53.96</v>
      </c>
      <c r="G45" t="n">
        <v>66.06999999999999</v>
      </c>
      <c r="H45" t="n">
        <v>0.9</v>
      </c>
      <c r="I45" t="n">
        <v>49</v>
      </c>
      <c r="J45" t="n">
        <v>231.23</v>
      </c>
      <c r="K45" t="n">
        <v>56.13</v>
      </c>
      <c r="L45" t="n">
        <v>11.75</v>
      </c>
      <c r="M45" t="n">
        <v>47</v>
      </c>
      <c r="N45" t="n">
        <v>53.36</v>
      </c>
      <c r="O45" t="n">
        <v>28752.71</v>
      </c>
      <c r="P45" t="n">
        <v>780.05</v>
      </c>
      <c r="Q45" t="n">
        <v>1367.29</v>
      </c>
      <c r="R45" t="n">
        <v>151.1</v>
      </c>
      <c r="S45" t="n">
        <v>104.26</v>
      </c>
      <c r="T45" t="n">
        <v>22361.91</v>
      </c>
      <c r="U45" t="n">
        <v>0.6899999999999999</v>
      </c>
      <c r="V45" t="n">
        <v>0.89</v>
      </c>
      <c r="W45" t="n">
        <v>20.73</v>
      </c>
      <c r="X45" t="n">
        <v>1.38</v>
      </c>
      <c r="Y45" t="n">
        <v>1</v>
      </c>
      <c r="Z45" t="n">
        <v>10</v>
      </c>
      <c r="AA45" t="n">
        <v>1686.614122622451</v>
      </c>
      <c r="AB45" t="n">
        <v>2307.699850735663</v>
      </c>
      <c r="AC45" t="n">
        <v>2087.456215858533</v>
      </c>
      <c r="AD45" t="n">
        <v>1686614.122622451</v>
      </c>
      <c r="AE45" t="n">
        <v>2307699.850735663</v>
      </c>
      <c r="AF45" t="n">
        <v>2.225410227400981e-06</v>
      </c>
      <c r="AG45" t="n">
        <v>2.443333333333333</v>
      </c>
      <c r="AH45" t="n">
        <v>2087456.215858533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1.7073</v>
      </c>
      <c r="E46" t="n">
        <v>58.57</v>
      </c>
      <c r="F46" t="n">
        <v>53.93</v>
      </c>
      <c r="G46" t="n">
        <v>67.42</v>
      </c>
      <c r="H46" t="n">
        <v>0.92</v>
      </c>
      <c r="I46" t="n">
        <v>48</v>
      </c>
      <c r="J46" t="n">
        <v>231.66</v>
      </c>
      <c r="K46" t="n">
        <v>56.13</v>
      </c>
      <c r="L46" t="n">
        <v>12</v>
      </c>
      <c r="M46" t="n">
        <v>46</v>
      </c>
      <c r="N46" t="n">
        <v>53.53</v>
      </c>
      <c r="O46" t="n">
        <v>28805.23</v>
      </c>
      <c r="P46" t="n">
        <v>778.75</v>
      </c>
      <c r="Q46" t="n">
        <v>1367.36</v>
      </c>
      <c r="R46" t="n">
        <v>150.61</v>
      </c>
      <c r="S46" t="n">
        <v>104.26</v>
      </c>
      <c r="T46" t="n">
        <v>22122.51</v>
      </c>
      <c r="U46" t="n">
        <v>0.6899999999999999</v>
      </c>
      <c r="V46" t="n">
        <v>0.89</v>
      </c>
      <c r="W46" t="n">
        <v>20.72</v>
      </c>
      <c r="X46" t="n">
        <v>1.35</v>
      </c>
      <c r="Y46" t="n">
        <v>1</v>
      </c>
      <c r="Z46" t="n">
        <v>10</v>
      </c>
      <c r="AA46" t="n">
        <v>1682.586798683741</v>
      </c>
      <c r="AB46" t="n">
        <v>2302.189488449727</v>
      </c>
      <c r="AC46" t="n">
        <v>2082.471754815325</v>
      </c>
      <c r="AD46" t="n">
        <v>1682586.798683741</v>
      </c>
      <c r="AE46" t="n">
        <v>2302189.488449727</v>
      </c>
      <c r="AF46" t="n">
        <v>2.227889575021517e-06</v>
      </c>
      <c r="AG46" t="n">
        <v>2.440416666666667</v>
      </c>
      <c r="AH46" t="n">
        <v>2082471.754815325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1.7098</v>
      </c>
      <c r="E47" t="n">
        <v>58.48</v>
      </c>
      <c r="F47" t="n">
        <v>53.89</v>
      </c>
      <c r="G47" t="n">
        <v>68.79000000000001</v>
      </c>
      <c r="H47" t="n">
        <v>0.9399999999999999</v>
      </c>
      <c r="I47" t="n">
        <v>47</v>
      </c>
      <c r="J47" t="n">
        <v>232.08</v>
      </c>
      <c r="K47" t="n">
        <v>56.13</v>
      </c>
      <c r="L47" t="n">
        <v>12.25</v>
      </c>
      <c r="M47" t="n">
        <v>45</v>
      </c>
      <c r="N47" t="n">
        <v>53.71</v>
      </c>
      <c r="O47" t="n">
        <v>28857.81</v>
      </c>
      <c r="P47" t="n">
        <v>777.37</v>
      </c>
      <c r="Q47" t="n">
        <v>1367.41</v>
      </c>
      <c r="R47" t="n">
        <v>148.89</v>
      </c>
      <c r="S47" t="n">
        <v>104.26</v>
      </c>
      <c r="T47" t="n">
        <v>21265.06</v>
      </c>
      <c r="U47" t="n">
        <v>0.7</v>
      </c>
      <c r="V47" t="n">
        <v>0.89</v>
      </c>
      <c r="W47" t="n">
        <v>20.72</v>
      </c>
      <c r="X47" t="n">
        <v>1.31</v>
      </c>
      <c r="Y47" t="n">
        <v>1</v>
      </c>
      <c r="Z47" t="n">
        <v>10</v>
      </c>
      <c r="AA47" t="n">
        <v>1677.764237584164</v>
      </c>
      <c r="AB47" t="n">
        <v>2295.591047596906</v>
      </c>
      <c r="AC47" t="n">
        <v>2076.503059896527</v>
      </c>
      <c r="AD47" t="n">
        <v>1677764.237584164</v>
      </c>
      <c r="AE47" t="n">
        <v>2295591.047596906</v>
      </c>
      <c r="AF47" t="n">
        <v>2.231151874522222e-06</v>
      </c>
      <c r="AG47" t="n">
        <v>2.436666666666667</v>
      </c>
      <c r="AH47" t="n">
        <v>2076503.059896527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1.7114</v>
      </c>
      <c r="E48" t="n">
        <v>58.43</v>
      </c>
      <c r="F48" t="n">
        <v>53.88</v>
      </c>
      <c r="G48" t="n">
        <v>70.27</v>
      </c>
      <c r="H48" t="n">
        <v>0.96</v>
      </c>
      <c r="I48" t="n">
        <v>46</v>
      </c>
      <c r="J48" t="n">
        <v>232.51</v>
      </c>
      <c r="K48" t="n">
        <v>56.13</v>
      </c>
      <c r="L48" t="n">
        <v>12.5</v>
      </c>
      <c r="M48" t="n">
        <v>44</v>
      </c>
      <c r="N48" t="n">
        <v>53.88</v>
      </c>
      <c r="O48" t="n">
        <v>28910.45</v>
      </c>
      <c r="P48" t="n">
        <v>776.72</v>
      </c>
      <c r="Q48" t="n">
        <v>1367.33</v>
      </c>
      <c r="R48" t="n">
        <v>148.78</v>
      </c>
      <c r="S48" t="n">
        <v>104.26</v>
      </c>
      <c r="T48" t="n">
        <v>21216.16</v>
      </c>
      <c r="U48" t="n">
        <v>0.7</v>
      </c>
      <c r="V48" t="n">
        <v>0.89</v>
      </c>
      <c r="W48" t="n">
        <v>20.72</v>
      </c>
      <c r="X48" t="n">
        <v>1.3</v>
      </c>
      <c r="Y48" t="n">
        <v>1</v>
      </c>
      <c r="Z48" t="n">
        <v>10</v>
      </c>
      <c r="AA48" t="n">
        <v>1675.177727025375</v>
      </c>
      <c r="AB48" t="n">
        <v>2292.052069741578</v>
      </c>
      <c r="AC48" t="n">
        <v>2073.301837120725</v>
      </c>
      <c r="AD48" t="n">
        <v>1675177.727025375</v>
      </c>
      <c r="AE48" t="n">
        <v>2292052.069741578</v>
      </c>
      <c r="AF48" t="n">
        <v>2.233239746202673e-06</v>
      </c>
      <c r="AG48" t="n">
        <v>2.434583333333333</v>
      </c>
      <c r="AH48" t="n">
        <v>2073301.837120726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1.7136</v>
      </c>
      <c r="E49" t="n">
        <v>58.36</v>
      </c>
      <c r="F49" t="n">
        <v>53.84</v>
      </c>
      <c r="G49" t="n">
        <v>71.79000000000001</v>
      </c>
      <c r="H49" t="n">
        <v>0.97</v>
      </c>
      <c r="I49" t="n">
        <v>45</v>
      </c>
      <c r="J49" t="n">
        <v>232.94</v>
      </c>
      <c r="K49" t="n">
        <v>56.13</v>
      </c>
      <c r="L49" t="n">
        <v>12.75</v>
      </c>
      <c r="M49" t="n">
        <v>43</v>
      </c>
      <c r="N49" t="n">
        <v>54.06</v>
      </c>
      <c r="O49" t="n">
        <v>28963.15</v>
      </c>
      <c r="P49" t="n">
        <v>775.5700000000001</v>
      </c>
      <c r="Q49" t="n">
        <v>1367.29</v>
      </c>
      <c r="R49" t="n">
        <v>147.91</v>
      </c>
      <c r="S49" t="n">
        <v>104.26</v>
      </c>
      <c r="T49" t="n">
        <v>20784.28</v>
      </c>
      <c r="U49" t="n">
        <v>0.7</v>
      </c>
      <c r="V49" t="n">
        <v>0.89</v>
      </c>
      <c r="W49" t="n">
        <v>20.71</v>
      </c>
      <c r="X49" t="n">
        <v>1.26</v>
      </c>
      <c r="Y49" t="n">
        <v>1</v>
      </c>
      <c r="Z49" t="n">
        <v>10</v>
      </c>
      <c r="AA49" t="n">
        <v>1670.998133041981</v>
      </c>
      <c r="AB49" t="n">
        <v>2286.333364862826</v>
      </c>
      <c r="AC49" t="n">
        <v>2068.128917409349</v>
      </c>
      <c r="AD49" t="n">
        <v>1670998.133041981</v>
      </c>
      <c r="AE49" t="n">
        <v>2286333.364862826</v>
      </c>
      <c r="AF49" t="n">
        <v>2.236110569763293e-06</v>
      </c>
      <c r="AG49" t="n">
        <v>2.431666666666667</v>
      </c>
      <c r="AH49" t="n">
        <v>2068128.917409349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1.7155</v>
      </c>
      <c r="E50" t="n">
        <v>58.29</v>
      </c>
      <c r="F50" t="n">
        <v>53.82</v>
      </c>
      <c r="G50" t="n">
        <v>73.39</v>
      </c>
      <c r="H50" t="n">
        <v>0.99</v>
      </c>
      <c r="I50" t="n">
        <v>44</v>
      </c>
      <c r="J50" t="n">
        <v>233.37</v>
      </c>
      <c r="K50" t="n">
        <v>56.13</v>
      </c>
      <c r="L50" t="n">
        <v>13</v>
      </c>
      <c r="M50" t="n">
        <v>42</v>
      </c>
      <c r="N50" t="n">
        <v>54.24</v>
      </c>
      <c r="O50" t="n">
        <v>29015.91</v>
      </c>
      <c r="P50" t="n">
        <v>774.6</v>
      </c>
      <c r="Q50" t="n">
        <v>1367.24</v>
      </c>
      <c r="R50" t="n">
        <v>147.13</v>
      </c>
      <c r="S50" t="n">
        <v>104.26</v>
      </c>
      <c r="T50" t="n">
        <v>20400.14</v>
      </c>
      <c r="U50" t="n">
        <v>0.71</v>
      </c>
      <c r="V50" t="n">
        <v>0.89</v>
      </c>
      <c r="W50" t="n">
        <v>20.71</v>
      </c>
      <c r="X50" t="n">
        <v>1.24</v>
      </c>
      <c r="Y50" t="n">
        <v>1</v>
      </c>
      <c r="Z50" t="n">
        <v>10</v>
      </c>
      <c r="AA50" t="n">
        <v>1667.574631712886</v>
      </c>
      <c r="AB50" t="n">
        <v>2281.649179310139</v>
      </c>
      <c r="AC50" t="n">
        <v>2063.891783951515</v>
      </c>
      <c r="AD50" t="n">
        <v>1667574.631712886</v>
      </c>
      <c r="AE50" t="n">
        <v>2281649.179310139</v>
      </c>
      <c r="AF50" t="n">
        <v>2.238589917383829e-06</v>
      </c>
      <c r="AG50" t="n">
        <v>2.42875</v>
      </c>
      <c r="AH50" t="n">
        <v>2063891.783951515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1.7182</v>
      </c>
      <c r="E51" t="n">
        <v>58.2</v>
      </c>
      <c r="F51" t="n">
        <v>53.77</v>
      </c>
      <c r="G51" t="n">
        <v>75.03</v>
      </c>
      <c r="H51" t="n">
        <v>1.01</v>
      </c>
      <c r="I51" t="n">
        <v>43</v>
      </c>
      <c r="J51" t="n">
        <v>233.79</v>
      </c>
      <c r="K51" t="n">
        <v>56.13</v>
      </c>
      <c r="L51" t="n">
        <v>13.25</v>
      </c>
      <c r="M51" t="n">
        <v>41</v>
      </c>
      <c r="N51" t="n">
        <v>54.42</v>
      </c>
      <c r="O51" t="n">
        <v>29068.74</v>
      </c>
      <c r="P51" t="n">
        <v>773.4299999999999</v>
      </c>
      <c r="Q51" t="n">
        <v>1367.25</v>
      </c>
      <c r="R51" t="n">
        <v>145.43</v>
      </c>
      <c r="S51" t="n">
        <v>104.26</v>
      </c>
      <c r="T51" t="n">
        <v>19553.83</v>
      </c>
      <c r="U51" t="n">
        <v>0.72</v>
      </c>
      <c r="V51" t="n">
        <v>0.89</v>
      </c>
      <c r="W51" t="n">
        <v>20.71</v>
      </c>
      <c r="X51" t="n">
        <v>1.2</v>
      </c>
      <c r="Y51" t="n">
        <v>1</v>
      </c>
      <c r="Z51" t="n">
        <v>10</v>
      </c>
      <c r="AA51" t="n">
        <v>1662.799443972831</v>
      </c>
      <c r="AB51" t="n">
        <v>2275.115556777781</v>
      </c>
      <c r="AC51" t="n">
        <v>2057.981721183648</v>
      </c>
      <c r="AD51" t="n">
        <v>1662799.443972831</v>
      </c>
      <c r="AE51" t="n">
        <v>2275115.556777781</v>
      </c>
      <c r="AF51" t="n">
        <v>2.242113200844591e-06</v>
      </c>
      <c r="AG51" t="n">
        <v>2.425</v>
      </c>
      <c r="AH51" t="n">
        <v>2057981.721183648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1.7205</v>
      </c>
      <c r="E52" t="n">
        <v>58.12</v>
      </c>
      <c r="F52" t="n">
        <v>53.74</v>
      </c>
      <c r="G52" t="n">
        <v>76.77</v>
      </c>
      <c r="H52" t="n">
        <v>1.02</v>
      </c>
      <c r="I52" t="n">
        <v>42</v>
      </c>
      <c r="J52" t="n">
        <v>234.22</v>
      </c>
      <c r="K52" t="n">
        <v>56.13</v>
      </c>
      <c r="L52" t="n">
        <v>13.5</v>
      </c>
      <c r="M52" t="n">
        <v>40</v>
      </c>
      <c r="N52" t="n">
        <v>54.6</v>
      </c>
      <c r="O52" t="n">
        <v>29121.64</v>
      </c>
      <c r="P52" t="n">
        <v>771.48</v>
      </c>
      <c r="Q52" t="n">
        <v>1367.21</v>
      </c>
      <c r="R52" t="n">
        <v>144.21</v>
      </c>
      <c r="S52" t="n">
        <v>104.26</v>
      </c>
      <c r="T52" t="n">
        <v>18952.57</v>
      </c>
      <c r="U52" t="n">
        <v>0.72</v>
      </c>
      <c r="V52" t="n">
        <v>0.89</v>
      </c>
      <c r="W52" t="n">
        <v>20.71</v>
      </c>
      <c r="X52" t="n">
        <v>1.16</v>
      </c>
      <c r="Y52" t="n">
        <v>1</v>
      </c>
      <c r="Z52" t="n">
        <v>10</v>
      </c>
      <c r="AA52" t="n">
        <v>1657.530311635147</v>
      </c>
      <c r="AB52" t="n">
        <v>2267.906097455648</v>
      </c>
      <c r="AC52" t="n">
        <v>2051.460322540679</v>
      </c>
      <c r="AD52" t="n">
        <v>1657530.311635147</v>
      </c>
      <c r="AE52" t="n">
        <v>2267906.097455648</v>
      </c>
      <c r="AF52" t="n">
        <v>2.245114516385239e-06</v>
      </c>
      <c r="AG52" t="n">
        <v>2.421666666666666</v>
      </c>
      <c r="AH52" t="n">
        <v>2051460.32254068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1.7205</v>
      </c>
      <c r="E53" t="n">
        <v>58.12</v>
      </c>
      <c r="F53" t="n">
        <v>53.74</v>
      </c>
      <c r="G53" t="n">
        <v>76.77</v>
      </c>
      <c r="H53" t="n">
        <v>1.04</v>
      </c>
      <c r="I53" t="n">
        <v>42</v>
      </c>
      <c r="J53" t="n">
        <v>234.65</v>
      </c>
      <c r="K53" t="n">
        <v>56.13</v>
      </c>
      <c r="L53" t="n">
        <v>13.75</v>
      </c>
      <c r="M53" t="n">
        <v>40</v>
      </c>
      <c r="N53" t="n">
        <v>54.78</v>
      </c>
      <c r="O53" t="n">
        <v>29174.59</v>
      </c>
      <c r="P53" t="n">
        <v>770.5700000000001</v>
      </c>
      <c r="Q53" t="n">
        <v>1367.28</v>
      </c>
      <c r="R53" t="n">
        <v>144.39</v>
      </c>
      <c r="S53" t="n">
        <v>104.26</v>
      </c>
      <c r="T53" t="n">
        <v>19041.91</v>
      </c>
      <c r="U53" t="n">
        <v>0.72</v>
      </c>
      <c r="V53" t="n">
        <v>0.89</v>
      </c>
      <c r="W53" t="n">
        <v>20.71</v>
      </c>
      <c r="X53" t="n">
        <v>1.16</v>
      </c>
      <c r="Y53" t="n">
        <v>1</v>
      </c>
      <c r="Z53" t="n">
        <v>10</v>
      </c>
      <c r="AA53" t="n">
        <v>1656.251049845374</v>
      </c>
      <c r="AB53" t="n">
        <v>2266.155755037835</v>
      </c>
      <c r="AC53" t="n">
        <v>2049.877030346601</v>
      </c>
      <c r="AD53" t="n">
        <v>1656251.049845374</v>
      </c>
      <c r="AE53" t="n">
        <v>2266155.755037835</v>
      </c>
      <c r="AF53" t="n">
        <v>2.245114516385239e-06</v>
      </c>
      <c r="AG53" t="n">
        <v>2.421666666666666</v>
      </c>
      <c r="AH53" t="n">
        <v>2049877.030346601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1.7226</v>
      </c>
      <c r="E54" t="n">
        <v>58.05</v>
      </c>
      <c r="F54" t="n">
        <v>53.71</v>
      </c>
      <c r="G54" t="n">
        <v>78.59999999999999</v>
      </c>
      <c r="H54" t="n">
        <v>1.06</v>
      </c>
      <c r="I54" t="n">
        <v>41</v>
      </c>
      <c r="J54" t="n">
        <v>235.08</v>
      </c>
      <c r="K54" t="n">
        <v>56.13</v>
      </c>
      <c r="L54" t="n">
        <v>14</v>
      </c>
      <c r="M54" t="n">
        <v>39</v>
      </c>
      <c r="N54" t="n">
        <v>54.96</v>
      </c>
      <c r="O54" t="n">
        <v>29227.61</v>
      </c>
      <c r="P54" t="n">
        <v>770.16</v>
      </c>
      <c r="Q54" t="n">
        <v>1367.3</v>
      </c>
      <c r="R54" t="n">
        <v>143.35</v>
      </c>
      <c r="S54" t="n">
        <v>104.26</v>
      </c>
      <c r="T54" t="n">
        <v>18524.34</v>
      </c>
      <c r="U54" t="n">
        <v>0.73</v>
      </c>
      <c r="V54" t="n">
        <v>0.89</v>
      </c>
      <c r="W54" t="n">
        <v>20.71</v>
      </c>
      <c r="X54" t="n">
        <v>1.13</v>
      </c>
      <c r="Y54" t="n">
        <v>1</v>
      </c>
      <c r="Z54" t="n">
        <v>10</v>
      </c>
      <c r="AA54" t="n">
        <v>1653.352722752635</v>
      </c>
      <c r="AB54" t="n">
        <v>2262.190136044382</v>
      </c>
      <c r="AC54" t="n">
        <v>2046.289884464103</v>
      </c>
      <c r="AD54" t="n">
        <v>1653352.722752635</v>
      </c>
      <c r="AE54" t="n">
        <v>2262190.136044382</v>
      </c>
      <c r="AF54" t="n">
        <v>2.247854847965831e-06</v>
      </c>
      <c r="AG54" t="n">
        <v>2.41875</v>
      </c>
      <c r="AH54" t="n">
        <v>2046289.884464103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1.7243</v>
      </c>
      <c r="E55" t="n">
        <v>57.99</v>
      </c>
      <c r="F55" t="n">
        <v>53.69</v>
      </c>
      <c r="G55" t="n">
        <v>80.54000000000001</v>
      </c>
      <c r="H55" t="n">
        <v>1.08</v>
      </c>
      <c r="I55" t="n">
        <v>40</v>
      </c>
      <c r="J55" t="n">
        <v>235.51</v>
      </c>
      <c r="K55" t="n">
        <v>56.13</v>
      </c>
      <c r="L55" t="n">
        <v>14.25</v>
      </c>
      <c r="M55" t="n">
        <v>38</v>
      </c>
      <c r="N55" t="n">
        <v>55.14</v>
      </c>
      <c r="O55" t="n">
        <v>29280.69</v>
      </c>
      <c r="P55" t="n">
        <v>769.5700000000001</v>
      </c>
      <c r="Q55" t="n">
        <v>1367.21</v>
      </c>
      <c r="R55" t="n">
        <v>142.81</v>
      </c>
      <c r="S55" t="n">
        <v>104.26</v>
      </c>
      <c r="T55" t="n">
        <v>18262.95</v>
      </c>
      <c r="U55" t="n">
        <v>0.73</v>
      </c>
      <c r="V55" t="n">
        <v>0.89</v>
      </c>
      <c r="W55" t="n">
        <v>20.71</v>
      </c>
      <c r="X55" t="n">
        <v>1.11</v>
      </c>
      <c r="Y55" t="n">
        <v>1</v>
      </c>
      <c r="Z55" t="n">
        <v>10</v>
      </c>
      <c r="AA55" t="n">
        <v>1650.691809519507</v>
      </c>
      <c r="AB55" t="n">
        <v>2258.54935716761</v>
      </c>
      <c r="AC55" t="n">
        <v>2042.996576413464</v>
      </c>
      <c r="AD55" t="n">
        <v>1650691.809519507</v>
      </c>
      <c r="AE55" t="n">
        <v>2258549.35716761</v>
      </c>
      <c r="AF55" t="n">
        <v>2.250073211626311e-06</v>
      </c>
      <c r="AG55" t="n">
        <v>2.41625</v>
      </c>
      <c r="AH55" t="n">
        <v>2042996.576413464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1.7268</v>
      </c>
      <c r="E56" t="n">
        <v>57.91</v>
      </c>
      <c r="F56" t="n">
        <v>53.65</v>
      </c>
      <c r="G56" t="n">
        <v>82.54000000000001</v>
      </c>
      <c r="H56" t="n">
        <v>1.09</v>
      </c>
      <c r="I56" t="n">
        <v>39</v>
      </c>
      <c r="J56" t="n">
        <v>235.94</v>
      </c>
      <c r="K56" t="n">
        <v>56.13</v>
      </c>
      <c r="L56" t="n">
        <v>14.5</v>
      </c>
      <c r="M56" t="n">
        <v>37</v>
      </c>
      <c r="N56" t="n">
        <v>55.32</v>
      </c>
      <c r="O56" t="n">
        <v>29333.84</v>
      </c>
      <c r="P56" t="n">
        <v>767.76</v>
      </c>
      <c r="Q56" t="n">
        <v>1367.27</v>
      </c>
      <c r="R56" t="n">
        <v>141.33</v>
      </c>
      <c r="S56" t="n">
        <v>104.26</v>
      </c>
      <c r="T56" t="n">
        <v>17523.88</v>
      </c>
      <c r="U56" t="n">
        <v>0.74</v>
      </c>
      <c r="V56" t="n">
        <v>0.89</v>
      </c>
      <c r="W56" t="n">
        <v>20.71</v>
      </c>
      <c r="X56" t="n">
        <v>1.07</v>
      </c>
      <c r="Y56" t="n">
        <v>1</v>
      </c>
      <c r="Z56" t="n">
        <v>10</v>
      </c>
      <c r="AA56" t="n">
        <v>1645.363977366713</v>
      </c>
      <c r="AB56" t="n">
        <v>2251.259582168791</v>
      </c>
      <c r="AC56" t="n">
        <v>2036.402527309269</v>
      </c>
      <c r="AD56" t="n">
        <v>1645363.977366713</v>
      </c>
      <c r="AE56" t="n">
        <v>2251259.582168791</v>
      </c>
      <c r="AF56" t="n">
        <v>2.253335511127016e-06</v>
      </c>
      <c r="AG56" t="n">
        <v>2.412916666666666</v>
      </c>
      <c r="AH56" t="n">
        <v>2036402.527309269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1.726</v>
      </c>
      <c r="E57" t="n">
        <v>57.94</v>
      </c>
      <c r="F57" t="n">
        <v>53.68</v>
      </c>
      <c r="G57" t="n">
        <v>82.58</v>
      </c>
      <c r="H57" t="n">
        <v>1.11</v>
      </c>
      <c r="I57" t="n">
        <v>39</v>
      </c>
      <c r="J57" t="n">
        <v>236.37</v>
      </c>
      <c r="K57" t="n">
        <v>56.13</v>
      </c>
      <c r="L57" t="n">
        <v>14.75</v>
      </c>
      <c r="M57" t="n">
        <v>37</v>
      </c>
      <c r="N57" t="n">
        <v>55.5</v>
      </c>
      <c r="O57" t="n">
        <v>29387.05</v>
      </c>
      <c r="P57" t="n">
        <v>767.9400000000001</v>
      </c>
      <c r="Q57" t="n">
        <v>1367.26</v>
      </c>
      <c r="R57" t="n">
        <v>142.12</v>
      </c>
      <c r="S57" t="n">
        <v>104.26</v>
      </c>
      <c r="T57" t="n">
        <v>17920.6</v>
      </c>
      <c r="U57" t="n">
        <v>0.73</v>
      </c>
      <c r="V57" t="n">
        <v>0.89</v>
      </c>
      <c r="W57" t="n">
        <v>20.72</v>
      </c>
      <c r="X57" t="n">
        <v>1.1</v>
      </c>
      <c r="Y57" t="n">
        <v>1</v>
      </c>
      <c r="Z57" t="n">
        <v>10</v>
      </c>
      <c r="AA57" t="n">
        <v>1646.684447476274</v>
      </c>
      <c r="AB57" t="n">
        <v>2253.066307627721</v>
      </c>
      <c r="AC57" t="n">
        <v>2038.036821426154</v>
      </c>
      <c r="AD57" t="n">
        <v>1646684.447476274</v>
      </c>
      <c r="AE57" t="n">
        <v>2253066.307627721</v>
      </c>
      <c r="AF57" t="n">
        <v>2.252291575286791e-06</v>
      </c>
      <c r="AG57" t="n">
        <v>2.414166666666667</v>
      </c>
      <c r="AH57" t="n">
        <v>2038036.821426154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1.7288</v>
      </c>
      <c r="E58" t="n">
        <v>57.84</v>
      </c>
      <c r="F58" t="n">
        <v>53.62</v>
      </c>
      <c r="G58" t="n">
        <v>84.67</v>
      </c>
      <c r="H58" t="n">
        <v>1.13</v>
      </c>
      <c r="I58" t="n">
        <v>38</v>
      </c>
      <c r="J58" t="n">
        <v>236.81</v>
      </c>
      <c r="K58" t="n">
        <v>56.13</v>
      </c>
      <c r="L58" t="n">
        <v>15</v>
      </c>
      <c r="M58" t="n">
        <v>36</v>
      </c>
      <c r="N58" t="n">
        <v>55.68</v>
      </c>
      <c r="O58" t="n">
        <v>29440.33</v>
      </c>
      <c r="P58" t="n">
        <v>766.14</v>
      </c>
      <c r="Q58" t="n">
        <v>1367.39</v>
      </c>
      <c r="R58" t="n">
        <v>140.41</v>
      </c>
      <c r="S58" t="n">
        <v>104.26</v>
      </c>
      <c r="T58" t="n">
        <v>17070.67</v>
      </c>
      <c r="U58" t="n">
        <v>0.74</v>
      </c>
      <c r="V58" t="n">
        <v>0.89</v>
      </c>
      <c r="W58" t="n">
        <v>20.71</v>
      </c>
      <c r="X58" t="n">
        <v>1.05</v>
      </c>
      <c r="Y58" t="n">
        <v>1</v>
      </c>
      <c r="Z58" t="n">
        <v>10</v>
      </c>
      <c r="AA58" t="n">
        <v>1640.889969347634</v>
      </c>
      <c r="AB58" t="n">
        <v>2245.138047017782</v>
      </c>
      <c r="AC58" t="n">
        <v>2030.865222881444</v>
      </c>
      <c r="AD58" t="n">
        <v>1640889.969347634</v>
      </c>
      <c r="AE58" t="n">
        <v>2245138.047017782</v>
      </c>
      <c r="AF58" t="n">
        <v>2.25594535072758e-06</v>
      </c>
      <c r="AG58" t="n">
        <v>2.41</v>
      </c>
      <c r="AH58" t="n">
        <v>2030865.222881444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1.731</v>
      </c>
      <c r="E59" t="n">
        <v>57.77</v>
      </c>
      <c r="F59" t="n">
        <v>53.59</v>
      </c>
      <c r="G59" t="n">
        <v>86.91</v>
      </c>
      <c r="H59" t="n">
        <v>1.14</v>
      </c>
      <c r="I59" t="n">
        <v>37</v>
      </c>
      <c r="J59" t="n">
        <v>237.24</v>
      </c>
      <c r="K59" t="n">
        <v>56.13</v>
      </c>
      <c r="L59" t="n">
        <v>15.25</v>
      </c>
      <c r="M59" t="n">
        <v>35</v>
      </c>
      <c r="N59" t="n">
        <v>55.86</v>
      </c>
      <c r="O59" t="n">
        <v>29493.67</v>
      </c>
      <c r="P59" t="n">
        <v>764.5700000000001</v>
      </c>
      <c r="Q59" t="n">
        <v>1367.25</v>
      </c>
      <c r="R59" t="n">
        <v>139.47</v>
      </c>
      <c r="S59" t="n">
        <v>104.26</v>
      </c>
      <c r="T59" t="n">
        <v>16605.41</v>
      </c>
      <c r="U59" t="n">
        <v>0.75</v>
      </c>
      <c r="V59" t="n">
        <v>0.89</v>
      </c>
      <c r="W59" t="n">
        <v>20.71</v>
      </c>
      <c r="X59" t="n">
        <v>1.02</v>
      </c>
      <c r="Y59" t="n">
        <v>1</v>
      </c>
      <c r="Z59" t="n">
        <v>10</v>
      </c>
      <c r="AA59" t="n">
        <v>1636.30989189873</v>
      </c>
      <c r="AB59" t="n">
        <v>2238.871382993436</v>
      </c>
      <c r="AC59" t="n">
        <v>2025.196640476264</v>
      </c>
      <c r="AD59" t="n">
        <v>1636309.89189873</v>
      </c>
      <c r="AE59" t="n">
        <v>2238871.382993436</v>
      </c>
      <c r="AF59" t="n">
        <v>2.258816174288201e-06</v>
      </c>
      <c r="AG59" t="n">
        <v>2.407083333333333</v>
      </c>
      <c r="AH59" t="n">
        <v>2025196.640476264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1.7305</v>
      </c>
      <c r="E60" t="n">
        <v>57.79</v>
      </c>
      <c r="F60" t="n">
        <v>53.61</v>
      </c>
      <c r="G60" t="n">
        <v>86.94</v>
      </c>
      <c r="H60" t="n">
        <v>1.16</v>
      </c>
      <c r="I60" t="n">
        <v>37</v>
      </c>
      <c r="J60" t="n">
        <v>237.67</v>
      </c>
      <c r="K60" t="n">
        <v>56.13</v>
      </c>
      <c r="L60" t="n">
        <v>15.5</v>
      </c>
      <c r="M60" t="n">
        <v>35</v>
      </c>
      <c r="N60" t="n">
        <v>56.05</v>
      </c>
      <c r="O60" t="n">
        <v>29547.07</v>
      </c>
      <c r="P60" t="n">
        <v>764.5700000000001</v>
      </c>
      <c r="Q60" t="n">
        <v>1367.21</v>
      </c>
      <c r="R60" t="n">
        <v>140.3</v>
      </c>
      <c r="S60" t="n">
        <v>104.26</v>
      </c>
      <c r="T60" t="n">
        <v>17019.85</v>
      </c>
      <c r="U60" t="n">
        <v>0.74</v>
      </c>
      <c r="V60" t="n">
        <v>0.89</v>
      </c>
      <c r="W60" t="n">
        <v>20.7</v>
      </c>
      <c r="X60" t="n">
        <v>1.03</v>
      </c>
      <c r="Y60" t="n">
        <v>1</v>
      </c>
      <c r="Z60" t="n">
        <v>10</v>
      </c>
      <c r="AA60" t="n">
        <v>1636.986404154351</v>
      </c>
      <c r="AB60" t="n">
        <v>2239.797016907191</v>
      </c>
      <c r="AC60" t="n">
        <v>2026.033933188425</v>
      </c>
      <c r="AD60" t="n">
        <v>1636986.404154351</v>
      </c>
      <c r="AE60" t="n">
        <v>2239797.016907191</v>
      </c>
      <c r="AF60" t="n">
        <v>2.25816371438806e-06</v>
      </c>
      <c r="AG60" t="n">
        <v>2.407916666666666</v>
      </c>
      <c r="AH60" t="n">
        <v>2026033.933188425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1.7326</v>
      </c>
      <c r="E61" t="n">
        <v>57.72</v>
      </c>
      <c r="F61" t="n">
        <v>53.58</v>
      </c>
      <c r="G61" t="n">
        <v>89.31</v>
      </c>
      <c r="H61" t="n">
        <v>1.18</v>
      </c>
      <c r="I61" t="n">
        <v>36</v>
      </c>
      <c r="J61" t="n">
        <v>238.11</v>
      </c>
      <c r="K61" t="n">
        <v>56.13</v>
      </c>
      <c r="L61" t="n">
        <v>15.75</v>
      </c>
      <c r="M61" t="n">
        <v>34</v>
      </c>
      <c r="N61" t="n">
        <v>56.23</v>
      </c>
      <c r="O61" t="n">
        <v>29600.54</v>
      </c>
      <c r="P61" t="n">
        <v>763.26</v>
      </c>
      <c r="Q61" t="n">
        <v>1367.35</v>
      </c>
      <c r="R61" t="n">
        <v>139.04</v>
      </c>
      <c r="S61" t="n">
        <v>104.26</v>
      </c>
      <c r="T61" t="n">
        <v>16397.8</v>
      </c>
      <c r="U61" t="n">
        <v>0.75</v>
      </c>
      <c r="V61" t="n">
        <v>0.89</v>
      </c>
      <c r="W61" t="n">
        <v>20.71</v>
      </c>
      <c r="X61" t="n">
        <v>1</v>
      </c>
      <c r="Y61" t="n">
        <v>1</v>
      </c>
      <c r="Z61" t="n">
        <v>10</v>
      </c>
      <c r="AA61" t="n">
        <v>1632.871460735597</v>
      </c>
      <c r="AB61" t="n">
        <v>2234.166769783162</v>
      </c>
      <c r="AC61" t="n">
        <v>2020.941028947811</v>
      </c>
      <c r="AD61" t="n">
        <v>1632871.460735597</v>
      </c>
      <c r="AE61" t="n">
        <v>2234166.769783162</v>
      </c>
      <c r="AF61" t="n">
        <v>2.260904045968652e-06</v>
      </c>
      <c r="AG61" t="n">
        <v>2.405</v>
      </c>
      <c r="AH61" t="n">
        <v>2020941.028947811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1.7324</v>
      </c>
      <c r="E62" t="n">
        <v>57.72</v>
      </c>
      <c r="F62" t="n">
        <v>53.59</v>
      </c>
      <c r="G62" t="n">
        <v>89.31999999999999</v>
      </c>
      <c r="H62" t="n">
        <v>1.19</v>
      </c>
      <c r="I62" t="n">
        <v>36</v>
      </c>
      <c r="J62" t="n">
        <v>238.54</v>
      </c>
      <c r="K62" t="n">
        <v>56.13</v>
      </c>
      <c r="L62" t="n">
        <v>16</v>
      </c>
      <c r="M62" t="n">
        <v>34</v>
      </c>
      <c r="N62" t="n">
        <v>56.41</v>
      </c>
      <c r="O62" t="n">
        <v>29654.08</v>
      </c>
      <c r="P62" t="n">
        <v>762.35</v>
      </c>
      <c r="Q62" t="n">
        <v>1367.23</v>
      </c>
      <c r="R62" t="n">
        <v>139.38</v>
      </c>
      <c r="S62" t="n">
        <v>104.26</v>
      </c>
      <c r="T62" t="n">
        <v>16567.91</v>
      </c>
      <c r="U62" t="n">
        <v>0.75</v>
      </c>
      <c r="V62" t="n">
        <v>0.89</v>
      </c>
      <c r="W62" t="n">
        <v>20.71</v>
      </c>
      <c r="X62" t="n">
        <v>1.01</v>
      </c>
      <c r="Y62" t="n">
        <v>1</v>
      </c>
      <c r="Z62" t="n">
        <v>10</v>
      </c>
      <c r="AA62" t="n">
        <v>1631.887914357438</v>
      </c>
      <c r="AB62" t="n">
        <v>2232.82103823756</v>
      </c>
      <c r="AC62" t="n">
        <v>2019.723732132175</v>
      </c>
      <c r="AD62" t="n">
        <v>1631887.914357438</v>
      </c>
      <c r="AE62" t="n">
        <v>2232821.03823756</v>
      </c>
      <c r="AF62" t="n">
        <v>2.260643062008596e-06</v>
      </c>
      <c r="AG62" t="n">
        <v>2.405</v>
      </c>
      <c r="AH62" t="n">
        <v>2019723.732132175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1.7338</v>
      </c>
      <c r="E63" t="n">
        <v>57.68</v>
      </c>
      <c r="F63" t="n">
        <v>53.59</v>
      </c>
      <c r="G63" t="n">
        <v>91.86</v>
      </c>
      <c r="H63" t="n">
        <v>1.21</v>
      </c>
      <c r="I63" t="n">
        <v>35</v>
      </c>
      <c r="J63" t="n">
        <v>238.97</v>
      </c>
      <c r="K63" t="n">
        <v>56.13</v>
      </c>
      <c r="L63" t="n">
        <v>16.25</v>
      </c>
      <c r="M63" t="n">
        <v>33</v>
      </c>
      <c r="N63" t="n">
        <v>56.6</v>
      </c>
      <c r="O63" t="n">
        <v>29707.68</v>
      </c>
      <c r="P63" t="n">
        <v>762.09</v>
      </c>
      <c r="Q63" t="n">
        <v>1367.19</v>
      </c>
      <c r="R63" t="n">
        <v>139.3</v>
      </c>
      <c r="S63" t="n">
        <v>104.26</v>
      </c>
      <c r="T63" t="n">
        <v>16530.3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1630.211298556036</v>
      </c>
      <c r="AB63" t="n">
        <v>2230.527018531014</v>
      </c>
      <c r="AC63" t="n">
        <v>2017.648650446745</v>
      </c>
      <c r="AD63" t="n">
        <v>1630211.298556036</v>
      </c>
      <c r="AE63" t="n">
        <v>2230527.018531014</v>
      </c>
      <c r="AF63" t="n">
        <v>2.26246994972899e-06</v>
      </c>
      <c r="AG63" t="n">
        <v>2.403333333333333</v>
      </c>
      <c r="AH63" t="n">
        <v>2017648.650446745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1.7369</v>
      </c>
      <c r="E64" t="n">
        <v>57.57</v>
      </c>
      <c r="F64" t="n">
        <v>53.53</v>
      </c>
      <c r="G64" t="n">
        <v>94.45999999999999</v>
      </c>
      <c r="H64" t="n">
        <v>1.23</v>
      </c>
      <c r="I64" t="n">
        <v>34</v>
      </c>
      <c r="J64" t="n">
        <v>239.41</v>
      </c>
      <c r="K64" t="n">
        <v>56.13</v>
      </c>
      <c r="L64" t="n">
        <v>16.5</v>
      </c>
      <c r="M64" t="n">
        <v>32</v>
      </c>
      <c r="N64" t="n">
        <v>56.78</v>
      </c>
      <c r="O64" t="n">
        <v>29761.35</v>
      </c>
      <c r="P64" t="n">
        <v>759.6900000000001</v>
      </c>
      <c r="Q64" t="n">
        <v>1367.27</v>
      </c>
      <c r="R64" t="n">
        <v>137.37</v>
      </c>
      <c r="S64" t="n">
        <v>104.26</v>
      </c>
      <c r="T64" t="n">
        <v>15570.08</v>
      </c>
      <c r="U64" t="n">
        <v>0.76</v>
      </c>
      <c r="V64" t="n">
        <v>0.9</v>
      </c>
      <c r="W64" t="n">
        <v>20.7</v>
      </c>
      <c r="X64" t="n">
        <v>0.95</v>
      </c>
      <c r="Y64" t="n">
        <v>1</v>
      </c>
      <c r="Z64" t="n">
        <v>10</v>
      </c>
      <c r="AA64" t="n">
        <v>1623.353184472227</v>
      </c>
      <c r="AB64" t="n">
        <v>2221.143444282906</v>
      </c>
      <c r="AC64" t="n">
        <v>2009.160631354948</v>
      </c>
      <c r="AD64" t="n">
        <v>1623353.184472227</v>
      </c>
      <c r="AE64" t="n">
        <v>2221143.444282906</v>
      </c>
      <c r="AF64" t="n">
        <v>2.266515201109865e-06</v>
      </c>
      <c r="AG64" t="n">
        <v>2.39875</v>
      </c>
      <c r="AH64" t="n">
        <v>2009160.631354948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1.7368</v>
      </c>
      <c r="E65" t="n">
        <v>57.58</v>
      </c>
      <c r="F65" t="n">
        <v>53.53</v>
      </c>
      <c r="G65" t="n">
        <v>94.45999999999999</v>
      </c>
      <c r="H65" t="n">
        <v>1.24</v>
      </c>
      <c r="I65" t="n">
        <v>34</v>
      </c>
      <c r="J65" t="n">
        <v>239.85</v>
      </c>
      <c r="K65" t="n">
        <v>56.13</v>
      </c>
      <c r="L65" t="n">
        <v>16.75</v>
      </c>
      <c r="M65" t="n">
        <v>32</v>
      </c>
      <c r="N65" t="n">
        <v>56.97</v>
      </c>
      <c r="O65" t="n">
        <v>29815.09</v>
      </c>
      <c r="P65" t="n">
        <v>759.45</v>
      </c>
      <c r="Q65" t="n">
        <v>1367.37</v>
      </c>
      <c r="R65" t="n">
        <v>137.52</v>
      </c>
      <c r="S65" t="n">
        <v>104.26</v>
      </c>
      <c r="T65" t="n">
        <v>15644.64</v>
      </c>
      <c r="U65" t="n">
        <v>0.76</v>
      </c>
      <c r="V65" t="n">
        <v>0.9</v>
      </c>
      <c r="W65" t="n">
        <v>20.7</v>
      </c>
      <c r="X65" t="n">
        <v>0.95</v>
      </c>
      <c r="Y65" t="n">
        <v>1</v>
      </c>
      <c r="Z65" t="n">
        <v>10</v>
      </c>
      <c r="AA65" t="n">
        <v>1623.115063681667</v>
      </c>
      <c r="AB65" t="n">
        <v>2220.817636912113</v>
      </c>
      <c r="AC65" t="n">
        <v>2008.86591858235</v>
      </c>
      <c r="AD65" t="n">
        <v>1623115.063681667</v>
      </c>
      <c r="AE65" t="n">
        <v>2220817.636912113</v>
      </c>
      <c r="AF65" t="n">
        <v>2.266384709129836e-06</v>
      </c>
      <c r="AG65" t="n">
        <v>2.399166666666666</v>
      </c>
      <c r="AH65" t="n">
        <v>2008865.91858235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1.7386</v>
      </c>
      <c r="E66" t="n">
        <v>57.52</v>
      </c>
      <c r="F66" t="n">
        <v>53.51</v>
      </c>
      <c r="G66" t="n">
        <v>97.3</v>
      </c>
      <c r="H66" t="n">
        <v>1.26</v>
      </c>
      <c r="I66" t="n">
        <v>33</v>
      </c>
      <c r="J66" t="n">
        <v>240.28</v>
      </c>
      <c r="K66" t="n">
        <v>56.13</v>
      </c>
      <c r="L66" t="n">
        <v>17</v>
      </c>
      <c r="M66" t="n">
        <v>31</v>
      </c>
      <c r="N66" t="n">
        <v>57.16</v>
      </c>
      <c r="O66" t="n">
        <v>29869.01</v>
      </c>
      <c r="P66" t="n">
        <v>758.75</v>
      </c>
      <c r="Q66" t="n">
        <v>1367.28</v>
      </c>
      <c r="R66" t="n">
        <v>136.94</v>
      </c>
      <c r="S66" t="n">
        <v>104.26</v>
      </c>
      <c r="T66" t="n">
        <v>15361.03</v>
      </c>
      <c r="U66" t="n">
        <v>0.76</v>
      </c>
      <c r="V66" t="n">
        <v>0.9</v>
      </c>
      <c r="W66" t="n">
        <v>20.7</v>
      </c>
      <c r="X66" t="n">
        <v>0.93</v>
      </c>
      <c r="Y66" t="n">
        <v>1</v>
      </c>
      <c r="Z66" t="n">
        <v>10</v>
      </c>
      <c r="AA66" t="n">
        <v>1620.260255070536</v>
      </c>
      <c r="AB66" t="n">
        <v>2216.911561825098</v>
      </c>
      <c r="AC66" t="n">
        <v>2005.332633819429</v>
      </c>
      <c r="AD66" t="n">
        <v>1620260.255070536</v>
      </c>
      <c r="AE66" t="n">
        <v>2216911.561825098</v>
      </c>
      <c r="AF66" t="n">
        <v>2.268733564770344e-06</v>
      </c>
      <c r="AG66" t="n">
        <v>2.396666666666667</v>
      </c>
      <c r="AH66" t="n">
        <v>2005332.633819429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1.7397</v>
      </c>
      <c r="E67" t="n">
        <v>57.48</v>
      </c>
      <c r="F67" t="n">
        <v>53.47</v>
      </c>
      <c r="G67" t="n">
        <v>97.23</v>
      </c>
      <c r="H67" t="n">
        <v>1.27</v>
      </c>
      <c r="I67" t="n">
        <v>33</v>
      </c>
      <c r="J67" t="n">
        <v>240.72</v>
      </c>
      <c r="K67" t="n">
        <v>56.13</v>
      </c>
      <c r="L67" t="n">
        <v>17.25</v>
      </c>
      <c r="M67" t="n">
        <v>31</v>
      </c>
      <c r="N67" t="n">
        <v>57.34</v>
      </c>
      <c r="O67" t="n">
        <v>29922.88</v>
      </c>
      <c r="P67" t="n">
        <v>757.9</v>
      </c>
      <c r="Q67" t="n">
        <v>1367.23</v>
      </c>
      <c r="R67" t="n">
        <v>135.95</v>
      </c>
      <c r="S67" t="n">
        <v>104.26</v>
      </c>
      <c r="T67" t="n">
        <v>14864.18</v>
      </c>
      <c r="U67" t="n">
        <v>0.77</v>
      </c>
      <c r="V67" t="n">
        <v>0.9</v>
      </c>
      <c r="W67" t="n">
        <v>20.69</v>
      </c>
      <c r="X67" t="n">
        <v>0.9</v>
      </c>
      <c r="Y67" t="n">
        <v>1</v>
      </c>
      <c r="Z67" t="n">
        <v>10</v>
      </c>
      <c r="AA67" t="n">
        <v>1617.650025680064</v>
      </c>
      <c r="AB67" t="n">
        <v>2213.34013081786</v>
      </c>
      <c r="AC67" t="n">
        <v>2002.102055174986</v>
      </c>
      <c r="AD67" t="n">
        <v>1617650.025680064</v>
      </c>
      <c r="AE67" t="n">
        <v>2213340.13081786</v>
      </c>
      <c r="AF67" t="n">
        <v>2.270168976550654e-06</v>
      </c>
      <c r="AG67" t="n">
        <v>2.395</v>
      </c>
      <c r="AH67" t="n">
        <v>2002102.055174986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1.741</v>
      </c>
      <c r="E68" t="n">
        <v>57.44</v>
      </c>
      <c r="F68" t="n">
        <v>53.48</v>
      </c>
      <c r="G68" t="n">
        <v>100.27</v>
      </c>
      <c r="H68" t="n">
        <v>1.29</v>
      </c>
      <c r="I68" t="n">
        <v>32</v>
      </c>
      <c r="J68" t="n">
        <v>241.16</v>
      </c>
      <c r="K68" t="n">
        <v>56.13</v>
      </c>
      <c r="L68" t="n">
        <v>17.5</v>
      </c>
      <c r="M68" t="n">
        <v>30</v>
      </c>
      <c r="N68" t="n">
        <v>57.53</v>
      </c>
      <c r="O68" t="n">
        <v>29976.82</v>
      </c>
      <c r="P68" t="n">
        <v>756.87</v>
      </c>
      <c r="Q68" t="n">
        <v>1367.21</v>
      </c>
      <c r="R68" t="n">
        <v>135.71</v>
      </c>
      <c r="S68" t="n">
        <v>104.26</v>
      </c>
      <c r="T68" t="n">
        <v>14748.82</v>
      </c>
      <c r="U68" t="n">
        <v>0.77</v>
      </c>
      <c r="V68" t="n">
        <v>0.9</v>
      </c>
      <c r="W68" t="n">
        <v>20.7</v>
      </c>
      <c r="X68" t="n">
        <v>0.9</v>
      </c>
      <c r="Y68" t="n">
        <v>1</v>
      </c>
      <c r="Z68" t="n">
        <v>10</v>
      </c>
      <c r="AA68" t="n">
        <v>1615.114217495609</v>
      </c>
      <c r="AB68" t="n">
        <v>2209.870526187927</v>
      </c>
      <c r="AC68" t="n">
        <v>1998.963584741314</v>
      </c>
      <c r="AD68" t="n">
        <v>1615114.217495609</v>
      </c>
      <c r="AE68" t="n">
        <v>2209870.526187927</v>
      </c>
      <c r="AF68" t="n">
        <v>2.271865372291021e-06</v>
      </c>
      <c r="AG68" t="n">
        <v>2.393333333333333</v>
      </c>
      <c r="AH68" t="n">
        <v>1998963.584741314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1.7413</v>
      </c>
      <c r="E69" t="n">
        <v>57.43</v>
      </c>
      <c r="F69" t="n">
        <v>53.46</v>
      </c>
      <c r="G69" t="n">
        <v>100.25</v>
      </c>
      <c r="H69" t="n">
        <v>1.31</v>
      </c>
      <c r="I69" t="n">
        <v>32</v>
      </c>
      <c r="J69" t="n">
        <v>241.59</v>
      </c>
      <c r="K69" t="n">
        <v>56.13</v>
      </c>
      <c r="L69" t="n">
        <v>17.75</v>
      </c>
      <c r="M69" t="n">
        <v>30</v>
      </c>
      <c r="N69" t="n">
        <v>57.72</v>
      </c>
      <c r="O69" t="n">
        <v>30030.83</v>
      </c>
      <c r="P69" t="n">
        <v>756.03</v>
      </c>
      <c r="Q69" t="n">
        <v>1367.26</v>
      </c>
      <c r="R69" t="n">
        <v>135.65</v>
      </c>
      <c r="S69" t="n">
        <v>104.26</v>
      </c>
      <c r="T69" t="n">
        <v>14722.84</v>
      </c>
      <c r="U69" t="n">
        <v>0.77</v>
      </c>
      <c r="V69" t="n">
        <v>0.9</v>
      </c>
      <c r="W69" t="n">
        <v>20.69</v>
      </c>
      <c r="X69" t="n">
        <v>0.89</v>
      </c>
      <c r="Y69" t="n">
        <v>1</v>
      </c>
      <c r="Z69" t="n">
        <v>10</v>
      </c>
      <c r="AA69" t="n">
        <v>1613.467875716055</v>
      </c>
      <c r="AB69" t="n">
        <v>2207.617928733667</v>
      </c>
      <c r="AC69" t="n">
        <v>1996.925972026549</v>
      </c>
      <c r="AD69" t="n">
        <v>1613467.875716055</v>
      </c>
      <c r="AE69" t="n">
        <v>2207617.928733667</v>
      </c>
      <c r="AF69" t="n">
        <v>2.272256848231106e-06</v>
      </c>
      <c r="AG69" t="n">
        <v>2.392916666666667</v>
      </c>
      <c r="AH69" t="n">
        <v>1996925.972026549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1.7435</v>
      </c>
      <c r="E70" t="n">
        <v>57.36</v>
      </c>
      <c r="F70" t="n">
        <v>53.43</v>
      </c>
      <c r="G70" t="n">
        <v>103.42</v>
      </c>
      <c r="H70" t="n">
        <v>1.32</v>
      </c>
      <c r="I70" t="n">
        <v>31</v>
      </c>
      <c r="J70" t="n">
        <v>242.03</v>
      </c>
      <c r="K70" t="n">
        <v>56.13</v>
      </c>
      <c r="L70" t="n">
        <v>18</v>
      </c>
      <c r="M70" t="n">
        <v>29</v>
      </c>
      <c r="N70" t="n">
        <v>57.91</v>
      </c>
      <c r="O70" t="n">
        <v>30084.9</v>
      </c>
      <c r="P70" t="n">
        <v>754.09</v>
      </c>
      <c r="Q70" t="n">
        <v>1367.31</v>
      </c>
      <c r="R70" t="n">
        <v>134.37</v>
      </c>
      <c r="S70" t="n">
        <v>104.26</v>
      </c>
      <c r="T70" t="n">
        <v>14087.35</v>
      </c>
      <c r="U70" t="n">
        <v>0.78</v>
      </c>
      <c r="V70" t="n">
        <v>0.9</v>
      </c>
      <c r="W70" t="n">
        <v>20.69</v>
      </c>
      <c r="X70" t="n">
        <v>0.86</v>
      </c>
      <c r="Y70" t="n">
        <v>1</v>
      </c>
      <c r="Z70" t="n">
        <v>10</v>
      </c>
      <c r="AA70" t="n">
        <v>1608.44154585035</v>
      </c>
      <c r="AB70" t="n">
        <v>2200.740682465387</v>
      </c>
      <c r="AC70" t="n">
        <v>1990.705080489837</v>
      </c>
      <c r="AD70" t="n">
        <v>1608441.54585035</v>
      </c>
      <c r="AE70" t="n">
        <v>2200740.682465387</v>
      </c>
      <c r="AF70" t="n">
        <v>2.275127671791726e-06</v>
      </c>
      <c r="AG70" t="n">
        <v>2.39</v>
      </c>
      <c r="AH70" t="n">
        <v>1990705.080489837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1.7436</v>
      </c>
      <c r="E71" t="n">
        <v>57.35</v>
      </c>
      <c r="F71" t="n">
        <v>53.43</v>
      </c>
      <c r="G71" t="n">
        <v>103.42</v>
      </c>
      <c r="H71" t="n">
        <v>1.34</v>
      </c>
      <c r="I71" t="n">
        <v>31</v>
      </c>
      <c r="J71" t="n">
        <v>242.47</v>
      </c>
      <c r="K71" t="n">
        <v>56.13</v>
      </c>
      <c r="L71" t="n">
        <v>18.25</v>
      </c>
      <c r="M71" t="n">
        <v>29</v>
      </c>
      <c r="N71" t="n">
        <v>58.1</v>
      </c>
      <c r="O71" t="n">
        <v>30139.04</v>
      </c>
      <c r="P71" t="n">
        <v>754.47</v>
      </c>
      <c r="Q71" t="n">
        <v>1367.42</v>
      </c>
      <c r="R71" t="n">
        <v>134.33</v>
      </c>
      <c r="S71" t="n">
        <v>104.26</v>
      </c>
      <c r="T71" t="n">
        <v>14067.53</v>
      </c>
      <c r="U71" t="n">
        <v>0.78</v>
      </c>
      <c r="V71" t="n">
        <v>0.9</v>
      </c>
      <c r="W71" t="n">
        <v>20.69</v>
      </c>
      <c r="X71" t="n">
        <v>0.85</v>
      </c>
      <c r="Y71" t="n">
        <v>1</v>
      </c>
      <c r="Z71" t="n">
        <v>10</v>
      </c>
      <c r="AA71" t="n">
        <v>1608.87377457647</v>
      </c>
      <c r="AB71" t="n">
        <v>2201.332076877049</v>
      </c>
      <c r="AC71" t="n">
        <v>1991.240033048878</v>
      </c>
      <c r="AD71" t="n">
        <v>1608873.77457647</v>
      </c>
      <c r="AE71" t="n">
        <v>2201332.076877049</v>
      </c>
      <c r="AF71" t="n">
        <v>2.275258163771755e-06</v>
      </c>
      <c r="AG71" t="n">
        <v>2.389583333333333</v>
      </c>
      <c r="AH71" t="n">
        <v>1991240.033048878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1.7435</v>
      </c>
      <c r="E72" t="n">
        <v>57.36</v>
      </c>
      <c r="F72" t="n">
        <v>53.43</v>
      </c>
      <c r="G72" t="n">
        <v>103.42</v>
      </c>
      <c r="H72" t="n">
        <v>1.35</v>
      </c>
      <c r="I72" t="n">
        <v>31</v>
      </c>
      <c r="J72" t="n">
        <v>242.91</v>
      </c>
      <c r="K72" t="n">
        <v>56.13</v>
      </c>
      <c r="L72" t="n">
        <v>18.5</v>
      </c>
      <c r="M72" t="n">
        <v>29</v>
      </c>
      <c r="N72" t="n">
        <v>58.28</v>
      </c>
      <c r="O72" t="n">
        <v>30193.25</v>
      </c>
      <c r="P72" t="n">
        <v>753.38</v>
      </c>
      <c r="Q72" t="n">
        <v>1367.25</v>
      </c>
      <c r="R72" t="n">
        <v>134.5</v>
      </c>
      <c r="S72" t="n">
        <v>104.26</v>
      </c>
      <c r="T72" t="n">
        <v>14152.25</v>
      </c>
      <c r="U72" t="n">
        <v>0.78</v>
      </c>
      <c r="V72" t="n">
        <v>0.9</v>
      </c>
      <c r="W72" t="n">
        <v>20.69</v>
      </c>
      <c r="X72" t="n">
        <v>0.86</v>
      </c>
      <c r="Y72" t="n">
        <v>1</v>
      </c>
      <c r="Z72" t="n">
        <v>10</v>
      </c>
      <c r="AA72" t="n">
        <v>1607.456607359437</v>
      </c>
      <c r="AB72" t="n">
        <v>2199.3930461697</v>
      </c>
      <c r="AC72" t="n">
        <v>1989.486060710791</v>
      </c>
      <c r="AD72" t="n">
        <v>1607456.607359437</v>
      </c>
      <c r="AE72" t="n">
        <v>2199393.0461697</v>
      </c>
      <c r="AF72" t="n">
        <v>2.275127671791726e-06</v>
      </c>
      <c r="AG72" t="n">
        <v>2.39</v>
      </c>
      <c r="AH72" t="n">
        <v>1989486.060710791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1.7456</v>
      </c>
      <c r="E73" t="n">
        <v>57.29</v>
      </c>
      <c r="F73" t="n">
        <v>53.41</v>
      </c>
      <c r="G73" t="n">
        <v>106.81</v>
      </c>
      <c r="H73" t="n">
        <v>1.37</v>
      </c>
      <c r="I73" t="n">
        <v>30</v>
      </c>
      <c r="J73" t="n">
        <v>243.35</v>
      </c>
      <c r="K73" t="n">
        <v>56.13</v>
      </c>
      <c r="L73" t="n">
        <v>18.75</v>
      </c>
      <c r="M73" t="n">
        <v>28</v>
      </c>
      <c r="N73" t="n">
        <v>58.47</v>
      </c>
      <c r="O73" t="n">
        <v>30247.53</v>
      </c>
      <c r="P73" t="n">
        <v>752.5700000000001</v>
      </c>
      <c r="Q73" t="n">
        <v>1367.28</v>
      </c>
      <c r="R73" t="n">
        <v>133.59</v>
      </c>
      <c r="S73" t="n">
        <v>104.26</v>
      </c>
      <c r="T73" t="n">
        <v>13703.61</v>
      </c>
      <c r="U73" t="n">
        <v>0.78</v>
      </c>
      <c r="V73" t="n">
        <v>0.9</v>
      </c>
      <c r="W73" t="n">
        <v>20.69</v>
      </c>
      <c r="X73" t="n">
        <v>0.83</v>
      </c>
      <c r="Y73" t="n">
        <v>1</v>
      </c>
      <c r="Z73" t="n">
        <v>10</v>
      </c>
      <c r="AA73" t="n">
        <v>1604.200711550918</v>
      </c>
      <c r="AB73" t="n">
        <v>2194.938185884499</v>
      </c>
      <c r="AC73" t="n">
        <v>1985.456366038774</v>
      </c>
      <c r="AD73" t="n">
        <v>1604200.711550918</v>
      </c>
      <c r="AE73" t="n">
        <v>2194938.185884499</v>
      </c>
      <c r="AF73" t="n">
        <v>2.277868003372318e-06</v>
      </c>
      <c r="AG73" t="n">
        <v>2.387083333333333</v>
      </c>
      <c r="AH73" t="n">
        <v>1985456.366038774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1.7456</v>
      </c>
      <c r="E74" t="n">
        <v>57.29</v>
      </c>
      <c r="F74" t="n">
        <v>53.41</v>
      </c>
      <c r="G74" t="n">
        <v>106.82</v>
      </c>
      <c r="H74" t="n">
        <v>1.39</v>
      </c>
      <c r="I74" t="n">
        <v>30</v>
      </c>
      <c r="J74" t="n">
        <v>243.79</v>
      </c>
      <c r="K74" t="n">
        <v>56.13</v>
      </c>
      <c r="L74" t="n">
        <v>19</v>
      </c>
      <c r="M74" t="n">
        <v>28</v>
      </c>
      <c r="N74" t="n">
        <v>58.67</v>
      </c>
      <c r="O74" t="n">
        <v>30301.87</v>
      </c>
      <c r="P74" t="n">
        <v>751.8099999999999</v>
      </c>
      <c r="Q74" t="n">
        <v>1367.21</v>
      </c>
      <c r="R74" t="n">
        <v>133.57</v>
      </c>
      <c r="S74" t="n">
        <v>104.26</v>
      </c>
      <c r="T74" t="n">
        <v>13692.08</v>
      </c>
      <c r="U74" t="n">
        <v>0.78</v>
      </c>
      <c r="V74" t="n">
        <v>0.9</v>
      </c>
      <c r="W74" t="n">
        <v>20.69</v>
      </c>
      <c r="X74" t="n">
        <v>0.83</v>
      </c>
      <c r="Y74" t="n">
        <v>1</v>
      </c>
      <c r="Z74" t="n">
        <v>10</v>
      </c>
      <c r="AA74" t="n">
        <v>1603.147679543868</v>
      </c>
      <c r="AB74" t="n">
        <v>2193.49738103596</v>
      </c>
      <c r="AC74" t="n">
        <v>1984.153069582797</v>
      </c>
      <c r="AD74" t="n">
        <v>1603147.679543868</v>
      </c>
      <c r="AE74" t="n">
        <v>2193497.38103596</v>
      </c>
      <c r="AF74" t="n">
        <v>2.277868003372318e-06</v>
      </c>
      <c r="AG74" t="n">
        <v>2.387083333333333</v>
      </c>
      <c r="AH74" t="n">
        <v>1984153.069582797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1.748</v>
      </c>
      <c r="E75" t="n">
        <v>57.21</v>
      </c>
      <c r="F75" t="n">
        <v>53.37</v>
      </c>
      <c r="G75" t="n">
        <v>110.42</v>
      </c>
      <c r="H75" t="n">
        <v>1.4</v>
      </c>
      <c r="I75" t="n">
        <v>29</v>
      </c>
      <c r="J75" t="n">
        <v>244.23</v>
      </c>
      <c r="K75" t="n">
        <v>56.13</v>
      </c>
      <c r="L75" t="n">
        <v>19.25</v>
      </c>
      <c r="M75" t="n">
        <v>27</v>
      </c>
      <c r="N75" t="n">
        <v>58.86</v>
      </c>
      <c r="O75" t="n">
        <v>30356.29</v>
      </c>
      <c r="P75" t="n">
        <v>750.47</v>
      </c>
      <c r="Q75" t="n">
        <v>1367.32</v>
      </c>
      <c r="R75" t="n">
        <v>132.24</v>
      </c>
      <c r="S75" t="n">
        <v>104.26</v>
      </c>
      <c r="T75" t="n">
        <v>13033.21</v>
      </c>
      <c r="U75" t="n">
        <v>0.79</v>
      </c>
      <c r="V75" t="n">
        <v>0.9</v>
      </c>
      <c r="W75" t="n">
        <v>20.69</v>
      </c>
      <c r="X75" t="n">
        <v>0.79</v>
      </c>
      <c r="Y75" t="n">
        <v>1</v>
      </c>
      <c r="Z75" t="n">
        <v>10</v>
      </c>
      <c r="AA75" t="n">
        <v>1598.692290412633</v>
      </c>
      <c r="AB75" t="n">
        <v>2187.401321068708</v>
      </c>
      <c r="AC75" t="n">
        <v>1978.638809022945</v>
      </c>
      <c r="AD75" t="n">
        <v>1598692.290412633</v>
      </c>
      <c r="AE75" t="n">
        <v>2187401.321068707</v>
      </c>
      <c r="AF75" t="n">
        <v>2.280999810892995e-06</v>
      </c>
      <c r="AG75" t="n">
        <v>2.38375</v>
      </c>
      <c r="AH75" t="n">
        <v>1978638.809022945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1.7477</v>
      </c>
      <c r="E76" t="n">
        <v>57.22</v>
      </c>
      <c r="F76" t="n">
        <v>53.38</v>
      </c>
      <c r="G76" t="n">
        <v>110.44</v>
      </c>
      <c r="H76" t="n">
        <v>1.42</v>
      </c>
      <c r="I76" t="n">
        <v>29</v>
      </c>
      <c r="J76" t="n">
        <v>244.68</v>
      </c>
      <c r="K76" t="n">
        <v>56.13</v>
      </c>
      <c r="L76" t="n">
        <v>19.5</v>
      </c>
      <c r="M76" t="n">
        <v>27</v>
      </c>
      <c r="N76" t="n">
        <v>59.05</v>
      </c>
      <c r="O76" t="n">
        <v>30410.77</v>
      </c>
      <c r="P76" t="n">
        <v>750.55</v>
      </c>
      <c r="Q76" t="n">
        <v>1367.23</v>
      </c>
      <c r="R76" t="n">
        <v>132.52</v>
      </c>
      <c r="S76" t="n">
        <v>104.26</v>
      </c>
      <c r="T76" t="n">
        <v>13171.16</v>
      </c>
      <c r="U76" t="n">
        <v>0.79</v>
      </c>
      <c r="V76" t="n">
        <v>0.9</v>
      </c>
      <c r="W76" t="n">
        <v>20.7</v>
      </c>
      <c r="X76" t="n">
        <v>0.8100000000000001</v>
      </c>
      <c r="Y76" t="n">
        <v>1</v>
      </c>
      <c r="Z76" t="n">
        <v>10</v>
      </c>
      <c r="AA76" t="n">
        <v>1599.177654996492</v>
      </c>
      <c r="AB76" t="n">
        <v>2188.065418305117</v>
      </c>
      <c r="AC76" t="n">
        <v>1979.239525751178</v>
      </c>
      <c r="AD76" t="n">
        <v>1599177.654996492</v>
      </c>
      <c r="AE76" t="n">
        <v>2188065.418305117</v>
      </c>
      <c r="AF76" t="n">
        <v>2.280608334952911e-06</v>
      </c>
      <c r="AG76" t="n">
        <v>2.384166666666667</v>
      </c>
      <c r="AH76" t="n">
        <v>1979239.525751178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1.7475</v>
      </c>
      <c r="E77" t="n">
        <v>57.23</v>
      </c>
      <c r="F77" t="n">
        <v>53.39</v>
      </c>
      <c r="G77" t="n">
        <v>110.46</v>
      </c>
      <c r="H77" t="n">
        <v>1.43</v>
      </c>
      <c r="I77" t="n">
        <v>29</v>
      </c>
      <c r="J77" t="n">
        <v>245.12</v>
      </c>
      <c r="K77" t="n">
        <v>56.13</v>
      </c>
      <c r="L77" t="n">
        <v>19.75</v>
      </c>
      <c r="M77" t="n">
        <v>27</v>
      </c>
      <c r="N77" t="n">
        <v>59.24</v>
      </c>
      <c r="O77" t="n">
        <v>30465.32</v>
      </c>
      <c r="P77" t="n">
        <v>749.04</v>
      </c>
      <c r="Q77" t="n">
        <v>1367.19</v>
      </c>
      <c r="R77" t="n">
        <v>133.03</v>
      </c>
      <c r="S77" t="n">
        <v>104.26</v>
      </c>
      <c r="T77" t="n">
        <v>13425.21</v>
      </c>
      <c r="U77" t="n">
        <v>0.78</v>
      </c>
      <c r="V77" t="n">
        <v>0.9</v>
      </c>
      <c r="W77" t="n">
        <v>20.69</v>
      </c>
      <c r="X77" t="n">
        <v>0.8100000000000001</v>
      </c>
      <c r="Y77" t="n">
        <v>1</v>
      </c>
      <c r="Z77" t="n">
        <v>10</v>
      </c>
      <c r="AA77" t="n">
        <v>1597.372393502554</v>
      </c>
      <c r="AB77" t="n">
        <v>2185.595379886596</v>
      </c>
      <c r="AC77" t="n">
        <v>1977.0052243326</v>
      </c>
      <c r="AD77" t="n">
        <v>1597372.393502554</v>
      </c>
      <c r="AE77" t="n">
        <v>2185595.379886596</v>
      </c>
      <c r="AF77" t="n">
        <v>2.280347350992854e-06</v>
      </c>
      <c r="AG77" t="n">
        <v>2.384583333333333</v>
      </c>
      <c r="AH77" t="n">
        <v>1977005.2243326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1.75</v>
      </c>
      <c r="E78" t="n">
        <v>57.14</v>
      </c>
      <c r="F78" t="n">
        <v>53.35</v>
      </c>
      <c r="G78" t="n">
        <v>114.32</v>
      </c>
      <c r="H78" t="n">
        <v>1.45</v>
      </c>
      <c r="I78" t="n">
        <v>28</v>
      </c>
      <c r="J78" t="n">
        <v>245.56</v>
      </c>
      <c r="K78" t="n">
        <v>56.13</v>
      </c>
      <c r="L78" t="n">
        <v>20</v>
      </c>
      <c r="M78" t="n">
        <v>26</v>
      </c>
      <c r="N78" t="n">
        <v>59.43</v>
      </c>
      <c r="O78" t="n">
        <v>30519.94</v>
      </c>
      <c r="P78" t="n">
        <v>748.29</v>
      </c>
      <c r="Q78" t="n">
        <v>1367.25</v>
      </c>
      <c r="R78" t="n">
        <v>131.67</v>
      </c>
      <c r="S78" t="n">
        <v>104.26</v>
      </c>
      <c r="T78" t="n">
        <v>12750.26</v>
      </c>
      <c r="U78" t="n">
        <v>0.79</v>
      </c>
      <c r="V78" t="n">
        <v>0.9</v>
      </c>
      <c r="W78" t="n">
        <v>20.69</v>
      </c>
      <c r="X78" t="n">
        <v>0.77</v>
      </c>
      <c r="Y78" t="n">
        <v>1</v>
      </c>
      <c r="Z78" t="n">
        <v>10</v>
      </c>
      <c r="AA78" t="n">
        <v>1593.651446641983</v>
      </c>
      <c r="AB78" t="n">
        <v>2180.504216235372</v>
      </c>
      <c r="AC78" t="n">
        <v>1972.399954194756</v>
      </c>
      <c r="AD78" t="n">
        <v>1593651.446641983</v>
      </c>
      <c r="AE78" t="n">
        <v>2180504.216235372</v>
      </c>
      <c r="AF78" t="n">
        <v>2.283609650493559e-06</v>
      </c>
      <c r="AG78" t="n">
        <v>2.380833333333333</v>
      </c>
      <c r="AH78" t="n">
        <v>1972399.954194756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1.7501</v>
      </c>
      <c r="E79" t="n">
        <v>57.14</v>
      </c>
      <c r="F79" t="n">
        <v>53.34</v>
      </c>
      <c r="G79" t="n">
        <v>114.31</v>
      </c>
      <c r="H79" t="n">
        <v>1.46</v>
      </c>
      <c r="I79" t="n">
        <v>28</v>
      </c>
      <c r="J79" t="n">
        <v>246</v>
      </c>
      <c r="K79" t="n">
        <v>56.13</v>
      </c>
      <c r="L79" t="n">
        <v>20.25</v>
      </c>
      <c r="M79" t="n">
        <v>26</v>
      </c>
      <c r="N79" t="n">
        <v>59.63</v>
      </c>
      <c r="O79" t="n">
        <v>30574.64</v>
      </c>
      <c r="P79" t="n">
        <v>747.48</v>
      </c>
      <c r="Q79" t="n">
        <v>1367.27</v>
      </c>
      <c r="R79" t="n">
        <v>131.35</v>
      </c>
      <c r="S79" t="n">
        <v>104.26</v>
      </c>
      <c r="T79" t="n">
        <v>12591.67</v>
      </c>
      <c r="U79" t="n">
        <v>0.79</v>
      </c>
      <c r="V79" t="n">
        <v>0.9</v>
      </c>
      <c r="W79" t="n">
        <v>20.69</v>
      </c>
      <c r="X79" t="n">
        <v>0.77</v>
      </c>
      <c r="Y79" t="n">
        <v>1</v>
      </c>
      <c r="Z79" t="n">
        <v>10</v>
      </c>
      <c r="AA79" t="n">
        <v>1592.34210850712</v>
      </c>
      <c r="AB79" t="n">
        <v>2178.712722035331</v>
      </c>
      <c r="AC79" t="n">
        <v>1970.779437686789</v>
      </c>
      <c r="AD79" t="n">
        <v>1592342.10850712</v>
      </c>
      <c r="AE79" t="n">
        <v>2178712.722035331</v>
      </c>
      <c r="AF79" t="n">
        <v>2.283740142473588e-06</v>
      </c>
      <c r="AG79" t="n">
        <v>2.380833333333333</v>
      </c>
      <c r="AH79" t="n">
        <v>1970779.437686789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1.7498</v>
      </c>
      <c r="E80" t="n">
        <v>57.15</v>
      </c>
      <c r="F80" t="n">
        <v>53.35</v>
      </c>
      <c r="G80" t="n">
        <v>114.33</v>
      </c>
      <c r="H80" t="n">
        <v>1.48</v>
      </c>
      <c r="I80" t="n">
        <v>28</v>
      </c>
      <c r="J80" t="n">
        <v>246.45</v>
      </c>
      <c r="K80" t="n">
        <v>56.13</v>
      </c>
      <c r="L80" t="n">
        <v>20.5</v>
      </c>
      <c r="M80" t="n">
        <v>26</v>
      </c>
      <c r="N80" t="n">
        <v>59.82</v>
      </c>
      <c r="O80" t="n">
        <v>30629.4</v>
      </c>
      <c r="P80" t="n">
        <v>746.64</v>
      </c>
      <c r="Q80" t="n">
        <v>1367.25</v>
      </c>
      <c r="R80" t="n">
        <v>131.89</v>
      </c>
      <c r="S80" t="n">
        <v>104.26</v>
      </c>
      <c r="T80" t="n">
        <v>12863</v>
      </c>
      <c r="U80" t="n">
        <v>0.79</v>
      </c>
      <c r="V80" t="n">
        <v>0.9</v>
      </c>
      <c r="W80" t="n">
        <v>20.69</v>
      </c>
      <c r="X80" t="n">
        <v>0.78</v>
      </c>
      <c r="Y80" t="n">
        <v>1</v>
      </c>
      <c r="Z80" t="n">
        <v>10</v>
      </c>
      <c r="AA80" t="n">
        <v>1591.554148325039</v>
      </c>
      <c r="AB80" t="n">
        <v>2177.634600151858</v>
      </c>
      <c r="AC80" t="n">
        <v>1969.80421024272</v>
      </c>
      <c r="AD80" t="n">
        <v>1591554.148325039</v>
      </c>
      <c r="AE80" t="n">
        <v>2177634.600151858</v>
      </c>
      <c r="AF80" t="n">
        <v>2.283348666533503e-06</v>
      </c>
      <c r="AG80" t="n">
        <v>2.38125</v>
      </c>
      <c r="AH80" t="n">
        <v>1969804.21024272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1.7523</v>
      </c>
      <c r="E81" t="n">
        <v>57.07</v>
      </c>
      <c r="F81" t="n">
        <v>53.32</v>
      </c>
      <c r="G81" t="n">
        <v>118.48</v>
      </c>
      <c r="H81" t="n">
        <v>1.49</v>
      </c>
      <c r="I81" t="n">
        <v>27</v>
      </c>
      <c r="J81" t="n">
        <v>246.89</v>
      </c>
      <c r="K81" t="n">
        <v>56.13</v>
      </c>
      <c r="L81" t="n">
        <v>20.75</v>
      </c>
      <c r="M81" t="n">
        <v>25</v>
      </c>
      <c r="N81" t="n">
        <v>60.02</v>
      </c>
      <c r="O81" t="n">
        <v>30684.23</v>
      </c>
      <c r="P81" t="n">
        <v>745.5</v>
      </c>
      <c r="Q81" t="n">
        <v>1367.23</v>
      </c>
      <c r="R81" t="n">
        <v>130.49</v>
      </c>
      <c r="S81" t="n">
        <v>104.26</v>
      </c>
      <c r="T81" t="n">
        <v>12164.69</v>
      </c>
      <c r="U81" t="n">
        <v>0.8</v>
      </c>
      <c r="V81" t="n">
        <v>0.9</v>
      </c>
      <c r="W81" t="n">
        <v>20.69</v>
      </c>
      <c r="X81" t="n">
        <v>0.74</v>
      </c>
      <c r="Y81" t="n">
        <v>1</v>
      </c>
      <c r="Z81" t="n">
        <v>10</v>
      </c>
      <c r="AA81" t="n">
        <v>1587.412172954078</v>
      </c>
      <c r="AB81" t="n">
        <v>2171.967366718253</v>
      </c>
      <c r="AC81" t="n">
        <v>1964.677849614007</v>
      </c>
      <c r="AD81" t="n">
        <v>1587412.172954078</v>
      </c>
      <c r="AE81" t="n">
        <v>2171967.366718253</v>
      </c>
      <c r="AF81" t="n">
        <v>2.286610966034208e-06</v>
      </c>
      <c r="AG81" t="n">
        <v>2.377916666666667</v>
      </c>
      <c r="AH81" t="n">
        <v>1964677.849614007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1.7519</v>
      </c>
      <c r="E82" t="n">
        <v>57.08</v>
      </c>
      <c r="F82" t="n">
        <v>53.33</v>
      </c>
      <c r="G82" t="n">
        <v>118.51</v>
      </c>
      <c r="H82" t="n">
        <v>1.51</v>
      </c>
      <c r="I82" t="n">
        <v>27</v>
      </c>
      <c r="J82" t="n">
        <v>247.34</v>
      </c>
      <c r="K82" t="n">
        <v>56.13</v>
      </c>
      <c r="L82" t="n">
        <v>21</v>
      </c>
      <c r="M82" t="n">
        <v>25</v>
      </c>
      <c r="N82" t="n">
        <v>60.21</v>
      </c>
      <c r="O82" t="n">
        <v>30739.14</v>
      </c>
      <c r="P82" t="n">
        <v>743.9400000000001</v>
      </c>
      <c r="Q82" t="n">
        <v>1367.18</v>
      </c>
      <c r="R82" t="n">
        <v>130.88</v>
      </c>
      <c r="S82" t="n">
        <v>104.26</v>
      </c>
      <c r="T82" t="n">
        <v>12359.17</v>
      </c>
      <c r="U82" t="n">
        <v>0.8</v>
      </c>
      <c r="V82" t="n">
        <v>0.9</v>
      </c>
      <c r="W82" t="n">
        <v>20.69</v>
      </c>
      <c r="X82" t="n">
        <v>0.75</v>
      </c>
      <c r="Y82" t="n">
        <v>1</v>
      </c>
      <c r="Z82" t="n">
        <v>10</v>
      </c>
      <c r="AA82" t="n">
        <v>1585.719511916687</v>
      </c>
      <c r="AB82" t="n">
        <v>2169.651393211959</v>
      </c>
      <c r="AC82" t="n">
        <v>1962.582909368665</v>
      </c>
      <c r="AD82" t="n">
        <v>1585719.511916687</v>
      </c>
      <c r="AE82" t="n">
        <v>2169651.393211959</v>
      </c>
      <c r="AF82" t="n">
        <v>2.286088998114095e-06</v>
      </c>
      <c r="AG82" t="n">
        <v>2.378333333333333</v>
      </c>
      <c r="AH82" t="n">
        <v>1962582.909368665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1.7545</v>
      </c>
      <c r="E83" t="n">
        <v>57</v>
      </c>
      <c r="F83" t="n">
        <v>53.28</v>
      </c>
      <c r="G83" t="n">
        <v>122.96</v>
      </c>
      <c r="H83" t="n">
        <v>1.53</v>
      </c>
      <c r="I83" t="n">
        <v>26</v>
      </c>
      <c r="J83" t="n">
        <v>247.78</v>
      </c>
      <c r="K83" t="n">
        <v>56.13</v>
      </c>
      <c r="L83" t="n">
        <v>21.25</v>
      </c>
      <c r="M83" t="n">
        <v>24</v>
      </c>
      <c r="N83" t="n">
        <v>60.41</v>
      </c>
      <c r="O83" t="n">
        <v>30794.11</v>
      </c>
      <c r="P83" t="n">
        <v>741.71</v>
      </c>
      <c r="Q83" t="n">
        <v>1367.17</v>
      </c>
      <c r="R83" t="n">
        <v>129.7</v>
      </c>
      <c r="S83" t="n">
        <v>104.26</v>
      </c>
      <c r="T83" t="n">
        <v>11774.74</v>
      </c>
      <c r="U83" t="n">
        <v>0.8</v>
      </c>
      <c r="V83" t="n">
        <v>0.9</v>
      </c>
      <c r="W83" t="n">
        <v>20.68</v>
      </c>
      <c r="X83" t="n">
        <v>0.71</v>
      </c>
      <c r="Y83" t="n">
        <v>1</v>
      </c>
      <c r="Z83" t="n">
        <v>10</v>
      </c>
      <c r="AA83" t="n">
        <v>1579.799363380689</v>
      </c>
      <c r="AB83" t="n">
        <v>2161.551184806487</v>
      </c>
      <c r="AC83" t="n">
        <v>1955.255773484697</v>
      </c>
      <c r="AD83" t="n">
        <v>1579799.363380689</v>
      </c>
      <c r="AE83" t="n">
        <v>2161551.184806487</v>
      </c>
      <c r="AF83" t="n">
        <v>2.289481789594829e-06</v>
      </c>
      <c r="AG83" t="n">
        <v>2.375</v>
      </c>
      <c r="AH83" t="n">
        <v>1955255.773484697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1.7543</v>
      </c>
      <c r="E84" t="n">
        <v>57</v>
      </c>
      <c r="F84" t="n">
        <v>53.29</v>
      </c>
      <c r="G84" t="n">
        <v>122.98</v>
      </c>
      <c r="H84" t="n">
        <v>1.54</v>
      </c>
      <c r="I84" t="n">
        <v>26</v>
      </c>
      <c r="J84" t="n">
        <v>248.23</v>
      </c>
      <c r="K84" t="n">
        <v>56.13</v>
      </c>
      <c r="L84" t="n">
        <v>21.5</v>
      </c>
      <c r="M84" t="n">
        <v>24</v>
      </c>
      <c r="N84" t="n">
        <v>60.6</v>
      </c>
      <c r="O84" t="n">
        <v>30849.16</v>
      </c>
      <c r="P84" t="n">
        <v>742.83</v>
      </c>
      <c r="Q84" t="n">
        <v>1367.25</v>
      </c>
      <c r="R84" t="n">
        <v>129.54</v>
      </c>
      <c r="S84" t="n">
        <v>104.26</v>
      </c>
      <c r="T84" t="n">
        <v>11695.72</v>
      </c>
      <c r="U84" t="n">
        <v>0.8</v>
      </c>
      <c r="V84" t="n">
        <v>0.9</v>
      </c>
      <c r="W84" t="n">
        <v>20.69</v>
      </c>
      <c r="X84" t="n">
        <v>0.72</v>
      </c>
      <c r="Y84" t="n">
        <v>1</v>
      </c>
      <c r="Z84" t="n">
        <v>10</v>
      </c>
      <c r="AA84" t="n">
        <v>1581.620833025366</v>
      </c>
      <c r="AB84" t="n">
        <v>2164.043399931904</v>
      </c>
      <c r="AC84" t="n">
        <v>1957.51013509639</v>
      </c>
      <c r="AD84" t="n">
        <v>1581620.833025367</v>
      </c>
      <c r="AE84" t="n">
        <v>2164043.399931904</v>
      </c>
      <c r="AF84" t="n">
        <v>2.289220805634772e-06</v>
      </c>
      <c r="AG84" t="n">
        <v>2.375</v>
      </c>
      <c r="AH84" t="n">
        <v>1957510.13509639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1.7546</v>
      </c>
      <c r="E85" t="n">
        <v>56.99</v>
      </c>
      <c r="F85" t="n">
        <v>53.28</v>
      </c>
      <c r="G85" t="n">
        <v>122.96</v>
      </c>
      <c r="H85" t="n">
        <v>1.56</v>
      </c>
      <c r="I85" t="n">
        <v>26</v>
      </c>
      <c r="J85" t="n">
        <v>248.68</v>
      </c>
      <c r="K85" t="n">
        <v>56.13</v>
      </c>
      <c r="L85" t="n">
        <v>21.75</v>
      </c>
      <c r="M85" t="n">
        <v>24</v>
      </c>
      <c r="N85" t="n">
        <v>60.8</v>
      </c>
      <c r="O85" t="n">
        <v>30904.28</v>
      </c>
      <c r="P85" t="n">
        <v>742.37</v>
      </c>
      <c r="Q85" t="n">
        <v>1367.33</v>
      </c>
      <c r="R85" t="n">
        <v>129.55</v>
      </c>
      <c r="S85" t="n">
        <v>104.26</v>
      </c>
      <c r="T85" t="n">
        <v>11701.17</v>
      </c>
      <c r="U85" t="n">
        <v>0.8</v>
      </c>
      <c r="V85" t="n">
        <v>0.9</v>
      </c>
      <c r="W85" t="n">
        <v>20.68</v>
      </c>
      <c r="X85" t="n">
        <v>0.71</v>
      </c>
      <c r="Y85" t="n">
        <v>1</v>
      </c>
      <c r="Z85" t="n">
        <v>10</v>
      </c>
      <c r="AA85" t="n">
        <v>1580.616450188662</v>
      </c>
      <c r="AB85" t="n">
        <v>2162.669159024481</v>
      </c>
      <c r="AC85" t="n">
        <v>1956.267049812413</v>
      </c>
      <c r="AD85" t="n">
        <v>1580616.450188662</v>
      </c>
      <c r="AE85" t="n">
        <v>2162669.159024481</v>
      </c>
      <c r="AF85" t="n">
        <v>2.289612281574857e-06</v>
      </c>
      <c r="AG85" t="n">
        <v>2.374583333333333</v>
      </c>
      <c r="AH85" t="n">
        <v>1956267.049812413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1.7538</v>
      </c>
      <c r="E86" t="n">
        <v>57.02</v>
      </c>
      <c r="F86" t="n">
        <v>53.31</v>
      </c>
      <c r="G86" t="n">
        <v>123.02</v>
      </c>
      <c r="H86" t="n">
        <v>1.57</v>
      </c>
      <c r="I86" t="n">
        <v>26</v>
      </c>
      <c r="J86" t="n">
        <v>249.12</v>
      </c>
      <c r="K86" t="n">
        <v>56.13</v>
      </c>
      <c r="L86" t="n">
        <v>22</v>
      </c>
      <c r="M86" t="n">
        <v>24</v>
      </c>
      <c r="N86" t="n">
        <v>61</v>
      </c>
      <c r="O86" t="n">
        <v>30959.46</v>
      </c>
      <c r="P86" t="n">
        <v>740.85</v>
      </c>
      <c r="Q86" t="n">
        <v>1367.2</v>
      </c>
      <c r="R86" t="n">
        <v>130.27</v>
      </c>
      <c r="S86" t="n">
        <v>104.26</v>
      </c>
      <c r="T86" t="n">
        <v>12062.59</v>
      </c>
      <c r="U86" t="n">
        <v>0.8</v>
      </c>
      <c r="V86" t="n">
        <v>0.9</v>
      </c>
      <c r="W86" t="n">
        <v>20.69</v>
      </c>
      <c r="X86" t="n">
        <v>0.73</v>
      </c>
      <c r="Y86" t="n">
        <v>1</v>
      </c>
      <c r="Z86" t="n">
        <v>10</v>
      </c>
      <c r="AA86" t="n">
        <v>1579.542364319437</v>
      </c>
      <c r="AB86" t="n">
        <v>2161.199547352883</v>
      </c>
      <c r="AC86" t="n">
        <v>1954.937695816139</v>
      </c>
      <c r="AD86" t="n">
        <v>1579542.364319437</v>
      </c>
      <c r="AE86" t="n">
        <v>2161199.547352883</v>
      </c>
      <c r="AF86" t="n">
        <v>2.288568345734632e-06</v>
      </c>
      <c r="AG86" t="n">
        <v>2.375833333333333</v>
      </c>
      <c r="AH86" t="n">
        <v>1954937.695816139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1.7565</v>
      </c>
      <c r="E87" t="n">
        <v>56.93</v>
      </c>
      <c r="F87" t="n">
        <v>53.26</v>
      </c>
      <c r="G87" t="n">
        <v>127.83</v>
      </c>
      <c r="H87" t="n">
        <v>1.59</v>
      </c>
      <c r="I87" t="n">
        <v>25</v>
      </c>
      <c r="J87" t="n">
        <v>249.57</v>
      </c>
      <c r="K87" t="n">
        <v>56.13</v>
      </c>
      <c r="L87" t="n">
        <v>22.25</v>
      </c>
      <c r="M87" t="n">
        <v>23</v>
      </c>
      <c r="N87" t="n">
        <v>61.2</v>
      </c>
      <c r="O87" t="n">
        <v>31014.73</v>
      </c>
      <c r="P87" t="n">
        <v>740.79</v>
      </c>
      <c r="Q87" t="n">
        <v>1367.26</v>
      </c>
      <c r="R87" t="n">
        <v>128.92</v>
      </c>
      <c r="S87" t="n">
        <v>104.26</v>
      </c>
      <c r="T87" t="n">
        <v>11392.17</v>
      </c>
      <c r="U87" t="n">
        <v>0.8100000000000001</v>
      </c>
      <c r="V87" t="n">
        <v>0.9</v>
      </c>
      <c r="W87" t="n">
        <v>20.68</v>
      </c>
      <c r="X87" t="n">
        <v>0.6899999999999999</v>
      </c>
      <c r="Y87" t="n">
        <v>1</v>
      </c>
      <c r="Z87" t="n">
        <v>10</v>
      </c>
      <c r="AA87" t="n">
        <v>1576.533465927906</v>
      </c>
      <c r="AB87" t="n">
        <v>2157.082639830362</v>
      </c>
      <c r="AC87" t="n">
        <v>1951.21370016945</v>
      </c>
      <c r="AD87" t="n">
        <v>1576533.465927906</v>
      </c>
      <c r="AE87" t="n">
        <v>2157082.639830362</v>
      </c>
      <c r="AF87" t="n">
        <v>2.292091629195393e-06</v>
      </c>
      <c r="AG87" t="n">
        <v>2.372083333333333</v>
      </c>
      <c r="AH87" t="n">
        <v>1951213.70016945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1.7565</v>
      </c>
      <c r="E88" t="n">
        <v>56.93</v>
      </c>
      <c r="F88" t="n">
        <v>53.26</v>
      </c>
      <c r="G88" t="n">
        <v>127.83</v>
      </c>
      <c r="H88" t="n">
        <v>1.6</v>
      </c>
      <c r="I88" t="n">
        <v>25</v>
      </c>
      <c r="J88" t="n">
        <v>250.02</v>
      </c>
      <c r="K88" t="n">
        <v>56.13</v>
      </c>
      <c r="L88" t="n">
        <v>22.5</v>
      </c>
      <c r="M88" t="n">
        <v>23</v>
      </c>
      <c r="N88" t="n">
        <v>61.39</v>
      </c>
      <c r="O88" t="n">
        <v>31070.06</v>
      </c>
      <c r="P88" t="n">
        <v>740.7</v>
      </c>
      <c r="Q88" t="n">
        <v>1367.2</v>
      </c>
      <c r="R88" t="n">
        <v>128.95</v>
      </c>
      <c r="S88" t="n">
        <v>104.26</v>
      </c>
      <c r="T88" t="n">
        <v>11404.83</v>
      </c>
      <c r="U88" t="n">
        <v>0.8100000000000001</v>
      </c>
      <c r="V88" t="n">
        <v>0.9</v>
      </c>
      <c r="W88" t="n">
        <v>20.68</v>
      </c>
      <c r="X88" t="n">
        <v>0.6899999999999999</v>
      </c>
      <c r="Y88" t="n">
        <v>1</v>
      </c>
      <c r="Z88" t="n">
        <v>10</v>
      </c>
      <c r="AA88" t="n">
        <v>1576.409538605003</v>
      </c>
      <c r="AB88" t="n">
        <v>2156.913076999878</v>
      </c>
      <c r="AC88" t="n">
        <v>1951.060320177526</v>
      </c>
      <c r="AD88" t="n">
        <v>1576409.538605003</v>
      </c>
      <c r="AE88" t="n">
        <v>2156913.076999879</v>
      </c>
      <c r="AF88" t="n">
        <v>2.292091629195393e-06</v>
      </c>
      <c r="AG88" t="n">
        <v>2.372083333333333</v>
      </c>
      <c r="AH88" t="n">
        <v>1951060.320177526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1.7563</v>
      </c>
      <c r="E89" t="n">
        <v>56.94</v>
      </c>
      <c r="F89" t="n">
        <v>53.27</v>
      </c>
      <c r="G89" t="n">
        <v>127.85</v>
      </c>
      <c r="H89" t="n">
        <v>1.62</v>
      </c>
      <c r="I89" t="n">
        <v>25</v>
      </c>
      <c r="J89" t="n">
        <v>250.47</v>
      </c>
      <c r="K89" t="n">
        <v>56.13</v>
      </c>
      <c r="L89" t="n">
        <v>22.75</v>
      </c>
      <c r="M89" t="n">
        <v>23</v>
      </c>
      <c r="N89" t="n">
        <v>61.59</v>
      </c>
      <c r="O89" t="n">
        <v>31125.47</v>
      </c>
      <c r="P89" t="n">
        <v>738.5700000000001</v>
      </c>
      <c r="Q89" t="n">
        <v>1367.23</v>
      </c>
      <c r="R89" t="n">
        <v>129.13</v>
      </c>
      <c r="S89" t="n">
        <v>104.26</v>
      </c>
      <c r="T89" t="n">
        <v>11495.36</v>
      </c>
      <c r="U89" t="n">
        <v>0.8100000000000001</v>
      </c>
      <c r="V89" t="n">
        <v>0.9</v>
      </c>
      <c r="W89" t="n">
        <v>20.68</v>
      </c>
      <c r="X89" t="n">
        <v>0.6899999999999999</v>
      </c>
      <c r="Y89" t="n">
        <v>1</v>
      </c>
      <c r="Z89" t="n">
        <v>10</v>
      </c>
      <c r="AA89" t="n">
        <v>1573.75694464169</v>
      </c>
      <c r="AB89" t="n">
        <v>2153.283680915087</v>
      </c>
      <c r="AC89" t="n">
        <v>1947.777308561178</v>
      </c>
      <c r="AD89" t="n">
        <v>1573756.94464169</v>
      </c>
      <c r="AE89" t="n">
        <v>2153283.680915087</v>
      </c>
      <c r="AF89" t="n">
        <v>2.291830645235336e-06</v>
      </c>
      <c r="AG89" t="n">
        <v>2.3725</v>
      </c>
      <c r="AH89" t="n">
        <v>1947777.308561178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1.7591</v>
      </c>
      <c r="E90" t="n">
        <v>56.85</v>
      </c>
      <c r="F90" t="n">
        <v>53.22</v>
      </c>
      <c r="G90" t="n">
        <v>133.05</v>
      </c>
      <c r="H90" t="n">
        <v>1.63</v>
      </c>
      <c r="I90" t="n">
        <v>24</v>
      </c>
      <c r="J90" t="n">
        <v>250.92</v>
      </c>
      <c r="K90" t="n">
        <v>56.13</v>
      </c>
      <c r="L90" t="n">
        <v>23</v>
      </c>
      <c r="M90" t="n">
        <v>22</v>
      </c>
      <c r="N90" t="n">
        <v>61.79</v>
      </c>
      <c r="O90" t="n">
        <v>31180.95</v>
      </c>
      <c r="P90" t="n">
        <v>736.47</v>
      </c>
      <c r="Q90" t="n">
        <v>1367.21</v>
      </c>
      <c r="R90" t="n">
        <v>127.58</v>
      </c>
      <c r="S90" t="n">
        <v>104.26</v>
      </c>
      <c r="T90" t="n">
        <v>10724.97</v>
      </c>
      <c r="U90" t="n">
        <v>0.82</v>
      </c>
      <c r="V90" t="n">
        <v>0.9</v>
      </c>
      <c r="W90" t="n">
        <v>20.68</v>
      </c>
      <c r="X90" t="n">
        <v>0.64</v>
      </c>
      <c r="Y90" t="n">
        <v>1</v>
      </c>
      <c r="Z90" t="n">
        <v>10</v>
      </c>
      <c r="AA90" t="n">
        <v>1567.868329638832</v>
      </c>
      <c r="AB90" t="n">
        <v>2145.226618080818</v>
      </c>
      <c r="AC90" t="n">
        <v>1940.489200495652</v>
      </c>
      <c r="AD90" t="n">
        <v>1567868.329638832</v>
      </c>
      <c r="AE90" t="n">
        <v>2145226.618080818</v>
      </c>
      <c r="AF90" t="n">
        <v>2.295484420676126e-06</v>
      </c>
      <c r="AG90" t="n">
        <v>2.36875</v>
      </c>
      <c r="AH90" t="n">
        <v>1940489.200495652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1.7591</v>
      </c>
      <c r="E91" t="n">
        <v>56.85</v>
      </c>
      <c r="F91" t="n">
        <v>53.22</v>
      </c>
      <c r="G91" t="n">
        <v>133.05</v>
      </c>
      <c r="H91" t="n">
        <v>1.65</v>
      </c>
      <c r="I91" t="n">
        <v>24</v>
      </c>
      <c r="J91" t="n">
        <v>251.37</v>
      </c>
      <c r="K91" t="n">
        <v>56.13</v>
      </c>
      <c r="L91" t="n">
        <v>23.25</v>
      </c>
      <c r="M91" t="n">
        <v>22</v>
      </c>
      <c r="N91" t="n">
        <v>61.99</v>
      </c>
      <c r="O91" t="n">
        <v>31236.5</v>
      </c>
      <c r="P91" t="n">
        <v>737.3</v>
      </c>
      <c r="Q91" t="n">
        <v>1367.22</v>
      </c>
      <c r="R91" t="n">
        <v>127.31</v>
      </c>
      <c r="S91" t="n">
        <v>104.26</v>
      </c>
      <c r="T91" t="n">
        <v>10591.63</v>
      </c>
      <c r="U91" t="n">
        <v>0.82</v>
      </c>
      <c r="V91" t="n">
        <v>0.9</v>
      </c>
      <c r="W91" t="n">
        <v>20.69</v>
      </c>
      <c r="X91" t="n">
        <v>0.65</v>
      </c>
      <c r="Y91" t="n">
        <v>1</v>
      </c>
      <c r="Z91" t="n">
        <v>10</v>
      </c>
      <c r="AA91" t="n">
        <v>1569.00952573294</v>
      </c>
      <c r="AB91" t="n">
        <v>2146.788052922795</v>
      </c>
      <c r="AC91" t="n">
        <v>1941.901614187798</v>
      </c>
      <c r="AD91" t="n">
        <v>1569009.52573294</v>
      </c>
      <c r="AE91" t="n">
        <v>2146788.052922795</v>
      </c>
      <c r="AF91" t="n">
        <v>2.295484420676126e-06</v>
      </c>
      <c r="AG91" t="n">
        <v>2.36875</v>
      </c>
      <c r="AH91" t="n">
        <v>1941901.614187798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1.7584</v>
      </c>
      <c r="E92" t="n">
        <v>56.87</v>
      </c>
      <c r="F92" t="n">
        <v>53.24</v>
      </c>
      <c r="G92" t="n">
        <v>133.11</v>
      </c>
      <c r="H92" t="n">
        <v>1.66</v>
      </c>
      <c r="I92" t="n">
        <v>24</v>
      </c>
      <c r="J92" t="n">
        <v>251.82</v>
      </c>
      <c r="K92" t="n">
        <v>56.13</v>
      </c>
      <c r="L92" t="n">
        <v>23.5</v>
      </c>
      <c r="M92" t="n">
        <v>22</v>
      </c>
      <c r="N92" t="n">
        <v>62.19</v>
      </c>
      <c r="O92" t="n">
        <v>31292.13</v>
      </c>
      <c r="P92" t="n">
        <v>737.71</v>
      </c>
      <c r="Q92" t="n">
        <v>1367.17</v>
      </c>
      <c r="R92" t="n">
        <v>128.24</v>
      </c>
      <c r="S92" t="n">
        <v>104.26</v>
      </c>
      <c r="T92" t="n">
        <v>11058.62</v>
      </c>
      <c r="U92" t="n">
        <v>0.8100000000000001</v>
      </c>
      <c r="V92" t="n">
        <v>0.9</v>
      </c>
      <c r="W92" t="n">
        <v>20.68</v>
      </c>
      <c r="X92" t="n">
        <v>0.67</v>
      </c>
      <c r="Y92" t="n">
        <v>1</v>
      </c>
      <c r="Z92" t="n">
        <v>10</v>
      </c>
      <c r="AA92" t="n">
        <v>1570.39602902721</v>
      </c>
      <c r="AB92" t="n">
        <v>2148.685127898223</v>
      </c>
      <c r="AC92" t="n">
        <v>1943.617634990133</v>
      </c>
      <c r="AD92" t="n">
        <v>1570396.02902721</v>
      </c>
      <c r="AE92" t="n">
        <v>2148685.127898223</v>
      </c>
      <c r="AF92" t="n">
        <v>2.294570976815928e-06</v>
      </c>
      <c r="AG92" t="n">
        <v>2.369583333333333</v>
      </c>
      <c r="AH92" t="n">
        <v>1943617.634990133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1.7582</v>
      </c>
      <c r="E93" t="n">
        <v>56.88</v>
      </c>
      <c r="F93" t="n">
        <v>53.25</v>
      </c>
      <c r="G93" t="n">
        <v>133.13</v>
      </c>
      <c r="H93" t="n">
        <v>1.67</v>
      </c>
      <c r="I93" t="n">
        <v>24</v>
      </c>
      <c r="J93" t="n">
        <v>252.27</v>
      </c>
      <c r="K93" t="n">
        <v>56.13</v>
      </c>
      <c r="L93" t="n">
        <v>23.75</v>
      </c>
      <c r="M93" t="n">
        <v>22</v>
      </c>
      <c r="N93" t="n">
        <v>62.4</v>
      </c>
      <c r="O93" t="n">
        <v>31347.83</v>
      </c>
      <c r="P93" t="n">
        <v>736.3200000000001</v>
      </c>
      <c r="Q93" t="n">
        <v>1367.24</v>
      </c>
      <c r="R93" t="n">
        <v>128.51</v>
      </c>
      <c r="S93" t="n">
        <v>104.26</v>
      </c>
      <c r="T93" t="n">
        <v>11192.25</v>
      </c>
      <c r="U93" t="n">
        <v>0.8100000000000001</v>
      </c>
      <c r="V93" t="n">
        <v>0.9</v>
      </c>
      <c r="W93" t="n">
        <v>20.68</v>
      </c>
      <c r="X93" t="n">
        <v>0.67</v>
      </c>
      <c r="Y93" t="n">
        <v>1</v>
      </c>
      <c r="Z93" t="n">
        <v>10</v>
      </c>
      <c r="AA93" t="n">
        <v>1568.763597450257</v>
      </c>
      <c r="AB93" t="n">
        <v>2146.451562996838</v>
      </c>
      <c r="AC93" t="n">
        <v>1941.597238388108</v>
      </c>
      <c r="AD93" t="n">
        <v>1568763.597450257</v>
      </c>
      <c r="AE93" t="n">
        <v>2146451.562996838</v>
      </c>
      <c r="AF93" t="n">
        <v>2.294309992855872e-06</v>
      </c>
      <c r="AG93" t="n">
        <v>2.37</v>
      </c>
      <c r="AH93" t="n">
        <v>1941597.238388108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1.7608</v>
      </c>
      <c r="E94" t="n">
        <v>56.79</v>
      </c>
      <c r="F94" t="n">
        <v>53.21</v>
      </c>
      <c r="G94" t="n">
        <v>138.81</v>
      </c>
      <c r="H94" t="n">
        <v>1.69</v>
      </c>
      <c r="I94" t="n">
        <v>23</v>
      </c>
      <c r="J94" t="n">
        <v>252.73</v>
      </c>
      <c r="K94" t="n">
        <v>56.13</v>
      </c>
      <c r="L94" t="n">
        <v>24</v>
      </c>
      <c r="M94" t="n">
        <v>21</v>
      </c>
      <c r="N94" t="n">
        <v>62.6</v>
      </c>
      <c r="O94" t="n">
        <v>31403.6</v>
      </c>
      <c r="P94" t="n">
        <v>735.49</v>
      </c>
      <c r="Q94" t="n">
        <v>1367.2</v>
      </c>
      <c r="R94" t="n">
        <v>127.08</v>
      </c>
      <c r="S94" t="n">
        <v>104.26</v>
      </c>
      <c r="T94" t="n">
        <v>10482.24</v>
      </c>
      <c r="U94" t="n">
        <v>0.82</v>
      </c>
      <c r="V94" t="n">
        <v>0.9</v>
      </c>
      <c r="W94" t="n">
        <v>20.68</v>
      </c>
      <c r="X94" t="n">
        <v>0.63</v>
      </c>
      <c r="Y94" t="n">
        <v>1</v>
      </c>
      <c r="Z94" t="n">
        <v>10</v>
      </c>
      <c r="AA94" t="n">
        <v>1564.908072989742</v>
      </c>
      <c r="AB94" t="n">
        <v>2141.176264336225</v>
      </c>
      <c r="AC94" t="n">
        <v>1936.825406827737</v>
      </c>
      <c r="AD94" t="n">
        <v>1564908.072989742</v>
      </c>
      <c r="AE94" t="n">
        <v>2141176.264336226</v>
      </c>
      <c r="AF94" t="n">
        <v>2.297702784336605e-06</v>
      </c>
      <c r="AG94" t="n">
        <v>2.36625</v>
      </c>
      <c r="AH94" t="n">
        <v>1936825.406827737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1.7606</v>
      </c>
      <c r="E95" t="n">
        <v>56.8</v>
      </c>
      <c r="F95" t="n">
        <v>53.21</v>
      </c>
      <c r="G95" t="n">
        <v>138.82</v>
      </c>
      <c r="H95" t="n">
        <v>1.7</v>
      </c>
      <c r="I95" t="n">
        <v>23</v>
      </c>
      <c r="J95" t="n">
        <v>253.18</v>
      </c>
      <c r="K95" t="n">
        <v>56.13</v>
      </c>
      <c r="L95" t="n">
        <v>24.25</v>
      </c>
      <c r="M95" t="n">
        <v>21</v>
      </c>
      <c r="N95" t="n">
        <v>62.8</v>
      </c>
      <c r="O95" t="n">
        <v>31459.45</v>
      </c>
      <c r="P95" t="n">
        <v>735.28</v>
      </c>
      <c r="Q95" t="n">
        <v>1367.21</v>
      </c>
      <c r="R95" t="n">
        <v>127.25</v>
      </c>
      <c r="S95" t="n">
        <v>104.26</v>
      </c>
      <c r="T95" t="n">
        <v>10565.09</v>
      </c>
      <c r="U95" t="n">
        <v>0.82</v>
      </c>
      <c r="V95" t="n">
        <v>0.9</v>
      </c>
      <c r="W95" t="n">
        <v>20.68</v>
      </c>
      <c r="X95" t="n">
        <v>0.64</v>
      </c>
      <c r="Y95" t="n">
        <v>1</v>
      </c>
      <c r="Z95" t="n">
        <v>10</v>
      </c>
      <c r="AA95" t="n">
        <v>1564.798635534204</v>
      </c>
      <c r="AB95" t="n">
        <v>2141.026527181519</v>
      </c>
      <c r="AC95" t="n">
        <v>1936.689960376919</v>
      </c>
      <c r="AD95" t="n">
        <v>1564798.635534204</v>
      </c>
      <c r="AE95" t="n">
        <v>2141026.527181519</v>
      </c>
      <c r="AF95" t="n">
        <v>2.297441800376549e-06</v>
      </c>
      <c r="AG95" t="n">
        <v>2.366666666666667</v>
      </c>
      <c r="AH95" t="n">
        <v>1936689.960376919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1.7611</v>
      </c>
      <c r="E96" t="n">
        <v>56.78</v>
      </c>
      <c r="F96" t="n">
        <v>53.2</v>
      </c>
      <c r="G96" t="n">
        <v>138.78</v>
      </c>
      <c r="H96" t="n">
        <v>1.72</v>
      </c>
      <c r="I96" t="n">
        <v>23</v>
      </c>
      <c r="J96" t="n">
        <v>253.63</v>
      </c>
      <c r="K96" t="n">
        <v>56.13</v>
      </c>
      <c r="L96" t="n">
        <v>24.5</v>
      </c>
      <c r="M96" t="n">
        <v>21</v>
      </c>
      <c r="N96" t="n">
        <v>63</v>
      </c>
      <c r="O96" t="n">
        <v>31515.37</v>
      </c>
      <c r="P96" t="n">
        <v>734.29</v>
      </c>
      <c r="Q96" t="n">
        <v>1367.36</v>
      </c>
      <c r="R96" t="n">
        <v>126.71</v>
      </c>
      <c r="S96" t="n">
        <v>104.26</v>
      </c>
      <c r="T96" t="n">
        <v>10297.36</v>
      </c>
      <c r="U96" t="n">
        <v>0.82</v>
      </c>
      <c r="V96" t="n">
        <v>0.9</v>
      </c>
      <c r="W96" t="n">
        <v>20.68</v>
      </c>
      <c r="X96" t="n">
        <v>0.62</v>
      </c>
      <c r="Y96" t="n">
        <v>1</v>
      </c>
      <c r="Z96" t="n">
        <v>10</v>
      </c>
      <c r="AA96" t="n">
        <v>1562.893918242855</v>
      </c>
      <c r="AB96" t="n">
        <v>2138.420408953299</v>
      </c>
      <c r="AC96" t="n">
        <v>1934.33256641469</v>
      </c>
      <c r="AD96" t="n">
        <v>1562893.918242855</v>
      </c>
      <c r="AE96" t="n">
        <v>2138420.408953299</v>
      </c>
      <c r="AF96" t="n">
        <v>2.29809426027669e-06</v>
      </c>
      <c r="AG96" t="n">
        <v>2.365833333333333</v>
      </c>
      <c r="AH96" t="n">
        <v>1934332.56641469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1.7604</v>
      </c>
      <c r="E97" t="n">
        <v>56.81</v>
      </c>
      <c r="F97" t="n">
        <v>53.22</v>
      </c>
      <c r="G97" t="n">
        <v>138.84</v>
      </c>
      <c r="H97" t="n">
        <v>1.73</v>
      </c>
      <c r="I97" t="n">
        <v>23</v>
      </c>
      <c r="J97" t="n">
        <v>254.09</v>
      </c>
      <c r="K97" t="n">
        <v>56.13</v>
      </c>
      <c r="L97" t="n">
        <v>24.75</v>
      </c>
      <c r="M97" t="n">
        <v>21</v>
      </c>
      <c r="N97" t="n">
        <v>63.21</v>
      </c>
      <c r="O97" t="n">
        <v>31571.37</v>
      </c>
      <c r="P97" t="n">
        <v>733.0599999999999</v>
      </c>
      <c r="Q97" t="n">
        <v>1367.19</v>
      </c>
      <c r="R97" t="n">
        <v>127.83</v>
      </c>
      <c r="S97" t="n">
        <v>104.26</v>
      </c>
      <c r="T97" t="n">
        <v>10857.45</v>
      </c>
      <c r="U97" t="n">
        <v>0.82</v>
      </c>
      <c r="V97" t="n">
        <v>0.9</v>
      </c>
      <c r="W97" t="n">
        <v>20.67</v>
      </c>
      <c r="X97" t="n">
        <v>0.65</v>
      </c>
      <c r="Y97" t="n">
        <v>1</v>
      </c>
      <c r="Z97" t="n">
        <v>10</v>
      </c>
      <c r="AA97" t="n">
        <v>1562.027263048599</v>
      </c>
      <c r="AB97" t="n">
        <v>2137.23461308239</v>
      </c>
      <c r="AC97" t="n">
        <v>1933.259941237425</v>
      </c>
      <c r="AD97" t="n">
        <v>1562027.263048599</v>
      </c>
      <c r="AE97" t="n">
        <v>2137234.61308239</v>
      </c>
      <c r="AF97" t="n">
        <v>2.297180816416493e-06</v>
      </c>
      <c r="AG97" t="n">
        <v>2.367083333333333</v>
      </c>
      <c r="AH97" t="n">
        <v>1933259.941237425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1.7631</v>
      </c>
      <c r="E98" t="n">
        <v>56.72</v>
      </c>
      <c r="F98" t="n">
        <v>53.18</v>
      </c>
      <c r="G98" t="n">
        <v>145.03</v>
      </c>
      <c r="H98" t="n">
        <v>1.75</v>
      </c>
      <c r="I98" t="n">
        <v>22</v>
      </c>
      <c r="J98" t="n">
        <v>254.54</v>
      </c>
      <c r="K98" t="n">
        <v>56.13</v>
      </c>
      <c r="L98" t="n">
        <v>25</v>
      </c>
      <c r="M98" t="n">
        <v>20</v>
      </c>
      <c r="N98" t="n">
        <v>63.41</v>
      </c>
      <c r="O98" t="n">
        <v>31627.44</v>
      </c>
      <c r="P98" t="n">
        <v>731.5</v>
      </c>
      <c r="Q98" t="n">
        <v>1367.17</v>
      </c>
      <c r="R98" t="n">
        <v>125.92</v>
      </c>
      <c r="S98" t="n">
        <v>104.26</v>
      </c>
      <c r="T98" t="n">
        <v>9908.379999999999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1557.097976784672</v>
      </c>
      <c r="AB98" t="n">
        <v>2130.490146151322</v>
      </c>
      <c r="AC98" t="n">
        <v>1927.15915676434</v>
      </c>
      <c r="AD98" t="n">
        <v>1557097.976784672</v>
      </c>
      <c r="AE98" t="n">
        <v>2130490.146151322</v>
      </c>
      <c r="AF98" t="n">
        <v>2.300704099877254e-06</v>
      </c>
      <c r="AG98" t="n">
        <v>2.363333333333333</v>
      </c>
      <c r="AH98" t="n">
        <v>1927159.156764339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1.7637</v>
      </c>
      <c r="E99" t="n">
        <v>56.7</v>
      </c>
      <c r="F99" t="n">
        <v>53.16</v>
      </c>
      <c r="G99" t="n">
        <v>144.97</v>
      </c>
      <c r="H99" t="n">
        <v>1.76</v>
      </c>
      <c r="I99" t="n">
        <v>22</v>
      </c>
      <c r="J99" t="n">
        <v>255</v>
      </c>
      <c r="K99" t="n">
        <v>56.13</v>
      </c>
      <c r="L99" t="n">
        <v>25.25</v>
      </c>
      <c r="M99" t="n">
        <v>20</v>
      </c>
      <c r="N99" t="n">
        <v>63.62</v>
      </c>
      <c r="O99" t="n">
        <v>31683.59</v>
      </c>
      <c r="P99" t="n">
        <v>731.16</v>
      </c>
      <c r="Q99" t="n">
        <v>1367.27</v>
      </c>
      <c r="R99" t="n">
        <v>125.38</v>
      </c>
      <c r="S99" t="n">
        <v>104.26</v>
      </c>
      <c r="T99" t="n">
        <v>9637.18</v>
      </c>
      <c r="U99" t="n">
        <v>0.83</v>
      </c>
      <c r="V99" t="n">
        <v>0.9</v>
      </c>
      <c r="W99" t="n">
        <v>20.67</v>
      </c>
      <c r="X99" t="n">
        <v>0.58</v>
      </c>
      <c r="Y99" t="n">
        <v>1</v>
      </c>
      <c r="Z99" t="n">
        <v>10</v>
      </c>
      <c r="AA99" t="n">
        <v>1555.90322001075</v>
      </c>
      <c r="AB99" t="n">
        <v>2128.855427224294</v>
      </c>
      <c r="AC99" t="n">
        <v>1925.680453117365</v>
      </c>
      <c r="AD99" t="n">
        <v>1555903.22001075</v>
      </c>
      <c r="AE99" t="n">
        <v>2128855.427224294</v>
      </c>
      <c r="AF99" t="n">
        <v>2.301487051757423e-06</v>
      </c>
      <c r="AG99" t="n">
        <v>2.3625</v>
      </c>
      <c r="AH99" t="n">
        <v>1925680.453117365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1.763</v>
      </c>
      <c r="E100" t="n">
        <v>56.72</v>
      </c>
      <c r="F100" t="n">
        <v>53.18</v>
      </c>
      <c r="G100" t="n">
        <v>145.04</v>
      </c>
      <c r="H100" t="n">
        <v>1.78</v>
      </c>
      <c r="I100" t="n">
        <v>22</v>
      </c>
      <c r="J100" t="n">
        <v>255.45</v>
      </c>
      <c r="K100" t="n">
        <v>56.13</v>
      </c>
      <c r="L100" t="n">
        <v>25.5</v>
      </c>
      <c r="M100" t="n">
        <v>20</v>
      </c>
      <c r="N100" t="n">
        <v>63.82</v>
      </c>
      <c r="O100" t="n">
        <v>31739.82</v>
      </c>
      <c r="P100" t="n">
        <v>730.96</v>
      </c>
      <c r="Q100" t="n">
        <v>1367.19</v>
      </c>
      <c r="R100" t="n">
        <v>126.05</v>
      </c>
      <c r="S100" t="n">
        <v>104.26</v>
      </c>
      <c r="T100" t="n">
        <v>9970.6</v>
      </c>
      <c r="U100" t="n">
        <v>0.83</v>
      </c>
      <c r="V100" t="n">
        <v>0.9</v>
      </c>
      <c r="W100" t="n">
        <v>20.68</v>
      </c>
      <c r="X100" t="n">
        <v>0.6</v>
      </c>
      <c r="Y100" t="n">
        <v>1</v>
      </c>
      <c r="Z100" t="n">
        <v>10</v>
      </c>
      <c r="AA100" t="n">
        <v>1556.444092078022</v>
      </c>
      <c r="AB100" t="n">
        <v>2129.595472248327</v>
      </c>
      <c r="AC100" t="n">
        <v>1926.349869282963</v>
      </c>
      <c r="AD100" t="n">
        <v>1556444.092078022</v>
      </c>
      <c r="AE100" t="n">
        <v>2129595.472248327</v>
      </c>
      <c r="AF100" t="n">
        <v>2.300573607897226e-06</v>
      </c>
      <c r="AG100" t="n">
        <v>2.363333333333333</v>
      </c>
      <c r="AH100" t="n">
        <v>1926349.869282963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1.763</v>
      </c>
      <c r="E101" t="n">
        <v>56.72</v>
      </c>
      <c r="F101" t="n">
        <v>53.18</v>
      </c>
      <c r="G101" t="n">
        <v>145.04</v>
      </c>
      <c r="H101" t="n">
        <v>1.79</v>
      </c>
      <c r="I101" t="n">
        <v>22</v>
      </c>
      <c r="J101" t="n">
        <v>255.91</v>
      </c>
      <c r="K101" t="n">
        <v>56.13</v>
      </c>
      <c r="L101" t="n">
        <v>25.75</v>
      </c>
      <c r="M101" t="n">
        <v>20</v>
      </c>
      <c r="N101" t="n">
        <v>64.03</v>
      </c>
      <c r="O101" t="n">
        <v>31796.12</v>
      </c>
      <c r="P101" t="n">
        <v>730.46</v>
      </c>
      <c r="Q101" t="n">
        <v>1367.2</v>
      </c>
      <c r="R101" t="n">
        <v>126.12</v>
      </c>
      <c r="S101" t="n">
        <v>104.26</v>
      </c>
      <c r="T101" t="n">
        <v>10004.65</v>
      </c>
      <c r="U101" t="n">
        <v>0.83</v>
      </c>
      <c r="V101" t="n">
        <v>0.9</v>
      </c>
      <c r="W101" t="n">
        <v>20.68</v>
      </c>
      <c r="X101" t="n">
        <v>0.6</v>
      </c>
      <c r="Y101" t="n">
        <v>1</v>
      </c>
      <c r="Z101" t="n">
        <v>10</v>
      </c>
      <c r="AA101" t="n">
        <v>1555.758145324766</v>
      </c>
      <c r="AB101" t="n">
        <v>2128.656929638687</v>
      </c>
      <c r="AC101" t="n">
        <v>1925.500899862734</v>
      </c>
      <c r="AD101" t="n">
        <v>1555758.145324766</v>
      </c>
      <c r="AE101" t="n">
        <v>2128656.929638687</v>
      </c>
      <c r="AF101" t="n">
        <v>2.300573607897226e-06</v>
      </c>
      <c r="AG101" t="n">
        <v>2.363333333333333</v>
      </c>
      <c r="AH101" t="n">
        <v>1925500.899862734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1.763</v>
      </c>
      <c r="E102" t="n">
        <v>56.72</v>
      </c>
      <c r="F102" t="n">
        <v>53.18</v>
      </c>
      <c r="G102" t="n">
        <v>145.03</v>
      </c>
      <c r="H102" t="n">
        <v>1.8</v>
      </c>
      <c r="I102" t="n">
        <v>22</v>
      </c>
      <c r="J102" t="n">
        <v>256.36</v>
      </c>
      <c r="K102" t="n">
        <v>56.13</v>
      </c>
      <c r="L102" t="n">
        <v>26</v>
      </c>
      <c r="M102" t="n">
        <v>20</v>
      </c>
      <c r="N102" t="n">
        <v>64.23999999999999</v>
      </c>
      <c r="O102" t="n">
        <v>31852.5</v>
      </c>
      <c r="P102" t="n">
        <v>728.21</v>
      </c>
      <c r="Q102" t="n">
        <v>1367.17</v>
      </c>
      <c r="R102" t="n">
        <v>126.31</v>
      </c>
      <c r="S102" t="n">
        <v>104.26</v>
      </c>
      <c r="T102" t="n">
        <v>10100.57</v>
      </c>
      <c r="U102" t="n">
        <v>0.83</v>
      </c>
      <c r="V102" t="n">
        <v>0.9</v>
      </c>
      <c r="W102" t="n">
        <v>20.67</v>
      </c>
      <c r="X102" t="n">
        <v>0.6</v>
      </c>
      <c r="Y102" t="n">
        <v>1</v>
      </c>
      <c r="Z102" t="n">
        <v>10</v>
      </c>
      <c r="AA102" t="n">
        <v>1552.671384935112</v>
      </c>
      <c r="AB102" t="n">
        <v>2124.433487895305</v>
      </c>
      <c r="AC102" t="n">
        <v>1921.680537471703</v>
      </c>
      <c r="AD102" t="n">
        <v>1552671.384935112</v>
      </c>
      <c r="AE102" t="n">
        <v>2124433.487895305</v>
      </c>
      <c r="AF102" t="n">
        <v>2.300573607897226e-06</v>
      </c>
      <c r="AG102" t="n">
        <v>2.363333333333333</v>
      </c>
      <c r="AH102" t="n">
        <v>1921680.537471703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1.7657</v>
      </c>
      <c r="E103" t="n">
        <v>56.64</v>
      </c>
      <c r="F103" t="n">
        <v>53.14</v>
      </c>
      <c r="G103" t="n">
        <v>151.82</v>
      </c>
      <c r="H103" t="n">
        <v>1.82</v>
      </c>
      <c r="I103" t="n">
        <v>21</v>
      </c>
      <c r="J103" t="n">
        <v>256.82</v>
      </c>
      <c r="K103" t="n">
        <v>56.13</v>
      </c>
      <c r="L103" t="n">
        <v>26.25</v>
      </c>
      <c r="M103" t="n">
        <v>19</v>
      </c>
      <c r="N103" t="n">
        <v>64.45</v>
      </c>
      <c r="O103" t="n">
        <v>31909.08</v>
      </c>
      <c r="P103" t="n">
        <v>727.38</v>
      </c>
      <c r="Q103" t="n">
        <v>1367.18</v>
      </c>
      <c r="R103" t="n">
        <v>124.7</v>
      </c>
      <c r="S103" t="n">
        <v>104.26</v>
      </c>
      <c r="T103" t="n">
        <v>9302.59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1548.76756110046</v>
      </c>
      <c r="AB103" t="n">
        <v>2119.092103900181</v>
      </c>
      <c r="AC103" t="n">
        <v>1916.848927668394</v>
      </c>
      <c r="AD103" t="n">
        <v>1548767.56110046</v>
      </c>
      <c r="AE103" t="n">
        <v>2119092.103900181</v>
      </c>
      <c r="AF103" t="n">
        <v>2.304096891357987e-06</v>
      </c>
      <c r="AG103" t="n">
        <v>2.36</v>
      </c>
      <c r="AH103" t="n">
        <v>1916848.927668395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1.7656</v>
      </c>
      <c r="E104" t="n">
        <v>56.64</v>
      </c>
      <c r="F104" t="n">
        <v>53.14</v>
      </c>
      <c r="G104" t="n">
        <v>151.82</v>
      </c>
      <c r="H104" t="n">
        <v>1.83</v>
      </c>
      <c r="I104" t="n">
        <v>21</v>
      </c>
      <c r="J104" t="n">
        <v>257.28</v>
      </c>
      <c r="K104" t="n">
        <v>56.13</v>
      </c>
      <c r="L104" t="n">
        <v>26.5</v>
      </c>
      <c r="M104" t="n">
        <v>19</v>
      </c>
      <c r="N104" t="n">
        <v>64.66</v>
      </c>
      <c r="O104" t="n">
        <v>31965.61</v>
      </c>
      <c r="P104" t="n">
        <v>727.71</v>
      </c>
      <c r="Q104" t="n">
        <v>1367.21</v>
      </c>
      <c r="R104" t="n">
        <v>124.85</v>
      </c>
      <c r="S104" t="n">
        <v>104.26</v>
      </c>
      <c r="T104" t="n">
        <v>9378.360000000001</v>
      </c>
      <c r="U104" t="n">
        <v>0.84</v>
      </c>
      <c r="V104" t="n">
        <v>0.9</v>
      </c>
      <c r="W104" t="n">
        <v>20.67</v>
      </c>
      <c r="X104" t="n">
        <v>0.5600000000000001</v>
      </c>
      <c r="Y104" t="n">
        <v>1</v>
      </c>
      <c r="Z104" t="n">
        <v>10</v>
      </c>
      <c r="AA104" t="n">
        <v>1549.305959064265</v>
      </c>
      <c r="AB104" t="n">
        <v>2119.828763746701</v>
      </c>
      <c r="AC104" t="n">
        <v>1917.515281733072</v>
      </c>
      <c r="AD104" t="n">
        <v>1549305.959064265</v>
      </c>
      <c r="AE104" t="n">
        <v>2119828.763746702</v>
      </c>
      <c r="AF104" t="n">
        <v>2.303966399377959e-06</v>
      </c>
      <c r="AG104" t="n">
        <v>2.36</v>
      </c>
      <c r="AH104" t="n">
        <v>1917515.281733072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1.7654</v>
      </c>
      <c r="E105" t="n">
        <v>56.64</v>
      </c>
      <c r="F105" t="n">
        <v>53.14</v>
      </c>
      <c r="G105" t="n">
        <v>151.84</v>
      </c>
      <c r="H105" t="n">
        <v>1.85</v>
      </c>
      <c r="I105" t="n">
        <v>21</v>
      </c>
      <c r="J105" t="n">
        <v>257.74</v>
      </c>
      <c r="K105" t="n">
        <v>56.13</v>
      </c>
      <c r="L105" t="n">
        <v>26.75</v>
      </c>
      <c r="M105" t="n">
        <v>19</v>
      </c>
      <c r="N105" t="n">
        <v>64.86</v>
      </c>
      <c r="O105" t="n">
        <v>32022.22</v>
      </c>
      <c r="P105" t="n">
        <v>726.9400000000001</v>
      </c>
      <c r="Q105" t="n">
        <v>1367.23</v>
      </c>
      <c r="R105" t="n">
        <v>124.79</v>
      </c>
      <c r="S105" t="n">
        <v>104.26</v>
      </c>
      <c r="T105" t="n">
        <v>9347.530000000001</v>
      </c>
      <c r="U105" t="n">
        <v>0.84</v>
      </c>
      <c r="V105" t="n">
        <v>0.9</v>
      </c>
      <c r="W105" t="n">
        <v>20.68</v>
      </c>
      <c r="X105" t="n">
        <v>0.57</v>
      </c>
      <c r="Y105" t="n">
        <v>1</v>
      </c>
      <c r="Z105" t="n">
        <v>10</v>
      </c>
      <c r="AA105" t="n">
        <v>1548.423797270365</v>
      </c>
      <c r="AB105" t="n">
        <v>2118.621751062055</v>
      </c>
      <c r="AC105" t="n">
        <v>1916.423464644995</v>
      </c>
      <c r="AD105" t="n">
        <v>1548423.797270365</v>
      </c>
      <c r="AE105" t="n">
        <v>2118621.751062055</v>
      </c>
      <c r="AF105" t="n">
        <v>2.303705415417903e-06</v>
      </c>
      <c r="AG105" t="n">
        <v>2.36</v>
      </c>
      <c r="AH105" t="n">
        <v>1916423.464644995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1.7653</v>
      </c>
      <c r="E106" t="n">
        <v>56.65</v>
      </c>
      <c r="F106" t="n">
        <v>53.15</v>
      </c>
      <c r="G106" t="n">
        <v>151.85</v>
      </c>
      <c r="H106" t="n">
        <v>1.86</v>
      </c>
      <c r="I106" t="n">
        <v>21</v>
      </c>
      <c r="J106" t="n">
        <v>258.2</v>
      </c>
      <c r="K106" t="n">
        <v>56.13</v>
      </c>
      <c r="L106" t="n">
        <v>27</v>
      </c>
      <c r="M106" t="n">
        <v>19</v>
      </c>
      <c r="N106" t="n">
        <v>65.06999999999999</v>
      </c>
      <c r="O106" t="n">
        <v>32078.91</v>
      </c>
      <c r="P106" t="n">
        <v>725.54</v>
      </c>
      <c r="Q106" t="n">
        <v>1367.19</v>
      </c>
      <c r="R106" t="n">
        <v>125.02</v>
      </c>
      <c r="S106" t="n">
        <v>104.26</v>
      </c>
      <c r="T106" t="n">
        <v>9461.09</v>
      </c>
      <c r="U106" t="n">
        <v>0.83</v>
      </c>
      <c r="V106" t="n">
        <v>0.9</v>
      </c>
      <c r="W106" t="n">
        <v>20.68</v>
      </c>
      <c r="X106" t="n">
        <v>0.57</v>
      </c>
      <c r="Y106" t="n">
        <v>1</v>
      </c>
      <c r="Z106" t="n">
        <v>10</v>
      </c>
      <c r="AA106" t="n">
        <v>1546.695432791927</v>
      </c>
      <c r="AB106" t="n">
        <v>2116.256926532598</v>
      </c>
      <c r="AC106" t="n">
        <v>1914.284335649577</v>
      </c>
      <c r="AD106" t="n">
        <v>1546695.432791928</v>
      </c>
      <c r="AE106" t="n">
        <v>2116256.926532598</v>
      </c>
      <c r="AF106" t="n">
        <v>2.303574923437875e-06</v>
      </c>
      <c r="AG106" t="n">
        <v>2.360416666666667</v>
      </c>
      <c r="AH106" t="n">
        <v>1914284.335649577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1.7676</v>
      </c>
      <c r="E107" t="n">
        <v>56.57</v>
      </c>
      <c r="F107" t="n">
        <v>53.12</v>
      </c>
      <c r="G107" t="n">
        <v>159.35</v>
      </c>
      <c r="H107" t="n">
        <v>1.87</v>
      </c>
      <c r="I107" t="n">
        <v>20</v>
      </c>
      <c r="J107" t="n">
        <v>258.66</v>
      </c>
      <c r="K107" t="n">
        <v>56.13</v>
      </c>
      <c r="L107" t="n">
        <v>27.25</v>
      </c>
      <c r="M107" t="n">
        <v>18</v>
      </c>
      <c r="N107" t="n">
        <v>65.28</v>
      </c>
      <c r="O107" t="n">
        <v>32135.68</v>
      </c>
      <c r="P107" t="n">
        <v>723.0599999999999</v>
      </c>
      <c r="Q107" t="n">
        <v>1367.26</v>
      </c>
      <c r="R107" t="n">
        <v>123.96</v>
      </c>
      <c r="S107" t="n">
        <v>104.26</v>
      </c>
      <c r="T107" t="n">
        <v>8937.27</v>
      </c>
      <c r="U107" t="n">
        <v>0.84</v>
      </c>
      <c r="V107" t="n">
        <v>0.9</v>
      </c>
      <c r="W107" t="n">
        <v>20.68</v>
      </c>
      <c r="X107" t="n">
        <v>0.54</v>
      </c>
      <c r="Y107" t="n">
        <v>1</v>
      </c>
      <c r="Z107" t="n">
        <v>10</v>
      </c>
      <c r="AA107" t="n">
        <v>1540.990883662908</v>
      </c>
      <c r="AB107" t="n">
        <v>2108.451710747328</v>
      </c>
      <c r="AC107" t="n">
        <v>1907.224038704164</v>
      </c>
      <c r="AD107" t="n">
        <v>1540990.883662908</v>
      </c>
      <c r="AE107" t="n">
        <v>2108451.710747328</v>
      </c>
      <c r="AF107" t="n">
        <v>2.306576238978523e-06</v>
      </c>
      <c r="AG107" t="n">
        <v>2.357083333333333</v>
      </c>
      <c r="AH107" t="n">
        <v>1907224.038704164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1.7679</v>
      </c>
      <c r="E108" t="n">
        <v>56.57</v>
      </c>
      <c r="F108" t="n">
        <v>53.11</v>
      </c>
      <c r="G108" t="n">
        <v>159.32</v>
      </c>
      <c r="H108" t="n">
        <v>1.89</v>
      </c>
      <c r="I108" t="n">
        <v>20</v>
      </c>
      <c r="J108" t="n">
        <v>259.12</v>
      </c>
      <c r="K108" t="n">
        <v>56.13</v>
      </c>
      <c r="L108" t="n">
        <v>27.5</v>
      </c>
      <c r="M108" t="n">
        <v>18</v>
      </c>
      <c r="N108" t="n">
        <v>65.48999999999999</v>
      </c>
      <c r="O108" t="n">
        <v>32192.53</v>
      </c>
      <c r="P108" t="n">
        <v>724.52</v>
      </c>
      <c r="Q108" t="n">
        <v>1367.22</v>
      </c>
      <c r="R108" t="n">
        <v>123.75</v>
      </c>
      <c r="S108" t="n">
        <v>104.26</v>
      </c>
      <c r="T108" t="n">
        <v>8831.379999999999</v>
      </c>
      <c r="U108" t="n">
        <v>0.84</v>
      </c>
      <c r="V108" t="n">
        <v>0.9</v>
      </c>
      <c r="W108" t="n">
        <v>20.68</v>
      </c>
      <c r="X108" t="n">
        <v>0.53</v>
      </c>
      <c r="Y108" t="n">
        <v>1</v>
      </c>
      <c r="Z108" t="n">
        <v>10</v>
      </c>
      <c r="AA108" t="n">
        <v>1542.63168258284</v>
      </c>
      <c r="AB108" t="n">
        <v>2110.696724216518</v>
      </c>
      <c r="AC108" t="n">
        <v>1909.254791238751</v>
      </c>
      <c r="AD108" t="n">
        <v>1542631.68258284</v>
      </c>
      <c r="AE108" t="n">
        <v>2110696.724216518</v>
      </c>
      <c r="AF108" t="n">
        <v>2.306967714918608e-06</v>
      </c>
      <c r="AG108" t="n">
        <v>2.357083333333333</v>
      </c>
      <c r="AH108" t="n">
        <v>1909254.791238751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1.7681</v>
      </c>
      <c r="E109" t="n">
        <v>56.56</v>
      </c>
      <c r="F109" t="n">
        <v>53.1</v>
      </c>
      <c r="G109" t="n">
        <v>159.3</v>
      </c>
      <c r="H109" t="n">
        <v>1.9</v>
      </c>
      <c r="I109" t="n">
        <v>20</v>
      </c>
      <c r="J109" t="n">
        <v>259.58</v>
      </c>
      <c r="K109" t="n">
        <v>56.13</v>
      </c>
      <c r="L109" t="n">
        <v>27.75</v>
      </c>
      <c r="M109" t="n">
        <v>18</v>
      </c>
      <c r="N109" t="n">
        <v>65.70999999999999</v>
      </c>
      <c r="O109" t="n">
        <v>32249.46</v>
      </c>
      <c r="P109" t="n">
        <v>725.52</v>
      </c>
      <c r="Q109" t="n">
        <v>1367.17</v>
      </c>
      <c r="R109" t="n">
        <v>123.67</v>
      </c>
      <c r="S109" t="n">
        <v>104.26</v>
      </c>
      <c r="T109" t="n">
        <v>8789.98</v>
      </c>
      <c r="U109" t="n">
        <v>0.84</v>
      </c>
      <c r="V109" t="n">
        <v>0.9</v>
      </c>
      <c r="W109" t="n">
        <v>20.67</v>
      </c>
      <c r="X109" t="n">
        <v>0.53</v>
      </c>
      <c r="Y109" t="n">
        <v>1</v>
      </c>
      <c r="Z109" t="n">
        <v>10</v>
      </c>
      <c r="AA109" t="n">
        <v>1543.724582732149</v>
      </c>
      <c r="AB109" t="n">
        <v>2112.192078416154</v>
      </c>
      <c r="AC109" t="n">
        <v>1910.607430932316</v>
      </c>
      <c r="AD109" t="n">
        <v>1543724.582732149</v>
      </c>
      <c r="AE109" t="n">
        <v>2112192.078416154</v>
      </c>
      <c r="AF109" t="n">
        <v>2.307228698878664e-06</v>
      </c>
      <c r="AG109" t="n">
        <v>2.356666666666667</v>
      </c>
      <c r="AH109" t="n">
        <v>1910607.430932316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1.7675</v>
      </c>
      <c r="E110" t="n">
        <v>56.58</v>
      </c>
      <c r="F110" t="n">
        <v>53.12</v>
      </c>
      <c r="G110" t="n">
        <v>159.35</v>
      </c>
      <c r="H110" t="n">
        <v>1.92</v>
      </c>
      <c r="I110" t="n">
        <v>20</v>
      </c>
      <c r="J110" t="n">
        <v>260.05</v>
      </c>
      <c r="K110" t="n">
        <v>56.13</v>
      </c>
      <c r="L110" t="n">
        <v>28</v>
      </c>
      <c r="M110" t="n">
        <v>18</v>
      </c>
      <c r="N110" t="n">
        <v>65.92</v>
      </c>
      <c r="O110" t="n">
        <v>32306.46</v>
      </c>
      <c r="P110" t="n">
        <v>725.7</v>
      </c>
      <c r="Q110" t="n">
        <v>1367.24</v>
      </c>
      <c r="R110" t="n">
        <v>124.09</v>
      </c>
      <c r="S110" t="n">
        <v>104.26</v>
      </c>
      <c r="T110" t="n">
        <v>8999.610000000001</v>
      </c>
      <c r="U110" t="n">
        <v>0.84</v>
      </c>
      <c r="V110" t="n">
        <v>0.9</v>
      </c>
      <c r="W110" t="n">
        <v>20.68</v>
      </c>
      <c r="X110" t="n">
        <v>0.54</v>
      </c>
      <c r="Y110" t="n">
        <v>1</v>
      </c>
      <c r="Z110" t="n">
        <v>10</v>
      </c>
      <c r="AA110" t="n">
        <v>1544.693326457334</v>
      </c>
      <c r="AB110" t="n">
        <v>2113.51755631891</v>
      </c>
      <c r="AC110" t="n">
        <v>1911.806407084353</v>
      </c>
      <c r="AD110" t="n">
        <v>1544693.326457334</v>
      </c>
      <c r="AE110" t="n">
        <v>2113517.55631891</v>
      </c>
      <c r="AF110" t="n">
        <v>2.306445746998495e-06</v>
      </c>
      <c r="AG110" t="n">
        <v>2.3575</v>
      </c>
      <c r="AH110" t="n">
        <v>1911806.407084353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1.7676</v>
      </c>
      <c r="E111" t="n">
        <v>56.57</v>
      </c>
      <c r="F111" t="n">
        <v>53.12</v>
      </c>
      <c r="G111" t="n">
        <v>159.35</v>
      </c>
      <c r="H111" t="n">
        <v>1.93</v>
      </c>
      <c r="I111" t="n">
        <v>20</v>
      </c>
      <c r="J111" t="n">
        <v>260.51</v>
      </c>
      <c r="K111" t="n">
        <v>56.13</v>
      </c>
      <c r="L111" t="n">
        <v>28.25</v>
      </c>
      <c r="M111" t="n">
        <v>18</v>
      </c>
      <c r="N111" t="n">
        <v>66.13</v>
      </c>
      <c r="O111" t="n">
        <v>32363.54</v>
      </c>
      <c r="P111" t="n">
        <v>724.15</v>
      </c>
      <c r="Q111" t="n">
        <v>1367.24</v>
      </c>
      <c r="R111" t="n">
        <v>124.14</v>
      </c>
      <c r="S111" t="n">
        <v>104.26</v>
      </c>
      <c r="T111" t="n">
        <v>9023.959999999999</v>
      </c>
      <c r="U111" t="n">
        <v>0.84</v>
      </c>
      <c r="V111" t="n">
        <v>0.9</v>
      </c>
      <c r="W111" t="n">
        <v>20.67</v>
      </c>
      <c r="X111" t="n">
        <v>0.54</v>
      </c>
      <c r="Y111" t="n">
        <v>1</v>
      </c>
      <c r="Z111" t="n">
        <v>10</v>
      </c>
      <c r="AA111" t="n">
        <v>1542.482356051831</v>
      </c>
      <c r="AB111" t="n">
        <v>2110.492409068971</v>
      </c>
      <c r="AC111" t="n">
        <v>1909.069975642127</v>
      </c>
      <c r="AD111" t="n">
        <v>1542482.356051831</v>
      </c>
      <c r="AE111" t="n">
        <v>2110492.40906897</v>
      </c>
      <c r="AF111" t="n">
        <v>2.306576238978523e-06</v>
      </c>
      <c r="AG111" t="n">
        <v>2.357083333333333</v>
      </c>
      <c r="AH111" t="n">
        <v>1909069.975642127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1.767</v>
      </c>
      <c r="E112" t="n">
        <v>56.59</v>
      </c>
      <c r="F112" t="n">
        <v>53.13</v>
      </c>
      <c r="G112" t="n">
        <v>159.4</v>
      </c>
      <c r="H112" t="n">
        <v>1.94</v>
      </c>
      <c r="I112" t="n">
        <v>20</v>
      </c>
      <c r="J112" t="n">
        <v>260.97</v>
      </c>
      <c r="K112" t="n">
        <v>56.13</v>
      </c>
      <c r="L112" t="n">
        <v>28.5</v>
      </c>
      <c r="M112" t="n">
        <v>18</v>
      </c>
      <c r="N112" t="n">
        <v>66.34999999999999</v>
      </c>
      <c r="O112" t="n">
        <v>32420.71</v>
      </c>
      <c r="P112" t="n">
        <v>720.53</v>
      </c>
      <c r="Q112" t="n">
        <v>1367.18</v>
      </c>
      <c r="R112" t="n">
        <v>124.57</v>
      </c>
      <c r="S112" t="n">
        <v>104.26</v>
      </c>
      <c r="T112" t="n">
        <v>9238.950000000001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1538.150257236628</v>
      </c>
      <c r="AB112" t="n">
        <v>2104.565040351298</v>
      </c>
      <c r="AC112" t="n">
        <v>1903.708306675755</v>
      </c>
      <c r="AD112" t="n">
        <v>1538150.257236628</v>
      </c>
      <c r="AE112" t="n">
        <v>2104565.040351298</v>
      </c>
      <c r="AF112" t="n">
        <v>2.305793287098354e-06</v>
      </c>
      <c r="AG112" t="n">
        <v>2.357916666666667</v>
      </c>
      <c r="AH112" t="n">
        <v>1903708.306675755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1.7698</v>
      </c>
      <c r="E113" t="n">
        <v>56.5</v>
      </c>
      <c r="F113" t="n">
        <v>53.09</v>
      </c>
      <c r="G113" t="n">
        <v>167.65</v>
      </c>
      <c r="H113" t="n">
        <v>1.96</v>
      </c>
      <c r="I113" t="n">
        <v>19</v>
      </c>
      <c r="J113" t="n">
        <v>261.44</v>
      </c>
      <c r="K113" t="n">
        <v>56.13</v>
      </c>
      <c r="L113" t="n">
        <v>28.75</v>
      </c>
      <c r="M113" t="n">
        <v>17</v>
      </c>
      <c r="N113" t="n">
        <v>66.56</v>
      </c>
      <c r="O113" t="n">
        <v>32477.95</v>
      </c>
      <c r="P113" t="n">
        <v>719.59</v>
      </c>
      <c r="Q113" t="n">
        <v>1367.21</v>
      </c>
      <c r="R113" t="n">
        <v>123.2</v>
      </c>
      <c r="S113" t="n">
        <v>104.26</v>
      </c>
      <c r="T113" t="n">
        <v>8562.860000000001</v>
      </c>
      <c r="U113" t="n">
        <v>0.85</v>
      </c>
      <c r="V113" t="n">
        <v>0.9</v>
      </c>
      <c r="W113" t="n">
        <v>20.67</v>
      </c>
      <c r="X113" t="n">
        <v>0.51</v>
      </c>
      <c r="Y113" t="n">
        <v>1</v>
      </c>
      <c r="Z113" t="n">
        <v>10</v>
      </c>
      <c r="AA113" t="n">
        <v>1534.037554026073</v>
      </c>
      <c r="AB113" t="n">
        <v>2098.937858378957</v>
      </c>
      <c r="AC113" t="n">
        <v>1898.618175053055</v>
      </c>
      <c r="AD113" t="n">
        <v>1534037.554026073</v>
      </c>
      <c r="AE113" t="n">
        <v>2098937.858378957</v>
      </c>
      <c r="AF113" t="n">
        <v>2.309447062539144e-06</v>
      </c>
      <c r="AG113" t="n">
        <v>2.354166666666667</v>
      </c>
      <c r="AH113" t="n">
        <v>1898618.175053054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1.7695</v>
      </c>
      <c r="E114" t="n">
        <v>56.51</v>
      </c>
      <c r="F114" t="n">
        <v>53.1</v>
      </c>
      <c r="G114" t="n">
        <v>167.67</v>
      </c>
      <c r="H114" t="n">
        <v>1.97</v>
      </c>
      <c r="I114" t="n">
        <v>19</v>
      </c>
      <c r="J114" t="n">
        <v>261.9</v>
      </c>
      <c r="K114" t="n">
        <v>56.13</v>
      </c>
      <c r="L114" t="n">
        <v>29</v>
      </c>
      <c r="M114" t="n">
        <v>17</v>
      </c>
      <c r="N114" t="n">
        <v>66.77</v>
      </c>
      <c r="O114" t="n">
        <v>32535.28</v>
      </c>
      <c r="P114" t="n">
        <v>719.6</v>
      </c>
      <c r="Q114" t="n">
        <v>1367.22</v>
      </c>
      <c r="R114" t="n">
        <v>123.43</v>
      </c>
      <c r="S114" t="n">
        <v>104.26</v>
      </c>
      <c r="T114" t="n">
        <v>8675.26</v>
      </c>
      <c r="U114" t="n">
        <v>0.84</v>
      </c>
      <c r="V114" t="n">
        <v>0.9</v>
      </c>
      <c r="W114" t="n">
        <v>20.67</v>
      </c>
      <c r="X114" t="n">
        <v>0.52</v>
      </c>
      <c r="Y114" t="n">
        <v>1</v>
      </c>
      <c r="Z114" t="n">
        <v>10</v>
      </c>
      <c r="AA114" t="n">
        <v>1534.410396474454</v>
      </c>
      <c r="AB114" t="n">
        <v>2099.447997865479</v>
      </c>
      <c r="AC114" t="n">
        <v>1899.079627542969</v>
      </c>
      <c r="AD114" t="n">
        <v>1534410.396474454</v>
      </c>
      <c r="AE114" t="n">
        <v>2099447.997865479</v>
      </c>
      <c r="AF114" t="n">
        <v>2.309055586599059e-06</v>
      </c>
      <c r="AG114" t="n">
        <v>2.354583333333333</v>
      </c>
      <c r="AH114" t="n">
        <v>1899079.627542969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1.7697</v>
      </c>
      <c r="E115" t="n">
        <v>56.51</v>
      </c>
      <c r="F115" t="n">
        <v>53.09</v>
      </c>
      <c r="G115" t="n">
        <v>167.66</v>
      </c>
      <c r="H115" t="n">
        <v>1.98</v>
      </c>
      <c r="I115" t="n">
        <v>19</v>
      </c>
      <c r="J115" t="n">
        <v>262.37</v>
      </c>
      <c r="K115" t="n">
        <v>56.13</v>
      </c>
      <c r="L115" t="n">
        <v>29.25</v>
      </c>
      <c r="M115" t="n">
        <v>17</v>
      </c>
      <c r="N115" t="n">
        <v>66.98999999999999</v>
      </c>
      <c r="O115" t="n">
        <v>32592.68</v>
      </c>
      <c r="P115" t="n">
        <v>719.74</v>
      </c>
      <c r="Q115" t="n">
        <v>1367.24</v>
      </c>
      <c r="R115" t="n">
        <v>123.3</v>
      </c>
      <c r="S115" t="n">
        <v>104.26</v>
      </c>
      <c r="T115" t="n">
        <v>8613.190000000001</v>
      </c>
      <c r="U115" t="n">
        <v>0.85</v>
      </c>
      <c r="V115" t="n">
        <v>0.9</v>
      </c>
      <c r="W115" t="n">
        <v>20.67</v>
      </c>
      <c r="X115" t="n">
        <v>0.52</v>
      </c>
      <c r="Y115" t="n">
        <v>1</v>
      </c>
      <c r="Z115" t="n">
        <v>10</v>
      </c>
      <c r="AA115" t="n">
        <v>1534.3319259095</v>
      </c>
      <c r="AB115" t="n">
        <v>2099.340630976633</v>
      </c>
      <c r="AC115" t="n">
        <v>1898.982507599303</v>
      </c>
      <c r="AD115" t="n">
        <v>1534331.9259095</v>
      </c>
      <c r="AE115" t="n">
        <v>2099340.630976633</v>
      </c>
      <c r="AF115" t="n">
        <v>2.309316570559116e-06</v>
      </c>
      <c r="AG115" t="n">
        <v>2.354583333333333</v>
      </c>
      <c r="AH115" t="n">
        <v>1898982.507599303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1.7698</v>
      </c>
      <c r="E116" t="n">
        <v>56.5</v>
      </c>
      <c r="F116" t="n">
        <v>53.09</v>
      </c>
      <c r="G116" t="n">
        <v>167.65</v>
      </c>
      <c r="H116" t="n">
        <v>2</v>
      </c>
      <c r="I116" t="n">
        <v>19</v>
      </c>
      <c r="J116" t="n">
        <v>262.83</v>
      </c>
      <c r="K116" t="n">
        <v>56.13</v>
      </c>
      <c r="L116" t="n">
        <v>29.5</v>
      </c>
      <c r="M116" t="n">
        <v>17</v>
      </c>
      <c r="N116" t="n">
        <v>67.20999999999999</v>
      </c>
      <c r="O116" t="n">
        <v>32650.17</v>
      </c>
      <c r="P116" t="n">
        <v>718.88</v>
      </c>
      <c r="Q116" t="n">
        <v>1367.21</v>
      </c>
      <c r="R116" t="n">
        <v>123.17</v>
      </c>
      <c r="S116" t="n">
        <v>104.26</v>
      </c>
      <c r="T116" t="n">
        <v>8544.209999999999</v>
      </c>
      <c r="U116" t="n">
        <v>0.85</v>
      </c>
      <c r="V116" t="n">
        <v>0.9</v>
      </c>
      <c r="W116" t="n">
        <v>20.67</v>
      </c>
      <c r="X116" t="n">
        <v>0.51</v>
      </c>
      <c r="Y116" t="n">
        <v>1</v>
      </c>
      <c r="Z116" t="n">
        <v>10</v>
      </c>
      <c r="AA116" t="n">
        <v>1533.067252150772</v>
      </c>
      <c r="AB116" t="n">
        <v>2097.610248546472</v>
      </c>
      <c r="AC116" t="n">
        <v>1897.41727043967</v>
      </c>
      <c r="AD116" t="n">
        <v>1533067.252150772</v>
      </c>
      <c r="AE116" t="n">
        <v>2097610.248546472</v>
      </c>
      <c r="AF116" t="n">
        <v>2.309447062539144e-06</v>
      </c>
      <c r="AG116" t="n">
        <v>2.354166666666667</v>
      </c>
      <c r="AH116" t="n">
        <v>1897417.27043967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1.7697</v>
      </c>
      <c r="E117" t="n">
        <v>56.51</v>
      </c>
      <c r="F117" t="n">
        <v>53.09</v>
      </c>
      <c r="G117" t="n">
        <v>167.65</v>
      </c>
      <c r="H117" t="n">
        <v>2.01</v>
      </c>
      <c r="I117" t="n">
        <v>19</v>
      </c>
      <c r="J117" t="n">
        <v>263.3</v>
      </c>
      <c r="K117" t="n">
        <v>56.13</v>
      </c>
      <c r="L117" t="n">
        <v>29.75</v>
      </c>
      <c r="M117" t="n">
        <v>17</v>
      </c>
      <c r="N117" t="n">
        <v>67.42</v>
      </c>
      <c r="O117" t="n">
        <v>32707.74</v>
      </c>
      <c r="P117" t="n">
        <v>717.66</v>
      </c>
      <c r="Q117" t="n">
        <v>1367.18</v>
      </c>
      <c r="R117" t="n">
        <v>123.26</v>
      </c>
      <c r="S117" t="n">
        <v>104.26</v>
      </c>
      <c r="T117" t="n">
        <v>8592.41</v>
      </c>
      <c r="U117" t="n">
        <v>0.85</v>
      </c>
      <c r="V117" t="n">
        <v>0.9</v>
      </c>
      <c r="W117" t="n">
        <v>20.67</v>
      </c>
      <c r="X117" t="n">
        <v>0.51</v>
      </c>
      <c r="Y117" t="n">
        <v>1</v>
      </c>
      <c r="Z117" t="n">
        <v>10</v>
      </c>
      <c r="AA117" t="n">
        <v>1531.489190776923</v>
      </c>
      <c r="AB117" t="n">
        <v>2095.451075355617</v>
      </c>
      <c r="AC117" t="n">
        <v>1895.464165707732</v>
      </c>
      <c r="AD117" t="n">
        <v>1531489.190776923</v>
      </c>
      <c r="AE117" t="n">
        <v>2095451.075355618</v>
      </c>
      <c r="AF117" t="n">
        <v>2.309316570559116e-06</v>
      </c>
      <c r="AG117" t="n">
        <v>2.354583333333333</v>
      </c>
      <c r="AH117" t="n">
        <v>1895464.165707733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1.7697</v>
      </c>
      <c r="E118" t="n">
        <v>56.51</v>
      </c>
      <c r="F118" t="n">
        <v>53.09</v>
      </c>
      <c r="G118" t="n">
        <v>167.66</v>
      </c>
      <c r="H118" t="n">
        <v>2.02</v>
      </c>
      <c r="I118" t="n">
        <v>19</v>
      </c>
      <c r="J118" t="n">
        <v>263.77</v>
      </c>
      <c r="K118" t="n">
        <v>56.13</v>
      </c>
      <c r="L118" t="n">
        <v>30</v>
      </c>
      <c r="M118" t="n">
        <v>17</v>
      </c>
      <c r="N118" t="n">
        <v>67.64</v>
      </c>
      <c r="O118" t="n">
        <v>32765.39</v>
      </c>
      <c r="P118" t="n">
        <v>715.97</v>
      </c>
      <c r="Q118" t="n">
        <v>1367.24</v>
      </c>
      <c r="R118" t="n">
        <v>123.26</v>
      </c>
      <c r="S118" t="n">
        <v>104.26</v>
      </c>
      <c r="T118" t="n">
        <v>8591.49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1529.179468481704</v>
      </c>
      <c r="AB118" t="n">
        <v>2092.290811413543</v>
      </c>
      <c r="AC118" t="n">
        <v>1892.605512920831</v>
      </c>
      <c r="AD118" t="n">
        <v>1529179.468481704</v>
      </c>
      <c r="AE118" t="n">
        <v>2092290.811413543</v>
      </c>
      <c r="AF118" t="n">
        <v>2.309316570559116e-06</v>
      </c>
      <c r="AG118" t="n">
        <v>2.354583333333333</v>
      </c>
      <c r="AH118" t="n">
        <v>1892605.512920831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1.7722</v>
      </c>
      <c r="E119" t="n">
        <v>56.43</v>
      </c>
      <c r="F119" t="n">
        <v>53.05</v>
      </c>
      <c r="G119" t="n">
        <v>176.85</v>
      </c>
      <c r="H119" t="n">
        <v>2.04</v>
      </c>
      <c r="I119" t="n">
        <v>18</v>
      </c>
      <c r="J119" t="n">
        <v>264.23</v>
      </c>
      <c r="K119" t="n">
        <v>56.13</v>
      </c>
      <c r="L119" t="n">
        <v>30.25</v>
      </c>
      <c r="M119" t="n">
        <v>16</v>
      </c>
      <c r="N119" t="n">
        <v>67.86</v>
      </c>
      <c r="O119" t="n">
        <v>32823.12</v>
      </c>
      <c r="P119" t="n">
        <v>714.95</v>
      </c>
      <c r="Q119" t="n">
        <v>1367.2</v>
      </c>
      <c r="R119" t="n">
        <v>122.08</v>
      </c>
      <c r="S119" t="n">
        <v>104.26</v>
      </c>
      <c r="T119" t="n">
        <v>8005.86</v>
      </c>
      <c r="U119" t="n">
        <v>0.85</v>
      </c>
      <c r="V119" t="n">
        <v>0.9</v>
      </c>
      <c r="W119" t="n">
        <v>20.67</v>
      </c>
      <c r="X119" t="n">
        <v>0.48</v>
      </c>
      <c r="Y119" t="n">
        <v>1</v>
      </c>
      <c r="Z119" t="n">
        <v>10</v>
      </c>
      <c r="AA119" t="n">
        <v>1525.236029992941</v>
      </c>
      <c r="AB119" t="n">
        <v>2086.89522490099</v>
      </c>
      <c r="AC119" t="n">
        <v>1887.724873612283</v>
      </c>
      <c r="AD119" t="n">
        <v>1525236.029992942</v>
      </c>
      <c r="AE119" t="n">
        <v>2086895.22490099</v>
      </c>
      <c r="AF119" t="n">
        <v>2.312578870059821e-06</v>
      </c>
      <c r="AG119" t="n">
        <v>2.35125</v>
      </c>
      <c r="AH119" t="n">
        <v>1887724.873612283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1.7715</v>
      </c>
      <c r="E120" t="n">
        <v>56.45</v>
      </c>
      <c r="F120" t="n">
        <v>53.08</v>
      </c>
      <c r="G120" t="n">
        <v>176.92</v>
      </c>
      <c r="H120" t="n">
        <v>2.05</v>
      </c>
      <c r="I120" t="n">
        <v>18</v>
      </c>
      <c r="J120" t="n">
        <v>264.7</v>
      </c>
      <c r="K120" t="n">
        <v>56.13</v>
      </c>
      <c r="L120" t="n">
        <v>30.5</v>
      </c>
      <c r="M120" t="n">
        <v>16</v>
      </c>
      <c r="N120" t="n">
        <v>68.08</v>
      </c>
      <c r="O120" t="n">
        <v>32880.94</v>
      </c>
      <c r="P120" t="n">
        <v>716.45</v>
      </c>
      <c r="Q120" t="n">
        <v>1367.18</v>
      </c>
      <c r="R120" t="n">
        <v>122.86</v>
      </c>
      <c r="S120" t="n">
        <v>104.26</v>
      </c>
      <c r="T120" t="n">
        <v>8394.17</v>
      </c>
      <c r="U120" t="n">
        <v>0.85</v>
      </c>
      <c r="V120" t="n">
        <v>0.9</v>
      </c>
      <c r="W120" t="n">
        <v>20.67</v>
      </c>
      <c r="X120" t="n">
        <v>0.5</v>
      </c>
      <c r="Y120" t="n">
        <v>1</v>
      </c>
      <c r="Z120" t="n">
        <v>10</v>
      </c>
      <c r="AA120" t="n">
        <v>1528.182344432237</v>
      </c>
      <c r="AB120" t="n">
        <v>2090.926502299053</v>
      </c>
      <c r="AC120" t="n">
        <v>1891.371411553408</v>
      </c>
      <c r="AD120" t="n">
        <v>1528182.344432236</v>
      </c>
      <c r="AE120" t="n">
        <v>2090926.502299053</v>
      </c>
      <c r="AF120" t="n">
        <v>2.311665426199623e-06</v>
      </c>
      <c r="AG120" t="n">
        <v>2.352083333333333</v>
      </c>
      <c r="AH120" t="n">
        <v>1891371.411553408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1.7717</v>
      </c>
      <c r="E121" t="n">
        <v>56.44</v>
      </c>
      <c r="F121" t="n">
        <v>53.07</v>
      </c>
      <c r="G121" t="n">
        <v>176.9</v>
      </c>
      <c r="H121" t="n">
        <v>2.06</v>
      </c>
      <c r="I121" t="n">
        <v>18</v>
      </c>
      <c r="J121" t="n">
        <v>265.17</v>
      </c>
      <c r="K121" t="n">
        <v>56.13</v>
      </c>
      <c r="L121" t="n">
        <v>30.75</v>
      </c>
      <c r="M121" t="n">
        <v>16</v>
      </c>
      <c r="N121" t="n">
        <v>68.3</v>
      </c>
      <c r="O121" t="n">
        <v>32938.83</v>
      </c>
      <c r="P121" t="n">
        <v>715.59</v>
      </c>
      <c r="Q121" t="n">
        <v>1367.15</v>
      </c>
      <c r="R121" t="n">
        <v>122.81</v>
      </c>
      <c r="S121" t="n">
        <v>104.26</v>
      </c>
      <c r="T121" t="n">
        <v>8373.129999999999</v>
      </c>
      <c r="U121" t="n">
        <v>0.85</v>
      </c>
      <c r="V121" t="n">
        <v>0.9</v>
      </c>
      <c r="W121" t="n">
        <v>20.67</v>
      </c>
      <c r="X121" t="n">
        <v>0.49</v>
      </c>
      <c r="Y121" t="n">
        <v>1</v>
      </c>
      <c r="Z121" t="n">
        <v>10</v>
      </c>
      <c r="AA121" t="n">
        <v>1526.735449661658</v>
      </c>
      <c r="AB121" t="n">
        <v>2088.946797041455</v>
      </c>
      <c r="AC121" t="n">
        <v>1889.580646587061</v>
      </c>
      <c r="AD121" t="n">
        <v>1526735.449661658</v>
      </c>
      <c r="AE121" t="n">
        <v>2088946.797041455</v>
      </c>
      <c r="AF121" t="n">
        <v>2.31192641015968e-06</v>
      </c>
      <c r="AG121" t="n">
        <v>2.351666666666667</v>
      </c>
      <c r="AH121" t="n">
        <v>1889580.646587061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1.7719</v>
      </c>
      <c r="E122" t="n">
        <v>56.44</v>
      </c>
      <c r="F122" t="n">
        <v>53.06</v>
      </c>
      <c r="G122" t="n">
        <v>176.88</v>
      </c>
      <c r="H122" t="n">
        <v>2.08</v>
      </c>
      <c r="I122" t="n">
        <v>18</v>
      </c>
      <c r="J122" t="n">
        <v>265.64</v>
      </c>
      <c r="K122" t="n">
        <v>56.13</v>
      </c>
      <c r="L122" t="n">
        <v>31</v>
      </c>
      <c r="M122" t="n">
        <v>16</v>
      </c>
      <c r="N122" t="n">
        <v>68.52</v>
      </c>
      <c r="O122" t="n">
        <v>32996.81</v>
      </c>
      <c r="P122" t="n">
        <v>715.51</v>
      </c>
      <c r="Q122" t="n">
        <v>1367.15</v>
      </c>
      <c r="R122" t="n">
        <v>122.42</v>
      </c>
      <c r="S122" t="n">
        <v>104.26</v>
      </c>
      <c r="T122" t="n">
        <v>8178.68</v>
      </c>
      <c r="U122" t="n">
        <v>0.85</v>
      </c>
      <c r="V122" t="n">
        <v>0.9</v>
      </c>
      <c r="W122" t="n">
        <v>20.67</v>
      </c>
      <c r="X122" t="n">
        <v>0.49</v>
      </c>
      <c r="Y122" t="n">
        <v>1</v>
      </c>
      <c r="Z122" t="n">
        <v>10</v>
      </c>
      <c r="AA122" t="n">
        <v>1526.357639026898</v>
      </c>
      <c r="AB122" t="n">
        <v>2088.429859863149</v>
      </c>
      <c r="AC122" t="n">
        <v>1889.113045167526</v>
      </c>
      <c r="AD122" t="n">
        <v>1526357.639026898</v>
      </c>
      <c r="AE122" t="n">
        <v>2088429.859863148</v>
      </c>
      <c r="AF122" t="n">
        <v>2.312187394119736e-06</v>
      </c>
      <c r="AG122" t="n">
        <v>2.351666666666667</v>
      </c>
      <c r="AH122" t="n">
        <v>1889113.045167526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1.7723</v>
      </c>
      <c r="E123" t="n">
        <v>56.42</v>
      </c>
      <c r="F123" t="n">
        <v>53.05</v>
      </c>
      <c r="G123" t="n">
        <v>176.83</v>
      </c>
      <c r="H123" t="n">
        <v>2.09</v>
      </c>
      <c r="I123" t="n">
        <v>18</v>
      </c>
      <c r="J123" t="n">
        <v>266.11</v>
      </c>
      <c r="K123" t="n">
        <v>56.13</v>
      </c>
      <c r="L123" t="n">
        <v>31.25</v>
      </c>
      <c r="M123" t="n">
        <v>16</v>
      </c>
      <c r="N123" t="n">
        <v>68.73999999999999</v>
      </c>
      <c r="O123" t="n">
        <v>33054.88</v>
      </c>
      <c r="P123" t="n">
        <v>713.88</v>
      </c>
      <c r="Q123" t="n">
        <v>1367.19</v>
      </c>
      <c r="R123" t="n">
        <v>121.96</v>
      </c>
      <c r="S123" t="n">
        <v>104.26</v>
      </c>
      <c r="T123" t="n">
        <v>7945.33</v>
      </c>
      <c r="U123" t="n">
        <v>0.85</v>
      </c>
      <c r="V123" t="n">
        <v>0.9</v>
      </c>
      <c r="W123" t="n">
        <v>20.67</v>
      </c>
      <c r="X123" t="n">
        <v>0.47</v>
      </c>
      <c r="Y123" t="n">
        <v>1</v>
      </c>
      <c r="Z123" t="n">
        <v>10</v>
      </c>
      <c r="AA123" t="n">
        <v>1523.687059983684</v>
      </c>
      <c r="AB123" t="n">
        <v>2084.775855798591</v>
      </c>
      <c r="AC123" t="n">
        <v>1885.807774122464</v>
      </c>
      <c r="AD123" t="n">
        <v>1523687.059983684</v>
      </c>
      <c r="AE123" t="n">
        <v>2084775.855798591</v>
      </c>
      <c r="AF123" t="n">
        <v>2.312709362039848e-06</v>
      </c>
      <c r="AG123" t="n">
        <v>2.350833333333334</v>
      </c>
      <c r="AH123" t="n">
        <v>1885807.774122464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1.7717</v>
      </c>
      <c r="E124" t="n">
        <v>56.44</v>
      </c>
      <c r="F124" t="n">
        <v>53.07</v>
      </c>
      <c r="G124" t="n">
        <v>176.9</v>
      </c>
      <c r="H124" t="n">
        <v>2.1</v>
      </c>
      <c r="I124" t="n">
        <v>18</v>
      </c>
      <c r="J124" t="n">
        <v>266.59</v>
      </c>
      <c r="K124" t="n">
        <v>56.13</v>
      </c>
      <c r="L124" t="n">
        <v>31.5</v>
      </c>
      <c r="M124" t="n">
        <v>16</v>
      </c>
      <c r="N124" t="n">
        <v>68.95999999999999</v>
      </c>
      <c r="O124" t="n">
        <v>33113.03</v>
      </c>
      <c r="P124" t="n">
        <v>713.3099999999999</v>
      </c>
      <c r="Q124" t="n">
        <v>1367.23</v>
      </c>
      <c r="R124" t="n">
        <v>122.54</v>
      </c>
      <c r="S124" t="n">
        <v>104.26</v>
      </c>
      <c r="T124" t="n">
        <v>8235.4</v>
      </c>
      <c r="U124" t="n">
        <v>0.85</v>
      </c>
      <c r="V124" t="n">
        <v>0.9</v>
      </c>
      <c r="W124" t="n">
        <v>20.67</v>
      </c>
      <c r="X124" t="n">
        <v>0.49</v>
      </c>
      <c r="Y124" t="n">
        <v>1</v>
      </c>
      <c r="Z124" t="n">
        <v>10</v>
      </c>
      <c r="AA124" t="n">
        <v>1523.622892222747</v>
      </c>
      <c r="AB124" t="n">
        <v>2084.688058637194</v>
      </c>
      <c r="AC124" t="n">
        <v>1885.728356198926</v>
      </c>
      <c r="AD124" t="n">
        <v>1523622.892222747</v>
      </c>
      <c r="AE124" t="n">
        <v>2084688.058637194</v>
      </c>
      <c r="AF124" t="n">
        <v>2.31192641015968e-06</v>
      </c>
      <c r="AG124" t="n">
        <v>2.351666666666667</v>
      </c>
      <c r="AH124" t="n">
        <v>1885728.356198926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1.7712</v>
      </c>
      <c r="E125" t="n">
        <v>56.46</v>
      </c>
      <c r="F125" t="n">
        <v>53.09</v>
      </c>
      <c r="G125" t="n">
        <v>176.95</v>
      </c>
      <c r="H125" t="n">
        <v>2.12</v>
      </c>
      <c r="I125" t="n">
        <v>18</v>
      </c>
      <c r="J125" t="n">
        <v>267.06</v>
      </c>
      <c r="K125" t="n">
        <v>56.13</v>
      </c>
      <c r="L125" t="n">
        <v>31.75</v>
      </c>
      <c r="M125" t="n">
        <v>16</v>
      </c>
      <c r="N125" t="n">
        <v>69.18000000000001</v>
      </c>
      <c r="O125" t="n">
        <v>33171.26</v>
      </c>
      <c r="P125" t="n">
        <v>711.36</v>
      </c>
      <c r="Q125" t="n">
        <v>1367.18</v>
      </c>
      <c r="R125" t="n">
        <v>123.12</v>
      </c>
      <c r="S125" t="n">
        <v>104.26</v>
      </c>
      <c r="T125" t="n">
        <v>8524.84</v>
      </c>
      <c r="U125" t="n">
        <v>0.85</v>
      </c>
      <c r="V125" t="n">
        <v>0.9</v>
      </c>
      <c r="W125" t="n">
        <v>20.67</v>
      </c>
      <c r="X125" t="n">
        <v>0.51</v>
      </c>
      <c r="Y125" t="n">
        <v>1</v>
      </c>
      <c r="Z125" t="n">
        <v>10</v>
      </c>
      <c r="AA125" t="n">
        <v>1521.58957966523</v>
      </c>
      <c r="AB125" t="n">
        <v>2081.90599069258</v>
      </c>
      <c r="AC125" t="n">
        <v>1883.211804914289</v>
      </c>
      <c r="AD125" t="n">
        <v>1521589.57966523</v>
      </c>
      <c r="AE125" t="n">
        <v>2081905.990692579</v>
      </c>
      <c r="AF125" t="n">
        <v>2.311273950259538e-06</v>
      </c>
      <c r="AG125" t="n">
        <v>2.3525</v>
      </c>
      <c r="AH125" t="n">
        <v>1883211.804914289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1.774</v>
      </c>
      <c r="E126" t="n">
        <v>56.37</v>
      </c>
      <c r="F126" t="n">
        <v>53.04</v>
      </c>
      <c r="G126" t="n">
        <v>187.2</v>
      </c>
      <c r="H126" t="n">
        <v>2.13</v>
      </c>
      <c r="I126" t="n">
        <v>17</v>
      </c>
      <c r="J126" t="n">
        <v>267.53</v>
      </c>
      <c r="K126" t="n">
        <v>56.13</v>
      </c>
      <c r="L126" t="n">
        <v>32</v>
      </c>
      <c r="M126" t="n">
        <v>15</v>
      </c>
      <c r="N126" t="n">
        <v>69.40000000000001</v>
      </c>
      <c r="O126" t="n">
        <v>33229.58</v>
      </c>
      <c r="P126" t="n">
        <v>710.5599999999999</v>
      </c>
      <c r="Q126" t="n">
        <v>1367.2</v>
      </c>
      <c r="R126" t="n">
        <v>121.47</v>
      </c>
      <c r="S126" t="n">
        <v>104.26</v>
      </c>
      <c r="T126" t="n">
        <v>7703.93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1517.604551240089</v>
      </c>
      <c r="AB126" t="n">
        <v>2076.453498994257</v>
      </c>
      <c r="AC126" t="n">
        <v>1878.279691371034</v>
      </c>
      <c r="AD126" t="n">
        <v>1517604.551240089</v>
      </c>
      <c r="AE126" t="n">
        <v>2076453.498994257</v>
      </c>
      <c r="AF126" t="n">
        <v>2.314927725700328e-06</v>
      </c>
      <c r="AG126" t="n">
        <v>2.34875</v>
      </c>
      <c r="AH126" t="n">
        <v>1878279.691371034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1.7744</v>
      </c>
      <c r="E127" t="n">
        <v>56.36</v>
      </c>
      <c r="F127" t="n">
        <v>53.03</v>
      </c>
      <c r="G127" t="n">
        <v>187.15</v>
      </c>
      <c r="H127" t="n">
        <v>2.14</v>
      </c>
      <c r="I127" t="n">
        <v>17</v>
      </c>
      <c r="J127" t="n">
        <v>268</v>
      </c>
      <c r="K127" t="n">
        <v>56.13</v>
      </c>
      <c r="L127" t="n">
        <v>32.25</v>
      </c>
      <c r="M127" t="n">
        <v>15</v>
      </c>
      <c r="N127" t="n">
        <v>69.63</v>
      </c>
      <c r="O127" t="n">
        <v>33287.98</v>
      </c>
      <c r="P127" t="n">
        <v>710.7</v>
      </c>
      <c r="Q127" t="n">
        <v>1367.22</v>
      </c>
      <c r="R127" t="n">
        <v>121.13</v>
      </c>
      <c r="S127" t="n">
        <v>104.26</v>
      </c>
      <c r="T127" t="n">
        <v>7535.59</v>
      </c>
      <c r="U127" t="n">
        <v>0.86</v>
      </c>
      <c r="V127" t="n">
        <v>0.9</v>
      </c>
      <c r="W127" t="n">
        <v>20.67</v>
      </c>
      <c r="X127" t="n">
        <v>0.45</v>
      </c>
      <c r="Y127" t="n">
        <v>1</v>
      </c>
      <c r="Z127" t="n">
        <v>10</v>
      </c>
      <c r="AA127" t="n">
        <v>1517.355797045822</v>
      </c>
      <c r="AB127" t="n">
        <v>2076.113142531399</v>
      </c>
      <c r="AC127" t="n">
        <v>1877.971818051298</v>
      </c>
      <c r="AD127" t="n">
        <v>1517355.797045822</v>
      </c>
      <c r="AE127" t="n">
        <v>2076113.142531399</v>
      </c>
      <c r="AF127" t="n">
        <v>2.315449693620441e-06</v>
      </c>
      <c r="AG127" t="n">
        <v>2.348333333333333</v>
      </c>
      <c r="AH127" t="n">
        <v>1877971.818051298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1.7746</v>
      </c>
      <c r="E128" t="n">
        <v>56.35</v>
      </c>
      <c r="F128" t="n">
        <v>53.02</v>
      </c>
      <c r="G128" t="n">
        <v>187.13</v>
      </c>
      <c r="H128" t="n">
        <v>2.15</v>
      </c>
      <c r="I128" t="n">
        <v>17</v>
      </c>
      <c r="J128" t="n">
        <v>268.48</v>
      </c>
      <c r="K128" t="n">
        <v>56.13</v>
      </c>
      <c r="L128" t="n">
        <v>32.5</v>
      </c>
      <c r="M128" t="n">
        <v>15</v>
      </c>
      <c r="N128" t="n">
        <v>69.84999999999999</v>
      </c>
      <c r="O128" t="n">
        <v>33346.47</v>
      </c>
      <c r="P128" t="n">
        <v>710.98</v>
      </c>
      <c r="Q128" t="n">
        <v>1367.18</v>
      </c>
      <c r="R128" t="n">
        <v>120.91</v>
      </c>
      <c r="S128" t="n">
        <v>104.26</v>
      </c>
      <c r="T128" t="n">
        <v>7425.07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1517.466211667122</v>
      </c>
      <c r="AB128" t="n">
        <v>2076.264216687412</v>
      </c>
      <c r="AC128" t="n">
        <v>1878.108473901895</v>
      </c>
      <c r="AD128" t="n">
        <v>1517466.211667122</v>
      </c>
      <c r="AE128" t="n">
        <v>2076264.216687412</v>
      </c>
      <c r="AF128" t="n">
        <v>2.315710677580497e-06</v>
      </c>
      <c r="AG128" t="n">
        <v>2.347916666666667</v>
      </c>
      <c r="AH128" t="n">
        <v>1878108.473901895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1.7742</v>
      </c>
      <c r="E129" t="n">
        <v>56.36</v>
      </c>
      <c r="F129" t="n">
        <v>53.03</v>
      </c>
      <c r="G129" t="n">
        <v>187.18</v>
      </c>
      <c r="H129" t="n">
        <v>2.17</v>
      </c>
      <c r="I129" t="n">
        <v>17</v>
      </c>
      <c r="J129" t="n">
        <v>268.95</v>
      </c>
      <c r="K129" t="n">
        <v>56.13</v>
      </c>
      <c r="L129" t="n">
        <v>32.75</v>
      </c>
      <c r="M129" t="n">
        <v>15</v>
      </c>
      <c r="N129" t="n">
        <v>70.08</v>
      </c>
      <c r="O129" t="n">
        <v>33405.04</v>
      </c>
      <c r="P129" t="n">
        <v>709.97</v>
      </c>
      <c r="Q129" t="n">
        <v>1367.23</v>
      </c>
      <c r="R129" t="n">
        <v>121.48</v>
      </c>
      <c r="S129" t="n">
        <v>104.26</v>
      </c>
      <c r="T129" t="n">
        <v>7712.6</v>
      </c>
      <c r="U129" t="n">
        <v>0.86</v>
      </c>
      <c r="V129" t="n">
        <v>0.9</v>
      </c>
      <c r="W129" t="n">
        <v>20.67</v>
      </c>
      <c r="X129" t="n">
        <v>0.46</v>
      </c>
      <c r="Y129" t="n">
        <v>1</v>
      </c>
      <c r="Z129" t="n">
        <v>10</v>
      </c>
      <c r="AA129" t="n">
        <v>1516.528951246117</v>
      </c>
      <c r="AB129" t="n">
        <v>2074.981815630381</v>
      </c>
      <c r="AC129" t="n">
        <v>1876.948463401886</v>
      </c>
      <c r="AD129" t="n">
        <v>1516528.951246117</v>
      </c>
      <c r="AE129" t="n">
        <v>2074981.815630381</v>
      </c>
      <c r="AF129" t="n">
        <v>2.315188709660384e-06</v>
      </c>
      <c r="AG129" t="n">
        <v>2.348333333333333</v>
      </c>
      <c r="AH129" t="n">
        <v>1876948.463401886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1.7744</v>
      </c>
      <c r="E130" t="n">
        <v>56.36</v>
      </c>
      <c r="F130" t="n">
        <v>53.03</v>
      </c>
      <c r="G130" t="n">
        <v>187.16</v>
      </c>
      <c r="H130" t="n">
        <v>2.18</v>
      </c>
      <c r="I130" t="n">
        <v>17</v>
      </c>
      <c r="J130" t="n">
        <v>269.43</v>
      </c>
      <c r="K130" t="n">
        <v>56.13</v>
      </c>
      <c r="L130" t="n">
        <v>33</v>
      </c>
      <c r="M130" t="n">
        <v>15</v>
      </c>
      <c r="N130" t="n">
        <v>70.3</v>
      </c>
      <c r="O130" t="n">
        <v>33463.7</v>
      </c>
      <c r="P130" t="n">
        <v>708.91</v>
      </c>
      <c r="Q130" t="n">
        <v>1367.22</v>
      </c>
      <c r="R130" t="n">
        <v>120.99</v>
      </c>
      <c r="S130" t="n">
        <v>104.26</v>
      </c>
      <c r="T130" t="n">
        <v>7465.13</v>
      </c>
      <c r="U130" t="n">
        <v>0.86</v>
      </c>
      <c r="V130" t="n">
        <v>0.9</v>
      </c>
      <c r="W130" t="n">
        <v>20.68</v>
      </c>
      <c r="X130" t="n">
        <v>0.45</v>
      </c>
      <c r="Y130" t="n">
        <v>1</v>
      </c>
      <c r="Z130" t="n">
        <v>10</v>
      </c>
      <c r="AA130" t="n">
        <v>1514.915884753753</v>
      </c>
      <c r="AB130" t="n">
        <v>2072.774746892057</v>
      </c>
      <c r="AC130" t="n">
        <v>1874.952034206307</v>
      </c>
      <c r="AD130" t="n">
        <v>1514915.884753753</v>
      </c>
      <c r="AE130" t="n">
        <v>2072774.746892057</v>
      </c>
      <c r="AF130" t="n">
        <v>2.315449693620441e-06</v>
      </c>
      <c r="AG130" t="n">
        <v>2.348333333333333</v>
      </c>
      <c r="AH130" t="n">
        <v>1874952.034206307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1.7744</v>
      </c>
      <c r="E131" t="n">
        <v>56.36</v>
      </c>
      <c r="F131" t="n">
        <v>53.03</v>
      </c>
      <c r="G131" t="n">
        <v>187.16</v>
      </c>
      <c r="H131" t="n">
        <v>2.19</v>
      </c>
      <c r="I131" t="n">
        <v>17</v>
      </c>
      <c r="J131" t="n">
        <v>269.9</v>
      </c>
      <c r="K131" t="n">
        <v>56.13</v>
      </c>
      <c r="L131" t="n">
        <v>33.25</v>
      </c>
      <c r="M131" t="n">
        <v>15</v>
      </c>
      <c r="N131" t="n">
        <v>70.53</v>
      </c>
      <c r="O131" t="n">
        <v>33522.45</v>
      </c>
      <c r="P131" t="n">
        <v>706.46</v>
      </c>
      <c r="Q131" t="n">
        <v>1367.24</v>
      </c>
      <c r="R131" t="n">
        <v>121.21</v>
      </c>
      <c r="S131" t="n">
        <v>104.26</v>
      </c>
      <c r="T131" t="n">
        <v>7577.21</v>
      </c>
      <c r="U131" t="n">
        <v>0.86</v>
      </c>
      <c r="V131" t="n">
        <v>0.9</v>
      </c>
      <c r="W131" t="n">
        <v>20.67</v>
      </c>
      <c r="X131" t="n">
        <v>0.45</v>
      </c>
      <c r="Y131" t="n">
        <v>1</v>
      </c>
      <c r="Z131" t="n">
        <v>10</v>
      </c>
      <c r="AA131" t="n">
        <v>1511.576339996452</v>
      </c>
      <c r="AB131" t="n">
        <v>2068.205434424802</v>
      </c>
      <c r="AC131" t="n">
        <v>1870.818810507856</v>
      </c>
      <c r="AD131" t="n">
        <v>1511576.339996452</v>
      </c>
      <c r="AE131" t="n">
        <v>2068205.434424802</v>
      </c>
      <c r="AF131" t="n">
        <v>2.315449693620441e-06</v>
      </c>
      <c r="AG131" t="n">
        <v>2.348333333333333</v>
      </c>
      <c r="AH131" t="n">
        <v>1870818.810507856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1.7741</v>
      </c>
      <c r="E132" t="n">
        <v>56.37</v>
      </c>
      <c r="F132" t="n">
        <v>53.04</v>
      </c>
      <c r="G132" t="n">
        <v>187.19</v>
      </c>
      <c r="H132" t="n">
        <v>2.21</v>
      </c>
      <c r="I132" t="n">
        <v>17</v>
      </c>
      <c r="J132" t="n">
        <v>270.38</v>
      </c>
      <c r="K132" t="n">
        <v>56.13</v>
      </c>
      <c r="L132" t="n">
        <v>33.5</v>
      </c>
      <c r="M132" t="n">
        <v>15</v>
      </c>
      <c r="N132" t="n">
        <v>70.76000000000001</v>
      </c>
      <c r="O132" t="n">
        <v>33581.28</v>
      </c>
      <c r="P132" t="n">
        <v>704.64</v>
      </c>
      <c r="Q132" t="n">
        <v>1367.22</v>
      </c>
      <c r="R132" t="n">
        <v>121.62</v>
      </c>
      <c r="S132" t="n">
        <v>104.26</v>
      </c>
      <c r="T132" t="n">
        <v>7782.66</v>
      </c>
      <c r="U132" t="n">
        <v>0.86</v>
      </c>
      <c r="V132" t="n">
        <v>0.9</v>
      </c>
      <c r="W132" t="n">
        <v>20.67</v>
      </c>
      <c r="X132" t="n">
        <v>0.46</v>
      </c>
      <c r="Y132" t="n">
        <v>1</v>
      </c>
      <c r="Z132" t="n">
        <v>10</v>
      </c>
      <c r="AA132" t="n">
        <v>1509.449580367775</v>
      </c>
      <c r="AB132" t="n">
        <v>2065.295508074834</v>
      </c>
      <c r="AC132" t="n">
        <v>1868.186603444622</v>
      </c>
      <c r="AD132" t="n">
        <v>1509449.580367775</v>
      </c>
      <c r="AE132" t="n">
        <v>2065295.508074834</v>
      </c>
      <c r="AF132" t="n">
        <v>2.315058217680356e-06</v>
      </c>
      <c r="AG132" t="n">
        <v>2.34875</v>
      </c>
      <c r="AH132" t="n">
        <v>1868186.603444622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1.776</v>
      </c>
      <c r="E133" t="n">
        <v>56.31</v>
      </c>
      <c r="F133" t="n">
        <v>53.02</v>
      </c>
      <c r="G133" t="n">
        <v>198.82</v>
      </c>
      <c r="H133" t="n">
        <v>2.22</v>
      </c>
      <c r="I133" t="n">
        <v>16</v>
      </c>
      <c r="J133" t="n">
        <v>270.86</v>
      </c>
      <c r="K133" t="n">
        <v>56.13</v>
      </c>
      <c r="L133" t="n">
        <v>33.75</v>
      </c>
      <c r="M133" t="n">
        <v>14</v>
      </c>
      <c r="N133" t="n">
        <v>70.98</v>
      </c>
      <c r="O133" t="n">
        <v>33640.21</v>
      </c>
      <c r="P133" t="n">
        <v>705.16</v>
      </c>
      <c r="Q133" t="n">
        <v>1367.22</v>
      </c>
      <c r="R133" t="n">
        <v>120.89</v>
      </c>
      <c r="S133" t="n">
        <v>104.26</v>
      </c>
      <c r="T133" t="n">
        <v>7420.94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1508.346913758478</v>
      </c>
      <c r="AB133" t="n">
        <v>2063.786790973776</v>
      </c>
      <c r="AC133" t="n">
        <v>1866.821876186191</v>
      </c>
      <c r="AD133" t="n">
        <v>1508346.913758478</v>
      </c>
      <c r="AE133" t="n">
        <v>2063786.790973776</v>
      </c>
      <c r="AF133" t="n">
        <v>2.317537565300892e-06</v>
      </c>
      <c r="AG133" t="n">
        <v>2.34625</v>
      </c>
      <c r="AH133" t="n">
        <v>1866821.876186191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1.7764</v>
      </c>
      <c r="E134" t="n">
        <v>56.29</v>
      </c>
      <c r="F134" t="n">
        <v>53.01</v>
      </c>
      <c r="G134" t="n">
        <v>198.77</v>
      </c>
      <c r="H134" t="n">
        <v>2.23</v>
      </c>
      <c r="I134" t="n">
        <v>16</v>
      </c>
      <c r="J134" t="n">
        <v>271.34</v>
      </c>
      <c r="K134" t="n">
        <v>56.13</v>
      </c>
      <c r="L134" t="n">
        <v>34</v>
      </c>
      <c r="M134" t="n">
        <v>14</v>
      </c>
      <c r="N134" t="n">
        <v>71.20999999999999</v>
      </c>
      <c r="O134" t="n">
        <v>33699.21</v>
      </c>
      <c r="P134" t="n">
        <v>704.92</v>
      </c>
      <c r="Q134" t="n">
        <v>1367.15</v>
      </c>
      <c r="R134" t="n">
        <v>120.52</v>
      </c>
      <c r="S134" t="n">
        <v>104.26</v>
      </c>
      <c r="T134" t="n">
        <v>7238.33</v>
      </c>
      <c r="U134" t="n">
        <v>0.87</v>
      </c>
      <c r="V134" t="n">
        <v>0.9</v>
      </c>
      <c r="W134" t="n">
        <v>20.67</v>
      </c>
      <c r="X134" t="n">
        <v>0.43</v>
      </c>
      <c r="Y134" t="n">
        <v>1</v>
      </c>
      <c r="Z134" t="n">
        <v>10</v>
      </c>
      <c r="AA134" t="n">
        <v>1507.579070799277</v>
      </c>
      <c r="AB134" t="n">
        <v>2062.736194362155</v>
      </c>
      <c r="AC134" t="n">
        <v>1865.871547040662</v>
      </c>
      <c r="AD134" t="n">
        <v>1507579.070799277</v>
      </c>
      <c r="AE134" t="n">
        <v>2062736.194362156</v>
      </c>
      <c r="AF134" t="n">
        <v>2.318059533221005e-06</v>
      </c>
      <c r="AG134" t="n">
        <v>2.345416666666666</v>
      </c>
      <c r="AH134" t="n">
        <v>1865871.547040662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1.7763</v>
      </c>
      <c r="E135" t="n">
        <v>56.3</v>
      </c>
      <c r="F135" t="n">
        <v>53.01</v>
      </c>
      <c r="G135" t="n">
        <v>198.79</v>
      </c>
      <c r="H135" t="n">
        <v>2.24</v>
      </c>
      <c r="I135" t="n">
        <v>16</v>
      </c>
      <c r="J135" t="n">
        <v>271.82</v>
      </c>
      <c r="K135" t="n">
        <v>56.13</v>
      </c>
      <c r="L135" t="n">
        <v>34.25</v>
      </c>
      <c r="M135" t="n">
        <v>14</v>
      </c>
      <c r="N135" t="n">
        <v>71.44</v>
      </c>
      <c r="O135" t="n">
        <v>33758.31</v>
      </c>
      <c r="P135" t="n">
        <v>705.8200000000001</v>
      </c>
      <c r="Q135" t="n">
        <v>1367.18</v>
      </c>
      <c r="R135" t="n">
        <v>120.62</v>
      </c>
      <c r="S135" t="n">
        <v>104.26</v>
      </c>
      <c r="T135" t="n">
        <v>7288.24</v>
      </c>
      <c r="U135" t="n">
        <v>0.86</v>
      </c>
      <c r="V135" t="n">
        <v>0.9</v>
      </c>
      <c r="W135" t="n">
        <v>20.67</v>
      </c>
      <c r="X135" t="n">
        <v>0.43</v>
      </c>
      <c r="Y135" t="n">
        <v>1</v>
      </c>
      <c r="Z135" t="n">
        <v>10</v>
      </c>
      <c r="AA135" t="n">
        <v>1508.892095374418</v>
      </c>
      <c r="AB135" t="n">
        <v>2064.532732512419</v>
      </c>
      <c r="AC135" t="n">
        <v>1867.496626111322</v>
      </c>
      <c r="AD135" t="n">
        <v>1508892.095374418</v>
      </c>
      <c r="AE135" t="n">
        <v>2064532.732512419</v>
      </c>
      <c r="AF135" t="n">
        <v>2.317929041240977e-06</v>
      </c>
      <c r="AG135" t="n">
        <v>2.345833333333333</v>
      </c>
      <c r="AH135" t="n">
        <v>1867496.626111322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1.7764</v>
      </c>
      <c r="E136" t="n">
        <v>56.29</v>
      </c>
      <c r="F136" t="n">
        <v>53</v>
      </c>
      <c r="G136" t="n">
        <v>198.77</v>
      </c>
      <c r="H136" t="n">
        <v>2.26</v>
      </c>
      <c r="I136" t="n">
        <v>16</v>
      </c>
      <c r="J136" t="n">
        <v>272.3</v>
      </c>
      <c r="K136" t="n">
        <v>56.13</v>
      </c>
      <c r="L136" t="n">
        <v>34.5</v>
      </c>
      <c r="M136" t="n">
        <v>14</v>
      </c>
      <c r="N136" t="n">
        <v>71.67</v>
      </c>
      <c r="O136" t="n">
        <v>33817.62</v>
      </c>
      <c r="P136" t="n">
        <v>705.63</v>
      </c>
      <c r="Q136" t="n">
        <v>1367.27</v>
      </c>
      <c r="R136" t="n">
        <v>120.39</v>
      </c>
      <c r="S136" t="n">
        <v>104.26</v>
      </c>
      <c r="T136" t="n">
        <v>7173.55</v>
      </c>
      <c r="U136" t="n">
        <v>0.87</v>
      </c>
      <c r="V136" t="n">
        <v>0.9</v>
      </c>
      <c r="W136" t="n">
        <v>20.67</v>
      </c>
      <c r="X136" t="n">
        <v>0.43</v>
      </c>
      <c r="Y136" t="n">
        <v>1</v>
      </c>
      <c r="Z136" t="n">
        <v>10</v>
      </c>
      <c r="AA136" t="n">
        <v>1508.446995986082</v>
      </c>
      <c r="AB136" t="n">
        <v>2063.923727892899</v>
      </c>
      <c r="AC136" t="n">
        <v>1866.945744037946</v>
      </c>
      <c r="AD136" t="n">
        <v>1508446.995986082</v>
      </c>
      <c r="AE136" t="n">
        <v>2063923.7278929</v>
      </c>
      <c r="AF136" t="n">
        <v>2.318059533221005e-06</v>
      </c>
      <c r="AG136" t="n">
        <v>2.345416666666666</v>
      </c>
      <c r="AH136" t="n">
        <v>1866945.744037946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1.7765</v>
      </c>
      <c r="E137" t="n">
        <v>56.29</v>
      </c>
      <c r="F137" t="n">
        <v>53</v>
      </c>
      <c r="G137" t="n">
        <v>198.75</v>
      </c>
      <c r="H137" t="n">
        <v>2.27</v>
      </c>
      <c r="I137" t="n">
        <v>16</v>
      </c>
      <c r="J137" t="n">
        <v>272.78</v>
      </c>
      <c r="K137" t="n">
        <v>56.13</v>
      </c>
      <c r="L137" t="n">
        <v>34.75</v>
      </c>
      <c r="M137" t="n">
        <v>14</v>
      </c>
      <c r="N137" t="n">
        <v>71.90000000000001</v>
      </c>
      <c r="O137" t="n">
        <v>33876.9</v>
      </c>
      <c r="P137" t="n">
        <v>703.5599999999999</v>
      </c>
      <c r="Q137" t="n">
        <v>1367.14</v>
      </c>
      <c r="R137" t="n">
        <v>120.37</v>
      </c>
      <c r="S137" t="n">
        <v>104.26</v>
      </c>
      <c r="T137" t="n">
        <v>7161.38</v>
      </c>
      <c r="U137" t="n">
        <v>0.87</v>
      </c>
      <c r="V137" t="n">
        <v>0.9</v>
      </c>
      <c r="W137" t="n">
        <v>20.67</v>
      </c>
      <c r="X137" t="n">
        <v>0.43</v>
      </c>
      <c r="Y137" t="n">
        <v>1</v>
      </c>
      <c r="Z137" t="n">
        <v>10</v>
      </c>
      <c r="AA137" t="n">
        <v>1505.545208457807</v>
      </c>
      <c r="AB137" t="n">
        <v>2059.953374178883</v>
      </c>
      <c r="AC137" t="n">
        <v>1863.354315309969</v>
      </c>
      <c r="AD137" t="n">
        <v>1505545.208457807</v>
      </c>
      <c r="AE137" t="n">
        <v>2059953.374178883</v>
      </c>
      <c r="AF137" t="n">
        <v>2.318190025201033e-06</v>
      </c>
      <c r="AG137" t="n">
        <v>2.345416666666666</v>
      </c>
      <c r="AH137" t="n">
        <v>1863354.315309969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1.7766</v>
      </c>
      <c r="E138" t="n">
        <v>56.29</v>
      </c>
      <c r="F138" t="n">
        <v>53</v>
      </c>
      <c r="G138" t="n">
        <v>198.74</v>
      </c>
      <c r="H138" t="n">
        <v>2.28</v>
      </c>
      <c r="I138" t="n">
        <v>16</v>
      </c>
      <c r="J138" t="n">
        <v>273.26</v>
      </c>
      <c r="K138" t="n">
        <v>56.13</v>
      </c>
      <c r="L138" t="n">
        <v>35</v>
      </c>
      <c r="M138" t="n">
        <v>14</v>
      </c>
      <c r="N138" t="n">
        <v>72.13</v>
      </c>
      <c r="O138" t="n">
        <v>33936.26</v>
      </c>
      <c r="P138" t="n">
        <v>703.27</v>
      </c>
      <c r="Q138" t="n">
        <v>1367.18</v>
      </c>
      <c r="R138" t="n">
        <v>120.35</v>
      </c>
      <c r="S138" t="n">
        <v>104.26</v>
      </c>
      <c r="T138" t="n">
        <v>7149.58</v>
      </c>
      <c r="U138" t="n">
        <v>0.87</v>
      </c>
      <c r="V138" t="n">
        <v>0.9</v>
      </c>
      <c r="W138" t="n">
        <v>20.67</v>
      </c>
      <c r="X138" t="n">
        <v>0.42</v>
      </c>
      <c r="Y138" t="n">
        <v>1</v>
      </c>
      <c r="Z138" t="n">
        <v>10</v>
      </c>
      <c r="AA138" t="n">
        <v>1505.067024580344</v>
      </c>
      <c r="AB138" t="n">
        <v>2059.299101901755</v>
      </c>
      <c r="AC138" t="n">
        <v>1862.762485860692</v>
      </c>
      <c r="AD138" t="n">
        <v>1505067.024580344</v>
      </c>
      <c r="AE138" t="n">
        <v>2059299.101901755</v>
      </c>
      <c r="AF138" t="n">
        <v>2.318320517181061e-06</v>
      </c>
      <c r="AG138" t="n">
        <v>2.345416666666666</v>
      </c>
      <c r="AH138" t="n">
        <v>1862762.485860692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1.7763</v>
      </c>
      <c r="E139" t="n">
        <v>56.3</v>
      </c>
      <c r="F139" t="n">
        <v>53.01</v>
      </c>
      <c r="G139" t="n">
        <v>198.78</v>
      </c>
      <c r="H139" t="n">
        <v>2.29</v>
      </c>
      <c r="I139" t="n">
        <v>16</v>
      </c>
      <c r="J139" t="n">
        <v>273.74</v>
      </c>
      <c r="K139" t="n">
        <v>56.13</v>
      </c>
      <c r="L139" t="n">
        <v>35.25</v>
      </c>
      <c r="M139" t="n">
        <v>14</v>
      </c>
      <c r="N139" t="n">
        <v>72.37</v>
      </c>
      <c r="O139" t="n">
        <v>33995.72</v>
      </c>
      <c r="P139" t="n">
        <v>702.55</v>
      </c>
      <c r="Q139" t="n">
        <v>1367.22</v>
      </c>
      <c r="R139" t="n">
        <v>120.54</v>
      </c>
      <c r="S139" t="n">
        <v>104.26</v>
      </c>
      <c r="T139" t="n">
        <v>7246.14</v>
      </c>
      <c r="U139" t="n">
        <v>0.86</v>
      </c>
      <c r="V139" t="n">
        <v>0.9</v>
      </c>
      <c r="W139" t="n">
        <v>20.67</v>
      </c>
      <c r="X139" t="n">
        <v>0.43</v>
      </c>
      <c r="Y139" t="n">
        <v>1</v>
      </c>
      <c r="Z139" t="n">
        <v>10</v>
      </c>
      <c r="AA139" t="n">
        <v>1504.439593103416</v>
      </c>
      <c r="AB139" t="n">
        <v>2058.440622474698</v>
      </c>
      <c r="AC139" t="n">
        <v>1861.985938505271</v>
      </c>
      <c r="AD139" t="n">
        <v>1504439.593103416</v>
      </c>
      <c r="AE139" t="n">
        <v>2058440.622474698</v>
      </c>
      <c r="AF139" t="n">
        <v>2.317929041240977e-06</v>
      </c>
      <c r="AG139" t="n">
        <v>2.345833333333333</v>
      </c>
      <c r="AH139" t="n">
        <v>1861985.938505271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1.776</v>
      </c>
      <c r="E140" t="n">
        <v>56.31</v>
      </c>
      <c r="F140" t="n">
        <v>53.02</v>
      </c>
      <c r="G140" t="n">
        <v>198.82</v>
      </c>
      <c r="H140" t="n">
        <v>2.3</v>
      </c>
      <c r="I140" t="n">
        <v>16</v>
      </c>
      <c r="J140" t="n">
        <v>274.22</v>
      </c>
      <c r="K140" t="n">
        <v>56.13</v>
      </c>
      <c r="L140" t="n">
        <v>35.5</v>
      </c>
      <c r="M140" t="n">
        <v>14</v>
      </c>
      <c r="N140" t="n">
        <v>72.59999999999999</v>
      </c>
      <c r="O140" t="n">
        <v>34055.27</v>
      </c>
      <c r="P140" t="n">
        <v>701.22</v>
      </c>
      <c r="Q140" t="n">
        <v>1367.13</v>
      </c>
      <c r="R140" t="n">
        <v>120.94</v>
      </c>
      <c r="S140" t="n">
        <v>104.26</v>
      </c>
      <c r="T140" t="n">
        <v>7447.63</v>
      </c>
      <c r="U140" t="n">
        <v>0.86</v>
      </c>
      <c r="V140" t="n">
        <v>0.9</v>
      </c>
      <c r="W140" t="n">
        <v>20.67</v>
      </c>
      <c r="X140" t="n">
        <v>0.44</v>
      </c>
      <c r="Y140" t="n">
        <v>1</v>
      </c>
      <c r="Z140" t="n">
        <v>10</v>
      </c>
      <c r="AA140" t="n">
        <v>1502.981218875141</v>
      </c>
      <c r="AB140" t="n">
        <v>2056.445210516642</v>
      </c>
      <c r="AC140" t="n">
        <v>1860.180965863913</v>
      </c>
      <c r="AD140" t="n">
        <v>1502981.218875141</v>
      </c>
      <c r="AE140" t="n">
        <v>2056445.210516642</v>
      </c>
      <c r="AF140" t="n">
        <v>2.317537565300892e-06</v>
      </c>
      <c r="AG140" t="n">
        <v>2.34625</v>
      </c>
      <c r="AH140" t="n">
        <v>1860180.965863913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1.7786</v>
      </c>
      <c r="E141" t="n">
        <v>56.22</v>
      </c>
      <c r="F141" t="n">
        <v>52.98</v>
      </c>
      <c r="G141" t="n">
        <v>211.91</v>
      </c>
      <c r="H141" t="n">
        <v>2.32</v>
      </c>
      <c r="I141" t="n">
        <v>15</v>
      </c>
      <c r="J141" t="n">
        <v>274.71</v>
      </c>
      <c r="K141" t="n">
        <v>56.13</v>
      </c>
      <c r="L141" t="n">
        <v>35.75</v>
      </c>
      <c r="M141" t="n">
        <v>13</v>
      </c>
      <c r="N141" t="n">
        <v>72.83</v>
      </c>
      <c r="O141" t="n">
        <v>34114.91</v>
      </c>
      <c r="P141" t="n">
        <v>699.1</v>
      </c>
      <c r="Q141" t="n">
        <v>1367.2</v>
      </c>
      <c r="R141" t="n">
        <v>119.48</v>
      </c>
      <c r="S141" t="n">
        <v>104.26</v>
      </c>
      <c r="T141" t="n">
        <v>6722.01</v>
      </c>
      <c r="U141" t="n">
        <v>0.87</v>
      </c>
      <c r="V141" t="n">
        <v>0.9</v>
      </c>
      <c r="W141" t="n">
        <v>20.67</v>
      </c>
      <c r="X141" t="n">
        <v>0.4</v>
      </c>
      <c r="Y141" t="n">
        <v>1</v>
      </c>
      <c r="Z141" t="n">
        <v>10</v>
      </c>
      <c r="AA141" t="n">
        <v>1497.505518603848</v>
      </c>
      <c r="AB141" t="n">
        <v>2048.953115834611</v>
      </c>
      <c r="AC141" t="n">
        <v>1853.403906183115</v>
      </c>
      <c r="AD141" t="n">
        <v>1497505.518603848</v>
      </c>
      <c r="AE141" t="n">
        <v>2048953.115834611</v>
      </c>
      <c r="AF141" t="n">
        <v>2.320930356781626e-06</v>
      </c>
      <c r="AG141" t="n">
        <v>2.3425</v>
      </c>
      <c r="AH141" t="n">
        <v>1853403.906183115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1.7787</v>
      </c>
      <c r="E142" t="n">
        <v>56.22</v>
      </c>
      <c r="F142" t="n">
        <v>52.97</v>
      </c>
      <c r="G142" t="n">
        <v>211.9</v>
      </c>
      <c r="H142" t="n">
        <v>2.33</v>
      </c>
      <c r="I142" t="n">
        <v>15</v>
      </c>
      <c r="J142" t="n">
        <v>275.19</v>
      </c>
      <c r="K142" t="n">
        <v>56.13</v>
      </c>
      <c r="L142" t="n">
        <v>36</v>
      </c>
      <c r="M142" t="n">
        <v>13</v>
      </c>
      <c r="N142" t="n">
        <v>73.06999999999999</v>
      </c>
      <c r="O142" t="n">
        <v>34174.63</v>
      </c>
      <c r="P142" t="n">
        <v>700.47</v>
      </c>
      <c r="Q142" t="n">
        <v>1367.15</v>
      </c>
      <c r="R142" t="n">
        <v>119.43</v>
      </c>
      <c r="S142" t="n">
        <v>104.26</v>
      </c>
      <c r="T142" t="n">
        <v>6697.49</v>
      </c>
      <c r="U142" t="n">
        <v>0.87</v>
      </c>
      <c r="V142" t="n">
        <v>0.9</v>
      </c>
      <c r="W142" t="n">
        <v>20.67</v>
      </c>
      <c r="X142" t="n">
        <v>0.4</v>
      </c>
      <c r="Y142" t="n">
        <v>1</v>
      </c>
      <c r="Z142" t="n">
        <v>10</v>
      </c>
      <c r="AA142" t="n">
        <v>1499.186947621714</v>
      </c>
      <c r="AB142" t="n">
        <v>2051.253721196269</v>
      </c>
      <c r="AC142" t="n">
        <v>1855.484944997976</v>
      </c>
      <c r="AD142" t="n">
        <v>1499186.947621714</v>
      </c>
      <c r="AE142" t="n">
        <v>2051253.721196269</v>
      </c>
      <c r="AF142" t="n">
        <v>2.321060848761654e-06</v>
      </c>
      <c r="AG142" t="n">
        <v>2.3425</v>
      </c>
      <c r="AH142" t="n">
        <v>1855484.944997976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1.7793</v>
      </c>
      <c r="E143" t="n">
        <v>56.2</v>
      </c>
      <c r="F143" t="n">
        <v>52.96</v>
      </c>
      <c r="G143" t="n">
        <v>211.83</v>
      </c>
      <c r="H143" t="n">
        <v>2.34</v>
      </c>
      <c r="I143" t="n">
        <v>15</v>
      </c>
      <c r="J143" t="n">
        <v>275.68</v>
      </c>
      <c r="K143" t="n">
        <v>56.13</v>
      </c>
      <c r="L143" t="n">
        <v>36.25</v>
      </c>
      <c r="M143" t="n">
        <v>13</v>
      </c>
      <c r="N143" t="n">
        <v>73.3</v>
      </c>
      <c r="O143" t="n">
        <v>34234.45</v>
      </c>
      <c r="P143" t="n">
        <v>700.4299999999999</v>
      </c>
      <c r="Q143" t="n">
        <v>1367.17</v>
      </c>
      <c r="R143" t="n">
        <v>118.83</v>
      </c>
      <c r="S143" t="n">
        <v>104.26</v>
      </c>
      <c r="T143" t="n">
        <v>6397.05</v>
      </c>
      <c r="U143" t="n">
        <v>0.88</v>
      </c>
      <c r="V143" t="n">
        <v>0.9</v>
      </c>
      <c r="W143" t="n">
        <v>20.67</v>
      </c>
      <c r="X143" t="n">
        <v>0.38</v>
      </c>
      <c r="Y143" t="n">
        <v>1</v>
      </c>
      <c r="Z143" t="n">
        <v>10</v>
      </c>
      <c r="AA143" t="n">
        <v>1498.528462982077</v>
      </c>
      <c r="AB143" t="n">
        <v>2050.352753462026</v>
      </c>
      <c r="AC143" t="n">
        <v>1854.669964359772</v>
      </c>
      <c r="AD143" t="n">
        <v>1498528.462982077</v>
      </c>
      <c r="AE143" t="n">
        <v>2050352.753462026</v>
      </c>
      <c r="AF143" t="n">
        <v>2.321843800641823e-06</v>
      </c>
      <c r="AG143" t="n">
        <v>2.341666666666667</v>
      </c>
      <c r="AH143" t="n">
        <v>1854669.964359772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1.779</v>
      </c>
      <c r="E144" t="n">
        <v>56.21</v>
      </c>
      <c r="F144" t="n">
        <v>52.97</v>
      </c>
      <c r="G144" t="n">
        <v>211.86</v>
      </c>
      <c r="H144" t="n">
        <v>2.35</v>
      </c>
      <c r="I144" t="n">
        <v>15</v>
      </c>
      <c r="J144" t="n">
        <v>276.16</v>
      </c>
      <c r="K144" t="n">
        <v>56.13</v>
      </c>
      <c r="L144" t="n">
        <v>36.5</v>
      </c>
      <c r="M144" t="n">
        <v>13</v>
      </c>
      <c r="N144" t="n">
        <v>73.54000000000001</v>
      </c>
      <c r="O144" t="n">
        <v>34294.37</v>
      </c>
      <c r="P144" t="n">
        <v>701.0700000000001</v>
      </c>
      <c r="Q144" t="n">
        <v>1367.19</v>
      </c>
      <c r="R144" t="n">
        <v>119.23</v>
      </c>
      <c r="S144" t="n">
        <v>104.26</v>
      </c>
      <c r="T144" t="n">
        <v>6597.55</v>
      </c>
      <c r="U144" t="n">
        <v>0.87</v>
      </c>
      <c r="V144" t="n">
        <v>0.9</v>
      </c>
      <c r="W144" t="n">
        <v>20.67</v>
      </c>
      <c r="X144" t="n">
        <v>0.39</v>
      </c>
      <c r="Y144" t="n">
        <v>1</v>
      </c>
      <c r="Z144" t="n">
        <v>10</v>
      </c>
      <c r="AA144" t="n">
        <v>1499.749888179335</v>
      </c>
      <c r="AB144" t="n">
        <v>2052.02396130239</v>
      </c>
      <c r="AC144" t="n">
        <v>1856.181674469408</v>
      </c>
      <c r="AD144" t="n">
        <v>1499749.888179335</v>
      </c>
      <c r="AE144" t="n">
        <v>2052023.961302391</v>
      </c>
      <c r="AF144" t="n">
        <v>2.321452324701738e-06</v>
      </c>
      <c r="AG144" t="n">
        <v>2.342083333333334</v>
      </c>
      <c r="AH144" t="n">
        <v>1856181.674469408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1.7787</v>
      </c>
      <c r="E145" t="n">
        <v>56.22</v>
      </c>
      <c r="F145" t="n">
        <v>52.97</v>
      </c>
      <c r="G145" t="n">
        <v>211.89</v>
      </c>
      <c r="H145" t="n">
        <v>2.36</v>
      </c>
      <c r="I145" t="n">
        <v>15</v>
      </c>
      <c r="J145" t="n">
        <v>276.65</v>
      </c>
      <c r="K145" t="n">
        <v>56.13</v>
      </c>
      <c r="L145" t="n">
        <v>36.75</v>
      </c>
      <c r="M145" t="n">
        <v>13</v>
      </c>
      <c r="N145" t="n">
        <v>73.77</v>
      </c>
      <c r="O145" t="n">
        <v>34354.37</v>
      </c>
      <c r="P145" t="n">
        <v>701.03</v>
      </c>
      <c r="Q145" t="n">
        <v>1367.21</v>
      </c>
      <c r="R145" t="n">
        <v>119.46</v>
      </c>
      <c r="S145" t="n">
        <v>104.26</v>
      </c>
      <c r="T145" t="n">
        <v>6711.36</v>
      </c>
      <c r="U145" t="n">
        <v>0.87</v>
      </c>
      <c r="V145" t="n">
        <v>0.9</v>
      </c>
      <c r="W145" t="n">
        <v>20.67</v>
      </c>
      <c r="X145" t="n">
        <v>0.4</v>
      </c>
      <c r="Y145" t="n">
        <v>1</v>
      </c>
      <c r="Z145" t="n">
        <v>10</v>
      </c>
      <c r="AA145" t="n">
        <v>1499.948426803762</v>
      </c>
      <c r="AB145" t="n">
        <v>2052.295610607239</v>
      </c>
      <c r="AC145" t="n">
        <v>1856.427397945863</v>
      </c>
      <c r="AD145" t="n">
        <v>1499948.426803762</v>
      </c>
      <c r="AE145" t="n">
        <v>2052295.610607239</v>
      </c>
      <c r="AF145" t="n">
        <v>2.321060848761654e-06</v>
      </c>
      <c r="AG145" t="n">
        <v>2.3425</v>
      </c>
      <c r="AH145" t="n">
        <v>1856427.397945863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1.7788</v>
      </c>
      <c r="E146" t="n">
        <v>56.22</v>
      </c>
      <c r="F146" t="n">
        <v>52.97</v>
      </c>
      <c r="G146" t="n">
        <v>211.89</v>
      </c>
      <c r="H146" t="n">
        <v>2.38</v>
      </c>
      <c r="I146" t="n">
        <v>15</v>
      </c>
      <c r="J146" t="n">
        <v>277.14</v>
      </c>
      <c r="K146" t="n">
        <v>56.13</v>
      </c>
      <c r="L146" t="n">
        <v>37</v>
      </c>
      <c r="M146" t="n">
        <v>13</v>
      </c>
      <c r="N146" t="n">
        <v>74.01000000000001</v>
      </c>
      <c r="O146" t="n">
        <v>34414.47</v>
      </c>
      <c r="P146" t="n">
        <v>699.83</v>
      </c>
      <c r="Q146" t="n">
        <v>1367.16</v>
      </c>
      <c r="R146" t="n">
        <v>119.47</v>
      </c>
      <c r="S146" t="n">
        <v>104.26</v>
      </c>
      <c r="T146" t="n">
        <v>6716.91</v>
      </c>
      <c r="U146" t="n">
        <v>0.87</v>
      </c>
      <c r="V146" t="n">
        <v>0.9</v>
      </c>
      <c r="W146" t="n">
        <v>20.67</v>
      </c>
      <c r="X146" t="n">
        <v>0.4</v>
      </c>
      <c r="Y146" t="n">
        <v>1</v>
      </c>
      <c r="Z146" t="n">
        <v>10</v>
      </c>
      <c r="AA146" t="n">
        <v>1498.233813273704</v>
      </c>
      <c r="AB146" t="n">
        <v>2049.949600732003</v>
      </c>
      <c r="AC146" t="n">
        <v>1854.305287960475</v>
      </c>
      <c r="AD146" t="n">
        <v>1498233.813273704</v>
      </c>
      <c r="AE146" t="n">
        <v>2049949.600732003</v>
      </c>
      <c r="AF146" t="n">
        <v>2.321191340741682e-06</v>
      </c>
      <c r="AG146" t="n">
        <v>2.3425</v>
      </c>
      <c r="AH146" t="n">
        <v>1854305.287960475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1.7786</v>
      </c>
      <c r="E147" t="n">
        <v>56.22</v>
      </c>
      <c r="F147" t="n">
        <v>52.98</v>
      </c>
      <c r="G147" t="n">
        <v>211.92</v>
      </c>
      <c r="H147" t="n">
        <v>2.39</v>
      </c>
      <c r="I147" t="n">
        <v>15</v>
      </c>
      <c r="J147" t="n">
        <v>277.63</v>
      </c>
      <c r="K147" t="n">
        <v>56.13</v>
      </c>
      <c r="L147" t="n">
        <v>37.25</v>
      </c>
      <c r="M147" t="n">
        <v>13</v>
      </c>
      <c r="N147" t="n">
        <v>74.25</v>
      </c>
      <c r="O147" t="n">
        <v>34474.66</v>
      </c>
      <c r="P147" t="n">
        <v>699.12</v>
      </c>
      <c r="Q147" t="n">
        <v>1367.24</v>
      </c>
      <c r="R147" t="n">
        <v>119.5</v>
      </c>
      <c r="S147" t="n">
        <v>104.26</v>
      </c>
      <c r="T147" t="n">
        <v>6733.57</v>
      </c>
      <c r="U147" t="n">
        <v>0.87</v>
      </c>
      <c r="V147" t="n">
        <v>0.9</v>
      </c>
      <c r="W147" t="n">
        <v>20.67</v>
      </c>
      <c r="X147" t="n">
        <v>0.4</v>
      </c>
      <c r="Y147" t="n">
        <v>1</v>
      </c>
      <c r="Z147" t="n">
        <v>10</v>
      </c>
      <c r="AA147" t="n">
        <v>1497.532715817971</v>
      </c>
      <c r="AB147" t="n">
        <v>2048.990328262831</v>
      </c>
      <c r="AC147" t="n">
        <v>1853.437567109414</v>
      </c>
      <c r="AD147" t="n">
        <v>1497532.715817971</v>
      </c>
      <c r="AE147" t="n">
        <v>2048990.328262831</v>
      </c>
      <c r="AF147" t="n">
        <v>2.320930356781626e-06</v>
      </c>
      <c r="AG147" t="n">
        <v>2.3425</v>
      </c>
      <c r="AH147" t="n">
        <v>1853437.567109413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1.7788</v>
      </c>
      <c r="E148" t="n">
        <v>56.22</v>
      </c>
      <c r="F148" t="n">
        <v>52.97</v>
      </c>
      <c r="G148" t="n">
        <v>211.89</v>
      </c>
      <c r="H148" t="n">
        <v>2.4</v>
      </c>
      <c r="I148" t="n">
        <v>15</v>
      </c>
      <c r="J148" t="n">
        <v>278.11</v>
      </c>
      <c r="K148" t="n">
        <v>56.13</v>
      </c>
      <c r="L148" t="n">
        <v>37.5</v>
      </c>
      <c r="M148" t="n">
        <v>13</v>
      </c>
      <c r="N148" t="n">
        <v>74.48999999999999</v>
      </c>
      <c r="O148" t="n">
        <v>34534.94</v>
      </c>
      <c r="P148" t="n">
        <v>696.28</v>
      </c>
      <c r="Q148" t="n">
        <v>1367.15</v>
      </c>
      <c r="R148" t="n">
        <v>119.37</v>
      </c>
      <c r="S148" t="n">
        <v>104.26</v>
      </c>
      <c r="T148" t="n">
        <v>6665.48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1493.406850549095</v>
      </c>
      <c r="AB148" t="n">
        <v>2043.345137381627</v>
      </c>
      <c r="AC148" t="n">
        <v>1848.331145322835</v>
      </c>
      <c r="AD148" t="n">
        <v>1493406.850549095</v>
      </c>
      <c r="AE148" t="n">
        <v>2043345.137381627</v>
      </c>
      <c r="AF148" t="n">
        <v>2.321191340741682e-06</v>
      </c>
      <c r="AG148" t="n">
        <v>2.3425</v>
      </c>
      <c r="AH148" t="n">
        <v>1848331.145322836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1.7791</v>
      </c>
      <c r="E149" t="n">
        <v>56.21</v>
      </c>
      <c r="F149" t="n">
        <v>52.96</v>
      </c>
      <c r="G149" t="n">
        <v>211.84</v>
      </c>
      <c r="H149" t="n">
        <v>2.41</v>
      </c>
      <c r="I149" t="n">
        <v>15</v>
      </c>
      <c r="J149" t="n">
        <v>278.6</v>
      </c>
      <c r="K149" t="n">
        <v>56.13</v>
      </c>
      <c r="L149" t="n">
        <v>37.75</v>
      </c>
      <c r="M149" t="n">
        <v>13</v>
      </c>
      <c r="N149" t="n">
        <v>74.73</v>
      </c>
      <c r="O149" t="n">
        <v>34595.32</v>
      </c>
      <c r="P149" t="n">
        <v>694.75</v>
      </c>
      <c r="Q149" t="n">
        <v>1367.13</v>
      </c>
      <c r="R149" t="n">
        <v>119.16</v>
      </c>
      <c r="S149" t="n">
        <v>104.26</v>
      </c>
      <c r="T149" t="n">
        <v>6562.77</v>
      </c>
      <c r="U149" t="n">
        <v>0.87</v>
      </c>
      <c r="V149" t="n">
        <v>0.9</v>
      </c>
      <c r="W149" t="n">
        <v>20.66</v>
      </c>
      <c r="X149" t="n">
        <v>0.39</v>
      </c>
      <c r="Y149" t="n">
        <v>1</v>
      </c>
      <c r="Z149" t="n">
        <v>10</v>
      </c>
      <c r="AA149" t="n">
        <v>1490.976422884382</v>
      </c>
      <c r="AB149" t="n">
        <v>2040.019719027865</v>
      </c>
      <c r="AC149" t="n">
        <v>1845.323100229503</v>
      </c>
      <c r="AD149" t="n">
        <v>1490976.422884382</v>
      </c>
      <c r="AE149" t="n">
        <v>2040019.719027865</v>
      </c>
      <c r="AF149" t="n">
        <v>2.321582816681767e-06</v>
      </c>
      <c r="AG149" t="n">
        <v>2.342083333333334</v>
      </c>
      <c r="AH149" t="n">
        <v>1845323.100229503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1.7786</v>
      </c>
      <c r="E150" t="n">
        <v>56.22</v>
      </c>
      <c r="F150" t="n">
        <v>52.98</v>
      </c>
      <c r="G150" t="n">
        <v>211.91</v>
      </c>
      <c r="H150" t="n">
        <v>2.42</v>
      </c>
      <c r="I150" t="n">
        <v>15</v>
      </c>
      <c r="J150" t="n">
        <v>279.09</v>
      </c>
      <c r="K150" t="n">
        <v>56.13</v>
      </c>
      <c r="L150" t="n">
        <v>38</v>
      </c>
      <c r="M150" t="n">
        <v>11</v>
      </c>
      <c r="N150" t="n">
        <v>74.97</v>
      </c>
      <c r="O150" t="n">
        <v>34655.79</v>
      </c>
      <c r="P150" t="n">
        <v>694.11</v>
      </c>
      <c r="Q150" t="n">
        <v>1367.2</v>
      </c>
      <c r="R150" t="n">
        <v>119.5</v>
      </c>
      <c r="S150" t="n">
        <v>104.26</v>
      </c>
      <c r="T150" t="n">
        <v>6730.02</v>
      </c>
      <c r="U150" t="n">
        <v>0.87</v>
      </c>
      <c r="V150" t="n">
        <v>0.9</v>
      </c>
      <c r="W150" t="n">
        <v>20.67</v>
      </c>
      <c r="X150" t="n">
        <v>0.4</v>
      </c>
      <c r="Y150" t="n">
        <v>1</v>
      </c>
      <c r="Z150" t="n">
        <v>10</v>
      </c>
      <c r="AA150" t="n">
        <v>1490.719813680094</v>
      </c>
      <c r="AB150" t="n">
        <v>2039.668614993759</v>
      </c>
      <c r="AC150" t="n">
        <v>1845.005505071634</v>
      </c>
      <c r="AD150" t="n">
        <v>1490719.813680094</v>
      </c>
      <c r="AE150" t="n">
        <v>2039668.614993759</v>
      </c>
      <c r="AF150" t="n">
        <v>2.320930356781626e-06</v>
      </c>
      <c r="AG150" t="n">
        <v>2.3425</v>
      </c>
      <c r="AH150" t="n">
        <v>1845005.505071634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1.781</v>
      </c>
      <c r="E151" t="n">
        <v>56.15</v>
      </c>
      <c r="F151" t="n">
        <v>52.94</v>
      </c>
      <c r="G151" t="n">
        <v>226.91</v>
      </c>
      <c r="H151" t="n">
        <v>2.44</v>
      </c>
      <c r="I151" t="n">
        <v>14</v>
      </c>
      <c r="J151" t="n">
        <v>279.58</v>
      </c>
      <c r="K151" t="n">
        <v>56.13</v>
      </c>
      <c r="L151" t="n">
        <v>38.25</v>
      </c>
      <c r="M151" t="n">
        <v>9</v>
      </c>
      <c r="N151" t="n">
        <v>75.20999999999999</v>
      </c>
      <c r="O151" t="n">
        <v>34716.36</v>
      </c>
      <c r="P151" t="n">
        <v>692.85</v>
      </c>
      <c r="Q151" t="n">
        <v>1367.19</v>
      </c>
      <c r="R151" t="n">
        <v>118.28</v>
      </c>
      <c r="S151" t="n">
        <v>104.26</v>
      </c>
      <c r="T151" t="n">
        <v>6128.61</v>
      </c>
      <c r="U151" t="n">
        <v>0.88</v>
      </c>
      <c r="V151" t="n">
        <v>0.91</v>
      </c>
      <c r="W151" t="n">
        <v>20.67</v>
      </c>
      <c r="X151" t="n">
        <v>0.37</v>
      </c>
      <c r="Y151" t="n">
        <v>1</v>
      </c>
      <c r="Z151" t="n">
        <v>10</v>
      </c>
      <c r="AA151" t="n">
        <v>1486.609993535182</v>
      </c>
      <c r="AB151" t="n">
        <v>2034.045377759021</v>
      </c>
      <c r="AC151" t="n">
        <v>1839.918941706318</v>
      </c>
      <c r="AD151" t="n">
        <v>1486609.993535182</v>
      </c>
      <c r="AE151" t="n">
        <v>2034045.377759021</v>
      </c>
      <c r="AF151" t="n">
        <v>2.324062164302302e-06</v>
      </c>
      <c r="AG151" t="n">
        <v>2.339583333333333</v>
      </c>
      <c r="AH151" t="n">
        <v>1839918.941706317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1.7807</v>
      </c>
      <c r="E152" t="n">
        <v>56.16</v>
      </c>
      <c r="F152" t="n">
        <v>52.95</v>
      </c>
      <c r="G152" t="n">
        <v>226.94</v>
      </c>
      <c r="H152" t="n">
        <v>2.45</v>
      </c>
      <c r="I152" t="n">
        <v>14</v>
      </c>
      <c r="J152" t="n">
        <v>280.08</v>
      </c>
      <c r="K152" t="n">
        <v>56.13</v>
      </c>
      <c r="L152" t="n">
        <v>38.5</v>
      </c>
      <c r="M152" t="n">
        <v>8</v>
      </c>
      <c r="N152" t="n">
        <v>75.45</v>
      </c>
      <c r="O152" t="n">
        <v>34777.02</v>
      </c>
      <c r="P152" t="n">
        <v>693.79</v>
      </c>
      <c r="Q152" t="n">
        <v>1367.19</v>
      </c>
      <c r="R152" t="n">
        <v>118.58</v>
      </c>
      <c r="S152" t="n">
        <v>104.26</v>
      </c>
      <c r="T152" t="n">
        <v>6276.35</v>
      </c>
      <c r="U152" t="n">
        <v>0.88</v>
      </c>
      <c r="V152" t="n">
        <v>0.91</v>
      </c>
      <c r="W152" t="n">
        <v>20.67</v>
      </c>
      <c r="X152" t="n">
        <v>0.38</v>
      </c>
      <c r="Y152" t="n">
        <v>1</v>
      </c>
      <c r="Z152" t="n">
        <v>10</v>
      </c>
      <c r="AA152" t="n">
        <v>1488.235729111603</v>
      </c>
      <c r="AB152" t="n">
        <v>2036.269780897072</v>
      </c>
      <c r="AC152" t="n">
        <v>1841.931050930842</v>
      </c>
      <c r="AD152" t="n">
        <v>1488235.729111603</v>
      </c>
      <c r="AE152" t="n">
        <v>2036269.780897072</v>
      </c>
      <c r="AF152" t="n">
        <v>2.323670688362218e-06</v>
      </c>
      <c r="AG152" t="n">
        <v>2.34</v>
      </c>
      <c r="AH152" t="n">
        <v>1841931.050930842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1.7807</v>
      </c>
      <c r="E153" t="n">
        <v>56.16</v>
      </c>
      <c r="F153" t="n">
        <v>52.95</v>
      </c>
      <c r="G153" t="n">
        <v>226.95</v>
      </c>
      <c r="H153" t="n">
        <v>2.46</v>
      </c>
      <c r="I153" t="n">
        <v>14</v>
      </c>
      <c r="J153" t="n">
        <v>280.57</v>
      </c>
      <c r="K153" t="n">
        <v>56.13</v>
      </c>
      <c r="L153" t="n">
        <v>38.75</v>
      </c>
      <c r="M153" t="n">
        <v>8</v>
      </c>
      <c r="N153" t="n">
        <v>75.69</v>
      </c>
      <c r="O153" t="n">
        <v>34837.77</v>
      </c>
      <c r="P153" t="n">
        <v>694.67</v>
      </c>
      <c r="Q153" t="n">
        <v>1367.17</v>
      </c>
      <c r="R153" t="n">
        <v>118.68</v>
      </c>
      <c r="S153" t="n">
        <v>104.26</v>
      </c>
      <c r="T153" t="n">
        <v>6327.86</v>
      </c>
      <c r="U153" t="n">
        <v>0.88</v>
      </c>
      <c r="V153" t="n">
        <v>0.9</v>
      </c>
      <c r="W153" t="n">
        <v>20.67</v>
      </c>
      <c r="X153" t="n">
        <v>0.38</v>
      </c>
      <c r="Y153" t="n">
        <v>1</v>
      </c>
      <c r="Z153" t="n">
        <v>10</v>
      </c>
      <c r="AA153" t="n">
        <v>1489.430995277573</v>
      </c>
      <c r="AB153" t="n">
        <v>2037.905196796775</v>
      </c>
      <c r="AC153" t="n">
        <v>1843.410385032398</v>
      </c>
      <c r="AD153" t="n">
        <v>1489430.995277573</v>
      </c>
      <c r="AE153" t="n">
        <v>2037905.196796775</v>
      </c>
      <c r="AF153" t="n">
        <v>2.323670688362218e-06</v>
      </c>
      <c r="AG153" t="n">
        <v>2.34</v>
      </c>
      <c r="AH153" t="n">
        <v>1843410.385032398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1.7806</v>
      </c>
      <c r="E154" t="n">
        <v>56.16</v>
      </c>
      <c r="F154" t="n">
        <v>52.96</v>
      </c>
      <c r="G154" t="n">
        <v>226.96</v>
      </c>
      <c r="H154" t="n">
        <v>2.47</v>
      </c>
      <c r="I154" t="n">
        <v>14</v>
      </c>
      <c r="J154" t="n">
        <v>281.06</v>
      </c>
      <c r="K154" t="n">
        <v>56.13</v>
      </c>
      <c r="L154" t="n">
        <v>39</v>
      </c>
      <c r="M154" t="n">
        <v>8</v>
      </c>
      <c r="N154" t="n">
        <v>75.94</v>
      </c>
      <c r="O154" t="n">
        <v>34898.63</v>
      </c>
      <c r="P154" t="n">
        <v>694.9</v>
      </c>
      <c r="Q154" t="n">
        <v>1367.14</v>
      </c>
      <c r="R154" t="n">
        <v>118.61</v>
      </c>
      <c r="S154" t="n">
        <v>104.26</v>
      </c>
      <c r="T154" t="n">
        <v>6291.48</v>
      </c>
      <c r="U154" t="n">
        <v>0.88</v>
      </c>
      <c r="V154" t="n">
        <v>0.9</v>
      </c>
      <c r="W154" t="n">
        <v>20.68</v>
      </c>
      <c r="X154" t="n">
        <v>0.38</v>
      </c>
      <c r="Y154" t="n">
        <v>1</v>
      </c>
      <c r="Z154" t="n">
        <v>10</v>
      </c>
      <c r="AA154" t="n">
        <v>1489.924241593734</v>
      </c>
      <c r="AB154" t="n">
        <v>2038.580078167038</v>
      </c>
      <c r="AC154" t="n">
        <v>1844.020856671885</v>
      </c>
      <c r="AD154" t="n">
        <v>1489924.241593734</v>
      </c>
      <c r="AE154" t="n">
        <v>2038580.078167038</v>
      </c>
      <c r="AF154" t="n">
        <v>2.323540196382189e-06</v>
      </c>
      <c r="AG154" t="n">
        <v>2.34</v>
      </c>
      <c r="AH154" t="n">
        <v>1844020.856671885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1.7809</v>
      </c>
      <c r="E155" t="n">
        <v>56.15</v>
      </c>
      <c r="F155" t="n">
        <v>52.95</v>
      </c>
      <c r="G155" t="n">
        <v>226.92</v>
      </c>
      <c r="H155" t="n">
        <v>2.48</v>
      </c>
      <c r="I155" t="n">
        <v>14</v>
      </c>
      <c r="J155" t="n">
        <v>281.56</v>
      </c>
      <c r="K155" t="n">
        <v>56.13</v>
      </c>
      <c r="L155" t="n">
        <v>39.25</v>
      </c>
      <c r="M155" t="n">
        <v>8</v>
      </c>
      <c r="N155" t="n">
        <v>76.18000000000001</v>
      </c>
      <c r="O155" t="n">
        <v>34959.58</v>
      </c>
      <c r="P155" t="n">
        <v>694.1</v>
      </c>
      <c r="Q155" t="n">
        <v>1367.2</v>
      </c>
      <c r="R155" t="n">
        <v>118.37</v>
      </c>
      <c r="S155" t="n">
        <v>104.26</v>
      </c>
      <c r="T155" t="n">
        <v>6169.72</v>
      </c>
      <c r="U155" t="n">
        <v>0.88</v>
      </c>
      <c r="V155" t="n">
        <v>0.91</v>
      </c>
      <c r="W155" t="n">
        <v>20.67</v>
      </c>
      <c r="X155" t="n">
        <v>0.37</v>
      </c>
      <c r="Y155" t="n">
        <v>1</v>
      </c>
      <c r="Z155" t="n">
        <v>10</v>
      </c>
      <c r="AA155" t="n">
        <v>1488.488265146747</v>
      </c>
      <c r="AB155" t="n">
        <v>2036.61531184146</v>
      </c>
      <c r="AC155" t="n">
        <v>1842.243604886854</v>
      </c>
      <c r="AD155" t="n">
        <v>1488488.265146747</v>
      </c>
      <c r="AE155" t="n">
        <v>2036615.31184146</v>
      </c>
      <c r="AF155" t="n">
        <v>2.323931672322274e-06</v>
      </c>
      <c r="AG155" t="n">
        <v>2.339583333333333</v>
      </c>
      <c r="AH155" t="n">
        <v>1842243.604886854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1.781</v>
      </c>
      <c r="E156" t="n">
        <v>56.15</v>
      </c>
      <c r="F156" t="n">
        <v>52.95</v>
      </c>
      <c r="G156" t="n">
        <v>226.91</v>
      </c>
      <c r="H156" t="n">
        <v>2.49</v>
      </c>
      <c r="I156" t="n">
        <v>14</v>
      </c>
      <c r="J156" t="n">
        <v>282.05</v>
      </c>
      <c r="K156" t="n">
        <v>56.13</v>
      </c>
      <c r="L156" t="n">
        <v>39.5</v>
      </c>
      <c r="M156" t="n">
        <v>8</v>
      </c>
      <c r="N156" t="n">
        <v>76.43000000000001</v>
      </c>
      <c r="O156" t="n">
        <v>35020.63</v>
      </c>
      <c r="P156" t="n">
        <v>694.3</v>
      </c>
      <c r="Q156" t="n">
        <v>1367.21</v>
      </c>
      <c r="R156" t="n">
        <v>118.24</v>
      </c>
      <c r="S156" t="n">
        <v>104.26</v>
      </c>
      <c r="T156" t="n">
        <v>6104.94</v>
      </c>
      <c r="U156" t="n">
        <v>0.88</v>
      </c>
      <c r="V156" t="n">
        <v>0.91</v>
      </c>
      <c r="W156" t="n">
        <v>20.67</v>
      </c>
      <c r="X156" t="n">
        <v>0.37</v>
      </c>
      <c r="Y156" t="n">
        <v>1</v>
      </c>
      <c r="Z156" t="n">
        <v>10</v>
      </c>
      <c r="AA156" t="n">
        <v>1488.677650987422</v>
      </c>
      <c r="AB156" t="n">
        <v>2036.874437903785</v>
      </c>
      <c r="AC156" t="n">
        <v>1842.478000321475</v>
      </c>
      <c r="AD156" t="n">
        <v>1488677.650987422</v>
      </c>
      <c r="AE156" t="n">
        <v>2036874.437903785</v>
      </c>
      <c r="AF156" t="n">
        <v>2.324062164302302e-06</v>
      </c>
      <c r="AG156" t="n">
        <v>2.339583333333333</v>
      </c>
      <c r="AH156" t="n">
        <v>1842478.000321475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1.7811</v>
      </c>
      <c r="E157" t="n">
        <v>56.15</v>
      </c>
      <c r="F157" t="n">
        <v>52.94</v>
      </c>
      <c r="G157" t="n">
        <v>226.9</v>
      </c>
      <c r="H157" t="n">
        <v>2.5</v>
      </c>
      <c r="I157" t="n">
        <v>14</v>
      </c>
      <c r="J157" t="n">
        <v>282.55</v>
      </c>
      <c r="K157" t="n">
        <v>56.13</v>
      </c>
      <c r="L157" t="n">
        <v>39.75</v>
      </c>
      <c r="M157" t="n">
        <v>6</v>
      </c>
      <c r="N157" t="n">
        <v>76.67</v>
      </c>
      <c r="O157" t="n">
        <v>35081.77</v>
      </c>
      <c r="P157" t="n">
        <v>695.16</v>
      </c>
      <c r="Q157" t="n">
        <v>1367.21</v>
      </c>
      <c r="R157" t="n">
        <v>118.22</v>
      </c>
      <c r="S157" t="n">
        <v>104.26</v>
      </c>
      <c r="T157" t="n">
        <v>6095.87</v>
      </c>
      <c r="U157" t="n">
        <v>0.88</v>
      </c>
      <c r="V157" t="n">
        <v>0.91</v>
      </c>
      <c r="W157" t="n">
        <v>20.67</v>
      </c>
      <c r="X157" t="n">
        <v>0.37</v>
      </c>
      <c r="Y157" t="n">
        <v>1</v>
      </c>
      <c r="Z157" t="n">
        <v>10</v>
      </c>
      <c r="AA157" t="n">
        <v>1489.664752853066</v>
      </c>
      <c r="AB157" t="n">
        <v>2038.225034224221</v>
      </c>
      <c r="AC157" t="n">
        <v>1843.699697624663</v>
      </c>
      <c r="AD157" t="n">
        <v>1489664.752853066</v>
      </c>
      <c r="AE157" t="n">
        <v>2038225.034224221</v>
      </c>
      <c r="AF157" t="n">
        <v>2.324192656282331e-06</v>
      </c>
      <c r="AG157" t="n">
        <v>2.339583333333333</v>
      </c>
      <c r="AH157" t="n">
        <v>1843699.697624663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1.7812</v>
      </c>
      <c r="E158" t="n">
        <v>56.14</v>
      </c>
      <c r="F158" t="n">
        <v>52.94</v>
      </c>
      <c r="G158" t="n">
        <v>226.88</v>
      </c>
      <c r="H158" t="n">
        <v>2.52</v>
      </c>
      <c r="I158" t="n">
        <v>14</v>
      </c>
      <c r="J158" t="n">
        <v>283.04</v>
      </c>
      <c r="K158" t="n">
        <v>56.13</v>
      </c>
      <c r="L158" t="n">
        <v>40</v>
      </c>
      <c r="M158" t="n">
        <v>4</v>
      </c>
      <c r="N158" t="n">
        <v>76.92</v>
      </c>
      <c r="O158" t="n">
        <v>35143.02</v>
      </c>
      <c r="P158" t="n">
        <v>695.89</v>
      </c>
      <c r="Q158" t="n">
        <v>1367.24</v>
      </c>
      <c r="R158" t="n">
        <v>118.04</v>
      </c>
      <c r="S158" t="n">
        <v>104.26</v>
      </c>
      <c r="T158" t="n">
        <v>6008.72</v>
      </c>
      <c r="U158" t="n">
        <v>0.88</v>
      </c>
      <c r="V158" t="n">
        <v>0.91</v>
      </c>
      <c r="W158" t="n">
        <v>20.67</v>
      </c>
      <c r="X158" t="n">
        <v>0.36</v>
      </c>
      <c r="Y158" t="n">
        <v>1</v>
      </c>
      <c r="Z158" t="n">
        <v>10</v>
      </c>
      <c r="AA158" t="n">
        <v>1490.569669187466</v>
      </c>
      <c r="AB158" t="n">
        <v>2039.463180675038</v>
      </c>
      <c r="AC158" t="n">
        <v>1844.819677115964</v>
      </c>
      <c r="AD158" t="n">
        <v>1490569.669187466</v>
      </c>
      <c r="AE158" t="n">
        <v>2039463.180675038</v>
      </c>
      <c r="AF158" t="n">
        <v>2.324323148262359e-06</v>
      </c>
      <c r="AG158" t="n">
        <v>2.339166666666667</v>
      </c>
      <c r="AH158" t="n">
        <v>1844819.677115964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0.6339</v>
      </c>
      <c r="E2" t="n">
        <v>157.76</v>
      </c>
      <c r="F2" t="n">
        <v>88.93000000000001</v>
      </c>
      <c r="G2" t="n">
        <v>4.5</v>
      </c>
      <c r="H2" t="n">
        <v>0.06</v>
      </c>
      <c r="I2" t="n">
        <v>1185</v>
      </c>
      <c r="J2" t="n">
        <v>296.65</v>
      </c>
      <c r="K2" t="n">
        <v>61.82</v>
      </c>
      <c r="L2" t="n">
        <v>1</v>
      </c>
      <c r="M2" t="n">
        <v>1183</v>
      </c>
      <c r="N2" t="n">
        <v>83.83</v>
      </c>
      <c r="O2" t="n">
        <v>36821.52</v>
      </c>
      <c r="P2" t="n">
        <v>1633.91</v>
      </c>
      <c r="Q2" t="n">
        <v>1372.32</v>
      </c>
      <c r="R2" t="n">
        <v>1294.52</v>
      </c>
      <c r="S2" t="n">
        <v>104.26</v>
      </c>
      <c r="T2" t="n">
        <v>588392.29</v>
      </c>
      <c r="U2" t="n">
        <v>0.08</v>
      </c>
      <c r="V2" t="n">
        <v>0.54</v>
      </c>
      <c r="W2" t="n">
        <v>22.58</v>
      </c>
      <c r="X2" t="n">
        <v>36.24</v>
      </c>
      <c r="Y2" t="n">
        <v>1</v>
      </c>
      <c r="Z2" t="n">
        <v>10</v>
      </c>
      <c r="AA2" t="n">
        <v>9091.163191898846</v>
      </c>
      <c r="AB2" t="n">
        <v>12438.93055297037</v>
      </c>
      <c r="AC2" t="n">
        <v>11251.77647914309</v>
      </c>
      <c r="AD2" t="n">
        <v>9091163.191898845</v>
      </c>
      <c r="AE2" t="n">
        <v>12438930.55297037</v>
      </c>
      <c r="AF2" t="n">
        <v>7.299136358413997e-07</v>
      </c>
      <c r="AG2" t="n">
        <v>6.573333333333333</v>
      </c>
      <c r="AH2" t="n">
        <v>11251776.47914309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0.7943</v>
      </c>
      <c r="E3" t="n">
        <v>125.9</v>
      </c>
      <c r="F3" t="n">
        <v>77.23999999999999</v>
      </c>
      <c r="G3" t="n">
        <v>5.64</v>
      </c>
      <c r="H3" t="n">
        <v>0.07000000000000001</v>
      </c>
      <c r="I3" t="n">
        <v>822</v>
      </c>
      <c r="J3" t="n">
        <v>297.17</v>
      </c>
      <c r="K3" t="n">
        <v>61.82</v>
      </c>
      <c r="L3" t="n">
        <v>1.25</v>
      </c>
      <c r="M3" t="n">
        <v>820</v>
      </c>
      <c r="N3" t="n">
        <v>84.09999999999999</v>
      </c>
      <c r="O3" t="n">
        <v>36885.7</v>
      </c>
      <c r="P3" t="n">
        <v>1420.23</v>
      </c>
      <c r="Q3" t="n">
        <v>1370.77</v>
      </c>
      <c r="R3" t="n">
        <v>911.4400000000001</v>
      </c>
      <c r="S3" t="n">
        <v>104.26</v>
      </c>
      <c r="T3" t="n">
        <v>398666.43</v>
      </c>
      <c r="U3" t="n">
        <v>0.11</v>
      </c>
      <c r="V3" t="n">
        <v>0.62</v>
      </c>
      <c r="W3" t="n">
        <v>21.95</v>
      </c>
      <c r="X3" t="n">
        <v>24.58</v>
      </c>
      <c r="Y3" t="n">
        <v>1</v>
      </c>
      <c r="Z3" t="n">
        <v>10</v>
      </c>
      <c r="AA3" t="n">
        <v>6312.163204722229</v>
      </c>
      <c r="AB3" t="n">
        <v>8636.580169688403</v>
      </c>
      <c r="AC3" t="n">
        <v>7812.317079809414</v>
      </c>
      <c r="AD3" t="n">
        <v>6312163.204722229</v>
      </c>
      <c r="AE3" t="n">
        <v>8636580.169688404</v>
      </c>
      <c r="AF3" t="n">
        <v>9.146086148427571e-07</v>
      </c>
      <c r="AG3" t="n">
        <v>5.245833333333334</v>
      </c>
      <c r="AH3" t="n">
        <v>7812317.079809414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0.9135</v>
      </c>
      <c r="E4" t="n">
        <v>109.47</v>
      </c>
      <c r="F4" t="n">
        <v>71.36</v>
      </c>
      <c r="G4" t="n">
        <v>6.78</v>
      </c>
      <c r="H4" t="n">
        <v>0.09</v>
      </c>
      <c r="I4" t="n">
        <v>632</v>
      </c>
      <c r="J4" t="n">
        <v>297.7</v>
      </c>
      <c r="K4" t="n">
        <v>61.82</v>
      </c>
      <c r="L4" t="n">
        <v>1.5</v>
      </c>
      <c r="M4" t="n">
        <v>630</v>
      </c>
      <c r="N4" t="n">
        <v>84.37</v>
      </c>
      <c r="O4" t="n">
        <v>36949.99</v>
      </c>
      <c r="P4" t="n">
        <v>1312.89</v>
      </c>
      <c r="Q4" t="n">
        <v>1369.9</v>
      </c>
      <c r="R4" t="n">
        <v>717.67</v>
      </c>
      <c r="S4" t="n">
        <v>104.26</v>
      </c>
      <c r="T4" t="n">
        <v>302730.32</v>
      </c>
      <c r="U4" t="n">
        <v>0.15</v>
      </c>
      <c r="V4" t="n">
        <v>0.67</v>
      </c>
      <c r="W4" t="n">
        <v>21.69</v>
      </c>
      <c r="X4" t="n">
        <v>18.73</v>
      </c>
      <c r="Y4" t="n">
        <v>1</v>
      </c>
      <c r="Z4" t="n">
        <v>10</v>
      </c>
      <c r="AA4" t="n">
        <v>5076.473323893465</v>
      </c>
      <c r="AB4" t="n">
        <v>6945.854759948307</v>
      </c>
      <c r="AC4" t="n">
        <v>6282.952130226961</v>
      </c>
      <c r="AD4" t="n">
        <v>5076473.323893465</v>
      </c>
      <c r="AE4" t="n">
        <v>6945854.759948308</v>
      </c>
      <c r="AF4" t="n">
        <v>1.051863237641771e-06</v>
      </c>
      <c r="AG4" t="n">
        <v>4.56125</v>
      </c>
      <c r="AH4" t="n">
        <v>6282952.130226961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1.0072</v>
      </c>
      <c r="E5" t="n">
        <v>99.29000000000001</v>
      </c>
      <c r="F5" t="n">
        <v>67.73</v>
      </c>
      <c r="G5" t="n">
        <v>7.91</v>
      </c>
      <c r="H5" t="n">
        <v>0.1</v>
      </c>
      <c r="I5" t="n">
        <v>514</v>
      </c>
      <c r="J5" t="n">
        <v>298.22</v>
      </c>
      <c r="K5" t="n">
        <v>61.82</v>
      </c>
      <c r="L5" t="n">
        <v>1.75</v>
      </c>
      <c r="M5" t="n">
        <v>512</v>
      </c>
      <c r="N5" t="n">
        <v>84.65000000000001</v>
      </c>
      <c r="O5" t="n">
        <v>37014.39</v>
      </c>
      <c r="P5" t="n">
        <v>1246.36</v>
      </c>
      <c r="Q5" t="n">
        <v>1369.19</v>
      </c>
      <c r="R5" t="n">
        <v>599.64</v>
      </c>
      <c r="S5" t="n">
        <v>104.26</v>
      </c>
      <c r="T5" t="n">
        <v>244304.66</v>
      </c>
      <c r="U5" t="n">
        <v>0.17</v>
      </c>
      <c r="V5" t="n">
        <v>0.71</v>
      </c>
      <c r="W5" t="n">
        <v>21.49</v>
      </c>
      <c r="X5" t="n">
        <v>15.11</v>
      </c>
      <c r="Y5" t="n">
        <v>1</v>
      </c>
      <c r="Z5" t="n">
        <v>10</v>
      </c>
      <c r="AA5" t="n">
        <v>4372.857868147588</v>
      </c>
      <c r="AB5" t="n">
        <v>5983.137052073624</v>
      </c>
      <c r="AC5" t="n">
        <v>5412.114849209085</v>
      </c>
      <c r="AD5" t="n">
        <v>4372857.868147588</v>
      </c>
      <c r="AE5" t="n">
        <v>5983137.052073624</v>
      </c>
      <c r="AF5" t="n">
        <v>1.159755504053412e-06</v>
      </c>
      <c r="AG5" t="n">
        <v>4.137083333333334</v>
      </c>
      <c r="AH5" t="n">
        <v>5412114.849209085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1.0816</v>
      </c>
      <c r="E6" t="n">
        <v>92.45</v>
      </c>
      <c r="F6" t="n">
        <v>65.34</v>
      </c>
      <c r="G6" t="n">
        <v>9.029999999999999</v>
      </c>
      <c r="H6" t="n">
        <v>0.12</v>
      </c>
      <c r="I6" t="n">
        <v>434</v>
      </c>
      <c r="J6" t="n">
        <v>298.74</v>
      </c>
      <c r="K6" t="n">
        <v>61.82</v>
      </c>
      <c r="L6" t="n">
        <v>2</v>
      </c>
      <c r="M6" t="n">
        <v>432</v>
      </c>
      <c r="N6" t="n">
        <v>84.92</v>
      </c>
      <c r="O6" t="n">
        <v>37078.91</v>
      </c>
      <c r="P6" t="n">
        <v>1202.55</v>
      </c>
      <c r="Q6" t="n">
        <v>1368.94</v>
      </c>
      <c r="R6" t="n">
        <v>521.36</v>
      </c>
      <c r="S6" t="n">
        <v>104.26</v>
      </c>
      <c r="T6" t="n">
        <v>205566.84</v>
      </c>
      <c r="U6" t="n">
        <v>0.2</v>
      </c>
      <c r="V6" t="n">
        <v>0.73</v>
      </c>
      <c r="W6" t="n">
        <v>21.37</v>
      </c>
      <c r="X6" t="n">
        <v>12.72</v>
      </c>
      <c r="Y6" t="n">
        <v>1</v>
      </c>
      <c r="Z6" t="n">
        <v>10</v>
      </c>
      <c r="AA6" t="n">
        <v>3930.174574235801</v>
      </c>
      <c r="AB6" t="n">
        <v>5377.4382395349</v>
      </c>
      <c r="AC6" t="n">
        <v>4864.223081235456</v>
      </c>
      <c r="AD6" t="n">
        <v>3930174.574235801</v>
      </c>
      <c r="AE6" t="n">
        <v>5377438.239534901</v>
      </c>
      <c r="AF6" t="n">
        <v>1.245424496807159e-06</v>
      </c>
      <c r="AG6" t="n">
        <v>3.852083333333333</v>
      </c>
      <c r="AH6" t="n">
        <v>4864223.081235456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1.1449</v>
      </c>
      <c r="E7" t="n">
        <v>87.34999999999999</v>
      </c>
      <c r="F7" t="n">
        <v>63.52</v>
      </c>
      <c r="G7" t="n">
        <v>10.16</v>
      </c>
      <c r="H7" t="n">
        <v>0.13</v>
      </c>
      <c r="I7" t="n">
        <v>375</v>
      </c>
      <c r="J7" t="n">
        <v>299.26</v>
      </c>
      <c r="K7" t="n">
        <v>61.82</v>
      </c>
      <c r="L7" t="n">
        <v>2.25</v>
      </c>
      <c r="M7" t="n">
        <v>373</v>
      </c>
      <c r="N7" t="n">
        <v>85.19</v>
      </c>
      <c r="O7" t="n">
        <v>37143.54</v>
      </c>
      <c r="P7" t="n">
        <v>1168.99</v>
      </c>
      <c r="Q7" t="n">
        <v>1369.02</v>
      </c>
      <c r="R7" t="n">
        <v>462.69</v>
      </c>
      <c r="S7" t="n">
        <v>104.26</v>
      </c>
      <c r="T7" t="n">
        <v>176525.96</v>
      </c>
      <c r="U7" t="n">
        <v>0.23</v>
      </c>
      <c r="V7" t="n">
        <v>0.76</v>
      </c>
      <c r="W7" t="n">
        <v>21.25</v>
      </c>
      <c r="X7" t="n">
        <v>10.91</v>
      </c>
      <c r="Y7" t="n">
        <v>1</v>
      </c>
      <c r="Z7" t="n">
        <v>10</v>
      </c>
      <c r="AA7" t="n">
        <v>3610.472325106546</v>
      </c>
      <c r="AB7" t="n">
        <v>4940.007518008426</v>
      </c>
      <c r="AC7" t="n">
        <v>4468.540133833613</v>
      </c>
      <c r="AD7" t="n">
        <v>3610472.325106546</v>
      </c>
      <c r="AE7" t="n">
        <v>4940007.518008426</v>
      </c>
      <c r="AF7" t="n">
        <v>1.318312228545225e-06</v>
      </c>
      <c r="AG7" t="n">
        <v>3.639583333333333</v>
      </c>
      <c r="AH7" t="n">
        <v>4468540.133833613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1.1972</v>
      </c>
      <c r="E8" t="n">
        <v>83.53</v>
      </c>
      <c r="F8" t="n">
        <v>62.2</v>
      </c>
      <c r="G8" t="n">
        <v>11.31</v>
      </c>
      <c r="H8" t="n">
        <v>0.15</v>
      </c>
      <c r="I8" t="n">
        <v>330</v>
      </c>
      <c r="J8" t="n">
        <v>299.79</v>
      </c>
      <c r="K8" t="n">
        <v>61.82</v>
      </c>
      <c r="L8" t="n">
        <v>2.5</v>
      </c>
      <c r="M8" t="n">
        <v>328</v>
      </c>
      <c r="N8" t="n">
        <v>85.47</v>
      </c>
      <c r="O8" t="n">
        <v>37208.42</v>
      </c>
      <c r="P8" t="n">
        <v>1144.69</v>
      </c>
      <c r="Q8" t="n">
        <v>1368.58</v>
      </c>
      <c r="R8" t="n">
        <v>418.69</v>
      </c>
      <c r="S8" t="n">
        <v>104.26</v>
      </c>
      <c r="T8" t="n">
        <v>154753.64</v>
      </c>
      <c r="U8" t="n">
        <v>0.25</v>
      </c>
      <c r="V8" t="n">
        <v>0.77</v>
      </c>
      <c r="W8" t="n">
        <v>21.2</v>
      </c>
      <c r="X8" t="n">
        <v>9.59</v>
      </c>
      <c r="Y8" t="n">
        <v>1</v>
      </c>
      <c r="Z8" t="n">
        <v>10</v>
      </c>
      <c r="AA8" t="n">
        <v>3381.702323661551</v>
      </c>
      <c r="AB8" t="n">
        <v>4626.994309411204</v>
      </c>
      <c r="AC8" t="n">
        <v>4185.400466548124</v>
      </c>
      <c r="AD8" t="n">
        <v>3381702.32366155</v>
      </c>
      <c r="AE8" t="n">
        <v>4626994.309411204</v>
      </c>
      <c r="AF8" t="n">
        <v>1.378533845763249e-06</v>
      </c>
      <c r="AG8" t="n">
        <v>3.480416666666667</v>
      </c>
      <c r="AH8" t="n">
        <v>4185400.466548124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1.2419</v>
      </c>
      <c r="E9" t="n">
        <v>80.52</v>
      </c>
      <c r="F9" t="n">
        <v>61.14</v>
      </c>
      <c r="G9" t="n">
        <v>12.43</v>
      </c>
      <c r="H9" t="n">
        <v>0.16</v>
      </c>
      <c r="I9" t="n">
        <v>295</v>
      </c>
      <c r="J9" t="n">
        <v>300.32</v>
      </c>
      <c r="K9" t="n">
        <v>61.82</v>
      </c>
      <c r="L9" t="n">
        <v>2.75</v>
      </c>
      <c r="M9" t="n">
        <v>293</v>
      </c>
      <c r="N9" t="n">
        <v>85.73999999999999</v>
      </c>
      <c r="O9" t="n">
        <v>37273.29</v>
      </c>
      <c r="P9" t="n">
        <v>1125.07</v>
      </c>
      <c r="Q9" t="n">
        <v>1368.51</v>
      </c>
      <c r="R9" t="n">
        <v>384.61</v>
      </c>
      <c r="S9" t="n">
        <v>104.26</v>
      </c>
      <c r="T9" t="n">
        <v>137886.43</v>
      </c>
      <c r="U9" t="n">
        <v>0.27</v>
      </c>
      <c r="V9" t="n">
        <v>0.78</v>
      </c>
      <c r="W9" t="n">
        <v>21.12</v>
      </c>
      <c r="X9" t="n">
        <v>8.529999999999999</v>
      </c>
      <c r="Y9" t="n">
        <v>1</v>
      </c>
      <c r="Z9" t="n">
        <v>10</v>
      </c>
      <c r="AA9" t="n">
        <v>3204.856942908782</v>
      </c>
      <c r="AB9" t="n">
        <v>4385.026657597682</v>
      </c>
      <c r="AC9" t="n">
        <v>3966.52586781996</v>
      </c>
      <c r="AD9" t="n">
        <v>3204856.942908782</v>
      </c>
      <c r="AE9" t="n">
        <v>4385026.657597682</v>
      </c>
      <c r="AF9" t="n">
        <v>1.430004329312879e-06</v>
      </c>
      <c r="AG9" t="n">
        <v>3.355</v>
      </c>
      <c r="AH9" t="n">
        <v>3966525.86781996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1.2792</v>
      </c>
      <c r="E10" t="n">
        <v>78.17</v>
      </c>
      <c r="F10" t="n">
        <v>60.34</v>
      </c>
      <c r="G10" t="n">
        <v>13.56</v>
      </c>
      <c r="H10" t="n">
        <v>0.18</v>
      </c>
      <c r="I10" t="n">
        <v>267</v>
      </c>
      <c r="J10" t="n">
        <v>300.84</v>
      </c>
      <c r="K10" t="n">
        <v>61.82</v>
      </c>
      <c r="L10" t="n">
        <v>3</v>
      </c>
      <c r="M10" t="n">
        <v>265</v>
      </c>
      <c r="N10" t="n">
        <v>86.02</v>
      </c>
      <c r="O10" t="n">
        <v>37338.27</v>
      </c>
      <c r="P10" t="n">
        <v>1110.43</v>
      </c>
      <c r="Q10" t="n">
        <v>1368.24</v>
      </c>
      <c r="R10" t="n">
        <v>358.77</v>
      </c>
      <c r="S10" t="n">
        <v>104.26</v>
      </c>
      <c r="T10" t="n">
        <v>125104.04</v>
      </c>
      <c r="U10" t="n">
        <v>0.29</v>
      </c>
      <c r="V10" t="n">
        <v>0.79</v>
      </c>
      <c r="W10" t="n">
        <v>21.09</v>
      </c>
      <c r="X10" t="n">
        <v>7.74</v>
      </c>
      <c r="Y10" t="n">
        <v>1</v>
      </c>
      <c r="Z10" t="n">
        <v>10</v>
      </c>
      <c r="AA10" t="n">
        <v>3071.336271213755</v>
      </c>
      <c r="AB10" t="n">
        <v>4202.337784068231</v>
      </c>
      <c r="AC10" t="n">
        <v>3801.272563974723</v>
      </c>
      <c r="AD10" t="n">
        <v>3071336.271213755</v>
      </c>
      <c r="AE10" t="n">
        <v>4202337.784068231</v>
      </c>
      <c r="AF10" t="n">
        <v>1.472953972185389e-06</v>
      </c>
      <c r="AG10" t="n">
        <v>3.257083333333334</v>
      </c>
      <c r="AH10" t="n">
        <v>3801272.563974723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1.312</v>
      </c>
      <c r="E11" t="n">
        <v>76.22</v>
      </c>
      <c r="F11" t="n">
        <v>59.66</v>
      </c>
      <c r="G11" t="n">
        <v>14.67</v>
      </c>
      <c r="H11" t="n">
        <v>0.19</v>
      </c>
      <c r="I11" t="n">
        <v>244</v>
      </c>
      <c r="J11" t="n">
        <v>301.37</v>
      </c>
      <c r="K11" t="n">
        <v>61.82</v>
      </c>
      <c r="L11" t="n">
        <v>3.25</v>
      </c>
      <c r="M11" t="n">
        <v>242</v>
      </c>
      <c r="N11" t="n">
        <v>86.3</v>
      </c>
      <c r="O11" t="n">
        <v>37403.38</v>
      </c>
      <c r="P11" t="n">
        <v>1097.76</v>
      </c>
      <c r="Q11" t="n">
        <v>1368.44</v>
      </c>
      <c r="R11" t="n">
        <v>337.25</v>
      </c>
      <c r="S11" t="n">
        <v>104.26</v>
      </c>
      <c r="T11" t="n">
        <v>114463.59</v>
      </c>
      <c r="U11" t="n">
        <v>0.31</v>
      </c>
      <c r="V11" t="n">
        <v>0.8</v>
      </c>
      <c r="W11" t="n">
        <v>21.03</v>
      </c>
      <c r="X11" t="n">
        <v>7.06</v>
      </c>
      <c r="Y11" t="n">
        <v>1</v>
      </c>
      <c r="Z11" t="n">
        <v>10</v>
      </c>
      <c r="AA11" t="n">
        <v>2960.931421331171</v>
      </c>
      <c r="AB11" t="n">
        <v>4051.276997740653</v>
      </c>
      <c r="AC11" t="n">
        <v>3664.628807079109</v>
      </c>
      <c r="AD11" t="n">
        <v>2960931.421331171</v>
      </c>
      <c r="AE11" t="n">
        <v>4051276.997740653</v>
      </c>
      <c r="AF11" t="n">
        <v>1.510722022754246e-06</v>
      </c>
      <c r="AG11" t="n">
        <v>3.175833333333333</v>
      </c>
      <c r="AH11" t="n">
        <v>3664628.807079109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1.3422</v>
      </c>
      <c r="E12" t="n">
        <v>74.5</v>
      </c>
      <c r="F12" t="n">
        <v>59.06</v>
      </c>
      <c r="G12" t="n">
        <v>15.82</v>
      </c>
      <c r="H12" t="n">
        <v>0.21</v>
      </c>
      <c r="I12" t="n">
        <v>224</v>
      </c>
      <c r="J12" t="n">
        <v>301.9</v>
      </c>
      <c r="K12" t="n">
        <v>61.82</v>
      </c>
      <c r="L12" t="n">
        <v>3.5</v>
      </c>
      <c r="M12" t="n">
        <v>222</v>
      </c>
      <c r="N12" t="n">
        <v>86.58</v>
      </c>
      <c r="O12" t="n">
        <v>37468.6</v>
      </c>
      <c r="P12" t="n">
        <v>1086.61</v>
      </c>
      <c r="Q12" t="n">
        <v>1368.11</v>
      </c>
      <c r="R12" t="n">
        <v>316.71</v>
      </c>
      <c r="S12" t="n">
        <v>104.26</v>
      </c>
      <c r="T12" t="n">
        <v>104289.68</v>
      </c>
      <c r="U12" t="n">
        <v>0.33</v>
      </c>
      <c r="V12" t="n">
        <v>0.8100000000000001</v>
      </c>
      <c r="W12" t="n">
        <v>21.02</v>
      </c>
      <c r="X12" t="n">
        <v>6.46</v>
      </c>
      <c r="Y12" t="n">
        <v>1</v>
      </c>
      <c r="Z12" t="n">
        <v>10</v>
      </c>
      <c r="AA12" t="n">
        <v>2865.361773194743</v>
      </c>
      <c r="AB12" t="n">
        <v>3920.514388925076</v>
      </c>
      <c r="AC12" t="n">
        <v>3546.345998122422</v>
      </c>
      <c r="AD12" t="n">
        <v>2865361.773194743</v>
      </c>
      <c r="AE12" t="n">
        <v>3920514.388925076</v>
      </c>
      <c r="AF12" t="n">
        <v>1.545496264436546e-06</v>
      </c>
      <c r="AG12" t="n">
        <v>3.104166666666667</v>
      </c>
      <c r="AH12" t="n">
        <v>3546345.998122422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1.3669</v>
      </c>
      <c r="E13" t="n">
        <v>73.16</v>
      </c>
      <c r="F13" t="n">
        <v>58.6</v>
      </c>
      <c r="G13" t="n">
        <v>16.9</v>
      </c>
      <c r="H13" t="n">
        <v>0.22</v>
      </c>
      <c r="I13" t="n">
        <v>208</v>
      </c>
      <c r="J13" t="n">
        <v>302.43</v>
      </c>
      <c r="K13" t="n">
        <v>61.82</v>
      </c>
      <c r="L13" t="n">
        <v>3.75</v>
      </c>
      <c r="M13" t="n">
        <v>206</v>
      </c>
      <c r="N13" t="n">
        <v>86.86</v>
      </c>
      <c r="O13" t="n">
        <v>37533.94</v>
      </c>
      <c r="P13" t="n">
        <v>1077.97</v>
      </c>
      <c r="Q13" t="n">
        <v>1368.14</v>
      </c>
      <c r="R13" t="n">
        <v>302.48</v>
      </c>
      <c r="S13" t="n">
        <v>104.26</v>
      </c>
      <c r="T13" t="n">
        <v>97254.02</v>
      </c>
      <c r="U13" t="n">
        <v>0.34</v>
      </c>
      <c r="V13" t="n">
        <v>0.82</v>
      </c>
      <c r="W13" t="n">
        <v>20.98</v>
      </c>
      <c r="X13" t="n">
        <v>6.01</v>
      </c>
      <c r="Y13" t="n">
        <v>1</v>
      </c>
      <c r="Z13" t="n">
        <v>10</v>
      </c>
      <c r="AA13" t="n">
        <v>2791.636040719376</v>
      </c>
      <c r="AB13" t="n">
        <v>3819.639589202509</v>
      </c>
      <c r="AC13" t="n">
        <v>3455.09854770671</v>
      </c>
      <c r="AD13" t="n">
        <v>2791636.040719376</v>
      </c>
      <c r="AE13" t="n">
        <v>3819639.589202509</v>
      </c>
      <c r="AF13" t="n">
        <v>1.573937448858825e-06</v>
      </c>
      <c r="AG13" t="n">
        <v>3.048333333333333</v>
      </c>
      <c r="AH13" t="n">
        <v>3455098.54770671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1.3912</v>
      </c>
      <c r="E14" t="n">
        <v>71.88</v>
      </c>
      <c r="F14" t="n">
        <v>58.16</v>
      </c>
      <c r="G14" t="n">
        <v>18.08</v>
      </c>
      <c r="H14" t="n">
        <v>0.24</v>
      </c>
      <c r="I14" t="n">
        <v>193</v>
      </c>
      <c r="J14" t="n">
        <v>302.96</v>
      </c>
      <c r="K14" t="n">
        <v>61.82</v>
      </c>
      <c r="L14" t="n">
        <v>4</v>
      </c>
      <c r="M14" t="n">
        <v>191</v>
      </c>
      <c r="N14" t="n">
        <v>87.14</v>
      </c>
      <c r="O14" t="n">
        <v>37599.4</v>
      </c>
      <c r="P14" t="n">
        <v>1069.75</v>
      </c>
      <c r="Q14" t="n">
        <v>1367.98</v>
      </c>
      <c r="R14" t="n">
        <v>287.6</v>
      </c>
      <c r="S14" t="n">
        <v>104.26</v>
      </c>
      <c r="T14" t="n">
        <v>89892.10000000001</v>
      </c>
      <c r="U14" t="n">
        <v>0.36</v>
      </c>
      <c r="V14" t="n">
        <v>0.82</v>
      </c>
      <c r="W14" t="n">
        <v>20.97</v>
      </c>
      <c r="X14" t="n">
        <v>5.57</v>
      </c>
      <c r="Y14" t="n">
        <v>1</v>
      </c>
      <c r="Z14" t="n">
        <v>10</v>
      </c>
      <c r="AA14" t="n">
        <v>2722.220388192238</v>
      </c>
      <c r="AB14" t="n">
        <v>3724.662031012417</v>
      </c>
      <c r="AC14" t="n">
        <v>3369.185514368445</v>
      </c>
      <c r="AD14" t="n">
        <v>2722220.388192238</v>
      </c>
      <c r="AE14" t="n">
        <v>3724662.031012417</v>
      </c>
      <c r="AF14" t="n">
        <v>1.601918047298557e-06</v>
      </c>
      <c r="AG14" t="n">
        <v>2.995</v>
      </c>
      <c r="AH14" t="n">
        <v>3369185.514368445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1.4114</v>
      </c>
      <c r="E15" t="n">
        <v>70.84999999999999</v>
      </c>
      <c r="F15" t="n">
        <v>57.8</v>
      </c>
      <c r="G15" t="n">
        <v>19.16</v>
      </c>
      <c r="H15" t="n">
        <v>0.25</v>
      </c>
      <c r="I15" t="n">
        <v>181</v>
      </c>
      <c r="J15" t="n">
        <v>303.49</v>
      </c>
      <c r="K15" t="n">
        <v>61.82</v>
      </c>
      <c r="L15" t="n">
        <v>4.25</v>
      </c>
      <c r="M15" t="n">
        <v>179</v>
      </c>
      <c r="N15" t="n">
        <v>87.42</v>
      </c>
      <c r="O15" t="n">
        <v>37664.98</v>
      </c>
      <c r="P15" t="n">
        <v>1062.95</v>
      </c>
      <c r="Q15" t="n">
        <v>1368.12</v>
      </c>
      <c r="R15" t="n">
        <v>275.7</v>
      </c>
      <c r="S15" t="n">
        <v>104.26</v>
      </c>
      <c r="T15" t="n">
        <v>84001.56</v>
      </c>
      <c r="U15" t="n">
        <v>0.38</v>
      </c>
      <c r="V15" t="n">
        <v>0.83</v>
      </c>
      <c r="W15" t="n">
        <v>20.95</v>
      </c>
      <c r="X15" t="n">
        <v>5.21</v>
      </c>
      <c r="Y15" t="n">
        <v>1</v>
      </c>
      <c r="Z15" t="n">
        <v>10</v>
      </c>
      <c r="AA15" t="n">
        <v>2666.555943420095</v>
      </c>
      <c r="AB15" t="n">
        <v>3648.499481933182</v>
      </c>
      <c r="AC15" t="n">
        <v>3300.291812078526</v>
      </c>
      <c r="AD15" t="n">
        <v>2666555.943420095</v>
      </c>
      <c r="AE15" t="n">
        <v>3648499.481933182</v>
      </c>
      <c r="AF15" t="n">
        <v>1.625177639417182e-06</v>
      </c>
      <c r="AG15" t="n">
        <v>2.952083333333333</v>
      </c>
      <c r="AH15" t="n">
        <v>3300291.812078526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1.4306</v>
      </c>
      <c r="E16" t="n">
        <v>69.90000000000001</v>
      </c>
      <c r="F16" t="n">
        <v>57.46</v>
      </c>
      <c r="G16" t="n">
        <v>20.28</v>
      </c>
      <c r="H16" t="n">
        <v>0.26</v>
      </c>
      <c r="I16" t="n">
        <v>170</v>
      </c>
      <c r="J16" t="n">
        <v>304.03</v>
      </c>
      <c r="K16" t="n">
        <v>61.82</v>
      </c>
      <c r="L16" t="n">
        <v>4.5</v>
      </c>
      <c r="M16" t="n">
        <v>168</v>
      </c>
      <c r="N16" t="n">
        <v>87.7</v>
      </c>
      <c r="O16" t="n">
        <v>37730.68</v>
      </c>
      <c r="P16" t="n">
        <v>1056.46</v>
      </c>
      <c r="Q16" t="n">
        <v>1368.13</v>
      </c>
      <c r="R16" t="n">
        <v>265.09</v>
      </c>
      <c r="S16" t="n">
        <v>104.26</v>
      </c>
      <c r="T16" t="n">
        <v>78748.85000000001</v>
      </c>
      <c r="U16" t="n">
        <v>0.39</v>
      </c>
      <c r="V16" t="n">
        <v>0.83</v>
      </c>
      <c r="W16" t="n">
        <v>20.92</v>
      </c>
      <c r="X16" t="n">
        <v>4.86</v>
      </c>
      <c r="Y16" t="n">
        <v>1</v>
      </c>
      <c r="Z16" t="n">
        <v>10</v>
      </c>
      <c r="AA16" t="n">
        <v>2615.090411458571</v>
      </c>
      <c r="AB16" t="n">
        <v>3578.082070604392</v>
      </c>
      <c r="AC16" t="n">
        <v>3236.594939655501</v>
      </c>
      <c r="AD16" t="n">
        <v>2615090.411458571</v>
      </c>
      <c r="AE16" t="n">
        <v>3578082.070604392</v>
      </c>
      <c r="AF16" t="n">
        <v>1.647285766579439e-06</v>
      </c>
      <c r="AG16" t="n">
        <v>2.9125</v>
      </c>
      <c r="AH16" t="n">
        <v>3236594.939655501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1.4482</v>
      </c>
      <c r="E17" t="n">
        <v>69.05</v>
      </c>
      <c r="F17" t="n">
        <v>57.16</v>
      </c>
      <c r="G17" t="n">
        <v>21.44</v>
      </c>
      <c r="H17" t="n">
        <v>0.28</v>
      </c>
      <c r="I17" t="n">
        <v>160</v>
      </c>
      <c r="J17" t="n">
        <v>304.56</v>
      </c>
      <c r="K17" t="n">
        <v>61.82</v>
      </c>
      <c r="L17" t="n">
        <v>4.75</v>
      </c>
      <c r="M17" t="n">
        <v>158</v>
      </c>
      <c r="N17" t="n">
        <v>87.98999999999999</v>
      </c>
      <c r="O17" t="n">
        <v>37796.51</v>
      </c>
      <c r="P17" t="n">
        <v>1050.93</v>
      </c>
      <c r="Q17" t="n">
        <v>1367.91</v>
      </c>
      <c r="R17" t="n">
        <v>255.7</v>
      </c>
      <c r="S17" t="n">
        <v>104.26</v>
      </c>
      <c r="T17" t="n">
        <v>74104.69</v>
      </c>
      <c r="U17" t="n">
        <v>0.41</v>
      </c>
      <c r="V17" t="n">
        <v>0.84</v>
      </c>
      <c r="W17" t="n">
        <v>20.9</v>
      </c>
      <c r="X17" t="n">
        <v>4.57</v>
      </c>
      <c r="Y17" t="n">
        <v>1</v>
      </c>
      <c r="Z17" t="n">
        <v>10</v>
      </c>
      <c r="AA17" t="n">
        <v>2569.972179199394</v>
      </c>
      <c r="AB17" t="n">
        <v>3516.349314751457</v>
      </c>
      <c r="AC17" t="n">
        <v>3180.753871378705</v>
      </c>
      <c r="AD17" t="n">
        <v>2569972.179199394</v>
      </c>
      <c r="AE17" t="n">
        <v>3516349.314751457</v>
      </c>
      <c r="AF17" t="n">
        <v>1.667551549811508e-06</v>
      </c>
      <c r="AG17" t="n">
        <v>2.877083333333333</v>
      </c>
      <c r="AH17" t="n">
        <v>3180753.871378705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1.4639</v>
      </c>
      <c r="E18" t="n">
        <v>68.31</v>
      </c>
      <c r="F18" t="n">
        <v>56.92</v>
      </c>
      <c r="G18" t="n">
        <v>22.62</v>
      </c>
      <c r="H18" t="n">
        <v>0.29</v>
      </c>
      <c r="I18" t="n">
        <v>151</v>
      </c>
      <c r="J18" t="n">
        <v>305.09</v>
      </c>
      <c r="K18" t="n">
        <v>61.82</v>
      </c>
      <c r="L18" t="n">
        <v>5</v>
      </c>
      <c r="M18" t="n">
        <v>149</v>
      </c>
      <c r="N18" t="n">
        <v>88.27</v>
      </c>
      <c r="O18" t="n">
        <v>37862.45</v>
      </c>
      <c r="P18" t="n">
        <v>1046.28</v>
      </c>
      <c r="Q18" t="n">
        <v>1367.78</v>
      </c>
      <c r="R18" t="n">
        <v>247.4</v>
      </c>
      <c r="S18" t="n">
        <v>104.26</v>
      </c>
      <c r="T18" t="n">
        <v>70000.3</v>
      </c>
      <c r="U18" t="n">
        <v>0.42</v>
      </c>
      <c r="V18" t="n">
        <v>0.84</v>
      </c>
      <c r="W18" t="n">
        <v>20.9</v>
      </c>
      <c r="X18" t="n">
        <v>4.33</v>
      </c>
      <c r="Y18" t="n">
        <v>1</v>
      </c>
      <c r="Z18" t="n">
        <v>10</v>
      </c>
      <c r="AA18" t="n">
        <v>2531.483267894583</v>
      </c>
      <c r="AB18" t="n">
        <v>3463.687088293285</v>
      </c>
      <c r="AC18" t="n">
        <v>3133.117653901803</v>
      </c>
      <c r="AD18" t="n">
        <v>2531483.267894583</v>
      </c>
      <c r="AE18" t="n">
        <v>3463687.088293285</v>
      </c>
      <c r="AF18" t="n">
        <v>1.685629549626479e-06</v>
      </c>
      <c r="AG18" t="n">
        <v>2.84625</v>
      </c>
      <c r="AH18" t="n">
        <v>3133117.653901803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1.4771</v>
      </c>
      <c r="E19" t="n">
        <v>67.7</v>
      </c>
      <c r="F19" t="n">
        <v>56.7</v>
      </c>
      <c r="G19" t="n">
        <v>23.63</v>
      </c>
      <c r="H19" t="n">
        <v>0.31</v>
      </c>
      <c r="I19" t="n">
        <v>144</v>
      </c>
      <c r="J19" t="n">
        <v>305.63</v>
      </c>
      <c r="K19" t="n">
        <v>61.82</v>
      </c>
      <c r="L19" t="n">
        <v>5.25</v>
      </c>
      <c r="M19" t="n">
        <v>142</v>
      </c>
      <c r="N19" t="n">
        <v>88.56</v>
      </c>
      <c r="O19" t="n">
        <v>37928.52</v>
      </c>
      <c r="P19" t="n">
        <v>1042.1</v>
      </c>
      <c r="Q19" t="n">
        <v>1367.77</v>
      </c>
      <c r="R19" t="n">
        <v>240.63</v>
      </c>
      <c r="S19" t="n">
        <v>104.26</v>
      </c>
      <c r="T19" t="n">
        <v>66652.75999999999</v>
      </c>
      <c r="U19" t="n">
        <v>0.43</v>
      </c>
      <c r="V19" t="n">
        <v>0.85</v>
      </c>
      <c r="W19" t="n">
        <v>20.88</v>
      </c>
      <c r="X19" t="n">
        <v>4.12</v>
      </c>
      <c r="Y19" t="n">
        <v>1</v>
      </c>
      <c r="Z19" t="n">
        <v>10</v>
      </c>
      <c r="AA19" t="n">
        <v>2499.068238285902</v>
      </c>
      <c r="AB19" t="n">
        <v>3419.335414732507</v>
      </c>
      <c r="AC19" t="n">
        <v>3092.998841817704</v>
      </c>
      <c r="AD19" t="n">
        <v>2499068.238285902</v>
      </c>
      <c r="AE19" t="n">
        <v>3419335.414732507</v>
      </c>
      <c r="AF19" t="n">
        <v>1.700828887050531e-06</v>
      </c>
      <c r="AG19" t="n">
        <v>2.820833333333333</v>
      </c>
      <c r="AH19" t="n">
        <v>3092998.841817704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1.49</v>
      </c>
      <c r="E20" t="n">
        <v>67.11</v>
      </c>
      <c r="F20" t="n">
        <v>56.51</v>
      </c>
      <c r="G20" t="n">
        <v>24.75</v>
      </c>
      <c r="H20" t="n">
        <v>0.32</v>
      </c>
      <c r="I20" t="n">
        <v>137</v>
      </c>
      <c r="J20" t="n">
        <v>306.17</v>
      </c>
      <c r="K20" t="n">
        <v>61.82</v>
      </c>
      <c r="L20" t="n">
        <v>5.5</v>
      </c>
      <c r="M20" t="n">
        <v>135</v>
      </c>
      <c r="N20" t="n">
        <v>88.84</v>
      </c>
      <c r="O20" t="n">
        <v>37994.72</v>
      </c>
      <c r="P20" t="n">
        <v>1038.32</v>
      </c>
      <c r="Q20" t="n">
        <v>1367.62</v>
      </c>
      <c r="R20" t="n">
        <v>234.03</v>
      </c>
      <c r="S20" t="n">
        <v>104.26</v>
      </c>
      <c r="T20" t="n">
        <v>63387.41</v>
      </c>
      <c r="U20" t="n">
        <v>0.45</v>
      </c>
      <c r="V20" t="n">
        <v>0.85</v>
      </c>
      <c r="W20" t="n">
        <v>20.87</v>
      </c>
      <c r="X20" t="n">
        <v>3.92</v>
      </c>
      <c r="Y20" t="n">
        <v>1</v>
      </c>
      <c r="Z20" t="n">
        <v>10</v>
      </c>
      <c r="AA20" t="n">
        <v>2468.771756693863</v>
      </c>
      <c r="AB20" t="n">
        <v>3377.882432031841</v>
      </c>
      <c r="AC20" t="n">
        <v>3055.502073606364</v>
      </c>
      <c r="AD20" t="n">
        <v>2468771.756693863</v>
      </c>
      <c r="AE20" t="n">
        <v>3377882.432031841</v>
      </c>
      <c r="AF20" t="n">
        <v>1.715682784987672e-06</v>
      </c>
      <c r="AG20" t="n">
        <v>2.79625</v>
      </c>
      <c r="AH20" t="n">
        <v>3055502.073606364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1.5031</v>
      </c>
      <c r="E21" t="n">
        <v>66.53</v>
      </c>
      <c r="F21" t="n">
        <v>56.31</v>
      </c>
      <c r="G21" t="n">
        <v>25.99</v>
      </c>
      <c r="H21" t="n">
        <v>0.33</v>
      </c>
      <c r="I21" t="n">
        <v>130</v>
      </c>
      <c r="J21" t="n">
        <v>306.7</v>
      </c>
      <c r="K21" t="n">
        <v>61.82</v>
      </c>
      <c r="L21" t="n">
        <v>5.75</v>
      </c>
      <c r="M21" t="n">
        <v>128</v>
      </c>
      <c r="N21" t="n">
        <v>89.13</v>
      </c>
      <c r="O21" t="n">
        <v>38061.04</v>
      </c>
      <c r="P21" t="n">
        <v>1034.69</v>
      </c>
      <c r="Q21" t="n">
        <v>1367.59</v>
      </c>
      <c r="R21" t="n">
        <v>227.55</v>
      </c>
      <c r="S21" t="n">
        <v>104.26</v>
      </c>
      <c r="T21" t="n">
        <v>60180.46</v>
      </c>
      <c r="U21" t="n">
        <v>0.46</v>
      </c>
      <c r="V21" t="n">
        <v>0.85</v>
      </c>
      <c r="W21" t="n">
        <v>20.86</v>
      </c>
      <c r="X21" t="n">
        <v>3.73</v>
      </c>
      <c r="Y21" t="n">
        <v>1</v>
      </c>
      <c r="Z21" t="n">
        <v>10</v>
      </c>
      <c r="AA21" t="n">
        <v>2438.783717681479</v>
      </c>
      <c r="AB21" t="n">
        <v>3336.851474076183</v>
      </c>
      <c r="AC21" t="n">
        <v>3018.387052690684</v>
      </c>
      <c r="AD21" t="n">
        <v>2438783.717681479</v>
      </c>
      <c r="AE21" t="n">
        <v>3336851.474076184</v>
      </c>
      <c r="AF21" t="n">
        <v>1.730766975916088e-06</v>
      </c>
      <c r="AG21" t="n">
        <v>2.772083333333333</v>
      </c>
      <c r="AH21" t="n">
        <v>3018387.052690684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1.5129</v>
      </c>
      <c r="E22" t="n">
        <v>66.09999999999999</v>
      </c>
      <c r="F22" t="n">
        <v>56.15</v>
      </c>
      <c r="G22" t="n">
        <v>26.95</v>
      </c>
      <c r="H22" t="n">
        <v>0.35</v>
      </c>
      <c r="I22" t="n">
        <v>125</v>
      </c>
      <c r="J22" t="n">
        <v>307.24</v>
      </c>
      <c r="K22" t="n">
        <v>61.82</v>
      </c>
      <c r="L22" t="n">
        <v>6</v>
      </c>
      <c r="M22" t="n">
        <v>123</v>
      </c>
      <c r="N22" t="n">
        <v>89.42</v>
      </c>
      <c r="O22" t="n">
        <v>38127.48</v>
      </c>
      <c r="P22" t="n">
        <v>1031.61</v>
      </c>
      <c r="Q22" t="n">
        <v>1367.55</v>
      </c>
      <c r="R22" t="n">
        <v>223.11</v>
      </c>
      <c r="S22" t="n">
        <v>104.26</v>
      </c>
      <c r="T22" t="n">
        <v>57986.83</v>
      </c>
      <c r="U22" t="n">
        <v>0.47</v>
      </c>
      <c r="V22" t="n">
        <v>0.85</v>
      </c>
      <c r="W22" t="n">
        <v>20.84</v>
      </c>
      <c r="X22" t="n">
        <v>3.57</v>
      </c>
      <c r="Y22" t="n">
        <v>1</v>
      </c>
      <c r="Z22" t="n">
        <v>10</v>
      </c>
      <c r="AA22" t="n">
        <v>2415.969331280117</v>
      </c>
      <c r="AB22" t="n">
        <v>3305.635824102147</v>
      </c>
      <c r="AC22" t="n">
        <v>2990.150580538731</v>
      </c>
      <c r="AD22" t="n">
        <v>2415969.331280117</v>
      </c>
      <c r="AE22" t="n">
        <v>3305635.824102147</v>
      </c>
      <c r="AF22" t="n">
        <v>1.742051332488489e-06</v>
      </c>
      <c r="AG22" t="n">
        <v>2.754166666666666</v>
      </c>
      <c r="AH22" t="n">
        <v>2990150.580538731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1.525</v>
      </c>
      <c r="E23" t="n">
        <v>65.56999999999999</v>
      </c>
      <c r="F23" t="n">
        <v>55.96</v>
      </c>
      <c r="G23" t="n">
        <v>28.22</v>
      </c>
      <c r="H23" t="n">
        <v>0.36</v>
      </c>
      <c r="I23" t="n">
        <v>119</v>
      </c>
      <c r="J23" t="n">
        <v>307.78</v>
      </c>
      <c r="K23" t="n">
        <v>61.82</v>
      </c>
      <c r="L23" t="n">
        <v>6.25</v>
      </c>
      <c r="M23" t="n">
        <v>117</v>
      </c>
      <c r="N23" t="n">
        <v>89.70999999999999</v>
      </c>
      <c r="O23" t="n">
        <v>38194.05</v>
      </c>
      <c r="P23" t="n">
        <v>1027.84</v>
      </c>
      <c r="Q23" t="n">
        <v>1367.62</v>
      </c>
      <c r="R23" t="n">
        <v>216.43</v>
      </c>
      <c r="S23" t="n">
        <v>104.26</v>
      </c>
      <c r="T23" t="n">
        <v>54678.4</v>
      </c>
      <c r="U23" t="n">
        <v>0.48</v>
      </c>
      <c r="V23" t="n">
        <v>0.86</v>
      </c>
      <c r="W23" t="n">
        <v>20.84</v>
      </c>
      <c r="X23" t="n">
        <v>3.38</v>
      </c>
      <c r="Y23" t="n">
        <v>1</v>
      </c>
      <c r="Z23" t="n">
        <v>10</v>
      </c>
      <c r="AA23" t="n">
        <v>2388.352868907602</v>
      </c>
      <c r="AB23" t="n">
        <v>3267.849761931736</v>
      </c>
      <c r="AC23" t="n">
        <v>2955.970767108794</v>
      </c>
      <c r="AD23" t="n">
        <v>2388352.868907602</v>
      </c>
      <c r="AE23" t="n">
        <v>3267849.761931736</v>
      </c>
      <c r="AF23" t="n">
        <v>1.755984058460537e-06</v>
      </c>
      <c r="AG23" t="n">
        <v>2.732083333333333</v>
      </c>
      <c r="AH23" t="n">
        <v>2955970.767108794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1.5346</v>
      </c>
      <c r="E24" t="n">
        <v>65.16</v>
      </c>
      <c r="F24" t="n">
        <v>55.83</v>
      </c>
      <c r="G24" t="n">
        <v>29.39</v>
      </c>
      <c r="H24" t="n">
        <v>0.38</v>
      </c>
      <c r="I24" t="n">
        <v>114</v>
      </c>
      <c r="J24" t="n">
        <v>308.32</v>
      </c>
      <c r="K24" t="n">
        <v>61.82</v>
      </c>
      <c r="L24" t="n">
        <v>6.5</v>
      </c>
      <c r="M24" t="n">
        <v>112</v>
      </c>
      <c r="N24" t="n">
        <v>90</v>
      </c>
      <c r="O24" t="n">
        <v>38260.74</v>
      </c>
      <c r="P24" t="n">
        <v>1025.22</v>
      </c>
      <c r="Q24" t="n">
        <v>1367.83</v>
      </c>
      <c r="R24" t="n">
        <v>212.26</v>
      </c>
      <c r="S24" t="n">
        <v>104.26</v>
      </c>
      <c r="T24" t="n">
        <v>52615.88</v>
      </c>
      <c r="U24" t="n">
        <v>0.49</v>
      </c>
      <c r="V24" t="n">
        <v>0.86</v>
      </c>
      <c r="W24" t="n">
        <v>20.83</v>
      </c>
      <c r="X24" t="n">
        <v>3.25</v>
      </c>
      <c r="Y24" t="n">
        <v>1</v>
      </c>
      <c r="Z24" t="n">
        <v>10</v>
      </c>
      <c r="AA24" t="n">
        <v>2367.60761549332</v>
      </c>
      <c r="AB24" t="n">
        <v>3239.465190994326</v>
      </c>
      <c r="AC24" t="n">
        <v>2930.295179783656</v>
      </c>
      <c r="AD24" t="n">
        <v>2367607.61549332</v>
      </c>
      <c r="AE24" t="n">
        <v>3239465.190994326</v>
      </c>
      <c r="AF24" t="n">
        <v>1.767038122041666e-06</v>
      </c>
      <c r="AG24" t="n">
        <v>2.715</v>
      </c>
      <c r="AH24" t="n">
        <v>2930295.179783656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1.5428</v>
      </c>
      <c r="E25" t="n">
        <v>64.81999999999999</v>
      </c>
      <c r="F25" t="n">
        <v>55.71</v>
      </c>
      <c r="G25" t="n">
        <v>30.39</v>
      </c>
      <c r="H25" t="n">
        <v>0.39</v>
      </c>
      <c r="I25" t="n">
        <v>110</v>
      </c>
      <c r="J25" t="n">
        <v>308.86</v>
      </c>
      <c r="K25" t="n">
        <v>61.82</v>
      </c>
      <c r="L25" t="n">
        <v>6.75</v>
      </c>
      <c r="M25" t="n">
        <v>108</v>
      </c>
      <c r="N25" t="n">
        <v>90.29000000000001</v>
      </c>
      <c r="O25" t="n">
        <v>38327.57</v>
      </c>
      <c r="P25" t="n">
        <v>1022.82</v>
      </c>
      <c r="Q25" t="n">
        <v>1367.53</v>
      </c>
      <c r="R25" t="n">
        <v>208.09</v>
      </c>
      <c r="S25" t="n">
        <v>104.26</v>
      </c>
      <c r="T25" t="n">
        <v>50553.18</v>
      </c>
      <c r="U25" t="n">
        <v>0.5</v>
      </c>
      <c r="V25" t="n">
        <v>0.86</v>
      </c>
      <c r="W25" t="n">
        <v>20.83</v>
      </c>
      <c r="X25" t="n">
        <v>3.12</v>
      </c>
      <c r="Y25" t="n">
        <v>1</v>
      </c>
      <c r="Z25" t="n">
        <v>10</v>
      </c>
      <c r="AA25" t="n">
        <v>2349.725144769095</v>
      </c>
      <c r="AB25" t="n">
        <v>3214.99760563051</v>
      </c>
      <c r="AC25" t="n">
        <v>2908.162746426492</v>
      </c>
      <c r="AD25" t="n">
        <v>2349725.144769094</v>
      </c>
      <c r="AE25" t="n">
        <v>3214997.60563051</v>
      </c>
      <c r="AF25" t="n">
        <v>1.77648013468388e-06</v>
      </c>
      <c r="AG25" t="n">
        <v>2.700833333333333</v>
      </c>
      <c r="AH25" t="n">
        <v>2908162.746426492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1.5507</v>
      </c>
      <c r="E26" t="n">
        <v>64.48999999999999</v>
      </c>
      <c r="F26" t="n">
        <v>55.6</v>
      </c>
      <c r="G26" t="n">
        <v>31.47</v>
      </c>
      <c r="H26" t="n">
        <v>0.4</v>
      </c>
      <c r="I26" t="n">
        <v>106</v>
      </c>
      <c r="J26" t="n">
        <v>309.41</v>
      </c>
      <c r="K26" t="n">
        <v>61.82</v>
      </c>
      <c r="L26" t="n">
        <v>7</v>
      </c>
      <c r="M26" t="n">
        <v>104</v>
      </c>
      <c r="N26" t="n">
        <v>90.59</v>
      </c>
      <c r="O26" t="n">
        <v>38394.52</v>
      </c>
      <c r="P26" t="n">
        <v>1020.7</v>
      </c>
      <c r="Q26" t="n">
        <v>1367.63</v>
      </c>
      <c r="R26" t="n">
        <v>204.62</v>
      </c>
      <c r="S26" t="n">
        <v>104.26</v>
      </c>
      <c r="T26" t="n">
        <v>48836.46</v>
      </c>
      <c r="U26" t="n">
        <v>0.51</v>
      </c>
      <c r="V26" t="n">
        <v>0.86</v>
      </c>
      <c r="W26" t="n">
        <v>20.82</v>
      </c>
      <c r="X26" t="n">
        <v>3.02</v>
      </c>
      <c r="Y26" t="n">
        <v>1</v>
      </c>
      <c r="Z26" t="n">
        <v>10</v>
      </c>
      <c r="AA26" t="n">
        <v>2333.045071635606</v>
      </c>
      <c r="AB26" t="n">
        <v>3192.175193696379</v>
      </c>
      <c r="AC26" t="n">
        <v>2887.518473455898</v>
      </c>
      <c r="AD26" t="n">
        <v>2333045.071635606</v>
      </c>
      <c r="AE26" t="n">
        <v>3192175.193696379</v>
      </c>
      <c r="AF26" t="n">
        <v>1.785576707839183e-06</v>
      </c>
      <c r="AG26" t="n">
        <v>2.687083333333333</v>
      </c>
      <c r="AH26" t="n">
        <v>2887518.473455898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1.5588</v>
      </c>
      <c r="E27" t="n">
        <v>64.15000000000001</v>
      </c>
      <c r="F27" t="n">
        <v>55.49</v>
      </c>
      <c r="G27" t="n">
        <v>32.64</v>
      </c>
      <c r="H27" t="n">
        <v>0.42</v>
      </c>
      <c r="I27" t="n">
        <v>102</v>
      </c>
      <c r="J27" t="n">
        <v>309.95</v>
      </c>
      <c r="K27" t="n">
        <v>61.82</v>
      </c>
      <c r="L27" t="n">
        <v>7.25</v>
      </c>
      <c r="M27" t="n">
        <v>100</v>
      </c>
      <c r="N27" t="n">
        <v>90.88</v>
      </c>
      <c r="O27" t="n">
        <v>38461.6</v>
      </c>
      <c r="P27" t="n">
        <v>1018.42</v>
      </c>
      <c r="Q27" t="n">
        <v>1367.44</v>
      </c>
      <c r="R27" t="n">
        <v>200.83</v>
      </c>
      <c r="S27" t="n">
        <v>104.26</v>
      </c>
      <c r="T27" t="n">
        <v>46963.17</v>
      </c>
      <c r="U27" t="n">
        <v>0.52</v>
      </c>
      <c r="V27" t="n">
        <v>0.86</v>
      </c>
      <c r="W27" t="n">
        <v>20.82</v>
      </c>
      <c r="X27" t="n">
        <v>2.9</v>
      </c>
      <c r="Y27" t="n">
        <v>1</v>
      </c>
      <c r="Z27" t="n">
        <v>10</v>
      </c>
      <c r="AA27" t="n">
        <v>2315.986690578738</v>
      </c>
      <c r="AB27" t="n">
        <v>3168.835164171712</v>
      </c>
      <c r="AC27" t="n">
        <v>2866.405983591129</v>
      </c>
      <c r="AD27" t="n">
        <v>2315986.690578738</v>
      </c>
      <c r="AE27" t="n">
        <v>3168835.164171712</v>
      </c>
      <c r="AF27" t="n">
        <v>1.794903573985761e-06</v>
      </c>
      <c r="AG27" t="n">
        <v>2.672916666666667</v>
      </c>
      <c r="AH27" t="n">
        <v>2866405.98359113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1.5671</v>
      </c>
      <c r="E28" t="n">
        <v>63.81</v>
      </c>
      <c r="F28" t="n">
        <v>55.37</v>
      </c>
      <c r="G28" t="n">
        <v>33.9</v>
      </c>
      <c r="H28" t="n">
        <v>0.43</v>
      </c>
      <c r="I28" t="n">
        <v>98</v>
      </c>
      <c r="J28" t="n">
        <v>310.5</v>
      </c>
      <c r="K28" t="n">
        <v>61.82</v>
      </c>
      <c r="L28" t="n">
        <v>7.5</v>
      </c>
      <c r="M28" t="n">
        <v>96</v>
      </c>
      <c r="N28" t="n">
        <v>91.18000000000001</v>
      </c>
      <c r="O28" t="n">
        <v>38528.81</v>
      </c>
      <c r="P28" t="n">
        <v>1016.09</v>
      </c>
      <c r="Q28" t="n">
        <v>1367.58</v>
      </c>
      <c r="R28" t="n">
        <v>197.14</v>
      </c>
      <c r="S28" t="n">
        <v>104.26</v>
      </c>
      <c r="T28" t="n">
        <v>45135.36</v>
      </c>
      <c r="U28" t="n">
        <v>0.53</v>
      </c>
      <c r="V28" t="n">
        <v>0.87</v>
      </c>
      <c r="W28" t="n">
        <v>20.81</v>
      </c>
      <c r="X28" t="n">
        <v>2.79</v>
      </c>
      <c r="Y28" t="n">
        <v>1</v>
      </c>
      <c r="Z28" t="n">
        <v>10</v>
      </c>
      <c r="AA28" t="n">
        <v>2298.609298176028</v>
      </c>
      <c r="AB28" t="n">
        <v>3145.058649249876</v>
      </c>
      <c r="AC28" t="n">
        <v>2844.898665882886</v>
      </c>
      <c r="AD28" t="n">
        <v>2298609.298176028</v>
      </c>
      <c r="AE28" t="n">
        <v>3145058.649249875</v>
      </c>
      <c r="AF28" t="n">
        <v>1.804460733123612e-06</v>
      </c>
      <c r="AG28" t="n">
        <v>2.65875</v>
      </c>
      <c r="AH28" t="n">
        <v>2844898.665882886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1.5736</v>
      </c>
      <c r="E29" t="n">
        <v>63.55</v>
      </c>
      <c r="F29" t="n">
        <v>55.27</v>
      </c>
      <c r="G29" t="n">
        <v>34.91</v>
      </c>
      <c r="H29" t="n">
        <v>0.44</v>
      </c>
      <c r="I29" t="n">
        <v>95</v>
      </c>
      <c r="J29" t="n">
        <v>311.04</v>
      </c>
      <c r="K29" t="n">
        <v>61.82</v>
      </c>
      <c r="L29" t="n">
        <v>7.75</v>
      </c>
      <c r="M29" t="n">
        <v>93</v>
      </c>
      <c r="N29" t="n">
        <v>91.47</v>
      </c>
      <c r="O29" t="n">
        <v>38596.15</v>
      </c>
      <c r="P29" t="n">
        <v>1014.27</v>
      </c>
      <c r="Q29" t="n">
        <v>1367.52</v>
      </c>
      <c r="R29" t="n">
        <v>193.93</v>
      </c>
      <c r="S29" t="n">
        <v>104.26</v>
      </c>
      <c r="T29" t="n">
        <v>43543.96</v>
      </c>
      <c r="U29" t="n">
        <v>0.54</v>
      </c>
      <c r="V29" t="n">
        <v>0.87</v>
      </c>
      <c r="W29" t="n">
        <v>20.8</v>
      </c>
      <c r="X29" t="n">
        <v>2.69</v>
      </c>
      <c r="Y29" t="n">
        <v>1</v>
      </c>
      <c r="Z29" t="n">
        <v>10</v>
      </c>
      <c r="AA29" t="n">
        <v>2285.061144174569</v>
      </c>
      <c r="AB29" t="n">
        <v>3126.521467242707</v>
      </c>
      <c r="AC29" t="n">
        <v>2828.130646509385</v>
      </c>
      <c r="AD29" t="n">
        <v>2285061.144174569</v>
      </c>
      <c r="AE29" t="n">
        <v>3126521.467242707</v>
      </c>
      <c r="AF29" t="n">
        <v>1.811945255340001e-06</v>
      </c>
      <c r="AG29" t="n">
        <v>2.647916666666667</v>
      </c>
      <c r="AH29" t="n">
        <v>2828130.646509385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1.5793</v>
      </c>
      <c r="E30" t="n">
        <v>63.32</v>
      </c>
      <c r="F30" t="n">
        <v>55.21</v>
      </c>
      <c r="G30" t="n">
        <v>36.01</v>
      </c>
      <c r="H30" t="n">
        <v>0.46</v>
      </c>
      <c r="I30" t="n">
        <v>92</v>
      </c>
      <c r="J30" t="n">
        <v>311.59</v>
      </c>
      <c r="K30" t="n">
        <v>61.82</v>
      </c>
      <c r="L30" t="n">
        <v>8</v>
      </c>
      <c r="M30" t="n">
        <v>90</v>
      </c>
      <c r="N30" t="n">
        <v>91.77</v>
      </c>
      <c r="O30" t="n">
        <v>38663.62</v>
      </c>
      <c r="P30" t="n">
        <v>1012.83</v>
      </c>
      <c r="Q30" t="n">
        <v>1367.73</v>
      </c>
      <c r="R30" t="n">
        <v>192.2</v>
      </c>
      <c r="S30" t="n">
        <v>104.26</v>
      </c>
      <c r="T30" t="n">
        <v>42694.41</v>
      </c>
      <c r="U30" t="n">
        <v>0.54</v>
      </c>
      <c r="V30" t="n">
        <v>0.87</v>
      </c>
      <c r="W30" t="n">
        <v>20.79</v>
      </c>
      <c r="X30" t="n">
        <v>2.62</v>
      </c>
      <c r="Y30" t="n">
        <v>1</v>
      </c>
      <c r="Z30" t="n">
        <v>10</v>
      </c>
      <c r="AA30" t="n">
        <v>2273.858247907905</v>
      </c>
      <c r="AB30" t="n">
        <v>3111.193170333754</v>
      </c>
      <c r="AC30" t="n">
        <v>2814.265260744022</v>
      </c>
      <c r="AD30" t="n">
        <v>2273858.247907904</v>
      </c>
      <c r="AE30" t="n">
        <v>3111193.170333754</v>
      </c>
      <c r="AF30" t="n">
        <v>1.818508605591296e-06</v>
      </c>
      <c r="AG30" t="n">
        <v>2.638333333333333</v>
      </c>
      <c r="AH30" t="n">
        <v>2814265.260744022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1.5859</v>
      </c>
      <c r="E31" t="n">
        <v>63.06</v>
      </c>
      <c r="F31" t="n">
        <v>55.11</v>
      </c>
      <c r="G31" t="n">
        <v>37.16</v>
      </c>
      <c r="H31" t="n">
        <v>0.47</v>
      </c>
      <c r="I31" t="n">
        <v>89</v>
      </c>
      <c r="J31" t="n">
        <v>312.14</v>
      </c>
      <c r="K31" t="n">
        <v>61.82</v>
      </c>
      <c r="L31" t="n">
        <v>8.25</v>
      </c>
      <c r="M31" t="n">
        <v>87</v>
      </c>
      <c r="N31" t="n">
        <v>92.06999999999999</v>
      </c>
      <c r="O31" t="n">
        <v>38731.35</v>
      </c>
      <c r="P31" t="n">
        <v>1010.94</v>
      </c>
      <c r="Q31" t="n">
        <v>1367.52</v>
      </c>
      <c r="R31" t="n">
        <v>189.11</v>
      </c>
      <c r="S31" t="n">
        <v>104.26</v>
      </c>
      <c r="T31" t="n">
        <v>41167.9</v>
      </c>
      <c r="U31" t="n">
        <v>0.55</v>
      </c>
      <c r="V31" t="n">
        <v>0.87</v>
      </c>
      <c r="W31" t="n">
        <v>20.79</v>
      </c>
      <c r="X31" t="n">
        <v>2.53</v>
      </c>
      <c r="Y31" t="n">
        <v>1</v>
      </c>
      <c r="Z31" t="n">
        <v>10</v>
      </c>
      <c r="AA31" t="n">
        <v>2260.266560102657</v>
      </c>
      <c r="AB31" t="n">
        <v>3092.596423455669</v>
      </c>
      <c r="AC31" t="n">
        <v>2797.443361287284</v>
      </c>
      <c r="AD31" t="n">
        <v>2260266.560102657</v>
      </c>
      <c r="AE31" t="n">
        <v>3092596.423455669</v>
      </c>
      <c r="AF31" t="n">
        <v>1.826108274303322e-06</v>
      </c>
      <c r="AG31" t="n">
        <v>2.6275</v>
      </c>
      <c r="AH31" t="n">
        <v>2797443.361287284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1.5923</v>
      </c>
      <c r="E32" t="n">
        <v>62.8</v>
      </c>
      <c r="F32" t="n">
        <v>55.03</v>
      </c>
      <c r="G32" t="n">
        <v>38.39</v>
      </c>
      <c r="H32" t="n">
        <v>0.48</v>
      </c>
      <c r="I32" t="n">
        <v>86</v>
      </c>
      <c r="J32" t="n">
        <v>312.69</v>
      </c>
      <c r="K32" t="n">
        <v>61.82</v>
      </c>
      <c r="L32" t="n">
        <v>8.5</v>
      </c>
      <c r="M32" t="n">
        <v>84</v>
      </c>
      <c r="N32" t="n">
        <v>92.37</v>
      </c>
      <c r="O32" t="n">
        <v>38799.09</v>
      </c>
      <c r="P32" t="n">
        <v>1009.2</v>
      </c>
      <c r="Q32" t="n">
        <v>1367.63</v>
      </c>
      <c r="R32" t="n">
        <v>186.05</v>
      </c>
      <c r="S32" t="n">
        <v>104.26</v>
      </c>
      <c r="T32" t="n">
        <v>39652.25</v>
      </c>
      <c r="U32" t="n">
        <v>0.5600000000000001</v>
      </c>
      <c r="V32" t="n">
        <v>0.87</v>
      </c>
      <c r="W32" t="n">
        <v>20.79</v>
      </c>
      <c r="X32" t="n">
        <v>2.44</v>
      </c>
      <c r="Y32" t="n">
        <v>1</v>
      </c>
      <c r="Z32" t="n">
        <v>10</v>
      </c>
      <c r="AA32" t="n">
        <v>2247.543004122294</v>
      </c>
      <c r="AB32" t="n">
        <v>3075.187492839661</v>
      </c>
      <c r="AC32" t="n">
        <v>2781.69591457568</v>
      </c>
      <c r="AD32" t="n">
        <v>2247543.004122294</v>
      </c>
      <c r="AE32" t="n">
        <v>3075187.49283966</v>
      </c>
      <c r="AF32" t="n">
        <v>1.833477650024074e-06</v>
      </c>
      <c r="AG32" t="n">
        <v>2.616666666666667</v>
      </c>
      <c r="AH32" t="n">
        <v>2781695.914575681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1.5967</v>
      </c>
      <c r="E33" t="n">
        <v>62.63</v>
      </c>
      <c r="F33" t="n">
        <v>54.96</v>
      </c>
      <c r="G33" t="n">
        <v>39.26</v>
      </c>
      <c r="H33" t="n">
        <v>0.5</v>
      </c>
      <c r="I33" t="n">
        <v>84</v>
      </c>
      <c r="J33" t="n">
        <v>313.24</v>
      </c>
      <c r="K33" t="n">
        <v>61.82</v>
      </c>
      <c r="L33" t="n">
        <v>8.75</v>
      </c>
      <c r="M33" t="n">
        <v>82</v>
      </c>
      <c r="N33" t="n">
        <v>92.67</v>
      </c>
      <c r="O33" t="n">
        <v>38866.96</v>
      </c>
      <c r="P33" t="n">
        <v>1008.01</v>
      </c>
      <c r="Q33" t="n">
        <v>1367.5</v>
      </c>
      <c r="R33" t="n">
        <v>184.05</v>
      </c>
      <c r="S33" t="n">
        <v>104.26</v>
      </c>
      <c r="T33" t="n">
        <v>38661.04</v>
      </c>
      <c r="U33" t="n">
        <v>0.57</v>
      </c>
      <c r="V33" t="n">
        <v>0.87</v>
      </c>
      <c r="W33" t="n">
        <v>20.78</v>
      </c>
      <c r="X33" t="n">
        <v>2.38</v>
      </c>
      <c r="Y33" t="n">
        <v>1</v>
      </c>
      <c r="Z33" t="n">
        <v>10</v>
      </c>
      <c r="AA33" t="n">
        <v>2238.680508673095</v>
      </c>
      <c r="AB33" t="n">
        <v>3063.061435580361</v>
      </c>
      <c r="AC33" t="n">
        <v>2770.72715120218</v>
      </c>
      <c r="AD33" t="n">
        <v>2238680.508673095</v>
      </c>
      <c r="AE33" t="n">
        <v>3063061.435580361</v>
      </c>
      <c r="AF33" t="n">
        <v>1.838544095832092e-06</v>
      </c>
      <c r="AG33" t="n">
        <v>2.609583333333334</v>
      </c>
      <c r="AH33" t="n">
        <v>2770727.15120218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1.6007</v>
      </c>
      <c r="E34" t="n">
        <v>62.47</v>
      </c>
      <c r="F34" t="n">
        <v>54.92</v>
      </c>
      <c r="G34" t="n">
        <v>40.19</v>
      </c>
      <c r="H34" t="n">
        <v>0.51</v>
      </c>
      <c r="I34" t="n">
        <v>82</v>
      </c>
      <c r="J34" t="n">
        <v>313.79</v>
      </c>
      <c r="K34" t="n">
        <v>61.82</v>
      </c>
      <c r="L34" t="n">
        <v>9</v>
      </c>
      <c r="M34" t="n">
        <v>80</v>
      </c>
      <c r="N34" t="n">
        <v>92.97</v>
      </c>
      <c r="O34" t="n">
        <v>38934.97</v>
      </c>
      <c r="P34" t="n">
        <v>1006.81</v>
      </c>
      <c r="Q34" t="n">
        <v>1367.59</v>
      </c>
      <c r="R34" t="n">
        <v>182.56</v>
      </c>
      <c r="S34" t="n">
        <v>104.26</v>
      </c>
      <c r="T34" t="n">
        <v>37926.73</v>
      </c>
      <c r="U34" t="n">
        <v>0.57</v>
      </c>
      <c r="V34" t="n">
        <v>0.87</v>
      </c>
      <c r="W34" t="n">
        <v>20.78</v>
      </c>
      <c r="X34" t="n">
        <v>2.34</v>
      </c>
      <c r="Y34" t="n">
        <v>1</v>
      </c>
      <c r="Z34" t="n">
        <v>10</v>
      </c>
      <c r="AA34" t="n">
        <v>2230.778429590875</v>
      </c>
      <c r="AB34" t="n">
        <v>3052.249462364941</v>
      </c>
      <c r="AC34" t="n">
        <v>2760.947057535741</v>
      </c>
      <c r="AD34" t="n">
        <v>2230778.429590874</v>
      </c>
      <c r="AE34" t="n">
        <v>3052249.462364941</v>
      </c>
      <c r="AF34" t="n">
        <v>1.843149955657562e-06</v>
      </c>
      <c r="AG34" t="n">
        <v>2.602916666666667</v>
      </c>
      <c r="AH34" t="n">
        <v>2760947.057535741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1.6079</v>
      </c>
      <c r="E35" t="n">
        <v>62.19</v>
      </c>
      <c r="F35" t="n">
        <v>54.81</v>
      </c>
      <c r="G35" t="n">
        <v>41.63</v>
      </c>
      <c r="H35" t="n">
        <v>0.52</v>
      </c>
      <c r="I35" t="n">
        <v>79</v>
      </c>
      <c r="J35" t="n">
        <v>314.34</v>
      </c>
      <c r="K35" t="n">
        <v>61.82</v>
      </c>
      <c r="L35" t="n">
        <v>9.25</v>
      </c>
      <c r="M35" t="n">
        <v>77</v>
      </c>
      <c r="N35" t="n">
        <v>93.27</v>
      </c>
      <c r="O35" t="n">
        <v>39003.11</v>
      </c>
      <c r="P35" t="n">
        <v>1004.68</v>
      </c>
      <c r="Q35" t="n">
        <v>1367.62</v>
      </c>
      <c r="R35" t="n">
        <v>178.67</v>
      </c>
      <c r="S35" t="n">
        <v>104.26</v>
      </c>
      <c r="T35" t="n">
        <v>35995.37</v>
      </c>
      <c r="U35" t="n">
        <v>0.58</v>
      </c>
      <c r="V35" t="n">
        <v>0.87</v>
      </c>
      <c r="W35" t="n">
        <v>20.78</v>
      </c>
      <c r="X35" t="n">
        <v>2.22</v>
      </c>
      <c r="Y35" t="n">
        <v>1</v>
      </c>
      <c r="Z35" t="n">
        <v>10</v>
      </c>
      <c r="AA35" t="n">
        <v>2216.231438444359</v>
      </c>
      <c r="AB35" t="n">
        <v>3032.345627310321</v>
      </c>
      <c r="AC35" t="n">
        <v>2742.942816563528</v>
      </c>
      <c r="AD35" t="n">
        <v>2216231.438444359</v>
      </c>
      <c r="AE35" t="n">
        <v>3032345.627310321</v>
      </c>
      <c r="AF35" t="n">
        <v>1.851440503343408e-06</v>
      </c>
      <c r="AG35" t="n">
        <v>2.59125</v>
      </c>
      <c r="AH35" t="n">
        <v>2742942.816563528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1.6114</v>
      </c>
      <c r="E36" t="n">
        <v>62.06</v>
      </c>
      <c r="F36" t="n">
        <v>54.78</v>
      </c>
      <c r="G36" t="n">
        <v>42.69</v>
      </c>
      <c r="H36" t="n">
        <v>0.54</v>
      </c>
      <c r="I36" t="n">
        <v>77</v>
      </c>
      <c r="J36" t="n">
        <v>314.9</v>
      </c>
      <c r="K36" t="n">
        <v>61.82</v>
      </c>
      <c r="L36" t="n">
        <v>9.5</v>
      </c>
      <c r="M36" t="n">
        <v>75</v>
      </c>
      <c r="N36" t="n">
        <v>93.56999999999999</v>
      </c>
      <c r="O36" t="n">
        <v>39071.38</v>
      </c>
      <c r="P36" t="n">
        <v>1004.28</v>
      </c>
      <c r="Q36" t="n">
        <v>1367.35</v>
      </c>
      <c r="R36" t="n">
        <v>177.85</v>
      </c>
      <c r="S36" t="n">
        <v>104.26</v>
      </c>
      <c r="T36" t="n">
        <v>35597.48</v>
      </c>
      <c r="U36" t="n">
        <v>0.59</v>
      </c>
      <c r="V36" t="n">
        <v>0.87</v>
      </c>
      <c r="W36" t="n">
        <v>20.78</v>
      </c>
      <c r="X36" t="n">
        <v>2.2</v>
      </c>
      <c r="Y36" t="n">
        <v>1</v>
      </c>
      <c r="Z36" t="n">
        <v>10</v>
      </c>
      <c r="AA36" t="n">
        <v>2210.452464649138</v>
      </c>
      <c r="AB36" t="n">
        <v>3024.438580413369</v>
      </c>
      <c r="AC36" t="n">
        <v>2735.79040712481</v>
      </c>
      <c r="AD36" t="n">
        <v>2210452.464649138</v>
      </c>
      <c r="AE36" t="n">
        <v>3024438.580413369</v>
      </c>
      <c r="AF36" t="n">
        <v>1.855470630690695e-06</v>
      </c>
      <c r="AG36" t="n">
        <v>2.585833333333333</v>
      </c>
      <c r="AH36" t="n">
        <v>2735790.40712481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1.6163</v>
      </c>
      <c r="E37" t="n">
        <v>61.87</v>
      </c>
      <c r="F37" t="n">
        <v>54.7</v>
      </c>
      <c r="G37" t="n">
        <v>43.76</v>
      </c>
      <c r="H37" t="n">
        <v>0.55</v>
      </c>
      <c r="I37" t="n">
        <v>75</v>
      </c>
      <c r="J37" t="n">
        <v>315.45</v>
      </c>
      <c r="K37" t="n">
        <v>61.82</v>
      </c>
      <c r="L37" t="n">
        <v>9.75</v>
      </c>
      <c r="M37" t="n">
        <v>73</v>
      </c>
      <c r="N37" t="n">
        <v>93.88</v>
      </c>
      <c r="O37" t="n">
        <v>39139.8</v>
      </c>
      <c r="P37" t="n">
        <v>1002.4</v>
      </c>
      <c r="Q37" t="n">
        <v>1367.45</v>
      </c>
      <c r="R37" t="n">
        <v>175.67</v>
      </c>
      <c r="S37" t="n">
        <v>104.26</v>
      </c>
      <c r="T37" t="n">
        <v>34518.36</v>
      </c>
      <c r="U37" t="n">
        <v>0.59</v>
      </c>
      <c r="V37" t="n">
        <v>0.88</v>
      </c>
      <c r="W37" t="n">
        <v>20.76</v>
      </c>
      <c r="X37" t="n">
        <v>2.12</v>
      </c>
      <c r="Y37" t="n">
        <v>1</v>
      </c>
      <c r="Z37" t="n">
        <v>10</v>
      </c>
      <c r="AA37" t="n">
        <v>2199.957508005184</v>
      </c>
      <c r="AB37" t="n">
        <v>3010.078917728301</v>
      </c>
      <c r="AC37" t="n">
        <v>2722.801210492493</v>
      </c>
      <c r="AD37" t="n">
        <v>2199957.508005184</v>
      </c>
      <c r="AE37" t="n">
        <v>3010078.917728301</v>
      </c>
      <c r="AF37" t="n">
        <v>1.861112808976896e-06</v>
      </c>
      <c r="AG37" t="n">
        <v>2.577916666666666</v>
      </c>
      <c r="AH37" t="n">
        <v>2722801.210492493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1.6211</v>
      </c>
      <c r="E38" t="n">
        <v>61.69</v>
      </c>
      <c r="F38" t="n">
        <v>54.63</v>
      </c>
      <c r="G38" t="n">
        <v>44.9</v>
      </c>
      <c r="H38" t="n">
        <v>0.5600000000000001</v>
      </c>
      <c r="I38" t="n">
        <v>73</v>
      </c>
      <c r="J38" t="n">
        <v>316.01</v>
      </c>
      <c r="K38" t="n">
        <v>61.82</v>
      </c>
      <c r="L38" t="n">
        <v>10</v>
      </c>
      <c r="M38" t="n">
        <v>71</v>
      </c>
      <c r="N38" t="n">
        <v>94.18000000000001</v>
      </c>
      <c r="O38" t="n">
        <v>39208.35</v>
      </c>
      <c r="P38" t="n">
        <v>1001.22</v>
      </c>
      <c r="Q38" t="n">
        <v>1367.44</v>
      </c>
      <c r="R38" t="n">
        <v>173.26</v>
      </c>
      <c r="S38" t="n">
        <v>104.26</v>
      </c>
      <c r="T38" t="n">
        <v>33322.09</v>
      </c>
      <c r="U38" t="n">
        <v>0.6</v>
      </c>
      <c r="V38" t="n">
        <v>0.88</v>
      </c>
      <c r="W38" t="n">
        <v>20.76</v>
      </c>
      <c r="X38" t="n">
        <v>2.05</v>
      </c>
      <c r="Y38" t="n">
        <v>1</v>
      </c>
      <c r="Z38" t="n">
        <v>10</v>
      </c>
      <c r="AA38" t="n">
        <v>2190.830092864309</v>
      </c>
      <c r="AB38" t="n">
        <v>2997.590385659247</v>
      </c>
      <c r="AC38" t="n">
        <v>2711.504566396457</v>
      </c>
      <c r="AD38" t="n">
        <v>2190830.092864309</v>
      </c>
      <c r="AE38" t="n">
        <v>2997590.385659247</v>
      </c>
      <c r="AF38" t="n">
        <v>1.86663984076746e-06</v>
      </c>
      <c r="AG38" t="n">
        <v>2.570416666666667</v>
      </c>
      <c r="AH38" t="n">
        <v>2711504.566396458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1.6249</v>
      </c>
      <c r="E39" t="n">
        <v>61.54</v>
      </c>
      <c r="F39" t="n">
        <v>54.6</v>
      </c>
      <c r="G39" t="n">
        <v>46.14</v>
      </c>
      <c r="H39" t="n">
        <v>0.58</v>
      </c>
      <c r="I39" t="n">
        <v>71</v>
      </c>
      <c r="J39" t="n">
        <v>316.56</v>
      </c>
      <c r="K39" t="n">
        <v>61.82</v>
      </c>
      <c r="L39" t="n">
        <v>10.25</v>
      </c>
      <c r="M39" t="n">
        <v>69</v>
      </c>
      <c r="N39" t="n">
        <v>94.48999999999999</v>
      </c>
      <c r="O39" t="n">
        <v>39277.04</v>
      </c>
      <c r="P39" t="n">
        <v>1000.24</v>
      </c>
      <c r="Q39" t="n">
        <v>1367.39</v>
      </c>
      <c r="R39" t="n">
        <v>172.18</v>
      </c>
      <c r="S39" t="n">
        <v>104.26</v>
      </c>
      <c r="T39" t="n">
        <v>32791.37</v>
      </c>
      <c r="U39" t="n">
        <v>0.61</v>
      </c>
      <c r="V39" t="n">
        <v>0.88</v>
      </c>
      <c r="W39" t="n">
        <v>20.76</v>
      </c>
      <c r="X39" t="n">
        <v>2.02</v>
      </c>
      <c r="Y39" t="n">
        <v>1</v>
      </c>
      <c r="Z39" t="n">
        <v>10</v>
      </c>
      <c r="AA39" t="n">
        <v>2183.881863042749</v>
      </c>
      <c r="AB39" t="n">
        <v>2988.083511083121</v>
      </c>
      <c r="AC39" t="n">
        <v>2702.905014586895</v>
      </c>
      <c r="AD39" t="n">
        <v>2183881.863042749</v>
      </c>
      <c r="AE39" t="n">
        <v>2988083.511083121</v>
      </c>
      <c r="AF39" t="n">
        <v>1.871015407601657e-06</v>
      </c>
      <c r="AG39" t="n">
        <v>2.564166666666666</v>
      </c>
      <c r="AH39" t="n">
        <v>2702905.014586895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1.6268</v>
      </c>
      <c r="E40" t="n">
        <v>61.47</v>
      </c>
      <c r="F40" t="n">
        <v>54.58</v>
      </c>
      <c r="G40" t="n">
        <v>46.79</v>
      </c>
      <c r="H40" t="n">
        <v>0.59</v>
      </c>
      <c r="I40" t="n">
        <v>70</v>
      </c>
      <c r="J40" t="n">
        <v>317.12</v>
      </c>
      <c r="K40" t="n">
        <v>61.82</v>
      </c>
      <c r="L40" t="n">
        <v>10.5</v>
      </c>
      <c r="M40" t="n">
        <v>68</v>
      </c>
      <c r="N40" t="n">
        <v>94.8</v>
      </c>
      <c r="O40" t="n">
        <v>39345.87</v>
      </c>
      <c r="P40" t="n">
        <v>1000.06</v>
      </c>
      <c r="Q40" t="n">
        <v>1367.47</v>
      </c>
      <c r="R40" t="n">
        <v>171.28</v>
      </c>
      <c r="S40" t="n">
        <v>104.26</v>
      </c>
      <c r="T40" t="n">
        <v>32344.44</v>
      </c>
      <c r="U40" t="n">
        <v>0.61</v>
      </c>
      <c r="V40" t="n">
        <v>0.88</v>
      </c>
      <c r="W40" t="n">
        <v>20.77</v>
      </c>
      <c r="X40" t="n">
        <v>2</v>
      </c>
      <c r="Y40" t="n">
        <v>1</v>
      </c>
      <c r="Z40" t="n">
        <v>10</v>
      </c>
      <c r="AA40" t="n">
        <v>2180.821655590362</v>
      </c>
      <c r="AB40" t="n">
        <v>2983.896400239942</v>
      </c>
      <c r="AC40" t="n">
        <v>2699.117515725942</v>
      </c>
      <c r="AD40" t="n">
        <v>2180821.655590362</v>
      </c>
      <c r="AE40" t="n">
        <v>2983896.400239942</v>
      </c>
      <c r="AF40" t="n">
        <v>1.873203191018755e-06</v>
      </c>
      <c r="AG40" t="n">
        <v>2.56125</v>
      </c>
      <c r="AH40" t="n">
        <v>2699117.515725942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1.6318</v>
      </c>
      <c r="E41" t="n">
        <v>61.28</v>
      </c>
      <c r="F41" t="n">
        <v>54.51</v>
      </c>
      <c r="G41" t="n">
        <v>48.09</v>
      </c>
      <c r="H41" t="n">
        <v>0.6</v>
      </c>
      <c r="I41" t="n">
        <v>68</v>
      </c>
      <c r="J41" t="n">
        <v>317.68</v>
      </c>
      <c r="K41" t="n">
        <v>61.82</v>
      </c>
      <c r="L41" t="n">
        <v>10.75</v>
      </c>
      <c r="M41" t="n">
        <v>66</v>
      </c>
      <c r="N41" t="n">
        <v>95.11</v>
      </c>
      <c r="O41" t="n">
        <v>39414.84</v>
      </c>
      <c r="P41" t="n">
        <v>998.1799999999999</v>
      </c>
      <c r="Q41" t="n">
        <v>1367.35</v>
      </c>
      <c r="R41" t="n">
        <v>168.89</v>
      </c>
      <c r="S41" t="n">
        <v>104.26</v>
      </c>
      <c r="T41" t="n">
        <v>31160.24</v>
      </c>
      <c r="U41" t="n">
        <v>0.62</v>
      </c>
      <c r="V41" t="n">
        <v>0.88</v>
      </c>
      <c r="W41" t="n">
        <v>20.76</v>
      </c>
      <c r="X41" t="n">
        <v>1.92</v>
      </c>
      <c r="Y41" t="n">
        <v>1</v>
      </c>
      <c r="Z41" t="n">
        <v>10</v>
      </c>
      <c r="AA41" t="n">
        <v>2170.503741483169</v>
      </c>
      <c r="AB41" t="n">
        <v>2969.778974964234</v>
      </c>
      <c r="AC41" t="n">
        <v>2686.347437704618</v>
      </c>
      <c r="AD41" t="n">
        <v>2170503.741483169</v>
      </c>
      <c r="AE41" t="n">
        <v>2969778.974964235</v>
      </c>
      <c r="AF41" t="n">
        <v>1.878960515800593e-06</v>
      </c>
      <c r="AG41" t="n">
        <v>2.553333333333333</v>
      </c>
      <c r="AH41" t="n">
        <v>2686347.437704618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1.636</v>
      </c>
      <c r="E42" t="n">
        <v>61.13</v>
      </c>
      <c r="F42" t="n">
        <v>54.46</v>
      </c>
      <c r="G42" t="n">
        <v>49.51</v>
      </c>
      <c r="H42" t="n">
        <v>0.62</v>
      </c>
      <c r="I42" t="n">
        <v>66</v>
      </c>
      <c r="J42" t="n">
        <v>318.24</v>
      </c>
      <c r="K42" t="n">
        <v>61.82</v>
      </c>
      <c r="L42" t="n">
        <v>11</v>
      </c>
      <c r="M42" t="n">
        <v>64</v>
      </c>
      <c r="N42" t="n">
        <v>95.42</v>
      </c>
      <c r="O42" t="n">
        <v>39483.95</v>
      </c>
      <c r="P42" t="n">
        <v>997.33</v>
      </c>
      <c r="Q42" t="n">
        <v>1367.47</v>
      </c>
      <c r="R42" t="n">
        <v>167.65</v>
      </c>
      <c r="S42" t="n">
        <v>104.26</v>
      </c>
      <c r="T42" t="n">
        <v>30549.29</v>
      </c>
      <c r="U42" t="n">
        <v>0.62</v>
      </c>
      <c r="V42" t="n">
        <v>0.88</v>
      </c>
      <c r="W42" t="n">
        <v>20.76</v>
      </c>
      <c r="X42" t="n">
        <v>1.88</v>
      </c>
      <c r="Y42" t="n">
        <v>1</v>
      </c>
      <c r="Z42" t="n">
        <v>10</v>
      </c>
      <c r="AA42" t="n">
        <v>2163.074024610634</v>
      </c>
      <c r="AB42" t="n">
        <v>2959.613308563259</v>
      </c>
      <c r="AC42" t="n">
        <v>2677.151968237347</v>
      </c>
      <c r="AD42" t="n">
        <v>2163074.024610634</v>
      </c>
      <c r="AE42" t="n">
        <v>2959613.308563258</v>
      </c>
      <c r="AF42" t="n">
        <v>1.883796668617337e-06</v>
      </c>
      <c r="AG42" t="n">
        <v>2.547083333333334</v>
      </c>
      <c r="AH42" t="n">
        <v>2677151.968237347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1.6389</v>
      </c>
      <c r="E43" t="n">
        <v>61.02</v>
      </c>
      <c r="F43" t="n">
        <v>54.41</v>
      </c>
      <c r="G43" t="n">
        <v>50.22</v>
      </c>
      <c r="H43" t="n">
        <v>0.63</v>
      </c>
      <c r="I43" t="n">
        <v>65</v>
      </c>
      <c r="J43" t="n">
        <v>318.8</v>
      </c>
      <c r="K43" t="n">
        <v>61.82</v>
      </c>
      <c r="L43" t="n">
        <v>11.25</v>
      </c>
      <c r="M43" t="n">
        <v>63</v>
      </c>
      <c r="N43" t="n">
        <v>95.73</v>
      </c>
      <c r="O43" t="n">
        <v>39553.2</v>
      </c>
      <c r="P43" t="n">
        <v>996.24</v>
      </c>
      <c r="Q43" t="n">
        <v>1367.44</v>
      </c>
      <c r="R43" t="n">
        <v>166.03</v>
      </c>
      <c r="S43" t="n">
        <v>104.26</v>
      </c>
      <c r="T43" t="n">
        <v>29747.04</v>
      </c>
      <c r="U43" t="n">
        <v>0.63</v>
      </c>
      <c r="V43" t="n">
        <v>0.88</v>
      </c>
      <c r="W43" t="n">
        <v>20.75</v>
      </c>
      <c r="X43" t="n">
        <v>1.83</v>
      </c>
      <c r="Y43" t="n">
        <v>1</v>
      </c>
      <c r="Z43" t="n">
        <v>10</v>
      </c>
      <c r="AA43" t="n">
        <v>2157.033144907206</v>
      </c>
      <c r="AB43" t="n">
        <v>2951.347910448224</v>
      </c>
      <c r="AC43" t="n">
        <v>2669.675408117854</v>
      </c>
      <c r="AD43" t="n">
        <v>2157033.144907206</v>
      </c>
      <c r="AE43" t="n">
        <v>2951347.910448224</v>
      </c>
      <c r="AF43" t="n">
        <v>1.887135916990803e-06</v>
      </c>
      <c r="AG43" t="n">
        <v>2.5425</v>
      </c>
      <c r="AH43" t="n">
        <v>2669675.408117854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1.6428</v>
      </c>
      <c r="E44" t="n">
        <v>60.87</v>
      </c>
      <c r="F44" t="n">
        <v>54.38</v>
      </c>
      <c r="G44" t="n">
        <v>51.79</v>
      </c>
      <c r="H44" t="n">
        <v>0.64</v>
      </c>
      <c r="I44" t="n">
        <v>63</v>
      </c>
      <c r="J44" t="n">
        <v>319.36</v>
      </c>
      <c r="K44" t="n">
        <v>61.82</v>
      </c>
      <c r="L44" t="n">
        <v>11.5</v>
      </c>
      <c r="M44" t="n">
        <v>61</v>
      </c>
      <c r="N44" t="n">
        <v>96.04000000000001</v>
      </c>
      <c r="O44" t="n">
        <v>39622.59</v>
      </c>
      <c r="P44" t="n">
        <v>995.63</v>
      </c>
      <c r="Q44" t="n">
        <v>1367.42</v>
      </c>
      <c r="R44" t="n">
        <v>164.6</v>
      </c>
      <c r="S44" t="n">
        <v>104.26</v>
      </c>
      <c r="T44" t="n">
        <v>29040.56</v>
      </c>
      <c r="U44" t="n">
        <v>0.63</v>
      </c>
      <c r="V44" t="n">
        <v>0.88</v>
      </c>
      <c r="W44" t="n">
        <v>20.76</v>
      </c>
      <c r="X44" t="n">
        <v>1.8</v>
      </c>
      <c r="Y44" t="n">
        <v>1</v>
      </c>
      <c r="Z44" t="n">
        <v>10</v>
      </c>
      <c r="AA44" t="n">
        <v>2150.652547021405</v>
      </c>
      <c r="AB44" t="n">
        <v>2942.617694928759</v>
      </c>
      <c r="AC44" t="n">
        <v>2661.778392114632</v>
      </c>
      <c r="AD44" t="n">
        <v>2150652.547021405</v>
      </c>
      <c r="AE44" t="n">
        <v>2942617.694928759</v>
      </c>
      <c r="AF44" t="n">
        <v>1.891626630320637e-06</v>
      </c>
      <c r="AG44" t="n">
        <v>2.53625</v>
      </c>
      <c r="AH44" t="n">
        <v>2661778.392114631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1.6455</v>
      </c>
      <c r="E45" t="n">
        <v>60.77</v>
      </c>
      <c r="F45" t="n">
        <v>54.33</v>
      </c>
      <c r="G45" t="n">
        <v>52.58</v>
      </c>
      <c r="H45" t="n">
        <v>0.65</v>
      </c>
      <c r="I45" t="n">
        <v>62</v>
      </c>
      <c r="J45" t="n">
        <v>319.93</v>
      </c>
      <c r="K45" t="n">
        <v>61.82</v>
      </c>
      <c r="L45" t="n">
        <v>11.75</v>
      </c>
      <c r="M45" t="n">
        <v>60</v>
      </c>
      <c r="N45" t="n">
        <v>96.36</v>
      </c>
      <c r="O45" t="n">
        <v>39692.13</v>
      </c>
      <c r="P45" t="n">
        <v>994.6900000000001</v>
      </c>
      <c r="Q45" t="n">
        <v>1367.51</v>
      </c>
      <c r="R45" t="n">
        <v>163.28</v>
      </c>
      <c r="S45" t="n">
        <v>104.26</v>
      </c>
      <c r="T45" t="n">
        <v>28386.25</v>
      </c>
      <c r="U45" t="n">
        <v>0.64</v>
      </c>
      <c r="V45" t="n">
        <v>0.88</v>
      </c>
      <c r="W45" t="n">
        <v>20.75</v>
      </c>
      <c r="X45" t="n">
        <v>1.75</v>
      </c>
      <c r="Y45" t="n">
        <v>1</v>
      </c>
      <c r="Z45" t="n">
        <v>10</v>
      </c>
      <c r="AA45" t="n">
        <v>2145.140187848829</v>
      </c>
      <c r="AB45" t="n">
        <v>2935.075441920717</v>
      </c>
      <c r="AC45" t="n">
        <v>2654.955961148059</v>
      </c>
      <c r="AD45" t="n">
        <v>2145140.187848829</v>
      </c>
      <c r="AE45" t="n">
        <v>2935075.441920717</v>
      </c>
      <c r="AF45" t="n">
        <v>1.894735585702829e-06</v>
      </c>
      <c r="AG45" t="n">
        <v>2.532083333333333</v>
      </c>
      <c r="AH45" t="n">
        <v>2654955.961148059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1.6485</v>
      </c>
      <c r="E46" t="n">
        <v>60.66</v>
      </c>
      <c r="F46" t="n">
        <v>54.28</v>
      </c>
      <c r="G46" t="n">
        <v>53.39</v>
      </c>
      <c r="H46" t="n">
        <v>0.67</v>
      </c>
      <c r="I46" t="n">
        <v>61</v>
      </c>
      <c r="J46" t="n">
        <v>320.49</v>
      </c>
      <c r="K46" t="n">
        <v>61.82</v>
      </c>
      <c r="L46" t="n">
        <v>12</v>
      </c>
      <c r="M46" t="n">
        <v>59</v>
      </c>
      <c r="N46" t="n">
        <v>96.67</v>
      </c>
      <c r="O46" t="n">
        <v>39761.81</v>
      </c>
      <c r="P46" t="n">
        <v>993.41</v>
      </c>
      <c r="Q46" t="n">
        <v>1367.29</v>
      </c>
      <c r="R46" t="n">
        <v>161.7</v>
      </c>
      <c r="S46" t="n">
        <v>104.26</v>
      </c>
      <c r="T46" t="n">
        <v>27600.44</v>
      </c>
      <c r="U46" t="n">
        <v>0.64</v>
      </c>
      <c r="V46" t="n">
        <v>0.88</v>
      </c>
      <c r="W46" t="n">
        <v>20.74</v>
      </c>
      <c r="X46" t="n">
        <v>1.7</v>
      </c>
      <c r="Y46" t="n">
        <v>1</v>
      </c>
      <c r="Z46" t="n">
        <v>10</v>
      </c>
      <c r="AA46" t="n">
        <v>2138.758230348801</v>
      </c>
      <c r="AB46" t="n">
        <v>2926.343366117085</v>
      </c>
      <c r="AC46" t="n">
        <v>2647.05726240358</v>
      </c>
      <c r="AD46" t="n">
        <v>2138758.230348801</v>
      </c>
      <c r="AE46" t="n">
        <v>2926343.366117085</v>
      </c>
      <c r="AF46" t="n">
        <v>1.898189980571931e-06</v>
      </c>
      <c r="AG46" t="n">
        <v>2.5275</v>
      </c>
      <c r="AH46" t="n">
        <v>2647057.26240358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1.6526</v>
      </c>
      <c r="E47" t="n">
        <v>60.51</v>
      </c>
      <c r="F47" t="n">
        <v>54.24</v>
      </c>
      <c r="G47" t="n">
        <v>55.15</v>
      </c>
      <c r="H47" t="n">
        <v>0.68</v>
      </c>
      <c r="I47" t="n">
        <v>59</v>
      </c>
      <c r="J47" t="n">
        <v>321.06</v>
      </c>
      <c r="K47" t="n">
        <v>61.82</v>
      </c>
      <c r="L47" t="n">
        <v>12.25</v>
      </c>
      <c r="M47" t="n">
        <v>57</v>
      </c>
      <c r="N47" t="n">
        <v>96.98999999999999</v>
      </c>
      <c r="O47" t="n">
        <v>39831.64</v>
      </c>
      <c r="P47" t="n">
        <v>992.35</v>
      </c>
      <c r="Q47" t="n">
        <v>1367.45</v>
      </c>
      <c r="R47" t="n">
        <v>160.59</v>
      </c>
      <c r="S47" t="n">
        <v>104.26</v>
      </c>
      <c r="T47" t="n">
        <v>27056.19</v>
      </c>
      <c r="U47" t="n">
        <v>0.65</v>
      </c>
      <c r="V47" t="n">
        <v>0.88</v>
      </c>
      <c r="W47" t="n">
        <v>20.73</v>
      </c>
      <c r="X47" t="n">
        <v>1.66</v>
      </c>
      <c r="Y47" t="n">
        <v>1</v>
      </c>
      <c r="Z47" t="n">
        <v>10</v>
      </c>
      <c r="AA47" t="n">
        <v>2131.423339640645</v>
      </c>
      <c r="AB47" t="n">
        <v>2916.307445057646</v>
      </c>
      <c r="AC47" t="n">
        <v>2637.979155564551</v>
      </c>
      <c r="AD47" t="n">
        <v>2131423.339640645</v>
      </c>
      <c r="AE47" t="n">
        <v>2916307.445057646</v>
      </c>
      <c r="AF47" t="n">
        <v>1.902910986893039e-06</v>
      </c>
      <c r="AG47" t="n">
        <v>2.52125</v>
      </c>
      <c r="AH47" t="n">
        <v>2637979.155564551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1.6548</v>
      </c>
      <c r="E48" t="n">
        <v>60.43</v>
      </c>
      <c r="F48" t="n">
        <v>54.21</v>
      </c>
      <c r="G48" t="n">
        <v>56.08</v>
      </c>
      <c r="H48" t="n">
        <v>0.6899999999999999</v>
      </c>
      <c r="I48" t="n">
        <v>58</v>
      </c>
      <c r="J48" t="n">
        <v>321.63</v>
      </c>
      <c r="K48" t="n">
        <v>61.82</v>
      </c>
      <c r="L48" t="n">
        <v>12.5</v>
      </c>
      <c r="M48" t="n">
        <v>56</v>
      </c>
      <c r="N48" t="n">
        <v>97.31</v>
      </c>
      <c r="O48" t="n">
        <v>39901.61</v>
      </c>
      <c r="P48" t="n">
        <v>992.34</v>
      </c>
      <c r="Q48" t="n">
        <v>1367.34</v>
      </c>
      <c r="R48" t="n">
        <v>159.27</v>
      </c>
      <c r="S48" t="n">
        <v>104.26</v>
      </c>
      <c r="T48" t="n">
        <v>26400.06</v>
      </c>
      <c r="U48" t="n">
        <v>0.65</v>
      </c>
      <c r="V48" t="n">
        <v>0.88</v>
      </c>
      <c r="W48" t="n">
        <v>20.74</v>
      </c>
      <c r="X48" t="n">
        <v>1.63</v>
      </c>
      <c r="Y48" t="n">
        <v>1</v>
      </c>
      <c r="Z48" t="n">
        <v>10</v>
      </c>
      <c r="AA48" t="n">
        <v>2128.216738773971</v>
      </c>
      <c r="AB48" t="n">
        <v>2911.920032286616</v>
      </c>
      <c r="AC48" t="n">
        <v>2634.010471310616</v>
      </c>
      <c r="AD48" t="n">
        <v>2128216.738773971</v>
      </c>
      <c r="AE48" t="n">
        <v>2911920.032286617</v>
      </c>
      <c r="AF48" t="n">
        <v>1.905444209797047e-06</v>
      </c>
      <c r="AG48" t="n">
        <v>2.517916666666667</v>
      </c>
      <c r="AH48" t="n">
        <v>2634010.471310616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1.6571</v>
      </c>
      <c r="E49" t="n">
        <v>60.34</v>
      </c>
      <c r="F49" t="n">
        <v>54.18</v>
      </c>
      <c r="G49" t="n">
        <v>57.03</v>
      </c>
      <c r="H49" t="n">
        <v>0.71</v>
      </c>
      <c r="I49" t="n">
        <v>57</v>
      </c>
      <c r="J49" t="n">
        <v>322.2</v>
      </c>
      <c r="K49" t="n">
        <v>61.82</v>
      </c>
      <c r="L49" t="n">
        <v>12.75</v>
      </c>
      <c r="M49" t="n">
        <v>55</v>
      </c>
      <c r="N49" t="n">
        <v>97.62</v>
      </c>
      <c r="O49" t="n">
        <v>39971.73</v>
      </c>
      <c r="P49" t="n">
        <v>991.79</v>
      </c>
      <c r="Q49" t="n">
        <v>1367.33</v>
      </c>
      <c r="R49" t="n">
        <v>158.59</v>
      </c>
      <c r="S49" t="n">
        <v>104.26</v>
      </c>
      <c r="T49" t="n">
        <v>26068.38</v>
      </c>
      <c r="U49" t="n">
        <v>0.66</v>
      </c>
      <c r="V49" t="n">
        <v>0.88</v>
      </c>
      <c r="W49" t="n">
        <v>20.74</v>
      </c>
      <c r="X49" t="n">
        <v>1.6</v>
      </c>
      <c r="Y49" t="n">
        <v>1</v>
      </c>
      <c r="Z49" t="n">
        <v>10</v>
      </c>
      <c r="AA49" t="n">
        <v>2124.099625874761</v>
      </c>
      <c r="AB49" t="n">
        <v>2906.286816783716</v>
      </c>
      <c r="AC49" t="n">
        <v>2628.914881989044</v>
      </c>
      <c r="AD49" t="n">
        <v>2124099.625874761</v>
      </c>
      <c r="AE49" t="n">
        <v>2906286.816783716</v>
      </c>
      <c r="AF49" t="n">
        <v>1.908092579196692e-06</v>
      </c>
      <c r="AG49" t="n">
        <v>2.514166666666667</v>
      </c>
      <c r="AH49" t="n">
        <v>2628914.881989044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1.6594</v>
      </c>
      <c r="E50" t="n">
        <v>60.26</v>
      </c>
      <c r="F50" t="n">
        <v>54.15</v>
      </c>
      <c r="G50" t="n">
        <v>58.02</v>
      </c>
      <c r="H50" t="n">
        <v>0.72</v>
      </c>
      <c r="I50" t="n">
        <v>56</v>
      </c>
      <c r="J50" t="n">
        <v>322.77</v>
      </c>
      <c r="K50" t="n">
        <v>61.82</v>
      </c>
      <c r="L50" t="n">
        <v>13</v>
      </c>
      <c r="M50" t="n">
        <v>54</v>
      </c>
      <c r="N50" t="n">
        <v>97.94</v>
      </c>
      <c r="O50" t="n">
        <v>40042</v>
      </c>
      <c r="P50" t="n">
        <v>991.02</v>
      </c>
      <c r="Q50" t="n">
        <v>1367.34</v>
      </c>
      <c r="R50" t="n">
        <v>157.6</v>
      </c>
      <c r="S50" t="n">
        <v>104.26</v>
      </c>
      <c r="T50" t="n">
        <v>25577.9</v>
      </c>
      <c r="U50" t="n">
        <v>0.66</v>
      </c>
      <c r="V50" t="n">
        <v>0.89</v>
      </c>
      <c r="W50" t="n">
        <v>20.74</v>
      </c>
      <c r="X50" t="n">
        <v>1.57</v>
      </c>
      <c r="Y50" t="n">
        <v>1</v>
      </c>
      <c r="Z50" t="n">
        <v>10</v>
      </c>
      <c r="AA50" t="n">
        <v>2119.677292028093</v>
      </c>
      <c r="AB50" t="n">
        <v>2900.235984515106</v>
      </c>
      <c r="AC50" t="n">
        <v>2623.441532659753</v>
      </c>
      <c r="AD50" t="n">
        <v>2119677.292028093</v>
      </c>
      <c r="AE50" t="n">
        <v>2900235.984515106</v>
      </c>
      <c r="AF50" t="n">
        <v>1.910740948596338e-06</v>
      </c>
      <c r="AG50" t="n">
        <v>2.510833333333333</v>
      </c>
      <c r="AH50" t="n">
        <v>2623441.532659753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1.6623</v>
      </c>
      <c r="E51" t="n">
        <v>60.16</v>
      </c>
      <c r="F51" t="n">
        <v>54.11</v>
      </c>
      <c r="G51" t="n">
        <v>59.02</v>
      </c>
      <c r="H51" t="n">
        <v>0.73</v>
      </c>
      <c r="I51" t="n">
        <v>55</v>
      </c>
      <c r="J51" t="n">
        <v>323.34</v>
      </c>
      <c r="K51" t="n">
        <v>61.82</v>
      </c>
      <c r="L51" t="n">
        <v>13.25</v>
      </c>
      <c r="M51" t="n">
        <v>53</v>
      </c>
      <c r="N51" t="n">
        <v>98.27</v>
      </c>
      <c r="O51" t="n">
        <v>40112.54</v>
      </c>
      <c r="P51" t="n">
        <v>990.08</v>
      </c>
      <c r="Q51" t="n">
        <v>1367.32</v>
      </c>
      <c r="R51" t="n">
        <v>156.22</v>
      </c>
      <c r="S51" t="n">
        <v>104.26</v>
      </c>
      <c r="T51" t="n">
        <v>24893.04</v>
      </c>
      <c r="U51" t="n">
        <v>0.67</v>
      </c>
      <c r="V51" t="n">
        <v>0.89</v>
      </c>
      <c r="W51" t="n">
        <v>20.73</v>
      </c>
      <c r="X51" t="n">
        <v>1.53</v>
      </c>
      <c r="Y51" t="n">
        <v>1</v>
      </c>
      <c r="Z51" t="n">
        <v>10</v>
      </c>
      <c r="AA51" t="n">
        <v>2114.137888715191</v>
      </c>
      <c r="AB51" t="n">
        <v>2892.656728521165</v>
      </c>
      <c r="AC51" t="n">
        <v>2616.585630220322</v>
      </c>
      <c r="AD51" t="n">
        <v>2114137.888715191</v>
      </c>
      <c r="AE51" t="n">
        <v>2892656.728521165</v>
      </c>
      <c r="AF51" t="n">
        <v>1.914080196969804e-06</v>
      </c>
      <c r="AG51" t="n">
        <v>2.506666666666666</v>
      </c>
      <c r="AH51" t="n">
        <v>2616585.630220322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1.6646</v>
      </c>
      <c r="E52" t="n">
        <v>60.08</v>
      </c>
      <c r="F52" t="n">
        <v>54.08</v>
      </c>
      <c r="G52" t="n">
        <v>60.09</v>
      </c>
      <c r="H52" t="n">
        <v>0.74</v>
      </c>
      <c r="I52" t="n">
        <v>54</v>
      </c>
      <c r="J52" t="n">
        <v>323.91</v>
      </c>
      <c r="K52" t="n">
        <v>61.82</v>
      </c>
      <c r="L52" t="n">
        <v>13.5</v>
      </c>
      <c r="M52" t="n">
        <v>52</v>
      </c>
      <c r="N52" t="n">
        <v>98.59</v>
      </c>
      <c r="O52" t="n">
        <v>40183.11</v>
      </c>
      <c r="P52" t="n">
        <v>989.28</v>
      </c>
      <c r="Q52" t="n">
        <v>1367.48</v>
      </c>
      <c r="R52" t="n">
        <v>155.39</v>
      </c>
      <c r="S52" t="n">
        <v>104.26</v>
      </c>
      <c r="T52" t="n">
        <v>24482.77</v>
      </c>
      <c r="U52" t="n">
        <v>0.67</v>
      </c>
      <c r="V52" t="n">
        <v>0.89</v>
      </c>
      <c r="W52" t="n">
        <v>20.73</v>
      </c>
      <c r="X52" t="n">
        <v>1.5</v>
      </c>
      <c r="Y52" t="n">
        <v>1</v>
      </c>
      <c r="Z52" t="n">
        <v>10</v>
      </c>
      <c r="AA52" t="n">
        <v>2109.699338360547</v>
      </c>
      <c r="AB52" t="n">
        <v>2886.583708110919</v>
      </c>
      <c r="AC52" t="n">
        <v>2611.092210354492</v>
      </c>
      <c r="AD52" t="n">
        <v>2109699.338360547</v>
      </c>
      <c r="AE52" t="n">
        <v>2886583.708110919</v>
      </c>
      <c r="AF52" t="n">
        <v>1.916728566369449e-06</v>
      </c>
      <c r="AG52" t="n">
        <v>2.503333333333333</v>
      </c>
      <c r="AH52" t="n">
        <v>2611092.210354492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1.6664</v>
      </c>
      <c r="E53" t="n">
        <v>60.01</v>
      </c>
      <c r="F53" t="n">
        <v>54.07</v>
      </c>
      <c r="G53" t="n">
        <v>61.21</v>
      </c>
      <c r="H53" t="n">
        <v>0.76</v>
      </c>
      <c r="I53" t="n">
        <v>53</v>
      </c>
      <c r="J53" t="n">
        <v>324.48</v>
      </c>
      <c r="K53" t="n">
        <v>61.82</v>
      </c>
      <c r="L53" t="n">
        <v>13.75</v>
      </c>
      <c r="M53" t="n">
        <v>51</v>
      </c>
      <c r="N53" t="n">
        <v>98.91</v>
      </c>
      <c r="O53" t="n">
        <v>40253.84</v>
      </c>
      <c r="P53" t="n">
        <v>989.08</v>
      </c>
      <c r="Q53" t="n">
        <v>1367.4</v>
      </c>
      <c r="R53" t="n">
        <v>155.01</v>
      </c>
      <c r="S53" t="n">
        <v>104.26</v>
      </c>
      <c r="T53" t="n">
        <v>24296.73</v>
      </c>
      <c r="U53" t="n">
        <v>0.67</v>
      </c>
      <c r="V53" t="n">
        <v>0.89</v>
      </c>
      <c r="W53" t="n">
        <v>20.73</v>
      </c>
      <c r="X53" t="n">
        <v>1.49</v>
      </c>
      <c r="Y53" t="n">
        <v>1</v>
      </c>
      <c r="Z53" t="n">
        <v>10</v>
      </c>
      <c r="AA53" t="n">
        <v>2107.010380843255</v>
      </c>
      <c r="AB53" t="n">
        <v>2882.904557807329</v>
      </c>
      <c r="AC53" t="n">
        <v>2607.764192992156</v>
      </c>
      <c r="AD53" t="n">
        <v>2107010.380843256</v>
      </c>
      <c r="AE53" t="n">
        <v>2882904.557807329</v>
      </c>
      <c r="AF53" t="n">
        <v>1.918801203290911e-06</v>
      </c>
      <c r="AG53" t="n">
        <v>2.500416666666667</v>
      </c>
      <c r="AH53" t="n">
        <v>2607764.192992156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1.669</v>
      </c>
      <c r="E54" t="n">
        <v>59.92</v>
      </c>
      <c r="F54" t="n">
        <v>54.03</v>
      </c>
      <c r="G54" t="n">
        <v>62.34</v>
      </c>
      <c r="H54" t="n">
        <v>0.77</v>
      </c>
      <c r="I54" t="n">
        <v>52</v>
      </c>
      <c r="J54" t="n">
        <v>325.06</v>
      </c>
      <c r="K54" t="n">
        <v>61.82</v>
      </c>
      <c r="L54" t="n">
        <v>14</v>
      </c>
      <c r="M54" t="n">
        <v>50</v>
      </c>
      <c r="N54" t="n">
        <v>99.23999999999999</v>
      </c>
      <c r="O54" t="n">
        <v>40324.71</v>
      </c>
      <c r="P54" t="n">
        <v>988.39</v>
      </c>
      <c r="Q54" t="n">
        <v>1367.29</v>
      </c>
      <c r="R54" t="n">
        <v>154.19</v>
      </c>
      <c r="S54" t="n">
        <v>104.26</v>
      </c>
      <c r="T54" t="n">
        <v>23892.62</v>
      </c>
      <c r="U54" t="n">
        <v>0.68</v>
      </c>
      <c r="V54" t="n">
        <v>0.89</v>
      </c>
      <c r="W54" t="n">
        <v>20.71</v>
      </c>
      <c r="X54" t="n">
        <v>1.45</v>
      </c>
      <c r="Y54" t="n">
        <v>1</v>
      </c>
      <c r="Z54" t="n">
        <v>10</v>
      </c>
      <c r="AA54" t="n">
        <v>2102.153825156639</v>
      </c>
      <c r="AB54" t="n">
        <v>2876.259604060784</v>
      </c>
      <c r="AC54" t="n">
        <v>2601.75342430493</v>
      </c>
      <c r="AD54" t="n">
        <v>2102153.825156638</v>
      </c>
      <c r="AE54" t="n">
        <v>2876259.604060784</v>
      </c>
      <c r="AF54" t="n">
        <v>1.921795012177467e-06</v>
      </c>
      <c r="AG54" t="n">
        <v>2.496666666666667</v>
      </c>
      <c r="AH54" t="n">
        <v>2601753.42430493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1.671</v>
      </c>
      <c r="E55" t="n">
        <v>59.84</v>
      </c>
      <c r="F55" t="n">
        <v>54.01</v>
      </c>
      <c r="G55" t="n">
        <v>63.54</v>
      </c>
      <c r="H55" t="n">
        <v>0.78</v>
      </c>
      <c r="I55" t="n">
        <v>51</v>
      </c>
      <c r="J55" t="n">
        <v>325.63</v>
      </c>
      <c r="K55" t="n">
        <v>61.82</v>
      </c>
      <c r="L55" t="n">
        <v>14.25</v>
      </c>
      <c r="M55" t="n">
        <v>49</v>
      </c>
      <c r="N55" t="n">
        <v>99.56</v>
      </c>
      <c r="O55" t="n">
        <v>40395.74</v>
      </c>
      <c r="P55" t="n">
        <v>987.58</v>
      </c>
      <c r="Q55" t="n">
        <v>1367.4</v>
      </c>
      <c r="R55" t="n">
        <v>153.3</v>
      </c>
      <c r="S55" t="n">
        <v>104.26</v>
      </c>
      <c r="T55" t="n">
        <v>23450.86</v>
      </c>
      <c r="U55" t="n">
        <v>0.68</v>
      </c>
      <c r="V55" t="n">
        <v>0.89</v>
      </c>
      <c r="W55" t="n">
        <v>20.72</v>
      </c>
      <c r="X55" t="n">
        <v>1.43</v>
      </c>
      <c r="Y55" t="n">
        <v>1</v>
      </c>
      <c r="Z55" t="n">
        <v>10</v>
      </c>
      <c r="AA55" t="n">
        <v>2098.225605839322</v>
      </c>
      <c r="AB55" t="n">
        <v>2870.884841090025</v>
      </c>
      <c r="AC55" t="n">
        <v>2596.891621168574</v>
      </c>
      <c r="AD55" t="n">
        <v>2098225.605839322</v>
      </c>
      <c r="AE55" t="n">
        <v>2870884.841090025</v>
      </c>
      <c r="AF55" t="n">
        <v>1.924097942090202e-06</v>
      </c>
      <c r="AG55" t="n">
        <v>2.493333333333334</v>
      </c>
      <c r="AH55" t="n">
        <v>2596891.621168574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1.6737</v>
      </c>
      <c r="E56" t="n">
        <v>59.75</v>
      </c>
      <c r="F56" t="n">
        <v>53.97</v>
      </c>
      <c r="G56" t="n">
        <v>64.77</v>
      </c>
      <c r="H56" t="n">
        <v>0.79</v>
      </c>
      <c r="I56" t="n">
        <v>50</v>
      </c>
      <c r="J56" t="n">
        <v>326.21</v>
      </c>
      <c r="K56" t="n">
        <v>61.82</v>
      </c>
      <c r="L56" t="n">
        <v>14.5</v>
      </c>
      <c r="M56" t="n">
        <v>48</v>
      </c>
      <c r="N56" t="n">
        <v>99.89</v>
      </c>
      <c r="O56" t="n">
        <v>40466.92</v>
      </c>
      <c r="P56" t="n">
        <v>987.0700000000001</v>
      </c>
      <c r="Q56" t="n">
        <v>1367.42</v>
      </c>
      <c r="R56" t="n">
        <v>151.63</v>
      </c>
      <c r="S56" t="n">
        <v>104.26</v>
      </c>
      <c r="T56" t="n">
        <v>22622.46</v>
      </c>
      <c r="U56" t="n">
        <v>0.6899999999999999</v>
      </c>
      <c r="V56" t="n">
        <v>0.89</v>
      </c>
      <c r="W56" t="n">
        <v>20.73</v>
      </c>
      <c r="X56" t="n">
        <v>1.39</v>
      </c>
      <c r="Y56" t="n">
        <v>1</v>
      </c>
      <c r="Z56" t="n">
        <v>10</v>
      </c>
      <c r="AA56" t="n">
        <v>2093.633474213473</v>
      </c>
      <c r="AB56" t="n">
        <v>2864.60168400899</v>
      </c>
      <c r="AC56" t="n">
        <v>2591.208119780886</v>
      </c>
      <c r="AD56" t="n">
        <v>2093633.474213473</v>
      </c>
      <c r="AE56" t="n">
        <v>2864601.684008989</v>
      </c>
      <c r="AF56" t="n">
        <v>1.927206897472394e-06</v>
      </c>
      <c r="AG56" t="n">
        <v>2.489583333333333</v>
      </c>
      <c r="AH56" t="n">
        <v>2591208.119780886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1.675</v>
      </c>
      <c r="E57" t="n">
        <v>59.7</v>
      </c>
      <c r="F57" t="n">
        <v>53.98</v>
      </c>
      <c r="G57" t="n">
        <v>66.09999999999999</v>
      </c>
      <c r="H57" t="n">
        <v>0.8</v>
      </c>
      <c r="I57" t="n">
        <v>49</v>
      </c>
      <c r="J57" t="n">
        <v>326.79</v>
      </c>
      <c r="K57" t="n">
        <v>61.82</v>
      </c>
      <c r="L57" t="n">
        <v>14.75</v>
      </c>
      <c r="M57" t="n">
        <v>47</v>
      </c>
      <c r="N57" t="n">
        <v>100.22</v>
      </c>
      <c r="O57" t="n">
        <v>40538.25</v>
      </c>
      <c r="P57" t="n">
        <v>987</v>
      </c>
      <c r="Q57" t="n">
        <v>1367.33</v>
      </c>
      <c r="R57" t="n">
        <v>151.92</v>
      </c>
      <c r="S57" t="n">
        <v>104.26</v>
      </c>
      <c r="T57" t="n">
        <v>22768.97</v>
      </c>
      <c r="U57" t="n">
        <v>0.6899999999999999</v>
      </c>
      <c r="V57" t="n">
        <v>0.89</v>
      </c>
      <c r="W57" t="n">
        <v>20.73</v>
      </c>
      <c r="X57" t="n">
        <v>1.4</v>
      </c>
      <c r="Y57" t="n">
        <v>1</v>
      </c>
      <c r="Z57" t="n">
        <v>10</v>
      </c>
      <c r="AA57" t="n">
        <v>2092.025769440939</v>
      </c>
      <c r="AB57" t="n">
        <v>2862.401951412281</v>
      </c>
      <c r="AC57" t="n">
        <v>2589.218326575863</v>
      </c>
      <c r="AD57" t="n">
        <v>2092025.769440939</v>
      </c>
      <c r="AE57" t="n">
        <v>2862401.951412281</v>
      </c>
      <c r="AF57" t="n">
        <v>1.928703801915672e-06</v>
      </c>
      <c r="AG57" t="n">
        <v>2.4875</v>
      </c>
      <c r="AH57" t="n">
        <v>2589218.326575863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1.6756</v>
      </c>
      <c r="E58" t="n">
        <v>59.68</v>
      </c>
      <c r="F58" t="n">
        <v>53.96</v>
      </c>
      <c r="G58" t="n">
        <v>66.08</v>
      </c>
      <c r="H58" t="n">
        <v>0.82</v>
      </c>
      <c r="I58" t="n">
        <v>49</v>
      </c>
      <c r="J58" t="n">
        <v>327.37</v>
      </c>
      <c r="K58" t="n">
        <v>61.82</v>
      </c>
      <c r="L58" t="n">
        <v>15</v>
      </c>
      <c r="M58" t="n">
        <v>47</v>
      </c>
      <c r="N58" t="n">
        <v>100.55</v>
      </c>
      <c r="O58" t="n">
        <v>40609.74</v>
      </c>
      <c r="P58" t="n">
        <v>986.49</v>
      </c>
      <c r="Q58" t="n">
        <v>1367.4</v>
      </c>
      <c r="R58" t="n">
        <v>151.29</v>
      </c>
      <c r="S58" t="n">
        <v>104.26</v>
      </c>
      <c r="T58" t="n">
        <v>22454.23</v>
      </c>
      <c r="U58" t="n">
        <v>0.6899999999999999</v>
      </c>
      <c r="V58" t="n">
        <v>0.89</v>
      </c>
      <c r="W58" t="n">
        <v>20.73</v>
      </c>
      <c r="X58" t="n">
        <v>1.38</v>
      </c>
      <c r="Y58" t="n">
        <v>1</v>
      </c>
      <c r="Z58" t="n">
        <v>10</v>
      </c>
      <c r="AA58" t="n">
        <v>2090.304219554161</v>
      </c>
      <c r="AB58" t="n">
        <v>2860.046450907769</v>
      </c>
      <c r="AC58" t="n">
        <v>2587.087631733536</v>
      </c>
      <c r="AD58" t="n">
        <v>2090304.219554161</v>
      </c>
      <c r="AE58" t="n">
        <v>2860046.450907769</v>
      </c>
      <c r="AF58" t="n">
        <v>1.929394680889492e-06</v>
      </c>
      <c r="AG58" t="n">
        <v>2.486666666666667</v>
      </c>
      <c r="AH58" t="n">
        <v>2587087.631733536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1.6779</v>
      </c>
      <c r="E59" t="n">
        <v>59.6</v>
      </c>
      <c r="F59" t="n">
        <v>53.94</v>
      </c>
      <c r="G59" t="n">
        <v>67.42</v>
      </c>
      <c r="H59" t="n">
        <v>0.83</v>
      </c>
      <c r="I59" t="n">
        <v>48</v>
      </c>
      <c r="J59" t="n">
        <v>327.95</v>
      </c>
      <c r="K59" t="n">
        <v>61.82</v>
      </c>
      <c r="L59" t="n">
        <v>15.25</v>
      </c>
      <c r="M59" t="n">
        <v>46</v>
      </c>
      <c r="N59" t="n">
        <v>100.88</v>
      </c>
      <c r="O59" t="n">
        <v>40681.39</v>
      </c>
      <c r="P59" t="n">
        <v>985.88</v>
      </c>
      <c r="Q59" t="n">
        <v>1367.28</v>
      </c>
      <c r="R59" t="n">
        <v>150.78</v>
      </c>
      <c r="S59" t="n">
        <v>104.26</v>
      </c>
      <c r="T59" t="n">
        <v>22206.34</v>
      </c>
      <c r="U59" t="n">
        <v>0.6899999999999999</v>
      </c>
      <c r="V59" t="n">
        <v>0.89</v>
      </c>
      <c r="W59" t="n">
        <v>20.72</v>
      </c>
      <c r="X59" t="n">
        <v>1.36</v>
      </c>
      <c r="Y59" t="n">
        <v>1</v>
      </c>
      <c r="Z59" t="n">
        <v>10</v>
      </c>
      <c r="AA59" t="n">
        <v>2086.325235269699</v>
      </c>
      <c r="AB59" t="n">
        <v>2854.602229069371</v>
      </c>
      <c r="AC59" t="n">
        <v>2582.162998786382</v>
      </c>
      <c r="AD59" t="n">
        <v>2086325.235269699</v>
      </c>
      <c r="AE59" t="n">
        <v>2854602.229069371</v>
      </c>
      <c r="AF59" t="n">
        <v>1.932043050289138e-06</v>
      </c>
      <c r="AG59" t="n">
        <v>2.483333333333333</v>
      </c>
      <c r="AH59" t="n">
        <v>2582162.998786382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1.6805</v>
      </c>
      <c r="E60" t="n">
        <v>59.51</v>
      </c>
      <c r="F60" t="n">
        <v>53.9</v>
      </c>
      <c r="G60" t="n">
        <v>68.81</v>
      </c>
      <c r="H60" t="n">
        <v>0.84</v>
      </c>
      <c r="I60" t="n">
        <v>47</v>
      </c>
      <c r="J60" t="n">
        <v>328.53</v>
      </c>
      <c r="K60" t="n">
        <v>61.82</v>
      </c>
      <c r="L60" t="n">
        <v>15.5</v>
      </c>
      <c r="M60" t="n">
        <v>45</v>
      </c>
      <c r="N60" t="n">
        <v>101.21</v>
      </c>
      <c r="O60" t="n">
        <v>40753.2</v>
      </c>
      <c r="P60" t="n">
        <v>985.16</v>
      </c>
      <c r="Q60" t="n">
        <v>1367.35</v>
      </c>
      <c r="R60" t="n">
        <v>149.15</v>
      </c>
      <c r="S60" t="n">
        <v>104.26</v>
      </c>
      <c r="T60" t="n">
        <v>21396.74</v>
      </c>
      <c r="U60" t="n">
        <v>0.7</v>
      </c>
      <c r="V60" t="n">
        <v>0.89</v>
      </c>
      <c r="W60" t="n">
        <v>20.73</v>
      </c>
      <c r="X60" t="n">
        <v>1.32</v>
      </c>
      <c r="Y60" t="n">
        <v>1</v>
      </c>
      <c r="Z60" t="n">
        <v>10</v>
      </c>
      <c r="AA60" t="n">
        <v>2081.590857423229</v>
      </c>
      <c r="AB60" t="n">
        <v>2848.124444433821</v>
      </c>
      <c r="AC60" t="n">
        <v>2576.303444824821</v>
      </c>
      <c r="AD60" t="n">
        <v>2081590.857423229</v>
      </c>
      <c r="AE60" t="n">
        <v>2848124.444433821</v>
      </c>
      <c r="AF60" t="n">
        <v>1.935036859175693e-06</v>
      </c>
      <c r="AG60" t="n">
        <v>2.479583333333333</v>
      </c>
      <c r="AH60" t="n">
        <v>2576303.444824821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1.6824</v>
      </c>
      <c r="E61" t="n">
        <v>59.44</v>
      </c>
      <c r="F61" t="n">
        <v>53.89</v>
      </c>
      <c r="G61" t="n">
        <v>70.29000000000001</v>
      </c>
      <c r="H61" t="n">
        <v>0.85</v>
      </c>
      <c r="I61" t="n">
        <v>46</v>
      </c>
      <c r="J61" t="n">
        <v>329.12</v>
      </c>
      <c r="K61" t="n">
        <v>61.82</v>
      </c>
      <c r="L61" t="n">
        <v>15.75</v>
      </c>
      <c r="M61" t="n">
        <v>44</v>
      </c>
      <c r="N61" t="n">
        <v>101.54</v>
      </c>
      <c r="O61" t="n">
        <v>40825.16</v>
      </c>
      <c r="P61" t="n">
        <v>985.12</v>
      </c>
      <c r="Q61" t="n">
        <v>1367.32</v>
      </c>
      <c r="R61" t="n">
        <v>149.12</v>
      </c>
      <c r="S61" t="n">
        <v>104.26</v>
      </c>
      <c r="T61" t="n">
        <v>21385.64</v>
      </c>
      <c r="U61" t="n">
        <v>0.7</v>
      </c>
      <c r="V61" t="n">
        <v>0.89</v>
      </c>
      <c r="W61" t="n">
        <v>20.72</v>
      </c>
      <c r="X61" t="n">
        <v>1.31</v>
      </c>
      <c r="Y61" t="n">
        <v>1</v>
      </c>
      <c r="Z61" t="n">
        <v>10</v>
      </c>
      <c r="AA61" t="n">
        <v>2079.064744206917</v>
      </c>
      <c r="AB61" t="n">
        <v>2844.668104887014</v>
      </c>
      <c r="AC61" t="n">
        <v>2573.176973473358</v>
      </c>
      <c r="AD61" t="n">
        <v>2079064.744206917</v>
      </c>
      <c r="AE61" t="n">
        <v>2844668.104887014</v>
      </c>
      <c r="AF61" t="n">
        <v>1.937224642592792e-06</v>
      </c>
      <c r="AG61" t="n">
        <v>2.476666666666667</v>
      </c>
      <c r="AH61" t="n">
        <v>2573176.973473358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1.6857</v>
      </c>
      <c r="E62" t="n">
        <v>59.32</v>
      </c>
      <c r="F62" t="n">
        <v>53.83</v>
      </c>
      <c r="G62" t="n">
        <v>71.77</v>
      </c>
      <c r="H62" t="n">
        <v>0.86</v>
      </c>
      <c r="I62" t="n">
        <v>45</v>
      </c>
      <c r="J62" t="n">
        <v>329.7</v>
      </c>
      <c r="K62" t="n">
        <v>61.82</v>
      </c>
      <c r="L62" t="n">
        <v>16</v>
      </c>
      <c r="M62" t="n">
        <v>43</v>
      </c>
      <c r="N62" t="n">
        <v>101.88</v>
      </c>
      <c r="O62" t="n">
        <v>40897.29</v>
      </c>
      <c r="P62" t="n">
        <v>983.6</v>
      </c>
      <c r="Q62" t="n">
        <v>1367.28</v>
      </c>
      <c r="R62" t="n">
        <v>146.76</v>
      </c>
      <c r="S62" t="n">
        <v>104.26</v>
      </c>
      <c r="T62" t="n">
        <v>20208.77</v>
      </c>
      <c r="U62" t="n">
        <v>0.71</v>
      </c>
      <c r="V62" t="n">
        <v>0.89</v>
      </c>
      <c r="W62" t="n">
        <v>20.72</v>
      </c>
      <c r="X62" t="n">
        <v>1.25</v>
      </c>
      <c r="Y62" t="n">
        <v>1</v>
      </c>
      <c r="Z62" t="n">
        <v>10</v>
      </c>
      <c r="AA62" t="n">
        <v>2072.107223736929</v>
      </c>
      <c r="AB62" t="n">
        <v>2835.148518435835</v>
      </c>
      <c r="AC62" t="n">
        <v>2564.565922992256</v>
      </c>
      <c r="AD62" t="n">
        <v>2072107.223736929</v>
      </c>
      <c r="AE62" t="n">
        <v>2835148.518435835</v>
      </c>
      <c r="AF62" t="n">
        <v>1.941024476948805e-06</v>
      </c>
      <c r="AG62" t="n">
        <v>2.471666666666667</v>
      </c>
      <c r="AH62" t="n">
        <v>2564565.922992256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1.6851</v>
      </c>
      <c r="E63" t="n">
        <v>59.34</v>
      </c>
      <c r="F63" t="n">
        <v>53.85</v>
      </c>
      <c r="G63" t="n">
        <v>71.8</v>
      </c>
      <c r="H63" t="n">
        <v>0.88</v>
      </c>
      <c r="I63" t="n">
        <v>45</v>
      </c>
      <c r="J63" t="n">
        <v>330.29</v>
      </c>
      <c r="K63" t="n">
        <v>61.82</v>
      </c>
      <c r="L63" t="n">
        <v>16.25</v>
      </c>
      <c r="M63" t="n">
        <v>43</v>
      </c>
      <c r="N63" t="n">
        <v>102.21</v>
      </c>
      <c r="O63" t="n">
        <v>40969.57</v>
      </c>
      <c r="P63" t="n">
        <v>984.1</v>
      </c>
      <c r="Q63" t="n">
        <v>1367.33</v>
      </c>
      <c r="R63" t="n">
        <v>147.37</v>
      </c>
      <c r="S63" t="n">
        <v>104.26</v>
      </c>
      <c r="T63" t="n">
        <v>20514.63</v>
      </c>
      <c r="U63" t="n">
        <v>0.71</v>
      </c>
      <c r="V63" t="n">
        <v>0.89</v>
      </c>
      <c r="W63" t="n">
        <v>20.73</v>
      </c>
      <c r="X63" t="n">
        <v>1.27</v>
      </c>
      <c r="Y63" t="n">
        <v>1</v>
      </c>
      <c r="Z63" t="n">
        <v>10</v>
      </c>
      <c r="AA63" t="n">
        <v>2073.797725167409</v>
      </c>
      <c r="AB63" t="n">
        <v>2837.461537072679</v>
      </c>
      <c r="AC63" t="n">
        <v>2566.658190376741</v>
      </c>
      <c r="AD63" t="n">
        <v>2073797.725167409</v>
      </c>
      <c r="AE63" t="n">
        <v>2837461.537072679</v>
      </c>
      <c r="AF63" t="n">
        <v>1.940333597974984e-06</v>
      </c>
      <c r="AG63" t="n">
        <v>2.4725</v>
      </c>
      <c r="AH63" t="n">
        <v>2566658.19037674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1.6871</v>
      </c>
      <c r="E64" t="n">
        <v>59.27</v>
      </c>
      <c r="F64" t="n">
        <v>53.83</v>
      </c>
      <c r="G64" t="n">
        <v>73.41</v>
      </c>
      <c r="H64" t="n">
        <v>0.89</v>
      </c>
      <c r="I64" t="n">
        <v>44</v>
      </c>
      <c r="J64" t="n">
        <v>330.87</v>
      </c>
      <c r="K64" t="n">
        <v>61.82</v>
      </c>
      <c r="L64" t="n">
        <v>16.5</v>
      </c>
      <c r="M64" t="n">
        <v>42</v>
      </c>
      <c r="N64" t="n">
        <v>102.55</v>
      </c>
      <c r="O64" t="n">
        <v>41042.02</v>
      </c>
      <c r="P64" t="n">
        <v>983.92</v>
      </c>
      <c r="Q64" t="n">
        <v>1367.45</v>
      </c>
      <c r="R64" t="n">
        <v>147.09</v>
      </c>
      <c r="S64" t="n">
        <v>104.26</v>
      </c>
      <c r="T64" t="n">
        <v>20383.01</v>
      </c>
      <c r="U64" t="n">
        <v>0.71</v>
      </c>
      <c r="V64" t="n">
        <v>0.89</v>
      </c>
      <c r="W64" t="n">
        <v>20.72</v>
      </c>
      <c r="X64" t="n">
        <v>1.25</v>
      </c>
      <c r="Y64" t="n">
        <v>1</v>
      </c>
      <c r="Z64" t="n">
        <v>10</v>
      </c>
      <c r="AA64" t="n">
        <v>2070.847313787345</v>
      </c>
      <c r="AB64" t="n">
        <v>2833.424654059511</v>
      </c>
      <c r="AC64" t="n">
        <v>2563.006581812549</v>
      </c>
      <c r="AD64" t="n">
        <v>2070847.313787345</v>
      </c>
      <c r="AE64" t="n">
        <v>2833424.654059511</v>
      </c>
      <c r="AF64" t="n">
        <v>1.94263652788772e-06</v>
      </c>
      <c r="AG64" t="n">
        <v>2.469583333333333</v>
      </c>
      <c r="AH64" t="n">
        <v>2563006.581812548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1.6905</v>
      </c>
      <c r="E65" t="n">
        <v>59.15</v>
      </c>
      <c r="F65" t="n">
        <v>53.77</v>
      </c>
      <c r="G65" t="n">
        <v>75.03</v>
      </c>
      <c r="H65" t="n">
        <v>0.9</v>
      </c>
      <c r="I65" t="n">
        <v>43</v>
      </c>
      <c r="J65" t="n">
        <v>331.46</v>
      </c>
      <c r="K65" t="n">
        <v>61.82</v>
      </c>
      <c r="L65" t="n">
        <v>16.75</v>
      </c>
      <c r="M65" t="n">
        <v>41</v>
      </c>
      <c r="N65" t="n">
        <v>102.89</v>
      </c>
      <c r="O65" t="n">
        <v>41114.63</v>
      </c>
      <c r="P65" t="n">
        <v>982.47</v>
      </c>
      <c r="Q65" t="n">
        <v>1367.22</v>
      </c>
      <c r="R65" t="n">
        <v>145.3</v>
      </c>
      <c r="S65" t="n">
        <v>104.26</v>
      </c>
      <c r="T65" t="n">
        <v>19493.5</v>
      </c>
      <c r="U65" t="n">
        <v>0.72</v>
      </c>
      <c r="V65" t="n">
        <v>0.89</v>
      </c>
      <c r="W65" t="n">
        <v>20.71</v>
      </c>
      <c r="X65" t="n">
        <v>1.19</v>
      </c>
      <c r="Y65" t="n">
        <v>1</v>
      </c>
      <c r="Z65" t="n">
        <v>10</v>
      </c>
      <c r="AA65" t="n">
        <v>2063.904492902012</v>
      </c>
      <c r="AB65" t="n">
        <v>2823.925180228558</v>
      </c>
      <c r="AC65" t="n">
        <v>2554.413724431427</v>
      </c>
      <c r="AD65" t="n">
        <v>2063904.492902012</v>
      </c>
      <c r="AE65" t="n">
        <v>2823925.180228558</v>
      </c>
      <c r="AF65" t="n">
        <v>1.946551508739369e-06</v>
      </c>
      <c r="AG65" t="n">
        <v>2.464583333333333</v>
      </c>
      <c r="AH65" t="n">
        <v>2554413.724431427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1.6905</v>
      </c>
      <c r="E66" t="n">
        <v>59.15</v>
      </c>
      <c r="F66" t="n">
        <v>53.77</v>
      </c>
      <c r="G66" t="n">
        <v>75.03</v>
      </c>
      <c r="H66" t="n">
        <v>0.91</v>
      </c>
      <c r="I66" t="n">
        <v>43</v>
      </c>
      <c r="J66" t="n">
        <v>332.05</v>
      </c>
      <c r="K66" t="n">
        <v>61.82</v>
      </c>
      <c r="L66" t="n">
        <v>17</v>
      </c>
      <c r="M66" t="n">
        <v>41</v>
      </c>
      <c r="N66" t="n">
        <v>103.23</v>
      </c>
      <c r="O66" t="n">
        <v>41187.41</v>
      </c>
      <c r="P66" t="n">
        <v>982.65</v>
      </c>
      <c r="Q66" t="n">
        <v>1367.35</v>
      </c>
      <c r="R66" t="n">
        <v>144.89</v>
      </c>
      <c r="S66" t="n">
        <v>104.26</v>
      </c>
      <c r="T66" t="n">
        <v>19284.52</v>
      </c>
      <c r="U66" t="n">
        <v>0.72</v>
      </c>
      <c r="V66" t="n">
        <v>0.89</v>
      </c>
      <c r="W66" t="n">
        <v>20.72</v>
      </c>
      <c r="X66" t="n">
        <v>1.19</v>
      </c>
      <c r="Y66" t="n">
        <v>1</v>
      </c>
      <c r="Z66" t="n">
        <v>10</v>
      </c>
      <c r="AA66" t="n">
        <v>2064.162024215444</v>
      </c>
      <c r="AB66" t="n">
        <v>2824.277545933075</v>
      </c>
      <c r="AC66" t="n">
        <v>2554.732460847654</v>
      </c>
      <c r="AD66" t="n">
        <v>2064162.024215444</v>
      </c>
      <c r="AE66" t="n">
        <v>2824277.545933075</v>
      </c>
      <c r="AF66" t="n">
        <v>1.946551508739369e-06</v>
      </c>
      <c r="AG66" t="n">
        <v>2.464583333333333</v>
      </c>
      <c r="AH66" t="n">
        <v>2554732.460847654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1.6931</v>
      </c>
      <c r="E67" t="n">
        <v>59.06</v>
      </c>
      <c r="F67" t="n">
        <v>53.73</v>
      </c>
      <c r="G67" t="n">
        <v>76.76000000000001</v>
      </c>
      <c r="H67" t="n">
        <v>0.92</v>
      </c>
      <c r="I67" t="n">
        <v>42</v>
      </c>
      <c r="J67" t="n">
        <v>332.64</v>
      </c>
      <c r="K67" t="n">
        <v>61.82</v>
      </c>
      <c r="L67" t="n">
        <v>17.25</v>
      </c>
      <c r="M67" t="n">
        <v>40</v>
      </c>
      <c r="N67" t="n">
        <v>103.57</v>
      </c>
      <c r="O67" t="n">
        <v>41260.35</v>
      </c>
      <c r="P67" t="n">
        <v>981.8099999999999</v>
      </c>
      <c r="Q67" t="n">
        <v>1367.29</v>
      </c>
      <c r="R67" t="n">
        <v>144.3</v>
      </c>
      <c r="S67" t="n">
        <v>104.26</v>
      </c>
      <c r="T67" t="n">
        <v>18997.72</v>
      </c>
      <c r="U67" t="n">
        <v>0.72</v>
      </c>
      <c r="V67" t="n">
        <v>0.89</v>
      </c>
      <c r="W67" t="n">
        <v>20.7</v>
      </c>
      <c r="X67" t="n">
        <v>1.15</v>
      </c>
      <c r="Y67" t="n">
        <v>1</v>
      </c>
      <c r="Z67" t="n">
        <v>10</v>
      </c>
      <c r="AA67" t="n">
        <v>2059.324928552036</v>
      </c>
      <c r="AB67" t="n">
        <v>2817.6592182488</v>
      </c>
      <c r="AC67" t="n">
        <v>2548.745777068685</v>
      </c>
      <c r="AD67" t="n">
        <v>2059324.928552036</v>
      </c>
      <c r="AE67" t="n">
        <v>2817659.2182488</v>
      </c>
      <c r="AF67" t="n">
        <v>1.949545317625925e-06</v>
      </c>
      <c r="AG67" t="n">
        <v>2.460833333333333</v>
      </c>
      <c r="AH67" t="n">
        <v>2548745.777068685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1.6927</v>
      </c>
      <c r="E68" t="n">
        <v>59.08</v>
      </c>
      <c r="F68" t="n">
        <v>53.75</v>
      </c>
      <c r="G68" t="n">
        <v>76.78</v>
      </c>
      <c r="H68" t="n">
        <v>0.9399999999999999</v>
      </c>
      <c r="I68" t="n">
        <v>42</v>
      </c>
      <c r="J68" t="n">
        <v>333.24</v>
      </c>
      <c r="K68" t="n">
        <v>61.82</v>
      </c>
      <c r="L68" t="n">
        <v>17.5</v>
      </c>
      <c r="M68" t="n">
        <v>40</v>
      </c>
      <c r="N68" t="n">
        <v>103.92</v>
      </c>
      <c r="O68" t="n">
        <v>41333.46</v>
      </c>
      <c r="P68" t="n">
        <v>981.76</v>
      </c>
      <c r="Q68" t="n">
        <v>1367.23</v>
      </c>
      <c r="R68" t="n">
        <v>144.56</v>
      </c>
      <c r="S68" t="n">
        <v>104.26</v>
      </c>
      <c r="T68" t="n">
        <v>19127.27</v>
      </c>
      <c r="U68" t="n">
        <v>0.72</v>
      </c>
      <c r="V68" t="n">
        <v>0.89</v>
      </c>
      <c r="W68" t="n">
        <v>20.71</v>
      </c>
      <c r="X68" t="n">
        <v>1.17</v>
      </c>
      <c r="Y68" t="n">
        <v>1</v>
      </c>
      <c r="Z68" t="n">
        <v>10</v>
      </c>
      <c r="AA68" t="n">
        <v>2059.977231096987</v>
      </c>
      <c r="AB68" t="n">
        <v>2818.551727368361</v>
      </c>
      <c r="AC68" t="n">
        <v>2549.553106370519</v>
      </c>
      <c r="AD68" t="n">
        <v>2059977.231096988</v>
      </c>
      <c r="AE68" t="n">
        <v>2818551.727368361</v>
      </c>
      <c r="AF68" t="n">
        <v>1.949084731643378e-06</v>
      </c>
      <c r="AG68" t="n">
        <v>2.461666666666666</v>
      </c>
      <c r="AH68" t="n">
        <v>2549553.106370519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1.6953</v>
      </c>
      <c r="E69" t="n">
        <v>58.99</v>
      </c>
      <c r="F69" t="n">
        <v>53.71</v>
      </c>
      <c r="G69" t="n">
        <v>78.59999999999999</v>
      </c>
      <c r="H69" t="n">
        <v>0.95</v>
      </c>
      <c r="I69" t="n">
        <v>41</v>
      </c>
      <c r="J69" t="n">
        <v>333.83</v>
      </c>
      <c r="K69" t="n">
        <v>61.82</v>
      </c>
      <c r="L69" t="n">
        <v>17.75</v>
      </c>
      <c r="M69" t="n">
        <v>39</v>
      </c>
      <c r="N69" t="n">
        <v>104.26</v>
      </c>
      <c r="O69" t="n">
        <v>41406.86</v>
      </c>
      <c r="P69" t="n">
        <v>981.3</v>
      </c>
      <c r="Q69" t="n">
        <v>1367.27</v>
      </c>
      <c r="R69" t="n">
        <v>143.24</v>
      </c>
      <c r="S69" t="n">
        <v>104.26</v>
      </c>
      <c r="T69" t="n">
        <v>18471.04</v>
      </c>
      <c r="U69" t="n">
        <v>0.73</v>
      </c>
      <c r="V69" t="n">
        <v>0.89</v>
      </c>
      <c r="W69" t="n">
        <v>20.71</v>
      </c>
      <c r="X69" t="n">
        <v>1.13</v>
      </c>
      <c r="Y69" t="n">
        <v>1</v>
      </c>
      <c r="Z69" t="n">
        <v>10</v>
      </c>
      <c r="AA69" t="n">
        <v>2055.694875902682</v>
      </c>
      <c r="AB69" t="n">
        <v>2812.692420067335</v>
      </c>
      <c r="AC69" t="n">
        <v>2544.253003134713</v>
      </c>
      <c r="AD69" t="n">
        <v>2055694.875902682</v>
      </c>
      <c r="AE69" t="n">
        <v>2812692.420067335</v>
      </c>
      <c r="AF69" t="n">
        <v>1.952078540529933e-06</v>
      </c>
      <c r="AG69" t="n">
        <v>2.457916666666667</v>
      </c>
      <c r="AH69" t="n">
        <v>2544253.003134713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1.6979</v>
      </c>
      <c r="E70" t="n">
        <v>58.9</v>
      </c>
      <c r="F70" t="n">
        <v>53.68</v>
      </c>
      <c r="G70" t="n">
        <v>80.52</v>
      </c>
      <c r="H70" t="n">
        <v>0.96</v>
      </c>
      <c r="I70" t="n">
        <v>40</v>
      </c>
      <c r="J70" t="n">
        <v>334.43</v>
      </c>
      <c r="K70" t="n">
        <v>61.82</v>
      </c>
      <c r="L70" t="n">
        <v>18</v>
      </c>
      <c r="M70" t="n">
        <v>38</v>
      </c>
      <c r="N70" t="n">
        <v>104.61</v>
      </c>
      <c r="O70" t="n">
        <v>41480.31</v>
      </c>
      <c r="P70" t="n">
        <v>980.6900000000001</v>
      </c>
      <c r="Q70" t="n">
        <v>1367.34</v>
      </c>
      <c r="R70" t="n">
        <v>141.97</v>
      </c>
      <c r="S70" t="n">
        <v>104.26</v>
      </c>
      <c r="T70" t="n">
        <v>17841.47</v>
      </c>
      <c r="U70" t="n">
        <v>0.73</v>
      </c>
      <c r="V70" t="n">
        <v>0.89</v>
      </c>
      <c r="W70" t="n">
        <v>20.72</v>
      </c>
      <c r="X70" t="n">
        <v>1.1</v>
      </c>
      <c r="Y70" t="n">
        <v>1</v>
      </c>
      <c r="Z70" t="n">
        <v>10</v>
      </c>
      <c r="AA70" t="n">
        <v>2051.32895800666</v>
      </c>
      <c r="AB70" t="n">
        <v>2806.718778591293</v>
      </c>
      <c r="AC70" t="n">
        <v>2538.849477617086</v>
      </c>
      <c r="AD70" t="n">
        <v>2051328.95800666</v>
      </c>
      <c r="AE70" t="n">
        <v>2806718.778591293</v>
      </c>
      <c r="AF70" t="n">
        <v>1.955072349416489e-06</v>
      </c>
      <c r="AG70" t="n">
        <v>2.454166666666667</v>
      </c>
      <c r="AH70" t="n">
        <v>2538849.477617086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1.6973</v>
      </c>
      <c r="E71" t="n">
        <v>58.92</v>
      </c>
      <c r="F71" t="n">
        <v>53.7</v>
      </c>
      <c r="G71" t="n">
        <v>80.55</v>
      </c>
      <c r="H71" t="n">
        <v>0.97</v>
      </c>
      <c r="I71" t="n">
        <v>40</v>
      </c>
      <c r="J71" t="n">
        <v>335.02</v>
      </c>
      <c r="K71" t="n">
        <v>61.82</v>
      </c>
      <c r="L71" t="n">
        <v>18.25</v>
      </c>
      <c r="M71" t="n">
        <v>38</v>
      </c>
      <c r="N71" t="n">
        <v>104.95</v>
      </c>
      <c r="O71" t="n">
        <v>41553.93</v>
      </c>
      <c r="P71" t="n">
        <v>981.61</v>
      </c>
      <c r="Q71" t="n">
        <v>1367.29</v>
      </c>
      <c r="R71" t="n">
        <v>142.94</v>
      </c>
      <c r="S71" t="n">
        <v>104.26</v>
      </c>
      <c r="T71" t="n">
        <v>18328.66</v>
      </c>
      <c r="U71" t="n">
        <v>0.73</v>
      </c>
      <c r="V71" t="n">
        <v>0.89</v>
      </c>
      <c r="W71" t="n">
        <v>20.71</v>
      </c>
      <c r="X71" t="n">
        <v>1.12</v>
      </c>
      <c r="Y71" t="n">
        <v>1</v>
      </c>
      <c r="Z71" t="n">
        <v>10</v>
      </c>
      <c r="AA71" t="n">
        <v>2053.598582734763</v>
      </c>
      <c r="AB71" t="n">
        <v>2809.82417927306</v>
      </c>
      <c r="AC71" t="n">
        <v>2541.658503216242</v>
      </c>
      <c r="AD71" t="n">
        <v>2053598.582734762</v>
      </c>
      <c r="AE71" t="n">
        <v>2809824.17927306</v>
      </c>
      <c r="AF71" t="n">
        <v>1.954381470442669e-06</v>
      </c>
      <c r="AG71" t="n">
        <v>2.455</v>
      </c>
      <c r="AH71" t="n">
        <v>2541658.503216242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1.7003</v>
      </c>
      <c r="E72" t="n">
        <v>58.81</v>
      </c>
      <c r="F72" t="n">
        <v>53.65</v>
      </c>
      <c r="G72" t="n">
        <v>82.54000000000001</v>
      </c>
      <c r="H72" t="n">
        <v>0.98</v>
      </c>
      <c r="I72" t="n">
        <v>39</v>
      </c>
      <c r="J72" t="n">
        <v>335.62</v>
      </c>
      <c r="K72" t="n">
        <v>61.82</v>
      </c>
      <c r="L72" t="n">
        <v>18.5</v>
      </c>
      <c r="M72" t="n">
        <v>37</v>
      </c>
      <c r="N72" t="n">
        <v>105.3</v>
      </c>
      <c r="O72" t="n">
        <v>41627.72</v>
      </c>
      <c r="P72" t="n">
        <v>980.01</v>
      </c>
      <c r="Q72" t="n">
        <v>1367.22</v>
      </c>
      <c r="R72" t="n">
        <v>141.34</v>
      </c>
      <c r="S72" t="n">
        <v>104.26</v>
      </c>
      <c r="T72" t="n">
        <v>17532.35</v>
      </c>
      <c r="U72" t="n">
        <v>0.74</v>
      </c>
      <c r="V72" t="n">
        <v>0.89</v>
      </c>
      <c r="W72" t="n">
        <v>20.71</v>
      </c>
      <c r="X72" t="n">
        <v>1.07</v>
      </c>
      <c r="Y72" t="n">
        <v>1</v>
      </c>
      <c r="Z72" t="n">
        <v>10</v>
      </c>
      <c r="AA72" t="n">
        <v>2047.114463464672</v>
      </c>
      <c r="AB72" t="n">
        <v>2800.952321228568</v>
      </c>
      <c r="AC72" t="n">
        <v>2533.633362851786</v>
      </c>
      <c r="AD72" t="n">
        <v>2047114.463464672</v>
      </c>
      <c r="AE72" t="n">
        <v>2800952.321228568</v>
      </c>
      <c r="AF72" t="n">
        <v>1.957835865311771e-06</v>
      </c>
      <c r="AG72" t="n">
        <v>2.450416666666667</v>
      </c>
      <c r="AH72" t="n">
        <v>2533633.362851786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1.6996</v>
      </c>
      <c r="E73" t="n">
        <v>58.84</v>
      </c>
      <c r="F73" t="n">
        <v>53.67</v>
      </c>
      <c r="G73" t="n">
        <v>82.56999999999999</v>
      </c>
      <c r="H73" t="n">
        <v>0.99</v>
      </c>
      <c r="I73" t="n">
        <v>39</v>
      </c>
      <c r="J73" t="n">
        <v>336.22</v>
      </c>
      <c r="K73" t="n">
        <v>61.82</v>
      </c>
      <c r="L73" t="n">
        <v>18.75</v>
      </c>
      <c r="M73" t="n">
        <v>37</v>
      </c>
      <c r="N73" t="n">
        <v>105.65</v>
      </c>
      <c r="O73" t="n">
        <v>41701.68</v>
      </c>
      <c r="P73" t="n">
        <v>980.85</v>
      </c>
      <c r="Q73" t="n">
        <v>1367.24</v>
      </c>
      <c r="R73" t="n">
        <v>142.44</v>
      </c>
      <c r="S73" t="n">
        <v>104.26</v>
      </c>
      <c r="T73" t="n">
        <v>18080.62</v>
      </c>
      <c r="U73" t="n">
        <v>0.73</v>
      </c>
      <c r="V73" t="n">
        <v>0.89</v>
      </c>
      <c r="W73" t="n">
        <v>20.7</v>
      </c>
      <c r="X73" t="n">
        <v>1.09</v>
      </c>
      <c r="Y73" t="n">
        <v>1</v>
      </c>
      <c r="Z73" t="n">
        <v>10</v>
      </c>
      <c r="AA73" t="n">
        <v>2049.388773632324</v>
      </c>
      <c r="AB73" t="n">
        <v>2804.064132735432</v>
      </c>
      <c r="AC73" t="n">
        <v>2536.448187435891</v>
      </c>
      <c r="AD73" t="n">
        <v>2049388.773632323</v>
      </c>
      <c r="AE73" t="n">
        <v>2804064.132735433</v>
      </c>
      <c r="AF73" t="n">
        <v>1.957029839842314e-06</v>
      </c>
      <c r="AG73" t="n">
        <v>2.451666666666667</v>
      </c>
      <c r="AH73" t="n">
        <v>2536448.187435891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1.7022</v>
      </c>
      <c r="E74" t="n">
        <v>58.75</v>
      </c>
      <c r="F74" t="n">
        <v>53.64</v>
      </c>
      <c r="G74" t="n">
        <v>84.69</v>
      </c>
      <c r="H74" t="n">
        <v>1.01</v>
      </c>
      <c r="I74" t="n">
        <v>38</v>
      </c>
      <c r="J74" t="n">
        <v>336.82</v>
      </c>
      <c r="K74" t="n">
        <v>61.82</v>
      </c>
      <c r="L74" t="n">
        <v>19</v>
      </c>
      <c r="M74" t="n">
        <v>36</v>
      </c>
      <c r="N74" t="n">
        <v>106</v>
      </c>
      <c r="O74" t="n">
        <v>41775.82</v>
      </c>
      <c r="P74" t="n">
        <v>979.8200000000001</v>
      </c>
      <c r="Q74" t="n">
        <v>1367.35</v>
      </c>
      <c r="R74" t="n">
        <v>140.9</v>
      </c>
      <c r="S74" t="n">
        <v>104.26</v>
      </c>
      <c r="T74" t="n">
        <v>17316.43</v>
      </c>
      <c r="U74" t="n">
        <v>0.74</v>
      </c>
      <c r="V74" t="n">
        <v>0.89</v>
      </c>
      <c r="W74" t="n">
        <v>20.71</v>
      </c>
      <c r="X74" t="n">
        <v>1.06</v>
      </c>
      <c r="Y74" t="n">
        <v>1</v>
      </c>
      <c r="Z74" t="n">
        <v>10</v>
      </c>
      <c r="AA74" t="n">
        <v>2044.446552273787</v>
      </c>
      <c r="AB74" t="n">
        <v>2797.301967437264</v>
      </c>
      <c r="AC74" t="n">
        <v>2530.331393703021</v>
      </c>
      <c r="AD74" t="n">
        <v>2044446.552273787</v>
      </c>
      <c r="AE74" t="n">
        <v>2797301.967437264</v>
      </c>
      <c r="AF74" t="n">
        <v>1.96002364872887e-06</v>
      </c>
      <c r="AG74" t="n">
        <v>2.447916666666667</v>
      </c>
      <c r="AH74" t="n">
        <v>2530331.393703021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1.7025</v>
      </c>
      <c r="E75" t="n">
        <v>58.74</v>
      </c>
      <c r="F75" t="n">
        <v>53.63</v>
      </c>
      <c r="G75" t="n">
        <v>84.68000000000001</v>
      </c>
      <c r="H75" t="n">
        <v>1.02</v>
      </c>
      <c r="I75" t="n">
        <v>38</v>
      </c>
      <c r="J75" t="n">
        <v>337.43</v>
      </c>
      <c r="K75" t="n">
        <v>61.82</v>
      </c>
      <c r="L75" t="n">
        <v>19.25</v>
      </c>
      <c r="M75" t="n">
        <v>36</v>
      </c>
      <c r="N75" t="n">
        <v>106.35</v>
      </c>
      <c r="O75" t="n">
        <v>41850.13</v>
      </c>
      <c r="P75" t="n">
        <v>979.88</v>
      </c>
      <c r="Q75" t="n">
        <v>1367.17</v>
      </c>
      <c r="R75" t="n">
        <v>140.35</v>
      </c>
      <c r="S75" t="n">
        <v>104.26</v>
      </c>
      <c r="T75" t="n">
        <v>17039.27</v>
      </c>
      <c r="U75" t="n">
        <v>0.74</v>
      </c>
      <c r="V75" t="n">
        <v>0.89</v>
      </c>
      <c r="W75" t="n">
        <v>20.71</v>
      </c>
      <c r="X75" t="n">
        <v>1.05</v>
      </c>
      <c r="Y75" t="n">
        <v>1</v>
      </c>
      <c r="Z75" t="n">
        <v>10</v>
      </c>
      <c r="AA75" t="n">
        <v>2044.055130681271</v>
      </c>
      <c r="AB75" t="n">
        <v>2796.766407146081</v>
      </c>
      <c r="AC75" t="n">
        <v>2529.846946534365</v>
      </c>
      <c r="AD75" t="n">
        <v>2044055.130681271</v>
      </c>
      <c r="AE75" t="n">
        <v>2796766.407146081</v>
      </c>
      <c r="AF75" t="n">
        <v>1.96036908821578e-06</v>
      </c>
      <c r="AG75" t="n">
        <v>2.4475</v>
      </c>
      <c r="AH75" t="n">
        <v>2529846.946534364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1.7054</v>
      </c>
      <c r="E76" t="n">
        <v>58.64</v>
      </c>
      <c r="F76" t="n">
        <v>53.58</v>
      </c>
      <c r="G76" t="n">
        <v>86.89</v>
      </c>
      <c r="H76" t="n">
        <v>1.03</v>
      </c>
      <c r="I76" t="n">
        <v>37</v>
      </c>
      <c r="J76" t="n">
        <v>338.03</v>
      </c>
      <c r="K76" t="n">
        <v>61.82</v>
      </c>
      <c r="L76" t="n">
        <v>19.5</v>
      </c>
      <c r="M76" t="n">
        <v>35</v>
      </c>
      <c r="N76" t="n">
        <v>106.71</v>
      </c>
      <c r="O76" t="n">
        <v>41924.62</v>
      </c>
      <c r="P76" t="n">
        <v>978.35</v>
      </c>
      <c r="Q76" t="n">
        <v>1367.21</v>
      </c>
      <c r="R76" t="n">
        <v>139.4</v>
      </c>
      <c r="S76" t="n">
        <v>104.26</v>
      </c>
      <c r="T76" t="n">
        <v>16571.11</v>
      </c>
      <c r="U76" t="n">
        <v>0.75</v>
      </c>
      <c r="V76" t="n">
        <v>0.89</v>
      </c>
      <c r="W76" t="n">
        <v>20.7</v>
      </c>
      <c r="X76" t="n">
        <v>1.01</v>
      </c>
      <c r="Y76" t="n">
        <v>1</v>
      </c>
      <c r="Z76" t="n">
        <v>10</v>
      </c>
      <c r="AA76" t="n">
        <v>2037.828683425921</v>
      </c>
      <c r="AB76" t="n">
        <v>2788.247107319846</v>
      </c>
      <c r="AC76" t="n">
        <v>2522.140716726633</v>
      </c>
      <c r="AD76" t="n">
        <v>2037828.683425921</v>
      </c>
      <c r="AE76" t="n">
        <v>2788247.107319846</v>
      </c>
      <c r="AF76" t="n">
        <v>1.963708336589246e-06</v>
      </c>
      <c r="AG76" t="n">
        <v>2.443333333333333</v>
      </c>
      <c r="AH76" t="n">
        <v>2522140.716726633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1.7043</v>
      </c>
      <c r="E77" t="n">
        <v>58.68</v>
      </c>
      <c r="F77" t="n">
        <v>53.62</v>
      </c>
      <c r="G77" t="n">
        <v>86.95999999999999</v>
      </c>
      <c r="H77" t="n">
        <v>1.04</v>
      </c>
      <c r="I77" t="n">
        <v>37</v>
      </c>
      <c r="J77" t="n">
        <v>338.63</v>
      </c>
      <c r="K77" t="n">
        <v>61.82</v>
      </c>
      <c r="L77" t="n">
        <v>19.75</v>
      </c>
      <c r="M77" t="n">
        <v>35</v>
      </c>
      <c r="N77" t="n">
        <v>107.06</v>
      </c>
      <c r="O77" t="n">
        <v>41999.28</v>
      </c>
      <c r="P77" t="n">
        <v>979.84</v>
      </c>
      <c r="Q77" t="n">
        <v>1367.28</v>
      </c>
      <c r="R77" t="n">
        <v>140.46</v>
      </c>
      <c r="S77" t="n">
        <v>104.26</v>
      </c>
      <c r="T77" t="n">
        <v>17103.29</v>
      </c>
      <c r="U77" t="n">
        <v>0.74</v>
      </c>
      <c r="V77" t="n">
        <v>0.89</v>
      </c>
      <c r="W77" t="n">
        <v>20.71</v>
      </c>
      <c r="X77" t="n">
        <v>1.05</v>
      </c>
      <c r="Y77" t="n">
        <v>1</v>
      </c>
      <c r="Z77" t="n">
        <v>10</v>
      </c>
      <c r="AA77" t="n">
        <v>2041.725157780406</v>
      </c>
      <c r="AB77" t="n">
        <v>2793.578435431969</v>
      </c>
      <c r="AC77" t="n">
        <v>2526.963230366301</v>
      </c>
      <c r="AD77" t="n">
        <v>2041725.157780406</v>
      </c>
      <c r="AE77" t="n">
        <v>2793578.435431969</v>
      </c>
      <c r="AF77" t="n">
        <v>1.962441725137241e-06</v>
      </c>
      <c r="AG77" t="n">
        <v>2.445</v>
      </c>
      <c r="AH77" t="n">
        <v>2526963.230366301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1.7073</v>
      </c>
      <c r="E78" t="n">
        <v>58.57</v>
      </c>
      <c r="F78" t="n">
        <v>53.58</v>
      </c>
      <c r="G78" t="n">
        <v>89.29000000000001</v>
      </c>
      <c r="H78" t="n">
        <v>1.05</v>
      </c>
      <c r="I78" t="n">
        <v>36</v>
      </c>
      <c r="J78" t="n">
        <v>339.24</v>
      </c>
      <c r="K78" t="n">
        <v>61.82</v>
      </c>
      <c r="L78" t="n">
        <v>20</v>
      </c>
      <c r="M78" t="n">
        <v>34</v>
      </c>
      <c r="N78" t="n">
        <v>107.42</v>
      </c>
      <c r="O78" t="n">
        <v>42074.12</v>
      </c>
      <c r="P78" t="n">
        <v>978.12</v>
      </c>
      <c r="Q78" t="n">
        <v>1367.24</v>
      </c>
      <c r="R78" t="n">
        <v>138.83</v>
      </c>
      <c r="S78" t="n">
        <v>104.26</v>
      </c>
      <c r="T78" t="n">
        <v>16289.22</v>
      </c>
      <c r="U78" t="n">
        <v>0.75</v>
      </c>
      <c r="V78" t="n">
        <v>0.89</v>
      </c>
      <c r="W78" t="n">
        <v>20.71</v>
      </c>
      <c r="X78" t="n">
        <v>1</v>
      </c>
      <c r="Y78" t="n">
        <v>1</v>
      </c>
      <c r="Z78" t="n">
        <v>10</v>
      </c>
      <c r="AA78" t="n">
        <v>2035.23459397491</v>
      </c>
      <c r="AB78" t="n">
        <v>2784.697759689824</v>
      </c>
      <c r="AC78" t="n">
        <v>2518.930113852879</v>
      </c>
      <c r="AD78" t="n">
        <v>2035234.59397491</v>
      </c>
      <c r="AE78" t="n">
        <v>2784697.759689824</v>
      </c>
      <c r="AF78" t="n">
        <v>1.965896120006344e-06</v>
      </c>
      <c r="AG78" t="n">
        <v>2.440416666666667</v>
      </c>
      <c r="AH78" t="n">
        <v>2518930.113852879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1.7073</v>
      </c>
      <c r="E79" t="n">
        <v>58.57</v>
      </c>
      <c r="F79" t="n">
        <v>53.57</v>
      </c>
      <c r="G79" t="n">
        <v>89.29000000000001</v>
      </c>
      <c r="H79" t="n">
        <v>1.06</v>
      </c>
      <c r="I79" t="n">
        <v>36</v>
      </c>
      <c r="J79" t="n">
        <v>339.85</v>
      </c>
      <c r="K79" t="n">
        <v>61.82</v>
      </c>
      <c r="L79" t="n">
        <v>20.25</v>
      </c>
      <c r="M79" t="n">
        <v>34</v>
      </c>
      <c r="N79" t="n">
        <v>107.78</v>
      </c>
      <c r="O79" t="n">
        <v>42149.15</v>
      </c>
      <c r="P79" t="n">
        <v>978.75</v>
      </c>
      <c r="Q79" t="n">
        <v>1367.28</v>
      </c>
      <c r="R79" t="n">
        <v>138.97</v>
      </c>
      <c r="S79" t="n">
        <v>104.26</v>
      </c>
      <c r="T79" t="n">
        <v>16359.92</v>
      </c>
      <c r="U79" t="n">
        <v>0.75</v>
      </c>
      <c r="V79" t="n">
        <v>0.89</v>
      </c>
      <c r="W79" t="n">
        <v>20.7</v>
      </c>
      <c r="X79" t="n">
        <v>1</v>
      </c>
      <c r="Y79" t="n">
        <v>1</v>
      </c>
      <c r="Z79" t="n">
        <v>10</v>
      </c>
      <c r="AA79" t="n">
        <v>2036.010618865372</v>
      </c>
      <c r="AB79" t="n">
        <v>2785.759551180756</v>
      </c>
      <c r="AC79" t="n">
        <v>2519.89056945415</v>
      </c>
      <c r="AD79" t="n">
        <v>2036010.618865372</v>
      </c>
      <c r="AE79" t="n">
        <v>2785759.551180756</v>
      </c>
      <c r="AF79" t="n">
        <v>1.965896120006344e-06</v>
      </c>
      <c r="AG79" t="n">
        <v>2.440416666666667</v>
      </c>
      <c r="AH79" t="n">
        <v>2519890.56945415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1.7068</v>
      </c>
      <c r="E80" t="n">
        <v>58.59</v>
      </c>
      <c r="F80" t="n">
        <v>53.59</v>
      </c>
      <c r="G80" t="n">
        <v>89.31999999999999</v>
      </c>
      <c r="H80" t="n">
        <v>1.07</v>
      </c>
      <c r="I80" t="n">
        <v>36</v>
      </c>
      <c r="J80" t="n">
        <v>340.46</v>
      </c>
      <c r="K80" t="n">
        <v>61.82</v>
      </c>
      <c r="L80" t="n">
        <v>20.5</v>
      </c>
      <c r="M80" t="n">
        <v>34</v>
      </c>
      <c r="N80" t="n">
        <v>108.14</v>
      </c>
      <c r="O80" t="n">
        <v>42224.35</v>
      </c>
      <c r="P80" t="n">
        <v>978.59</v>
      </c>
      <c r="Q80" t="n">
        <v>1367.25</v>
      </c>
      <c r="R80" t="n">
        <v>139.46</v>
      </c>
      <c r="S80" t="n">
        <v>104.26</v>
      </c>
      <c r="T80" t="n">
        <v>16604.4</v>
      </c>
      <c r="U80" t="n">
        <v>0.75</v>
      </c>
      <c r="V80" t="n">
        <v>0.89</v>
      </c>
      <c r="W80" t="n">
        <v>20.7</v>
      </c>
      <c r="X80" t="n">
        <v>1.01</v>
      </c>
      <c r="Y80" t="n">
        <v>1</v>
      </c>
      <c r="Z80" t="n">
        <v>10</v>
      </c>
      <c r="AA80" t="n">
        <v>2036.614097881098</v>
      </c>
      <c r="AB80" t="n">
        <v>2786.585257793687</v>
      </c>
      <c r="AC80" t="n">
        <v>2520.63747178683</v>
      </c>
      <c r="AD80" t="n">
        <v>2036614.097881098</v>
      </c>
      <c r="AE80" t="n">
        <v>2786585.257793687</v>
      </c>
      <c r="AF80" t="n">
        <v>1.965320387528161e-06</v>
      </c>
      <c r="AG80" t="n">
        <v>2.44125</v>
      </c>
      <c r="AH80" t="n">
        <v>2520637.47178683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1.7092</v>
      </c>
      <c r="E81" t="n">
        <v>58.51</v>
      </c>
      <c r="F81" t="n">
        <v>53.57</v>
      </c>
      <c r="G81" t="n">
        <v>91.83</v>
      </c>
      <c r="H81" t="n">
        <v>1.08</v>
      </c>
      <c r="I81" t="n">
        <v>35</v>
      </c>
      <c r="J81" t="n">
        <v>341.07</v>
      </c>
      <c r="K81" t="n">
        <v>61.82</v>
      </c>
      <c r="L81" t="n">
        <v>20.75</v>
      </c>
      <c r="M81" t="n">
        <v>33</v>
      </c>
      <c r="N81" t="n">
        <v>108.5</v>
      </c>
      <c r="O81" t="n">
        <v>42299.74</v>
      </c>
      <c r="P81" t="n">
        <v>977.9400000000001</v>
      </c>
      <c r="Q81" t="n">
        <v>1367.35</v>
      </c>
      <c r="R81" t="n">
        <v>138.46</v>
      </c>
      <c r="S81" t="n">
        <v>104.26</v>
      </c>
      <c r="T81" t="n">
        <v>16111.08</v>
      </c>
      <c r="U81" t="n">
        <v>0.75</v>
      </c>
      <c r="V81" t="n">
        <v>0.89</v>
      </c>
      <c r="W81" t="n">
        <v>20.71</v>
      </c>
      <c r="X81" t="n">
        <v>0.99</v>
      </c>
      <c r="Y81" t="n">
        <v>1</v>
      </c>
      <c r="Z81" t="n">
        <v>10</v>
      </c>
      <c r="AA81" t="n">
        <v>2032.604754360038</v>
      </c>
      <c r="AB81" t="n">
        <v>2781.099497108419</v>
      </c>
      <c r="AC81" t="n">
        <v>2515.675264402051</v>
      </c>
      <c r="AD81" t="n">
        <v>2032604.754360038</v>
      </c>
      <c r="AE81" t="n">
        <v>2781099.497108419</v>
      </c>
      <c r="AF81" t="n">
        <v>1.968083903423443e-06</v>
      </c>
      <c r="AG81" t="n">
        <v>2.437916666666667</v>
      </c>
      <c r="AH81" t="n">
        <v>2515675.264402051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1.7086</v>
      </c>
      <c r="E82" t="n">
        <v>58.53</v>
      </c>
      <c r="F82" t="n">
        <v>53.58</v>
      </c>
      <c r="G82" t="n">
        <v>91.86</v>
      </c>
      <c r="H82" t="n">
        <v>1.1</v>
      </c>
      <c r="I82" t="n">
        <v>35</v>
      </c>
      <c r="J82" t="n">
        <v>341.68</v>
      </c>
      <c r="K82" t="n">
        <v>61.82</v>
      </c>
      <c r="L82" t="n">
        <v>21</v>
      </c>
      <c r="M82" t="n">
        <v>33</v>
      </c>
      <c r="N82" t="n">
        <v>108.86</v>
      </c>
      <c r="O82" t="n">
        <v>42375.31</v>
      </c>
      <c r="P82" t="n">
        <v>978.83</v>
      </c>
      <c r="Q82" t="n">
        <v>1367.43</v>
      </c>
      <c r="R82" t="n">
        <v>139.42</v>
      </c>
      <c r="S82" t="n">
        <v>104.26</v>
      </c>
      <c r="T82" t="n">
        <v>16589.34</v>
      </c>
      <c r="U82" t="n">
        <v>0.75</v>
      </c>
      <c r="V82" t="n">
        <v>0.89</v>
      </c>
      <c r="W82" t="n">
        <v>20.7</v>
      </c>
      <c r="X82" t="n">
        <v>1.01</v>
      </c>
      <c r="Y82" t="n">
        <v>1</v>
      </c>
      <c r="Z82" t="n">
        <v>10</v>
      </c>
      <c r="AA82" t="n">
        <v>2034.694060750502</v>
      </c>
      <c r="AB82" t="n">
        <v>2783.958178285546</v>
      </c>
      <c r="AC82" t="n">
        <v>2518.261117059817</v>
      </c>
      <c r="AD82" t="n">
        <v>2034694.060750502</v>
      </c>
      <c r="AE82" t="n">
        <v>2783958.178285546</v>
      </c>
      <c r="AF82" t="n">
        <v>1.967393024449622e-06</v>
      </c>
      <c r="AG82" t="n">
        <v>2.43875</v>
      </c>
      <c r="AH82" t="n">
        <v>2518261.117059817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1.7125</v>
      </c>
      <c r="E83" t="n">
        <v>58.4</v>
      </c>
      <c r="F83" t="n">
        <v>53.51</v>
      </c>
      <c r="G83" t="n">
        <v>94.43000000000001</v>
      </c>
      <c r="H83" t="n">
        <v>1.11</v>
      </c>
      <c r="I83" t="n">
        <v>34</v>
      </c>
      <c r="J83" t="n">
        <v>342.3</v>
      </c>
      <c r="K83" t="n">
        <v>61.82</v>
      </c>
      <c r="L83" t="n">
        <v>21.25</v>
      </c>
      <c r="M83" t="n">
        <v>32</v>
      </c>
      <c r="N83" t="n">
        <v>109.23</v>
      </c>
      <c r="O83" t="n">
        <v>42451.07</v>
      </c>
      <c r="P83" t="n">
        <v>976.86</v>
      </c>
      <c r="Q83" t="n">
        <v>1367.24</v>
      </c>
      <c r="R83" t="n">
        <v>137.13</v>
      </c>
      <c r="S83" t="n">
        <v>104.26</v>
      </c>
      <c r="T83" t="n">
        <v>15452.16</v>
      </c>
      <c r="U83" t="n">
        <v>0.76</v>
      </c>
      <c r="V83" t="n">
        <v>0.9</v>
      </c>
      <c r="W83" t="n">
        <v>20.69</v>
      </c>
      <c r="X83" t="n">
        <v>0.93</v>
      </c>
      <c r="Y83" t="n">
        <v>1</v>
      </c>
      <c r="Z83" t="n">
        <v>10</v>
      </c>
      <c r="AA83" t="n">
        <v>2026.46969244169</v>
      </c>
      <c r="AB83" t="n">
        <v>2772.705234731906</v>
      </c>
      <c r="AC83" t="n">
        <v>2508.08213864533</v>
      </c>
      <c r="AD83" t="n">
        <v>2026469.69244169</v>
      </c>
      <c r="AE83" t="n">
        <v>2772705.234731906</v>
      </c>
      <c r="AF83" t="n">
        <v>1.971883737779455e-06</v>
      </c>
      <c r="AG83" t="n">
        <v>2.433333333333333</v>
      </c>
      <c r="AH83" t="n">
        <v>2508082.13864533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1.7119</v>
      </c>
      <c r="E84" t="n">
        <v>58.41</v>
      </c>
      <c r="F84" t="n">
        <v>53.53</v>
      </c>
      <c r="G84" t="n">
        <v>94.45999999999999</v>
      </c>
      <c r="H84" t="n">
        <v>1.12</v>
      </c>
      <c r="I84" t="n">
        <v>34</v>
      </c>
      <c r="J84" t="n">
        <v>342.91</v>
      </c>
      <c r="K84" t="n">
        <v>61.82</v>
      </c>
      <c r="L84" t="n">
        <v>21.5</v>
      </c>
      <c r="M84" t="n">
        <v>32</v>
      </c>
      <c r="N84" t="n">
        <v>109.59</v>
      </c>
      <c r="O84" t="n">
        <v>42527.02</v>
      </c>
      <c r="P84" t="n">
        <v>977.4400000000001</v>
      </c>
      <c r="Q84" t="n">
        <v>1367.25</v>
      </c>
      <c r="R84" t="n">
        <v>137.41</v>
      </c>
      <c r="S84" t="n">
        <v>104.26</v>
      </c>
      <c r="T84" t="n">
        <v>15588.89</v>
      </c>
      <c r="U84" t="n">
        <v>0.76</v>
      </c>
      <c r="V84" t="n">
        <v>0.9</v>
      </c>
      <c r="W84" t="n">
        <v>20.7</v>
      </c>
      <c r="X84" t="n">
        <v>0.95</v>
      </c>
      <c r="Y84" t="n">
        <v>1</v>
      </c>
      <c r="Z84" t="n">
        <v>10</v>
      </c>
      <c r="AA84" t="n">
        <v>2028.226894710399</v>
      </c>
      <c r="AB84" t="n">
        <v>2775.109516398248</v>
      </c>
      <c r="AC84" t="n">
        <v>2510.256959043867</v>
      </c>
      <c r="AD84" t="n">
        <v>2028226.894710399</v>
      </c>
      <c r="AE84" t="n">
        <v>2775109.516398248</v>
      </c>
      <c r="AF84" t="n">
        <v>1.971192858805635e-06</v>
      </c>
      <c r="AG84" t="n">
        <v>2.43375</v>
      </c>
      <c r="AH84" t="n">
        <v>2510256.959043867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1.7115</v>
      </c>
      <c r="E85" t="n">
        <v>58.43</v>
      </c>
      <c r="F85" t="n">
        <v>53.54</v>
      </c>
      <c r="G85" t="n">
        <v>94.48</v>
      </c>
      <c r="H85" t="n">
        <v>1.13</v>
      </c>
      <c r="I85" t="n">
        <v>34</v>
      </c>
      <c r="J85" t="n">
        <v>343.53</v>
      </c>
      <c r="K85" t="n">
        <v>61.82</v>
      </c>
      <c r="L85" t="n">
        <v>21.75</v>
      </c>
      <c r="M85" t="n">
        <v>32</v>
      </c>
      <c r="N85" t="n">
        <v>109.96</v>
      </c>
      <c r="O85" t="n">
        <v>42603.15</v>
      </c>
      <c r="P85" t="n">
        <v>977.9400000000001</v>
      </c>
      <c r="Q85" t="n">
        <v>1367.29</v>
      </c>
      <c r="R85" t="n">
        <v>137.66</v>
      </c>
      <c r="S85" t="n">
        <v>104.26</v>
      </c>
      <c r="T85" t="n">
        <v>15718.64</v>
      </c>
      <c r="U85" t="n">
        <v>0.76</v>
      </c>
      <c r="V85" t="n">
        <v>0.9</v>
      </c>
      <c r="W85" t="n">
        <v>20.7</v>
      </c>
      <c r="X85" t="n">
        <v>0.96</v>
      </c>
      <c r="Y85" t="n">
        <v>1</v>
      </c>
      <c r="Z85" t="n">
        <v>10</v>
      </c>
      <c r="AA85" t="n">
        <v>2029.525984003832</v>
      </c>
      <c r="AB85" t="n">
        <v>2776.886987681296</v>
      </c>
      <c r="AC85" t="n">
        <v>2511.864790962358</v>
      </c>
      <c r="AD85" t="n">
        <v>2029525.984003832</v>
      </c>
      <c r="AE85" t="n">
        <v>2776886.987681297</v>
      </c>
      <c r="AF85" t="n">
        <v>1.970732272823088e-06</v>
      </c>
      <c r="AG85" t="n">
        <v>2.434583333333333</v>
      </c>
      <c r="AH85" t="n">
        <v>2511864.790962358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1.7146</v>
      </c>
      <c r="E86" t="n">
        <v>58.32</v>
      </c>
      <c r="F86" t="n">
        <v>53.49</v>
      </c>
      <c r="G86" t="n">
        <v>97.26000000000001</v>
      </c>
      <c r="H86" t="n">
        <v>1.14</v>
      </c>
      <c r="I86" t="n">
        <v>33</v>
      </c>
      <c r="J86" t="n">
        <v>344.15</v>
      </c>
      <c r="K86" t="n">
        <v>61.82</v>
      </c>
      <c r="L86" t="n">
        <v>22</v>
      </c>
      <c r="M86" t="n">
        <v>31</v>
      </c>
      <c r="N86" t="n">
        <v>110.33</v>
      </c>
      <c r="O86" t="n">
        <v>42679.6</v>
      </c>
      <c r="P86" t="n">
        <v>977.02</v>
      </c>
      <c r="Q86" t="n">
        <v>1367.34</v>
      </c>
      <c r="R86" t="n">
        <v>136.3</v>
      </c>
      <c r="S86" t="n">
        <v>104.26</v>
      </c>
      <c r="T86" t="n">
        <v>15042.76</v>
      </c>
      <c r="U86" t="n">
        <v>0.76</v>
      </c>
      <c r="V86" t="n">
        <v>0.9</v>
      </c>
      <c r="W86" t="n">
        <v>20.7</v>
      </c>
      <c r="X86" t="n">
        <v>0.91</v>
      </c>
      <c r="Y86" t="n">
        <v>1</v>
      </c>
      <c r="Z86" t="n">
        <v>10</v>
      </c>
      <c r="AA86" t="n">
        <v>2023.979671034914</v>
      </c>
      <c r="AB86" t="n">
        <v>2769.298277591164</v>
      </c>
      <c r="AC86" t="n">
        <v>2505.000336712406</v>
      </c>
      <c r="AD86" t="n">
        <v>2023979.671034914</v>
      </c>
      <c r="AE86" t="n">
        <v>2769298.277591164</v>
      </c>
      <c r="AF86" t="n">
        <v>1.974301814187827e-06</v>
      </c>
      <c r="AG86" t="n">
        <v>2.43</v>
      </c>
      <c r="AH86" t="n">
        <v>2505000.336712406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1.715</v>
      </c>
      <c r="E87" t="n">
        <v>58.31</v>
      </c>
      <c r="F87" t="n">
        <v>53.48</v>
      </c>
      <c r="G87" t="n">
        <v>97.23999999999999</v>
      </c>
      <c r="H87" t="n">
        <v>1.15</v>
      </c>
      <c r="I87" t="n">
        <v>33</v>
      </c>
      <c r="J87" t="n">
        <v>344.77</v>
      </c>
      <c r="K87" t="n">
        <v>61.82</v>
      </c>
      <c r="L87" t="n">
        <v>22.25</v>
      </c>
      <c r="M87" t="n">
        <v>31</v>
      </c>
      <c r="N87" t="n">
        <v>110.7</v>
      </c>
      <c r="O87" t="n">
        <v>42756.12</v>
      </c>
      <c r="P87" t="n">
        <v>977.38</v>
      </c>
      <c r="Q87" t="n">
        <v>1367.32</v>
      </c>
      <c r="R87" t="n">
        <v>135.96</v>
      </c>
      <c r="S87" t="n">
        <v>104.26</v>
      </c>
      <c r="T87" t="n">
        <v>14872.73</v>
      </c>
      <c r="U87" t="n">
        <v>0.77</v>
      </c>
      <c r="V87" t="n">
        <v>0.9</v>
      </c>
      <c r="W87" t="n">
        <v>20.69</v>
      </c>
      <c r="X87" t="n">
        <v>0.9</v>
      </c>
      <c r="Y87" t="n">
        <v>1</v>
      </c>
      <c r="Z87" t="n">
        <v>10</v>
      </c>
      <c r="AA87" t="n">
        <v>2023.901176595882</v>
      </c>
      <c r="AB87" t="n">
        <v>2769.190878036751</v>
      </c>
      <c r="AC87" t="n">
        <v>2504.903187220731</v>
      </c>
      <c r="AD87" t="n">
        <v>2023901.176595882</v>
      </c>
      <c r="AE87" t="n">
        <v>2769190.878036751</v>
      </c>
      <c r="AF87" t="n">
        <v>1.974762400170375e-06</v>
      </c>
      <c r="AG87" t="n">
        <v>2.429583333333333</v>
      </c>
      <c r="AH87" t="n">
        <v>2504903.187220731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1.7146</v>
      </c>
      <c r="E88" t="n">
        <v>58.32</v>
      </c>
      <c r="F88" t="n">
        <v>53.49</v>
      </c>
      <c r="G88" t="n">
        <v>97.26000000000001</v>
      </c>
      <c r="H88" t="n">
        <v>1.16</v>
      </c>
      <c r="I88" t="n">
        <v>33</v>
      </c>
      <c r="J88" t="n">
        <v>345.39</v>
      </c>
      <c r="K88" t="n">
        <v>61.82</v>
      </c>
      <c r="L88" t="n">
        <v>22.5</v>
      </c>
      <c r="M88" t="n">
        <v>31</v>
      </c>
      <c r="N88" t="n">
        <v>111.07</v>
      </c>
      <c r="O88" t="n">
        <v>42832.82</v>
      </c>
      <c r="P88" t="n">
        <v>977.0599999999999</v>
      </c>
      <c r="Q88" t="n">
        <v>1367.33</v>
      </c>
      <c r="R88" t="n">
        <v>136.01</v>
      </c>
      <c r="S88" t="n">
        <v>104.26</v>
      </c>
      <c r="T88" t="n">
        <v>14897.82</v>
      </c>
      <c r="U88" t="n">
        <v>0.77</v>
      </c>
      <c r="V88" t="n">
        <v>0.9</v>
      </c>
      <c r="W88" t="n">
        <v>20.7</v>
      </c>
      <c r="X88" t="n">
        <v>0.91</v>
      </c>
      <c r="Y88" t="n">
        <v>1</v>
      </c>
      <c r="Z88" t="n">
        <v>10</v>
      </c>
      <c r="AA88" t="n">
        <v>2024.03609581625</v>
      </c>
      <c r="AB88" t="n">
        <v>2769.375480466274</v>
      </c>
      <c r="AC88" t="n">
        <v>2505.07017145347</v>
      </c>
      <c r="AD88" t="n">
        <v>2024036.09581625</v>
      </c>
      <c r="AE88" t="n">
        <v>2769375.480466274</v>
      </c>
      <c r="AF88" t="n">
        <v>1.974301814187827e-06</v>
      </c>
      <c r="AG88" t="n">
        <v>2.43</v>
      </c>
      <c r="AH88" t="n">
        <v>2505070.17145347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1.717</v>
      </c>
      <c r="E89" t="n">
        <v>58.24</v>
      </c>
      <c r="F89" t="n">
        <v>53.47</v>
      </c>
      <c r="G89" t="n">
        <v>100.25</v>
      </c>
      <c r="H89" t="n">
        <v>1.17</v>
      </c>
      <c r="I89" t="n">
        <v>32</v>
      </c>
      <c r="J89" t="n">
        <v>346.02</v>
      </c>
      <c r="K89" t="n">
        <v>61.82</v>
      </c>
      <c r="L89" t="n">
        <v>22.75</v>
      </c>
      <c r="M89" t="n">
        <v>30</v>
      </c>
      <c r="N89" t="n">
        <v>111.45</v>
      </c>
      <c r="O89" t="n">
        <v>42909.73</v>
      </c>
      <c r="P89" t="n">
        <v>977.02</v>
      </c>
      <c r="Q89" t="n">
        <v>1367.23</v>
      </c>
      <c r="R89" t="n">
        <v>135.46</v>
      </c>
      <c r="S89" t="n">
        <v>104.26</v>
      </c>
      <c r="T89" t="n">
        <v>14625.18</v>
      </c>
      <c r="U89" t="n">
        <v>0.77</v>
      </c>
      <c r="V89" t="n">
        <v>0.9</v>
      </c>
      <c r="W89" t="n">
        <v>20.69</v>
      </c>
      <c r="X89" t="n">
        <v>0.89</v>
      </c>
      <c r="Y89" t="n">
        <v>1</v>
      </c>
      <c r="Z89" t="n">
        <v>10</v>
      </c>
      <c r="AA89" t="n">
        <v>2020.921516620159</v>
      </c>
      <c r="AB89" t="n">
        <v>2765.113975804645</v>
      </c>
      <c r="AC89" t="n">
        <v>2501.215378815689</v>
      </c>
      <c r="AD89" t="n">
        <v>2020921.516620159</v>
      </c>
      <c r="AE89" t="n">
        <v>2765113.975804645</v>
      </c>
      <c r="AF89" t="n">
        <v>1.97706533008311e-06</v>
      </c>
      <c r="AG89" t="n">
        <v>2.426666666666667</v>
      </c>
      <c r="AH89" t="n">
        <v>2501215.378815689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1.7171</v>
      </c>
      <c r="E90" t="n">
        <v>58.24</v>
      </c>
      <c r="F90" t="n">
        <v>53.46</v>
      </c>
      <c r="G90" t="n">
        <v>100.24</v>
      </c>
      <c r="H90" t="n">
        <v>1.18</v>
      </c>
      <c r="I90" t="n">
        <v>32</v>
      </c>
      <c r="J90" t="n">
        <v>346.64</v>
      </c>
      <c r="K90" t="n">
        <v>61.82</v>
      </c>
      <c r="L90" t="n">
        <v>23</v>
      </c>
      <c r="M90" t="n">
        <v>30</v>
      </c>
      <c r="N90" t="n">
        <v>111.82</v>
      </c>
      <c r="O90" t="n">
        <v>42986.83</v>
      </c>
      <c r="P90" t="n">
        <v>976.79</v>
      </c>
      <c r="Q90" t="n">
        <v>1367.35</v>
      </c>
      <c r="R90" t="n">
        <v>135.31</v>
      </c>
      <c r="S90" t="n">
        <v>104.26</v>
      </c>
      <c r="T90" t="n">
        <v>14552.44</v>
      </c>
      <c r="U90" t="n">
        <v>0.77</v>
      </c>
      <c r="V90" t="n">
        <v>0.9</v>
      </c>
      <c r="W90" t="n">
        <v>20.69</v>
      </c>
      <c r="X90" t="n">
        <v>0.88</v>
      </c>
      <c r="Y90" t="n">
        <v>1</v>
      </c>
      <c r="Z90" t="n">
        <v>10</v>
      </c>
      <c r="AA90" t="n">
        <v>2020.365532658183</v>
      </c>
      <c r="AB90" t="n">
        <v>2764.35325401959</v>
      </c>
      <c r="AC90" t="n">
        <v>2500.527259250119</v>
      </c>
      <c r="AD90" t="n">
        <v>2020365.532658183</v>
      </c>
      <c r="AE90" t="n">
        <v>2764353.25401959</v>
      </c>
      <c r="AF90" t="n">
        <v>1.977180476578746e-06</v>
      </c>
      <c r="AG90" t="n">
        <v>2.426666666666667</v>
      </c>
      <c r="AH90" t="n">
        <v>2500527.259250119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1.7173</v>
      </c>
      <c r="E91" t="n">
        <v>58.23</v>
      </c>
      <c r="F91" t="n">
        <v>53.46</v>
      </c>
      <c r="G91" t="n">
        <v>100.23</v>
      </c>
      <c r="H91" t="n">
        <v>1.19</v>
      </c>
      <c r="I91" t="n">
        <v>32</v>
      </c>
      <c r="J91" t="n">
        <v>347.27</v>
      </c>
      <c r="K91" t="n">
        <v>61.82</v>
      </c>
      <c r="L91" t="n">
        <v>23.25</v>
      </c>
      <c r="M91" t="n">
        <v>30</v>
      </c>
      <c r="N91" t="n">
        <v>112.2</v>
      </c>
      <c r="O91" t="n">
        <v>43064.12</v>
      </c>
      <c r="P91" t="n">
        <v>975.92</v>
      </c>
      <c r="Q91" t="n">
        <v>1367.3</v>
      </c>
      <c r="R91" t="n">
        <v>135.33</v>
      </c>
      <c r="S91" t="n">
        <v>104.26</v>
      </c>
      <c r="T91" t="n">
        <v>14560.13</v>
      </c>
      <c r="U91" t="n">
        <v>0.77</v>
      </c>
      <c r="V91" t="n">
        <v>0.9</v>
      </c>
      <c r="W91" t="n">
        <v>20.69</v>
      </c>
      <c r="X91" t="n">
        <v>0.88</v>
      </c>
      <c r="Y91" t="n">
        <v>1</v>
      </c>
      <c r="Z91" t="n">
        <v>10</v>
      </c>
      <c r="AA91" t="n">
        <v>2018.903759677813</v>
      </c>
      <c r="AB91" t="n">
        <v>2762.353191738973</v>
      </c>
      <c r="AC91" t="n">
        <v>2498.71808010646</v>
      </c>
      <c r="AD91" t="n">
        <v>2018903.759677813</v>
      </c>
      <c r="AE91" t="n">
        <v>2762353.191738973</v>
      </c>
      <c r="AF91" t="n">
        <v>1.97741076957002e-06</v>
      </c>
      <c r="AG91" t="n">
        <v>2.42625</v>
      </c>
      <c r="AH91" t="n">
        <v>2498718.08010646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1.7197</v>
      </c>
      <c r="E92" t="n">
        <v>58.15</v>
      </c>
      <c r="F92" t="n">
        <v>53.43</v>
      </c>
      <c r="G92" t="n">
        <v>103.41</v>
      </c>
      <c r="H92" t="n">
        <v>1.2</v>
      </c>
      <c r="I92" t="n">
        <v>31</v>
      </c>
      <c r="J92" t="n">
        <v>347.9</v>
      </c>
      <c r="K92" t="n">
        <v>61.82</v>
      </c>
      <c r="L92" t="n">
        <v>23.5</v>
      </c>
      <c r="M92" t="n">
        <v>29</v>
      </c>
      <c r="N92" t="n">
        <v>112.58</v>
      </c>
      <c r="O92" t="n">
        <v>43141.62</v>
      </c>
      <c r="P92" t="n">
        <v>976.61</v>
      </c>
      <c r="Q92" t="n">
        <v>1367.31</v>
      </c>
      <c r="R92" t="n">
        <v>134.21</v>
      </c>
      <c r="S92" t="n">
        <v>104.26</v>
      </c>
      <c r="T92" t="n">
        <v>14006.4</v>
      </c>
      <c r="U92" t="n">
        <v>0.78</v>
      </c>
      <c r="V92" t="n">
        <v>0.9</v>
      </c>
      <c r="W92" t="n">
        <v>20.7</v>
      </c>
      <c r="X92" t="n">
        <v>0.85</v>
      </c>
      <c r="Y92" t="n">
        <v>1</v>
      </c>
      <c r="Z92" t="n">
        <v>10</v>
      </c>
      <c r="AA92" t="n">
        <v>2016.712202363964</v>
      </c>
      <c r="AB92" t="n">
        <v>2759.35460633748</v>
      </c>
      <c r="AC92" t="n">
        <v>2496.005675487144</v>
      </c>
      <c r="AD92" t="n">
        <v>2016712.202363964</v>
      </c>
      <c r="AE92" t="n">
        <v>2759354.60633748</v>
      </c>
      <c r="AF92" t="n">
        <v>1.980174285465302e-06</v>
      </c>
      <c r="AG92" t="n">
        <v>2.422916666666667</v>
      </c>
      <c r="AH92" t="n">
        <v>2496005.675487144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1.7195</v>
      </c>
      <c r="E93" t="n">
        <v>58.16</v>
      </c>
      <c r="F93" t="n">
        <v>53.44</v>
      </c>
      <c r="G93" t="n">
        <v>103.43</v>
      </c>
      <c r="H93" t="n">
        <v>1.21</v>
      </c>
      <c r="I93" t="n">
        <v>31</v>
      </c>
      <c r="J93" t="n">
        <v>348.53</v>
      </c>
      <c r="K93" t="n">
        <v>61.82</v>
      </c>
      <c r="L93" t="n">
        <v>23.75</v>
      </c>
      <c r="M93" t="n">
        <v>29</v>
      </c>
      <c r="N93" t="n">
        <v>112.96</v>
      </c>
      <c r="O93" t="n">
        <v>43219.31</v>
      </c>
      <c r="P93" t="n">
        <v>976.78</v>
      </c>
      <c r="Q93" t="n">
        <v>1367.29</v>
      </c>
      <c r="R93" t="n">
        <v>134.47</v>
      </c>
      <c r="S93" t="n">
        <v>104.26</v>
      </c>
      <c r="T93" t="n">
        <v>14136.65</v>
      </c>
      <c r="U93" t="n">
        <v>0.78</v>
      </c>
      <c r="V93" t="n">
        <v>0.9</v>
      </c>
      <c r="W93" t="n">
        <v>20.7</v>
      </c>
      <c r="X93" t="n">
        <v>0.86</v>
      </c>
      <c r="Y93" t="n">
        <v>1</v>
      </c>
      <c r="Z93" t="n">
        <v>10</v>
      </c>
      <c r="AA93" t="n">
        <v>2017.302708857046</v>
      </c>
      <c r="AB93" t="n">
        <v>2760.162563372623</v>
      </c>
      <c r="AC93" t="n">
        <v>2496.736522236828</v>
      </c>
      <c r="AD93" t="n">
        <v>2017302.708857046</v>
      </c>
      <c r="AE93" t="n">
        <v>2760162.563372623</v>
      </c>
      <c r="AF93" t="n">
        <v>1.979943992474029e-06</v>
      </c>
      <c r="AG93" t="n">
        <v>2.423333333333333</v>
      </c>
      <c r="AH93" t="n">
        <v>2496736.522236828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1.7193</v>
      </c>
      <c r="E94" t="n">
        <v>58.16</v>
      </c>
      <c r="F94" t="n">
        <v>53.44</v>
      </c>
      <c r="G94" t="n">
        <v>103.44</v>
      </c>
      <c r="H94" t="n">
        <v>1.23</v>
      </c>
      <c r="I94" t="n">
        <v>31</v>
      </c>
      <c r="J94" t="n">
        <v>349.16</v>
      </c>
      <c r="K94" t="n">
        <v>61.82</v>
      </c>
      <c r="L94" t="n">
        <v>24</v>
      </c>
      <c r="M94" t="n">
        <v>29</v>
      </c>
      <c r="N94" t="n">
        <v>113.34</v>
      </c>
      <c r="O94" t="n">
        <v>43297.21</v>
      </c>
      <c r="P94" t="n">
        <v>976.37</v>
      </c>
      <c r="Q94" t="n">
        <v>1367.24</v>
      </c>
      <c r="R94" t="n">
        <v>134.42</v>
      </c>
      <c r="S94" t="n">
        <v>104.26</v>
      </c>
      <c r="T94" t="n">
        <v>14109.74</v>
      </c>
      <c r="U94" t="n">
        <v>0.78</v>
      </c>
      <c r="V94" t="n">
        <v>0.9</v>
      </c>
      <c r="W94" t="n">
        <v>20.7</v>
      </c>
      <c r="X94" t="n">
        <v>0.86</v>
      </c>
      <c r="Y94" t="n">
        <v>1</v>
      </c>
      <c r="Z94" t="n">
        <v>10</v>
      </c>
      <c r="AA94" t="n">
        <v>2016.957647949033</v>
      </c>
      <c r="AB94" t="n">
        <v>2759.690435815266</v>
      </c>
      <c r="AC94" t="n">
        <v>2496.30945387091</v>
      </c>
      <c r="AD94" t="n">
        <v>2016957.647949033</v>
      </c>
      <c r="AE94" t="n">
        <v>2759690.435815266</v>
      </c>
      <c r="AF94" t="n">
        <v>1.979713699482755e-06</v>
      </c>
      <c r="AG94" t="n">
        <v>2.423333333333333</v>
      </c>
      <c r="AH94" t="n">
        <v>2496309.45387091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1.7222</v>
      </c>
      <c r="E95" t="n">
        <v>58.07</v>
      </c>
      <c r="F95" t="n">
        <v>53.4</v>
      </c>
      <c r="G95" t="n">
        <v>106.81</v>
      </c>
      <c r="H95" t="n">
        <v>1.24</v>
      </c>
      <c r="I95" t="n">
        <v>30</v>
      </c>
      <c r="J95" t="n">
        <v>349.79</v>
      </c>
      <c r="K95" t="n">
        <v>61.82</v>
      </c>
      <c r="L95" t="n">
        <v>24.25</v>
      </c>
      <c r="M95" t="n">
        <v>28</v>
      </c>
      <c r="N95" t="n">
        <v>113.72</v>
      </c>
      <c r="O95" t="n">
        <v>43375.3</v>
      </c>
      <c r="P95" t="n">
        <v>975.89</v>
      </c>
      <c r="Q95" t="n">
        <v>1367.19</v>
      </c>
      <c r="R95" t="n">
        <v>133.38</v>
      </c>
      <c r="S95" t="n">
        <v>104.26</v>
      </c>
      <c r="T95" t="n">
        <v>13596.67</v>
      </c>
      <c r="U95" t="n">
        <v>0.78</v>
      </c>
      <c r="V95" t="n">
        <v>0.9</v>
      </c>
      <c r="W95" t="n">
        <v>20.69</v>
      </c>
      <c r="X95" t="n">
        <v>0.83</v>
      </c>
      <c r="Y95" t="n">
        <v>1</v>
      </c>
      <c r="Z95" t="n">
        <v>10</v>
      </c>
      <c r="AA95" t="n">
        <v>2012.430963309162</v>
      </c>
      <c r="AB95" t="n">
        <v>2753.496826187763</v>
      </c>
      <c r="AC95" t="n">
        <v>2490.70695365347</v>
      </c>
      <c r="AD95" t="n">
        <v>2012430.963309162</v>
      </c>
      <c r="AE95" t="n">
        <v>2753496.826187763</v>
      </c>
      <c r="AF95" t="n">
        <v>1.983052947856221e-06</v>
      </c>
      <c r="AG95" t="n">
        <v>2.419583333333333</v>
      </c>
      <c r="AH95" t="n">
        <v>2490706.95365347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1.7225</v>
      </c>
      <c r="E96" t="n">
        <v>58.06</v>
      </c>
      <c r="F96" t="n">
        <v>53.39</v>
      </c>
      <c r="G96" t="n">
        <v>106.78</v>
      </c>
      <c r="H96" t="n">
        <v>1.25</v>
      </c>
      <c r="I96" t="n">
        <v>30</v>
      </c>
      <c r="J96" t="n">
        <v>350.43</v>
      </c>
      <c r="K96" t="n">
        <v>61.82</v>
      </c>
      <c r="L96" t="n">
        <v>24.5</v>
      </c>
      <c r="M96" t="n">
        <v>28</v>
      </c>
      <c r="N96" t="n">
        <v>114.11</v>
      </c>
      <c r="O96" t="n">
        <v>43453.61</v>
      </c>
      <c r="P96" t="n">
        <v>976.23</v>
      </c>
      <c r="Q96" t="n">
        <v>1367.21</v>
      </c>
      <c r="R96" t="n">
        <v>133.01</v>
      </c>
      <c r="S96" t="n">
        <v>104.26</v>
      </c>
      <c r="T96" t="n">
        <v>13409.55</v>
      </c>
      <c r="U96" t="n">
        <v>0.78</v>
      </c>
      <c r="V96" t="n">
        <v>0.9</v>
      </c>
      <c r="W96" t="n">
        <v>20.69</v>
      </c>
      <c r="X96" t="n">
        <v>0.82</v>
      </c>
      <c r="Y96" t="n">
        <v>1</v>
      </c>
      <c r="Z96" t="n">
        <v>10</v>
      </c>
      <c r="AA96" t="n">
        <v>2012.442727678406</v>
      </c>
      <c r="AB96" t="n">
        <v>2753.512922716771</v>
      </c>
      <c r="AC96" t="n">
        <v>2490.721513952341</v>
      </c>
      <c r="AD96" t="n">
        <v>2012442.727678406</v>
      </c>
      <c r="AE96" t="n">
        <v>2753512.922716771</v>
      </c>
      <c r="AF96" t="n">
        <v>1.983398387343131e-06</v>
      </c>
      <c r="AG96" t="n">
        <v>2.419166666666667</v>
      </c>
      <c r="AH96" t="n">
        <v>2490721.513952341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1.7215</v>
      </c>
      <c r="E97" t="n">
        <v>58.09</v>
      </c>
      <c r="F97" t="n">
        <v>53.42</v>
      </c>
      <c r="G97" t="n">
        <v>106.85</v>
      </c>
      <c r="H97" t="n">
        <v>1.26</v>
      </c>
      <c r="I97" t="n">
        <v>30</v>
      </c>
      <c r="J97" t="n">
        <v>351.06</v>
      </c>
      <c r="K97" t="n">
        <v>61.82</v>
      </c>
      <c r="L97" t="n">
        <v>24.75</v>
      </c>
      <c r="M97" t="n">
        <v>28</v>
      </c>
      <c r="N97" t="n">
        <v>114.49</v>
      </c>
      <c r="O97" t="n">
        <v>43532.12</v>
      </c>
      <c r="P97" t="n">
        <v>976.39</v>
      </c>
      <c r="Q97" t="n">
        <v>1367.24</v>
      </c>
      <c r="R97" t="n">
        <v>133.87</v>
      </c>
      <c r="S97" t="n">
        <v>104.26</v>
      </c>
      <c r="T97" t="n">
        <v>13840.46</v>
      </c>
      <c r="U97" t="n">
        <v>0.78</v>
      </c>
      <c r="V97" t="n">
        <v>0.9</v>
      </c>
      <c r="W97" t="n">
        <v>20.7</v>
      </c>
      <c r="X97" t="n">
        <v>0.85</v>
      </c>
      <c r="Y97" t="n">
        <v>1</v>
      </c>
      <c r="Z97" t="n">
        <v>10</v>
      </c>
      <c r="AA97" t="n">
        <v>2014.180702636049</v>
      </c>
      <c r="AB97" t="n">
        <v>2755.890896727862</v>
      </c>
      <c r="AC97" t="n">
        <v>2492.87253746132</v>
      </c>
      <c r="AD97" t="n">
        <v>2014180.702636049</v>
      </c>
      <c r="AE97" t="n">
        <v>2755890.896727862</v>
      </c>
      <c r="AF97" t="n">
        <v>1.982246922386764e-06</v>
      </c>
      <c r="AG97" t="n">
        <v>2.420416666666667</v>
      </c>
      <c r="AH97" t="n">
        <v>2492872.53746132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1.7251</v>
      </c>
      <c r="E98" t="n">
        <v>57.97</v>
      </c>
      <c r="F98" t="n">
        <v>53.36</v>
      </c>
      <c r="G98" t="n">
        <v>110.4</v>
      </c>
      <c r="H98" t="n">
        <v>1.27</v>
      </c>
      <c r="I98" t="n">
        <v>29</v>
      </c>
      <c r="J98" t="n">
        <v>351.7</v>
      </c>
      <c r="K98" t="n">
        <v>61.82</v>
      </c>
      <c r="L98" t="n">
        <v>25</v>
      </c>
      <c r="M98" t="n">
        <v>27</v>
      </c>
      <c r="N98" t="n">
        <v>114.88</v>
      </c>
      <c r="O98" t="n">
        <v>43610.83</v>
      </c>
      <c r="P98" t="n">
        <v>975.1799999999999</v>
      </c>
      <c r="Q98" t="n">
        <v>1367.25</v>
      </c>
      <c r="R98" t="n">
        <v>132</v>
      </c>
      <c r="S98" t="n">
        <v>104.26</v>
      </c>
      <c r="T98" t="n">
        <v>12912.44</v>
      </c>
      <c r="U98" t="n">
        <v>0.79</v>
      </c>
      <c r="V98" t="n">
        <v>0.9</v>
      </c>
      <c r="W98" t="n">
        <v>20.69</v>
      </c>
      <c r="X98" t="n">
        <v>0.78</v>
      </c>
      <c r="Y98" t="n">
        <v>1</v>
      </c>
      <c r="Z98" t="n">
        <v>10</v>
      </c>
      <c r="AA98" t="n">
        <v>2007.592776561158</v>
      </c>
      <c r="AB98" t="n">
        <v>2746.877005633411</v>
      </c>
      <c r="AC98" t="n">
        <v>2484.718919481848</v>
      </c>
      <c r="AD98" t="n">
        <v>2007592.776561158</v>
      </c>
      <c r="AE98" t="n">
        <v>2746877.005633411</v>
      </c>
      <c r="AF98" t="n">
        <v>1.986392196229687e-06</v>
      </c>
      <c r="AG98" t="n">
        <v>2.415416666666667</v>
      </c>
      <c r="AH98" t="n">
        <v>2484718.919481848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1.7247</v>
      </c>
      <c r="E99" t="n">
        <v>57.98</v>
      </c>
      <c r="F99" t="n">
        <v>53.37</v>
      </c>
      <c r="G99" t="n">
        <v>110.43</v>
      </c>
      <c r="H99" t="n">
        <v>1.28</v>
      </c>
      <c r="I99" t="n">
        <v>29</v>
      </c>
      <c r="J99" t="n">
        <v>352.34</v>
      </c>
      <c r="K99" t="n">
        <v>61.82</v>
      </c>
      <c r="L99" t="n">
        <v>25.25</v>
      </c>
      <c r="M99" t="n">
        <v>27</v>
      </c>
      <c r="N99" t="n">
        <v>115.27</v>
      </c>
      <c r="O99" t="n">
        <v>43689.76</v>
      </c>
      <c r="P99" t="n">
        <v>975.87</v>
      </c>
      <c r="Q99" t="n">
        <v>1367.34</v>
      </c>
      <c r="R99" t="n">
        <v>132.6</v>
      </c>
      <c r="S99" t="n">
        <v>104.26</v>
      </c>
      <c r="T99" t="n">
        <v>13209.54</v>
      </c>
      <c r="U99" t="n">
        <v>0.79</v>
      </c>
      <c r="V99" t="n">
        <v>0.9</v>
      </c>
      <c r="W99" t="n">
        <v>20.68</v>
      </c>
      <c r="X99" t="n">
        <v>0.8</v>
      </c>
      <c r="Y99" t="n">
        <v>1</v>
      </c>
      <c r="Z99" t="n">
        <v>10</v>
      </c>
      <c r="AA99" t="n">
        <v>2009.139562506657</v>
      </c>
      <c r="AB99" t="n">
        <v>2748.993386403421</v>
      </c>
      <c r="AC99" t="n">
        <v>2486.633315841528</v>
      </c>
      <c r="AD99" t="n">
        <v>2009139.562506657</v>
      </c>
      <c r="AE99" t="n">
        <v>2748993.386403421</v>
      </c>
      <c r="AF99" t="n">
        <v>1.98593161024714e-06</v>
      </c>
      <c r="AG99" t="n">
        <v>2.415833333333333</v>
      </c>
      <c r="AH99" t="n">
        <v>2486633.315841528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1.7246</v>
      </c>
      <c r="E100" t="n">
        <v>57.98</v>
      </c>
      <c r="F100" t="n">
        <v>53.38</v>
      </c>
      <c r="G100" t="n">
        <v>110.43</v>
      </c>
      <c r="H100" t="n">
        <v>1.29</v>
      </c>
      <c r="I100" t="n">
        <v>29</v>
      </c>
      <c r="J100" t="n">
        <v>352.98</v>
      </c>
      <c r="K100" t="n">
        <v>61.82</v>
      </c>
      <c r="L100" t="n">
        <v>25.5</v>
      </c>
      <c r="M100" t="n">
        <v>27</v>
      </c>
      <c r="N100" t="n">
        <v>115.66</v>
      </c>
      <c r="O100" t="n">
        <v>43769.02</v>
      </c>
      <c r="P100" t="n">
        <v>976.45</v>
      </c>
      <c r="Q100" t="n">
        <v>1367.16</v>
      </c>
      <c r="R100" t="n">
        <v>132.54</v>
      </c>
      <c r="S100" t="n">
        <v>104.26</v>
      </c>
      <c r="T100" t="n">
        <v>13178.85</v>
      </c>
      <c r="U100" t="n">
        <v>0.79</v>
      </c>
      <c r="V100" t="n">
        <v>0.9</v>
      </c>
      <c r="W100" t="n">
        <v>20.69</v>
      </c>
      <c r="X100" t="n">
        <v>0.8</v>
      </c>
      <c r="Y100" t="n">
        <v>1</v>
      </c>
      <c r="Z100" t="n">
        <v>10</v>
      </c>
      <c r="AA100" t="n">
        <v>2010.183305686837</v>
      </c>
      <c r="AB100" t="n">
        <v>2750.421481869244</v>
      </c>
      <c r="AC100" t="n">
        <v>2487.925115880437</v>
      </c>
      <c r="AD100" t="n">
        <v>2010183.305686838</v>
      </c>
      <c r="AE100" t="n">
        <v>2750421.481869244</v>
      </c>
      <c r="AF100" t="n">
        <v>1.985816463751503e-06</v>
      </c>
      <c r="AG100" t="n">
        <v>2.415833333333333</v>
      </c>
      <c r="AH100" t="n">
        <v>2487925.115880437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1.7241</v>
      </c>
      <c r="E101" t="n">
        <v>58</v>
      </c>
      <c r="F101" t="n">
        <v>53.39</v>
      </c>
      <c r="G101" t="n">
        <v>110.47</v>
      </c>
      <c r="H101" t="n">
        <v>1.3</v>
      </c>
      <c r="I101" t="n">
        <v>29</v>
      </c>
      <c r="J101" t="n">
        <v>353.63</v>
      </c>
      <c r="K101" t="n">
        <v>61.82</v>
      </c>
      <c r="L101" t="n">
        <v>25.75</v>
      </c>
      <c r="M101" t="n">
        <v>27</v>
      </c>
      <c r="N101" t="n">
        <v>116.06</v>
      </c>
      <c r="O101" t="n">
        <v>43848.38</v>
      </c>
      <c r="P101" t="n">
        <v>975.79</v>
      </c>
      <c r="Q101" t="n">
        <v>1367.31</v>
      </c>
      <c r="R101" t="n">
        <v>133.06</v>
      </c>
      <c r="S101" t="n">
        <v>104.26</v>
      </c>
      <c r="T101" t="n">
        <v>13442.83</v>
      </c>
      <c r="U101" t="n">
        <v>0.78</v>
      </c>
      <c r="V101" t="n">
        <v>0.9</v>
      </c>
      <c r="W101" t="n">
        <v>20.69</v>
      </c>
      <c r="X101" t="n">
        <v>0.82</v>
      </c>
      <c r="Y101" t="n">
        <v>1</v>
      </c>
      <c r="Z101" t="n">
        <v>10</v>
      </c>
      <c r="AA101" t="n">
        <v>2009.956638874375</v>
      </c>
      <c r="AB101" t="n">
        <v>2750.111346336598</v>
      </c>
      <c r="AC101" t="n">
        <v>2487.644579247749</v>
      </c>
      <c r="AD101" t="n">
        <v>2009956.638874375</v>
      </c>
      <c r="AE101" t="n">
        <v>2750111.346336598</v>
      </c>
      <c r="AF101" t="n">
        <v>1.985240731273319e-06</v>
      </c>
      <c r="AG101" t="n">
        <v>2.416666666666667</v>
      </c>
      <c r="AH101" t="n">
        <v>2487644.579247749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1.7268</v>
      </c>
      <c r="E102" t="n">
        <v>57.91</v>
      </c>
      <c r="F102" t="n">
        <v>53.36</v>
      </c>
      <c r="G102" t="n">
        <v>114.34</v>
      </c>
      <c r="H102" t="n">
        <v>1.31</v>
      </c>
      <c r="I102" t="n">
        <v>28</v>
      </c>
      <c r="J102" t="n">
        <v>354.27</v>
      </c>
      <c r="K102" t="n">
        <v>61.82</v>
      </c>
      <c r="L102" t="n">
        <v>26</v>
      </c>
      <c r="M102" t="n">
        <v>26</v>
      </c>
      <c r="N102" t="n">
        <v>116.45</v>
      </c>
      <c r="O102" t="n">
        <v>43927.95</v>
      </c>
      <c r="P102" t="n">
        <v>975.6</v>
      </c>
      <c r="Q102" t="n">
        <v>1367.23</v>
      </c>
      <c r="R102" t="n">
        <v>131.95</v>
      </c>
      <c r="S102" t="n">
        <v>104.26</v>
      </c>
      <c r="T102" t="n">
        <v>12893.12</v>
      </c>
      <c r="U102" t="n">
        <v>0.79</v>
      </c>
      <c r="V102" t="n">
        <v>0.9</v>
      </c>
      <c r="W102" t="n">
        <v>20.69</v>
      </c>
      <c r="X102" t="n">
        <v>0.78</v>
      </c>
      <c r="Y102" t="n">
        <v>1</v>
      </c>
      <c r="Z102" t="n">
        <v>10</v>
      </c>
      <c r="AA102" t="n">
        <v>2006.204762453833</v>
      </c>
      <c r="AB102" t="n">
        <v>2744.977863496907</v>
      </c>
      <c r="AC102" t="n">
        <v>2483.00102880539</v>
      </c>
      <c r="AD102" t="n">
        <v>2006204.762453833</v>
      </c>
      <c r="AE102" t="n">
        <v>2744977.863496907</v>
      </c>
      <c r="AF102" t="n">
        <v>1.988349686655512e-06</v>
      </c>
      <c r="AG102" t="n">
        <v>2.412916666666666</v>
      </c>
      <c r="AH102" t="n">
        <v>2483001.02880539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1.7268</v>
      </c>
      <c r="E103" t="n">
        <v>57.91</v>
      </c>
      <c r="F103" t="n">
        <v>53.36</v>
      </c>
      <c r="G103" t="n">
        <v>114.34</v>
      </c>
      <c r="H103" t="n">
        <v>1.32</v>
      </c>
      <c r="I103" t="n">
        <v>28</v>
      </c>
      <c r="J103" t="n">
        <v>354.92</v>
      </c>
      <c r="K103" t="n">
        <v>61.82</v>
      </c>
      <c r="L103" t="n">
        <v>26.25</v>
      </c>
      <c r="M103" t="n">
        <v>26</v>
      </c>
      <c r="N103" t="n">
        <v>116.85</v>
      </c>
      <c r="O103" t="n">
        <v>44007.74</v>
      </c>
      <c r="P103" t="n">
        <v>975.73</v>
      </c>
      <c r="Q103" t="n">
        <v>1367.24</v>
      </c>
      <c r="R103" t="n">
        <v>131.85</v>
      </c>
      <c r="S103" t="n">
        <v>104.26</v>
      </c>
      <c r="T103" t="n">
        <v>12842.85</v>
      </c>
      <c r="U103" t="n">
        <v>0.79</v>
      </c>
      <c r="V103" t="n">
        <v>0.9</v>
      </c>
      <c r="W103" t="n">
        <v>20.69</v>
      </c>
      <c r="X103" t="n">
        <v>0.78</v>
      </c>
      <c r="Y103" t="n">
        <v>1</v>
      </c>
      <c r="Z103" t="n">
        <v>10</v>
      </c>
      <c r="AA103" t="n">
        <v>2006.386847392887</v>
      </c>
      <c r="AB103" t="n">
        <v>2745.227000143541</v>
      </c>
      <c r="AC103" t="n">
        <v>2483.226388200134</v>
      </c>
      <c r="AD103" t="n">
        <v>2006386.847392887</v>
      </c>
      <c r="AE103" t="n">
        <v>2745227.000143541</v>
      </c>
      <c r="AF103" t="n">
        <v>1.988349686655512e-06</v>
      </c>
      <c r="AG103" t="n">
        <v>2.412916666666666</v>
      </c>
      <c r="AH103" t="n">
        <v>2483226.388200134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1.7271</v>
      </c>
      <c r="E104" t="n">
        <v>57.9</v>
      </c>
      <c r="F104" t="n">
        <v>53.35</v>
      </c>
      <c r="G104" t="n">
        <v>114.31</v>
      </c>
      <c r="H104" t="n">
        <v>1.33</v>
      </c>
      <c r="I104" t="n">
        <v>28</v>
      </c>
      <c r="J104" t="n">
        <v>355.57</v>
      </c>
      <c r="K104" t="n">
        <v>61.82</v>
      </c>
      <c r="L104" t="n">
        <v>26.5</v>
      </c>
      <c r="M104" t="n">
        <v>26</v>
      </c>
      <c r="N104" t="n">
        <v>117.25</v>
      </c>
      <c r="O104" t="n">
        <v>44087.74</v>
      </c>
      <c r="P104" t="n">
        <v>975.76</v>
      </c>
      <c r="Q104" t="n">
        <v>1367.24</v>
      </c>
      <c r="R104" t="n">
        <v>131.4</v>
      </c>
      <c r="S104" t="n">
        <v>104.26</v>
      </c>
      <c r="T104" t="n">
        <v>12614.47</v>
      </c>
      <c r="U104" t="n">
        <v>0.79</v>
      </c>
      <c r="V104" t="n">
        <v>0.9</v>
      </c>
      <c r="W104" t="n">
        <v>20.69</v>
      </c>
      <c r="X104" t="n">
        <v>0.77</v>
      </c>
      <c r="Y104" t="n">
        <v>1</v>
      </c>
      <c r="Z104" t="n">
        <v>10</v>
      </c>
      <c r="AA104" t="n">
        <v>2005.965480704676</v>
      </c>
      <c r="AB104" t="n">
        <v>2744.650467651345</v>
      </c>
      <c r="AC104" t="n">
        <v>2482.704879159825</v>
      </c>
      <c r="AD104" t="n">
        <v>2005965.480704676</v>
      </c>
      <c r="AE104" t="n">
        <v>2744650.467651345</v>
      </c>
      <c r="AF104" t="n">
        <v>1.988695126142422e-06</v>
      </c>
      <c r="AG104" t="n">
        <v>2.4125</v>
      </c>
      <c r="AH104" t="n">
        <v>2482704.879159825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1.727</v>
      </c>
      <c r="E105" t="n">
        <v>57.9</v>
      </c>
      <c r="F105" t="n">
        <v>53.35</v>
      </c>
      <c r="G105" t="n">
        <v>114.32</v>
      </c>
      <c r="H105" t="n">
        <v>1.34</v>
      </c>
      <c r="I105" t="n">
        <v>28</v>
      </c>
      <c r="J105" t="n">
        <v>356.22</v>
      </c>
      <c r="K105" t="n">
        <v>61.82</v>
      </c>
      <c r="L105" t="n">
        <v>26.75</v>
      </c>
      <c r="M105" t="n">
        <v>26</v>
      </c>
      <c r="N105" t="n">
        <v>117.65</v>
      </c>
      <c r="O105" t="n">
        <v>44167.96</v>
      </c>
      <c r="P105" t="n">
        <v>975.74</v>
      </c>
      <c r="Q105" t="n">
        <v>1367.26</v>
      </c>
      <c r="R105" t="n">
        <v>131.67</v>
      </c>
      <c r="S105" t="n">
        <v>104.26</v>
      </c>
      <c r="T105" t="n">
        <v>12750.38</v>
      </c>
      <c r="U105" t="n">
        <v>0.79</v>
      </c>
      <c r="V105" t="n">
        <v>0.9</v>
      </c>
      <c r="W105" t="n">
        <v>20.69</v>
      </c>
      <c r="X105" t="n">
        <v>0.77</v>
      </c>
      <c r="Y105" t="n">
        <v>1</v>
      </c>
      <c r="Z105" t="n">
        <v>10</v>
      </c>
      <c r="AA105" t="n">
        <v>2006.052160107617</v>
      </c>
      <c r="AB105" t="n">
        <v>2744.769066234473</v>
      </c>
      <c r="AC105" t="n">
        <v>2482.812158860634</v>
      </c>
      <c r="AD105" t="n">
        <v>2006052.160107617</v>
      </c>
      <c r="AE105" t="n">
        <v>2744769.066234474</v>
      </c>
      <c r="AF105" t="n">
        <v>1.988579979646786e-06</v>
      </c>
      <c r="AG105" t="n">
        <v>2.4125</v>
      </c>
      <c r="AH105" t="n">
        <v>2482812.158860634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1.7295</v>
      </c>
      <c r="E106" t="n">
        <v>57.82</v>
      </c>
      <c r="F106" t="n">
        <v>53.32</v>
      </c>
      <c r="G106" t="n">
        <v>118.49</v>
      </c>
      <c r="H106" t="n">
        <v>1.35</v>
      </c>
      <c r="I106" t="n">
        <v>27</v>
      </c>
      <c r="J106" t="n">
        <v>356.87</v>
      </c>
      <c r="K106" t="n">
        <v>61.82</v>
      </c>
      <c r="L106" t="n">
        <v>27</v>
      </c>
      <c r="M106" t="n">
        <v>25</v>
      </c>
      <c r="N106" t="n">
        <v>118.05</v>
      </c>
      <c r="O106" t="n">
        <v>44248.41</v>
      </c>
      <c r="P106" t="n">
        <v>975.59</v>
      </c>
      <c r="Q106" t="n">
        <v>1367.27</v>
      </c>
      <c r="R106" t="n">
        <v>130.83</v>
      </c>
      <c r="S106" t="n">
        <v>104.26</v>
      </c>
      <c r="T106" t="n">
        <v>12334.08</v>
      </c>
      <c r="U106" t="n">
        <v>0.8</v>
      </c>
      <c r="V106" t="n">
        <v>0.9</v>
      </c>
      <c r="W106" t="n">
        <v>20.68</v>
      </c>
      <c r="X106" t="n">
        <v>0.75</v>
      </c>
      <c r="Y106" t="n">
        <v>1</v>
      </c>
      <c r="Z106" t="n">
        <v>10</v>
      </c>
      <c r="AA106" t="n">
        <v>2002.601238192509</v>
      </c>
      <c r="AB106" t="n">
        <v>2740.047362626293</v>
      </c>
      <c r="AC106" t="n">
        <v>2478.541088017866</v>
      </c>
      <c r="AD106" t="n">
        <v>2002601.238192509</v>
      </c>
      <c r="AE106" t="n">
        <v>2740047.362626293</v>
      </c>
      <c r="AF106" t="n">
        <v>1.991458642037704e-06</v>
      </c>
      <c r="AG106" t="n">
        <v>2.409166666666667</v>
      </c>
      <c r="AH106" t="n">
        <v>2478541.088017866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1.7296</v>
      </c>
      <c r="E107" t="n">
        <v>57.82</v>
      </c>
      <c r="F107" t="n">
        <v>53.32</v>
      </c>
      <c r="G107" t="n">
        <v>118.49</v>
      </c>
      <c r="H107" t="n">
        <v>1.36</v>
      </c>
      <c r="I107" t="n">
        <v>27</v>
      </c>
      <c r="J107" t="n">
        <v>357.52</v>
      </c>
      <c r="K107" t="n">
        <v>61.82</v>
      </c>
      <c r="L107" t="n">
        <v>27.25</v>
      </c>
      <c r="M107" t="n">
        <v>25</v>
      </c>
      <c r="N107" t="n">
        <v>118.45</v>
      </c>
      <c r="O107" t="n">
        <v>44329.08</v>
      </c>
      <c r="P107" t="n">
        <v>975.35</v>
      </c>
      <c r="Q107" t="n">
        <v>1367.24</v>
      </c>
      <c r="R107" t="n">
        <v>130.58</v>
      </c>
      <c r="S107" t="n">
        <v>104.26</v>
      </c>
      <c r="T107" t="n">
        <v>12211.98</v>
      </c>
      <c r="U107" t="n">
        <v>0.8</v>
      </c>
      <c r="V107" t="n">
        <v>0.9</v>
      </c>
      <c r="W107" t="n">
        <v>20.69</v>
      </c>
      <c r="X107" t="n">
        <v>0.74</v>
      </c>
      <c r="Y107" t="n">
        <v>1</v>
      </c>
      <c r="Z107" t="n">
        <v>10</v>
      </c>
      <c r="AA107" t="n">
        <v>2002.151301355603</v>
      </c>
      <c r="AB107" t="n">
        <v>2739.431739196226</v>
      </c>
      <c r="AC107" t="n">
        <v>2477.984218823932</v>
      </c>
      <c r="AD107" t="n">
        <v>2002151.301355603</v>
      </c>
      <c r="AE107" t="n">
        <v>2739431.739196226</v>
      </c>
      <c r="AF107" t="n">
        <v>1.991573788533341e-06</v>
      </c>
      <c r="AG107" t="n">
        <v>2.409166666666667</v>
      </c>
      <c r="AH107" t="n">
        <v>2477984.218823932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1.7299</v>
      </c>
      <c r="E108" t="n">
        <v>57.81</v>
      </c>
      <c r="F108" t="n">
        <v>53.31</v>
      </c>
      <c r="G108" t="n">
        <v>118.47</v>
      </c>
      <c r="H108" t="n">
        <v>1.37</v>
      </c>
      <c r="I108" t="n">
        <v>27</v>
      </c>
      <c r="J108" t="n">
        <v>358.18</v>
      </c>
      <c r="K108" t="n">
        <v>61.82</v>
      </c>
      <c r="L108" t="n">
        <v>27.5</v>
      </c>
      <c r="M108" t="n">
        <v>25</v>
      </c>
      <c r="N108" t="n">
        <v>118.86</v>
      </c>
      <c r="O108" t="n">
        <v>44409.98</v>
      </c>
      <c r="P108" t="n">
        <v>974.58</v>
      </c>
      <c r="Q108" t="n">
        <v>1367.28</v>
      </c>
      <c r="R108" t="n">
        <v>130.6</v>
      </c>
      <c r="S108" t="n">
        <v>104.26</v>
      </c>
      <c r="T108" t="n">
        <v>12220.85</v>
      </c>
      <c r="U108" t="n">
        <v>0.8</v>
      </c>
      <c r="V108" t="n">
        <v>0.9</v>
      </c>
      <c r="W108" t="n">
        <v>20.68</v>
      </c>
      <c r="X108" t="n">
        <v>0.73</v>
      </c>
      <c r="Y108" t="n">
        <v>1</v>
      </c>
      <c r="Z108" t="n">
        <v>10</v>
      </c>
      <c r="AA108" t="n">
        <v>2000.612823378323</v>
      </c>
      <c r="AB108" t="n">
        <v>2737.326725754852</v>
      </c>
      <c r="AC108" t="n">
        <v>2476.080104910998</v>
      </c>
      <c r="AD108" t="n">
        <v>2000612.823378323</v>
      </c>
      <c r="AE108" t="n">
        <v>2737326.725754852</v>
      </c>
      <c r="AF108" t="n">
        <v>1.991919228020251e-06</v>
      </c>
      <c r="AG108" t="n">
        <v>2.40875</v>
      </c>
      <c r="AH108" t="n">
        <v>2476080.104910998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1.7296</v>
      </c>
      <c r="E109" t="n">
        <v>57.82</v>
      </c>
      <c r="F109" t="n">
        <v>53.32</v>
      </c>
      <c r="G109" t="n">
        <v>118.49</v>
      </c>
      <c r="H109" t="n">
        <v>1.38</v>
      </c>
      <c r="I109" t="n">
        <v>27</v>
      </c>
      <c r="J109" t="n">
        <v>358.84</v>
      </c>
      <c r="K109" t="n">
        <v>61.82</v>
      </c>
      <c r="L109" t="n">
        <v>27.75</v>
      </c>
      <c r="M109" t="n">
        <v>25</v>
      </c>
      <c r="N109" t="n">
        <v>119.27</v>
      </c>
      <c r="O109" t="n">
        <v>44491.1</v>
      </c>
      <c r="P109" t="n">
        <v>974.47</v>
      </c>
      <c r="Q109" t="n">
        <v>1367.26</v>
      </c>
      <c r="R109" t="n">
        <v>130.42</v>
      </c>
      <c r="S109" t="n">
        <v>104.26</v>
      </c>
      <c r="T109" t="n">
        <v>12129.09</v>
      </c>
      <c r="U109" t="n">
        <v>0.8</v>
      </c>
      <c r="V109" t="n">
        <v>0.9</v>
      </c>
      <c r="W109" t="n">
        <v>20.69</v>
      </c>
      <c r="X109" t="n">
        <v>0.74</v>
      </c>
      <c r="Y109" t="n">
        <v>1</v>
      </c>
      <c r="Z109" t="n">
        <v>10</v>
      </c>
      <c r="AA109" t="n">
        <v>2000.920721763938</v>
      </c>
      <c r="AB109" t="n">
        <v>2737.748005909571</v>
      </c>
      <c r="AC109" t="n">
        <v>2476.46117867902</v>
      </c>
      <c r="AD109" t="n">
        <v>2000920.721763938</v>
      </c>
      <c r="AE109" t="n">
        <v>2737748.00590957</v>
      </c>
      <c r="AF109" t="n">
        <v>1.991573788533341e-06</v>
      </c>
      <c r="AG109" t="n">
        <v>2.409166666666667</v>
      </c>
      <c r="AH109" t="n">
        <v>2476461.17867902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1.7319</v>
      </c>
      <c r="E110" t="n">
        <v>57.74</v>
      </c>
      <c r="F110" t="n">
        <v>53.3</v>
      </c>
      <c r="G110" t="n">
        <v>122.99</v>
      </c>
      <c r="H110" t="n">
        <v>1.39</v>
      </c>
      <c r="I110" t="n">
        <v>26</v>
      </c>
      <c r="J110" t="n">
        <v>359.5</v>
      </c>
      <c r="K110" t="n">
        <v>61.82</v>
      </c>
      <c r="L110" t="n">
        <v>28</v>
      </c>
      <c r="M110" t="n">
        <v>24</v>
      </c>
      <c r="N110" t="n">
        <v>119.68</v>
      </c>
      <c r="O110" t="n">
        <v>44572.45</v>
      </c>
      <c r="P110" t="n">
        <v>974.34</v>
      </c>
      <c r="Q110" t="n">
        <v>1367.29</v>
      </c>
      <c r="R110" t="n">
        <v>129.79</v>
      </c>
      <c r="S110" t="n">
        <v>104.26</v>
      </c>
      <c r="T110" t="n">
        <v>11820.56</v>
      </c>
      <c r="U110" t="n">
        <v>0.8</v>
      </c>
      <c r="V110" t="n">
        <v>0.9</v>
      </c>
      <c r="W110" t="n">
        <v>20.69</v>
      </c>
      <c r="X110" t="n">
        <v>0.72</v>
      </c>
      <c r="Y110" t="n">
        <v>1</v>
      </c>
      <c r="Z110" t="n">
        <v>10</v>
      </c>
      <c r="AA110" t="n">
        <v>1997.852788054406</v>
      </c>
      <c r="AB110" t="n">
        <v>2733.550323660505</v>
      </c>
      <c r="AC110" t="n">
        <v>2472.664117332321</v>
      </c>
      <c r="AD110" t="n">
        <v>1997852.788054406</v>
      </c>
      <c r="AE110" t="n">
        <v>2733550.323660505</v>
      </c>
      <c r="AF110" t="n">
        <v>1.994222157932986e-06</v>
      </c>
      <c r="AG110" t="n">
        <v>2.405833333333333</v>
      </c>
      <c r="AH110" t="n">
        <v>2472664.117332322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1.7324</v>
      </c>
      <c r="E111" t="n">
        <v>57.72</v>
      </c>
      <c r="F111" t="n">
        <v>53.28</v>
      </c>
      <c r="G111" t="n">
        <v>122.96</v>
      </c>
      <c r="H111" t="n">
        <v>1.4</v>
      </c>
      <c r="I111" t="n">
        <v>26</v>
      </c>
      <c r="J111" t="n">
        <v>360.16</v>
      </c>
      <c r="K111" t="n">
        <v>61.82</v>
      </c>
      <c r="L111" t="n">
        <v>28.25</v>
      </c>
      <c r="M111" t="n">
        <v>24</v>
      </c>
      <c r="N111" t="n">
        <v>120.09</v>
      </c>
      <c r="O111" t="n">
        <v>44654.04</v>
      </c>
      <c r="P111" t="n">
        <v>975.1</v>
      </c>
      <c r="Q111" t="n">
        <v>1367.33</v>
      </c>
      <c r="R111" t="n">
        <v>129.44</v>
      </c>
      <c r="S111" t="n">
        <v>104.26</v>
      </c>
      <c r="T111" t="n">
        <v>11648.42</v>
      </c>
      <c r="U111" t="n">
        <v>0.8100000000000001</v>
      </c>
      <c r="V111" t="n">
        <v>0.9</v>
      </c>
      <c r="W111" t="n">
        <v>20.68</v>
      </c>
      <c r="X111" t="n">
        <v>0.7</v>
      </c>
      <c r="Y111" t="n">
        <v>1</v>
      </c>
      <c r="Z111" t="n">
        <v>10</v>
      </c>
      <c r="AA111" t="n">
        <v>1998.106694283312</v>
      </c>
      <c r="AB111" t="n">
        <v>2733.897729364447</v>
      </c>
      <c r="AC111" t="n">
        <v>2472.978367123465</v>
      </c>
      <c r="AD111" t="n">
        <v>1998106.694283312</v>
      </c>
      <c r="AE111" t="n">
        <v>2733897.729364447</v>
      </c>
      <c r="AF111" t="n">
        <v>1.99479789041117e-06</v>
      </c>
      <c r="AG111" t="n">
        <v>2.405</v>
      </c>
      <c r="AH111" t="n">
        <v>2472978.367123466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1.7321</v>
      </c>
      <c r="E112" t="n">
        <v>57.73</v>
      </c>
      <c r="F112" t="n">
        <v>53.29</v>
      </c>
      <c r="G112" t="n">
        <v>122.98</v>
      </c>
      <c r="H112" t="n">
        <v>1.41</v>
      </c>
      <c r="I112" t="n">
        <v>26</v>
      </c>
      <c r="J112" t="n">
        <v>360.82</v>
      </c>
      <c r="K112" t="n">
        <v>61.82</v>
      </c>
      <c r="L112" t="n">
        <v>28.5</v>
      </c>
      <c r="M112" t="n">
        <v>24</v>
      </c>
      <c r="N112" t="n">
        <v>120.5</v>
      </c>
      <c r="O112" t="n">
        <v>44735.86</v>
      </c>
      <c r="P112" t="n">
        <v>975.74</v>
      </c>
      <c r="Q112" t="n">
        <v>1367.22</v>
      </c>
      <c r="R112" t="n">
        <v>129.62</v>
      </c>
      <c r="S112" t="n">
        <v>104.26</v>
      </c>
      <c r="T112" t="n">
        <v>11733.74</v>
      </c>
      <c r="U112" t="n">
        <v>0.8</v>
      </c>
      <c r="V112" t="n">
        <v>0.9</v>
      </c>
      <c r="W112" t="n">
        <v>20.69</v>
      </c>
      <c r="X112" t="n">
        <v>0.72</v>
      </c>
      <c r="Y112" t="n">
        <v>1</v>
      </c>
      <c r="Z112" t="n">
        <v>10</v>
      </c>
      <c r="AA112" t="n">
        <v>1999.461002272066</v>
      </c>
      <c r="AB112" t="n">
        <v>2735.750753302511</v>
      </c>
      <c r="AC112" t="n">
        <v>2474.654541057617</v>
      </c>
      <c r="AD112" t="n">
        <v>1999461.002272066</v>
      </c>
      <c r="AE112" t="n">
        <v>2735750.753302511</v>
      </c>
      <c r="AF112" t="n">
        <v>1.99445245092426e-06</v>
      </c>
      <c r="AG112" t="n">
        <v>2.405416666666667</v>
      </c>
      <c r="AH112" t="n">
        <v>2474654.541057617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1.7323</v>
      </c>
      <c r="E113" t="n">
        <v>57.73</v>
      </c>
      <c r="F113" t="n">
        <v>53.29</v>
      </c>
      <c r="G113" t="n">
        <v>122.97</v>
      </c>
      <c r="H113" t="n">
        <v>1.42</v>
      </c>
      <c r="I113" t="n">
        <v>26</v>
      </c>
      <c r="J113" t="n">
        <v>361.49</v>
      </c>
      <c r="K113" t="n">
        <v>61.82</v>
      </c>
      <c r="L113" t="n">
        <v>28.75</v>
      </c>
      <c r="M113" t="n">
        <v>24</v>
      </c>
      <c r="N113" t="n">
        <v>120.92</v>
      </c>
      <c r="O113" t="n">
        <v>44817.91</v>
      </c>
      <c r="P113" t="n">
        <v>975.5</v>
      </c>
      <c r="Q113" t="n">
        <v>1367.26</v>
      </c>
      <c r="R113" t="n">
        <v>129.54</v>
      </c>
      <c r="S113" t="n">
        <v>104.26</v>
      </c>
      <c r="T113" t="n">
        <v>11695.97</v>
      </c>
      <c r="U113" t="n">
        <v>0.8</v>
      </c>
      <c r="V113" t="n">
        <v>0.9</v>
      </c>
      <c r="W113" t="n">
        <v>20.69</v>
      </c>
      <c r="X113" t="n">
        <v>0.71</v>
      </c>
      <c r="Y113" t="n">
        <v>1</v>
      </c>
      <c r="Z113" t="n">
        <v>10</v>
      </c>
      <c r="AA113" t="n">
        <v>1998.897978944556</v>
      </c>
      <c r="AB113" t="n">
        <v>2734.980399946976</v>
      </c>
      <c r="AC113" t="n">
        <v>2473.957709145136</v>
      </c>
      <c r="AD113" t="n">
        <v>1998897.978944556</v>
      </c>
      <c r="AE113" t="n">
        <v>2734980.399946976</v>
      </c>
      <c r="AF113" t="n">
        <v>1.994682743915533e-06</v>
      </c>
      <c r="AG113" t="n">
        <v>2.405416666666667</v>
      </c>
      <c r="AH113" t="n">
        <v>2473957.709145136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1.7318</v>
      </c>
      <c r="E114" t="n">
        <v>57.74</v>
      </c>
      <c r="F114" t="n">
        <v>53.3</v>
      </c>
      <c r="G114" t="n">
        <v>123</v>
      </c>
      <c r="H114" t="n">
        <v>1.43</v>
      </c>
      <c r="I114" t="n">
        <v>26</v>
      </c>
      <c r="J114" t="n">
        <v>362.16</v>
      </c>
      <c r="K114" t="n">
        <v>61.82</v>
      </c>
      <c r="L114" t="n">
        <v>29</v>
      </c>
      <c r="M114" t="n">
        <v>24</v>
      </c>
      <c r="N114" t="n">
        <v>121.34</v>
      </c>
      <c r="O114" t="n">
        <v>44900.33</v>
      </c>
      <c r="P114" t="n">
        <v>974.5700000000001</v>
      </c>
      <c r="Q114" t="n">
        <v>1367.17</v>
      </c>
      <c r="R114" t="n">
        <v>130.19</v>
      </c>
      <c r="S114" t="n">
        <v>104.26</v>
      </c>
      <c r="T114" t="n">
        <v>12022.05</v>
      </c>
      <c r="U114" t="n">
        <v>0.8</v>
      </c>
      <c r="V114" t="n">
        <v>0.9</v>
      </c>
      <c r="W114" t="n">
        <v>20.68</v>
      </c>
      <c r="X114" t="n">
        <v>0.73</v>
      </c>
      <c r="Y114" t="n">
        <v>1</v>
      </c>
      <c r="Z114" t="n">
        <v>10</v>
      </c>
      <c r="AA114" t="n">
        <v>1998.287914933114</v>
      </c>
      <c r="AB114" t="n">
        <v>2734.145683452397</v>
      </c>
      <c r="AC114" t="n">
        <v>2473.202656821268</v>
      </c>
      <c r="AD114" t="n">
        <v>1998287.914933114</v>
      </c>
      <c r="AE114" t="n">
        <v>2734145.683452397</v>
      </c>
      <c r="AF114" t="n">
        <v>1.99410701143735e-06</v>
      </c>
      <c r="AG114" t="n">
        <v>2.405833333333333</v>
      </c>
      <c r="AH114" t="n">
        <v>2473202.656821268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1.7347</v>
      </c>
      <c r="E115" t="n">
        <v>57.65</v>
      </c>
      <c r="F115" t="n">
        <v>53.26</v>
      </c>
      <c r="G115" t="n">
        <v>127.82</v>
      </c>
      <c r="H115" t="n">
        <v>1.44</v>
      </c>
      <c r="I115" t="n">
        <v>25</v>
      </c>
      <c r="J115" t="n">
        <v>362.83</v>
      </c>
      <c r="K115" t="n">
        <v>61.82</v>
      </c>
      <c r="L115" t="n">
        <v>29.25</v>
      </c>
      <c r="M115" t="n">
        <v>23</v>
      </c>
      <c r="N115" t="n">
        <v>121.75</v>
      </c>
      <c r="O115" t="n">
        <v>44982.86</v>
      </c>
      <c r="P115" t="n">
        <v>974.86</v>
      </c>
      <c r="Q115" t="n">
        <v>1367.17</v>
      </c>
      <c r="R115" t="n">
        <v>129.01</v>
      </c>
      <c r="S115" t="n">
        <v>104.26</v>
      </c>
      <c r="T115" t="n">
        <v>11438.1</v>
      </c>
      <c r="U115" t="n">
        <v>0.8100000000000001</v>
      </c>
      <c r="V115" t="n">
        <v>0.9</v>
      </c>
      <c r="W115" t="n">
        <v>20.68</v>
      </c>
      <c r="X115" t="n">
        <v>0.68</v>
      </c>
      <c r="Y115" t="n">
        <v>1</v>
      </c>
      <c r="Z115" t="n">
        <v>10</v>
      </c>
      <c r="AA115" t="n">
        <v>1994.898094062523</v>
      </c>
      <c r="AB115" t="n">
        <v>2729.507580988912</v>
      </c>
      <c r="AC115" t="n">
        <v>2469.00720834728</v>
      </c>
      <c r="AD115" t="n">
        <v>1994898.094062523</v>
      </c>
      <c r="AE115" t="n">
        <v>2729507.580988912</v>
      </c>
      <c r="AF115" t="n">
        <v>1.997446259810815e-06</v>
      </c>
      <c r="AG115" t="n">
        <v>2.402083333333333</v>
      </c>
      <c r="AH115" t="n">
        <v>2469007.20834728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1.7348</v>
      </c>
      <c r="E116" t="n">
        <v>57.64</v>
      </c>
      <c r="F116" t="n">
        <v>53.26</v>
      </c>
      <c r="G116" t="n">
        <v>127.82</v>
      </c>
      <c r="H116" t="n">
        <v>1.45</v>
      </c>
      <c r="I116" t="n">
        <v>25</v>
      </c>
      <c r="J116" t="n">
        <v>363.5</v>
      </c>
      <c r="K116" t="n">
        <v>61.82</v>
      </c>
      <c r="L116" t="n">
        <v>29.5</v>
      </c>
      <c r="M116" t="n">
        <v>23</v>
      </c>
      <c r="N116" t="n">
        <v>122.18</v>
      </c>
      <c r="O116" t="n">
        <v>45065.64</v>
      </c>
      <c r="P116" t="n">
        <v>975.75</v>
      </c>
      <c r="Q116" t="n">
        <v>1367.29</v>
      </c>
      <c r="R116" t="n">
        <v>128.74</v>
      </c>
      <c r="S116" t="n">
        <v>104.26</v>
      </c>
      <c r="T116" t="n">
        <v>11299.82</v>
      </c>
      <c r="U116" t="n">
        <v>0.8100000000000001</v>
      </c>
      <c r="V116" t="n">
        <v>0.9</v>
      </c>
      <c r="W116" t="n">
        <v>20.68</v>
      </c>
      <c r="X116" t="n">
        <v>0.68</v>
      </c>
      <c r="Y116" t="n">
        <v>1</v>
      </c>
      <c r="Z116" t="n">
        <v>10</v>
      </c>
      <c r="AA116" t="n">
        <v>1996.021256719768</v>
      </c>
      <c r="AB116" t="n">
        <v>2731.044341686995</v>
      </c>
      <c r="AC116" t="n">
        <v>2470.397302761194</v>
      </c>
      <c r="AD116" t="n">
        <v>1996021.256719769</v>
      </c>
      <c r="AE116" t="n">
        <v>2731044.341686995</v>
      </c>
      <c r="AF116" t="n">
        <v>1.997561406306452e-06</v>
      </c>
      <c r="AG116" t="n">
        <v>2.401666666666667</v>
      </c>
      <c r="AH116" t="n">
        <v>2470397.302761194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1.7345</v>
      </c>
      <c r="E117" t="n">
        <v>57.65</v>
      </c>
      <c r="F117" t="n">
        <v>53.27</v>
      </c>
      <c r="G117" t="n">
        <v>127.84</v>
      </c>
      <c r="H117" t="n">
        <v>1.46</v>
      </c>
      <c r="I117" t="n">
        <v>25</v>
      </c>
      <c r="J117" t="n">
        <v>364.17</v>
      </c>
      <c r="K117" t="n">
        <v>61.82</v>
      </c>
      <c r="L117" t="n">
        <v>29.75</v>
      </c>
      <c r="M117" t="n">
        <v>23</v>
      </c>
      <c r="N117" t="n">
        <v>122.6</v>
      </c>
      <c r="O117" t="n">
        <v>45148.66</v>
      </c>
      <c r="P117" t="n">
        <v>976.59</v>
      </c>
      <c r="Q117" t="n">
        <v>1367.2</v>
      </c>
      <c r="R117" t="n">
        <v>129</v>
      </c>
      <c r="S117" t="n">
        <v>104.26</v>
      </c>
      <c r="T117" t="n">
        <v>11430.43</v>
      </c>
      <c r="U117" t="n">
        <v>0.8100000000000001</v>
      </c>
      <c r="V117" t="n">
        <v>0.9</v>
      </c>
      <c r="W117" t="n">
        <v>20.69</v>
      </c>
      <c r="X117" t="n">
        <v>0.6899999999999999</v>
      </c>
      <c r="Y117" t="n">
        <v>1</v>
      </c>
      <c r="Z117" t="n">
        <v>10</v>
      </c>
      <c r="AA117" t="n">
        <v>1997.652228587318</v>
      </c>
      <c r="AB117" t="n">
        <v>2733.275909349576</v>
      </c>
      <c r="AC117" t="n">
        <v>2472.415892738084</v>
      </c>
      <c r="AD117" t="n">
        <v>1997652.228587318</v>
      </c>
      <c r="AE117" t="n">
        <v>2733275.909349576</v>
      </c>
      <c r="AF117" t="n">
        <v>1.997215966819542e-06</v>
      </c>
      <c r="AG117" t="n">
        <v>2.402083333333333</v>
      </c>
      <c r="AH117" t="n">
        <v>2472415.892738084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1.7345</v>
      </c>
      <c r="E118" t="n">
        <v>57.65</v>
      </c>
      <c r="F118" t="n">
        <v>53.27</v>
      </c>
      <c r="G118" t="n">
        <v>127.84</v>
      </c>
      <c r="H118" t="n">
        <v>1.47</v>
      </c>
      <c r="I118" t="n">
        <v>25</v>
      </c>
      <c r="J118" t="n">
        <v>364.85</v>
      </c>
      <c r="K118" t="n">
        <v>61.82</v>
      </c>
      <c r="L118" t="n">
        <v>30</v>
      </c>
      <c r="M118" t="n">
        <v>23</v>
      </c>
      <c r="N118" t="n">
        <v>123.02</v>
      </c>
      <c r="O118" t="n">
        <v>45231.92</v>
      </c>
      <c r="P118" t="n">
        <v>975.23</v>
      </c>
      <c r="Q118" t="n">
        <v>1367.18</v>
      </c>
      <c r="R118" t="n">
        <v>128.92</v>
      </c>
      <c r="S118" t="n">
        <v>104.26</v>
      </c>
      <c r="T118" t="n">
        <v>11392.67</v>
      </c>
      <c r="U118" t="n">
        <v>0.8100000000000001</v>
      </c>
      <c r="V118" t="n">
        <v>0.9</v>
      </c>
      <c r="W118" t="n">
        <v>20.69</v>
      </c>
      <c r="X118" t="n">
        <v>0.6899999999999999</v>
      </c>
      <c r="Y118" t="n">
        <v>1</v>
      </c>
      <c r="Z118" t="n">
        <v>10</v>
      </c>
      <c r="AA118" t="n">
        <v>1995.75579640358</v>
      </c>
      <c r="AB118" t="n">
        <v>2730.681127171102</v>
      </c>
      <c r="AC118" t="n">
        <v>2470.068752928924</v>
      </c>
      <c r="AD118" t="n">
        <v>1995755.79640358</v>
      </c>
      <c r="AE118" t="n">
        <v>2730681.127171102</v>
      </c>
      <c r="AF118" t="n">
        <v>1.997215966819542e-06</v>
      </c>
      <c r="AG118" t="n">
        <v>2.402083333333333</v>
      </c>
      <c r="AH118" t="n">
        <v>2470068.752928924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1.7344</v>
      </c>
      <c r="E119" t="n">
        <v>57.66</v>
      </c>
      <c r="F119" t="n">
        <v>53.27</v>
      </c>
      <c r="G119" t="n">
        <v>127.85</v>
      </c>
      <c r="H119" t="n">
        <v>1.48</v>
      </c>
      <c r="I119" t="n">
        <v>25</v>
      </c>
      <c r="J119" t="n">
        <v>365.52</v>
      </c>
      <c r="K119" t="n">
        <v>61.82</v>
      </c>
      <c r="L119" t="n">
        <v>30.25</v>
      </c>
      <c r="M119" t="n">
        <v>23</v>
      </c>
      <c r="N119" t="n">
        <v>123.45</v>
      </c>
      <c r="O119" t="n">
        <v>45315.43</v>
      </c>
      <c r="P119" t="n">
        <v>974.36</v>
      </c>
      <c r="Q119" t="n">
        <v>1367.19</v>
      </c>
      <c r="R119" t="n">
        <v>129.11</v>
      </c>
      <c r="S119" t="n">
        <v>104.26</v>
      </c>
      <c r="T119" t="n">
        <v>11486.6</v>
      </c>
      <c r="U119" t="n">
        <v>0.8100000000000001</v>
      </c>
      <c r="V119" t="n">
        <v>0.9</v>
      </c>
      <c r="W119" t="n">
        <v>20.68</v>
      </c>
      <c r="X119" t="n">
        <v>0.6899999999999999</v>
      </c>
      <c r="Y119" t="n">
        <v>1</v>
      </c>
      <c r="Z119" t="n">
        <v>10</v>
      </c>
      <c r="AA119" t="n">
        <v>1994.660313531116</v>
      </c>
      <c r="AB119" t="n">
        <v>2729.182239175705</v>
      </c>
      <c r="AC119" t="n">
        <v>2468.712916700105</v>
      </c>
      <c r="AD119" t="n">
        <v>1994660.313531116</v>
      </c>
      <c r="AE119" t="n">
        <v>2729182.239175705</v>
      </c>
      <c r="AF119" t="n">
        <v>1.997100820323905e-06</v>
      </c>
      <c r="AG119" t="n">
        <v>2.4025</v>
      </c>
      <c r="AH119" t="n">
        <v>2468712.916700105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1.7375</v>
      </c>
      <c r="E120" t="n">
        <v>57.55</v>
      </c>
      <c r="F120" t="n">
        <v>53.22</v>
      </c>
      <c r="G120" t="n">
        <v>133.05</v>
      </c>
      <c r="H120" t="n">
        <v>1.49</v>
      </c>
      <c r="I120" t="n">
        <v>24</v>
      </c>
      <c r="J120" t="n">
        <v>366.2</v>
      </c>
      <c r="K120" t="n">
        <v>61.82</v>
      </c>
      <c r="L120" t="n">
        <v>30.5</v>
      </c>
      <c r="M120" t="n">
        <v>22</v>
      </c>
      <c r="N120" t="n">
        <v>123.88</v>
      </c>
      <c r="O120" t="n">
        <v>45399.2</v>
      </c>
      <c r="P120" t="n">
        <v>974.41</v>
      </c>
      <c r="Q120" t="n">
        <v>1367.25</v>
      </c>
      <c r="R120" t="n">
        <v>127.33</v>
      </c>
      <c r="S120" t="n">
        <v>104.26</v>
      </c>
      <c r="T120" t="n">
        <v>10600.48</v>
      </c>
      <c r="U120" t="n">
        <v>0.82</v>
      </c>
      <c r="V120" t="n">
        <v>0.9</v>
      </c>
      <c r="W120" t="n">
        <v>20.69</v>
      </c>
      <c r="X120" t="n">
        <v>0.65</v>
      </c>
      <c r="Y120" t="n">
        <v>1</v>
      </c>
      <c r="Z120" t="n">
        <v>10</v>
      </c>
      <c r="AA120" t="n">
        <v>1990.59840770108</v>
      </c>
      <c r="AB120" t="n">
        <v>2723.62456042041</v>
      </c>
      <c r="AC120" t="n">
        <v>2463.685655004965</v>
      </c>
      <c r="AD120" t="n">
        <v>1990598.40770108</v>
      </c>
      <c r="AE120" t="n">
        <v>2723624.560420411</v>
      </c>
      <c r="AF120" t="n">
        <v>2.000670361688645e-06</v>
      </c>
      <c r="AG120" t="n">
        <v>2.397916666666667</v>
      </c>
      <c r="AH120" t="n">
        <v>2463685.655004965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1.7376</v>
      </c>
      <c r="E121" t="n">
        <v>57.55</v>
      </c>
      <c r="F121" t="n">
        <v>53.22</v>
      </c>
      <c r="G121" t="n">
        <v>133.05</v>
      </c>
      <c r="H121" t="n">
        <v>1.49</v>
      </c>
      <c r="I121" t="n">
        <v>24</v>
      </c>
      <c r="J121" t="n">
        <v>366.88</v>
      </c>
      <c r="K121" t="n">
        <v>61.82</v>
      </c>
      <c r="L121" t="n">
        <v>30.75</v>
      </c>
      <c r="M121" t="n">
        <v>22</v>
      </c>
      <c r="N121" t="n">
        <v>124.31</v>
      </c>
      <c r="O121" t="n">
        <v>45483.22</v>
      </c>
      <c r="P121" t="n">
        <v>975.63</v>
      </c>
      <c r="Q121" t="n">
        <v>1367.23</v>
      </c>
      <c r="R121" t="n">
        <v>127.37</v>
      </c>
      <c r="S121" t="n">
        <v>104.26</v>
      </c>
      <c r="T121" t="n">
        <v>10621.47</v>
      </c>
      <c r="U121" t="n">
        <v>0.82</v>
      </c>
      <c r="V121" t="n">
        <v>0.9</v>
      </c>
      <c r="W121" t="n">
        <v>20.68</v>
      </c>
      <c r="X121" t="n">
        <v>0.64</v>
      </c>
      <c r="Y121" t="n">
        <v>1</v>
      </c>
      <c r="Z121" t="n">
        <v>10</v>
      </c>
      <c r="AA121" t="n">
        <v>1992.183470333624</v>
      </c>
      <c r="AB121" t="n">
        <v>2725.793313042285</v>
      </c>
      <c r="AC121" t="n">
        <v>2465.64742492047</v>
      </c>
      <c r="AD121" t="n">
        <v>1992183.470333623</v>
      </c>
      <c r="AE121" t="n">
        <v>2725793.313042285</v>
      </c>
      <c r="AF121" t="n">
        <v>2.000785508184282e-06</v>
      </c>
      <c r="AG121" t="n">
        <v>2.397916666666667</v>
      </c>
      <c r="AH121" t="n">
        <v>2465647.42492047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1.7373</v>
      </c>
      <c r="E122" t="n">
        <v>57.56</v>
      </c>
      <c r="F122" t="n">
        <v>53.23</v>
      </c>
      <c r="G122" t="n">
        <v>133.08</v>
      </c>
      <c r="H122" t="n">
        <v>1.5</v>
      </c>
      <c r="I122" t="n">
        <v>24</v>
      </c>
      <c r="J122" t="n">
        <v>367.57</v>
      </c>
      <c r="K122" t="n">
        <v>61.82</v>
      </c>
      <c r="L122" t="n">
        <v>31</v>
      </c>
      <c r="M122" t="n">
        <v>22</v>
      </c>
      <c r="N122" t="n">
        <v>124.74</v>
      </c>
      <c r="O122" t="n">
        <v>45567.49</v>
      </c>
      <c r="P122" t="n">
        <v>976.36</v>
      </c>
      <c r="Q122" t="n">
        <v>1367.19</v>
      </c>
      <c r="R122" t="n">
        <v>127.89</v>
      </c>
      <c r="S122" t="n">
        <v>104.26</v>
      </c>
      <c r="T122" t="n">
        <v>10882.69</v>
      </c>
      <c r="U122" t="n">
        <v>0.82</v>
      </c>
      <c r="V122" t="n">
        <v>0.9</v>
      </c>
      <c r="W122" t="n">
        <v>20.68</v>
      </c>
      <c r="X122" t="n">
        <v>0.65</v>
      </c>
      <c r="Y122" t="n">
        <v>1</v>
      </c>
      <c r="Z122" t="n">
        <v>10</v>
      </c>
      <c r="AA122" t="n">
        <v>1993.658023242474</v>
      </c>
      <c r="AB122" t="n">
        <v>2727.810861384858</v>
      </c>
      <c r="AC122" t="n">
        <v>2467.472421280876</v>
      </c>
      <c r="AD122" t="n">
        <v>1993658.023242474</v>
      </c>
      <c r="AE122" t="n">
        <v>2727810.861384857</v>
      </c>
      <c r="AF122" t="n">
        <v>2.000440068697371e-06</v>
      </c>
      <c r="AG122" t="n">
        <v>2.398333333333333</v>
      </c>
      <c r="AH122" t="n">
        <v>2467472.421280875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1.7367</v>
      </c>
      <c r="E123" t="n">
        <v>57.58</v>
      </c>
      <c r="F123" t="n">
        <v>53.25</v>
      </c>
      <c r="G123" t="n">
        <v>133.13</v>
      </c>
      <c r="H123" t="n">
        <v>1.51</v>
      </c>
      <c r="I123" t="n">
        <v>24</v>
      </c>
      <c r="J123" t="n">
        <v>368.25</v>
      </c>
      <c r="K123" t="n">
        <v>61.82</v>
      </c>
      <c r="L123" t="n">
        <v>31.25</v>
      </c>
      <c r="M123" t="n">
        <v>22</v>
      </c>
      <c r="N123" t="n">
        <v>125.18</v>
      </c>
      <c r="O123" t="n">
        <v>45652.02</v>
      </c>
      <c r="P123" t="n">
        <v>977.5599999999999</v>
      </c>
      <c r="Q123" t="n">
        <v>1367.19</v>
      </c>
      <c r="R123" t="n">
        <v>128.4</v>
      </c>
      <c r="S123" t="n">
        <v>104.26</v>
      </c>
      <c r="T123" t="n">
        <v>11137.04</v>
      </c>
      <c r="U123" t="n">
        <v>0.8100000000000001</v>
      </c>
      <c r="V123" t="n">
        <v>0.9</v>
      </c>
      <c r="W123" t="n">
        <v>20.68</v>
      </c>
      <c r="X123" t="n">
        <v>0.67</v>
      </c>
      <c r="Y123" t="n">
        <v>1</v>
      </c>
      <c r="Z123" t="n">
        <v>10</v>
      </c>
      <c r="AA123" t="n">
        <v>1996.246559139084</v>
      </c>
      <c r="AB123" t="n">
        <v>2731.352610396743</v>
      </c>
      <c r="AC123" t="n">
        <v>2470.676150737943</v>
      </c>
      <c r="AD123" t="n">
        <v>1996246.559139084</v>
      </c>
      <c r="AE123" t="n">
        <v>2731352.610396743</v>
      </c>
      <c r="AF123" t="n">
        <v>1.999749189723551e-06</v>
      </c>
      <c r="AG123" t="n">
        <v>2.399166666666666</v>
      </c>
      <c r="AH123" t="n">
        <v>2470676.150737943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1.7369</v>
      </c>
      <c r="E124" t="n">
        <v>57.58</v>
      </c>
      <c r="F124" t="n">
        <v>53.24</v>
      </c>
      <c r="G124" t="n">
        <v>133.11</v>
      </c>
      <c r="H124" t="n">
        <v>1.52</v>
      </c>
      <c r="I124" t="n">
        <v>24</v>
      </c>
      <c r="J124" t="n">
        <v>368.94</v>
      </c>
      <c r="K124" t="n">
        <v>61.82</v>
      </c>
      <c r="L124" t="n">
        <v>31.5</v>
      </c>
      <c r="M124" t="n">
        <v>22</v>
      </c>
      <c r="N124" t="n">
        <v>125.62</v>
      </c>
      <c r="O124" t="n">
        <v>45736.8</v>
      </c>
      <c r="P124" t="n">
        <v>976.78</v>
      </c>
      <c r="Q124" t="n">
        <v>1367.18</v>
      </c>
      <c r="R124" t="n">
        <v>128.29</v>
      </c>
      <c r="S124" t="n">
        <v>104.26</v>
      </c>
      <c r="T124" t="n">
        <v>11080.25</v>
      </c>
      <c r="U124" t="n">
        <v>0.8100000000000001</v>
      </c>
      <c r="V124" t="n">
        <v>0.9</v>
      </c>
      <c r="W124" t="n">
        <v>20.68</v>
      </c>
      <c r="X124" t="n">
        <v>0.67</v>
      </c>
      <c r="Y124" t="n">
        <v>1</v>
      </c>
      <c r="Z124" t="n">
        <v>10</v>
      </c>
      <c r="AA124" t="n">
        <v>1994.818954805451</v>
      </c>
      <c r="AB124" t="n">
        <v>2729.399299166009</v>
      </c>
      <c r="AC124" t="n">
        <v>2468.90926078958</v>
      </c>
      <c r="AD124" t="n">
        <v>1994818.954805451</v>
      </c>
      <c r="AE124" t="n">
        <v>2729399.299166009</v>
      </c>
      <c r="AF124" t="n">
        <v>1.999979482714824e-06</v>
      </c>
      <c r="AG124" t="n">
        <v>2.399166666666666</v>
      </c>
      <c r="AH124" t="n">
        <v>2468909.26078958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1.7398</v>
      </c>
      <c r="E125" t="n">
        <v>57.48</v>
      </c>
      <c r="F125" t="n">
        <v>53.2</v>
      </c>
      <c r="G125" t="n">
        <v>138.79</v>
      </c>
      <c r="H125" t="n">
        <v>1.53</v>
      </c>
      <c r="I125" t="n">
        <v>23</v>
      </c>
      <c r="J125" t="n">
        <v>369.63</v>
      </c>
      <c r="K125" t="n">
        <v>61.82</v>
      </c>
      <c r="L125" t="n">
        <v>31.75</v>
      </c>
      <c r="M125" t="n">
        <v>21</v>
      </c>
      <c r="N125" t="n">
        <v>126.06</v>
      </c>
      <c r="O125" t="n">
        <v>45821.85</v>
      </c>
      <c r="P125" t="n">
        <v>975.67</v>
      </c>
      <c r="Q125" t="n">
        <v>1367.24</v>
      </c>
      <c r="R125" t="n">
        <v>127.01</v>
      </c>
      <c r="S125" t="n">
        <v>104.26</v>
      </c>
      <c r="T125" t="n">
        <v>10445.71</v>
      </c>
      <c r="U125" t="n">
        <v>0.82</v>
      </c>
      <c r="V125" t="n">
        <v>0.9</v>
      </c>
      <c r="W125" t="n">
        <v>20.68</v>
      </c>
      <c r="X125" t="n">
        <v>0.63</v>
      </c>
      <c r="Y125" t="n">
        <v>1</v>
      </c>
      <c r="Z125" t="n">
        <v>10</v>
      </c>
      <c r="AA125" t="n">
        <v>1989.4942427433</v>
      </c>
      <c r="AB125" t="n">
        <v>2722.113793212857</v>
      </c>
      <c r="AC125" t="n">
        <v>2462.319073299325</v>
      </c>
      <c r="AD125" t="n">
        <v>1989494.242743301</v>
      </c>
      <c r="AE125" t="n">
        <v>2722113.793212857</v>
      </c>
      <c r="AF125" t="n">
        <v>2.00331873108829e-06</v>
      </c>
      <c r="AG125" t="n">
        <v>2.395</v>
      </c>
      <c r="AH125" t="n">
        <v>2462319.073299325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1.7399</v>
      </c>
      <c r="E126" t="n">
        <v>57.47</v>
      </c>
      <c r="F126" t="n">
        <v>53.2</v>
      </c>
      <c r="G126" t="n">
        <v>138.78</v>
      </c>
      <c r="H126" t="n">
        <v>1.54</v>
      </c>
      <c r="I126" t="n">
        <v>23</v>
      </c>
      <c r="J126" t="n">
        <v>370.32</v>
      </c>
      <c r="K126" t="n">
        <v>61.82</v>
      </c>
      <c r="L126" t="n">
        <v>32</v>
      </c>
      <c r="M126" t="n">
        <v>21</v>
      </c>
      <c r="N126" t="n">
        <v>126.5</v>
      </c>
      <c r="O126" t="n">
        <v>45907.3</v>
      </c>
      <c r="P126" t="n">
        <v>977.1</v>
      </c>
      <c r="Q126" t="n">
        <v>1367.25</v>
      </c>
      <c r="R126" t="n">
        <v>126.72</v>
      </c>
      <c r="S126" t="n">
        <v>104.26</v>
      </c>
      <c r="T126" t="n">
        <v>10302.56</v>
      </c>
      <c r="U126" t="n">
        <v>0.82</v>
      </c>
      <c r="V126" t="n">
        <v>0.9</v>
      </c>
      <c r="W126" t="n">
        <v>20.68</v>
      </c>
      <c r="X126" t="n">
        <v>0.62</v>
      </c>
      <c r="Y126" t="n">
        <v>1</v>
      </c>
      <c r="Z126" t="n">
        <v>10</v>
      </c>
      <c r="AA126" t="n">
        <v>1991.365065746778</v>
      </c>
      <c r="AB126" t="n">
        <v>2724.6735357811</v>
      </c>
      <c r="AC126" t="n">
        <v>2464.634517629477</v>
      </c>
      <c r="AD126" t="n">
        <v>1991365.065746778</v>
      </c>
      <c r="AE126" t="n">
        <v>2724673.5357811</v>
      </c>
      <c r="AF126" t="n">
        <v>2.003433877583927e-06</v>
      </c>
      <c r="AG126" t="n">
        <v>2.394583333333333</v>
      </c>
      <c r="AH126" t="n">
        <v>2464634.517629477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1.7393</v>
      </c>
      <c r="E127" t="n">
        <v>57.5</v>
      </c>
      <c r="F127" t="n">
        <v>53.22</v>
      </c>
      <c r="G127" t="n">
        <v>138.84</v>
      </c>
      <c r="H127" t="n">
        <v>1.55</v>
      </c>
      <c r="I127" t="n">
        <v>23</v>
      </c>
      <c r="J127" t="n">
        <v>371.02</v>
      </c>
      <c r="K127" t="n">
        <v>61.82</v>
      </c>
      <c r="L127" t="n">
        <v>32.25</v>
      </c>
      <c r="M127" t="n">
        <v>21</v>
      </c>
      <c r="N127" t="n">
        <v>126.94</v>
      </c>
      <c r="O127" t="n">
        <v>45992.88</v>
      </c>
      <c r="P127" t="n">
        <v>977.6</v>
      </c>
      <c r="Q127" t="n">
        <v>1367.22</v>
      </c>
      <c r="R127" t="n">
        <v>127.4</v>
      </c>
      <c r="S127" t="n">
        <v>104.26</v>
      </c>
      <c r="T127" t="n">
        <v>10640.49</v>
      </c>
      <c r="U127" t="n">
        <v>0.82</v>
      </c>
      <c r="V127" t="n">
        <v>0.9</v>
      </c>
      <c r="W127" t="n">
        <v>20.68</v>
      </c>
      <c r="X127" t="n">
        <v>0.64</v>
      </c>
      <c r="Y127" t="n">
        <v>1</v>
      </c>
      <c r="Z127" t="n">
        <v>10</v>
      </c>
      <c r="AA127" t="n">
        <v>1992.979684026401</v>
      </c>
      <c r="AB127" t="n">
        <v>2726.882727743213</v>
      </c>
      <c r="AC127" t="n">
        <v>2466.632867411345</v>
      </c>
      <c r="AD127" t="n">
        <v>1992979.684026401</v>
      </c>
      <c r="AE127" t="n">
        <v>2726882.727743213</v>
      </c>
      <c r="AF127" t="n">
        <v>2.002742998610107e-06</v>
      </c>
      <c r="AG127" t="n">
        <v>2.395833333333333</v>
      </c>
      <c r="AH127" t="n">
        <v>2466632.867411345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1.7394</v>
      </c>
      <c r="E128" t="n">
        <v>57.49</v>
      </c>
      <c r="F128" t="n">
        <v>53.22</v>
      </c>
      <c r="G128" t="n">
        <v>138.83</v>
      </c>
      <c r="H128" t="n">
        <v>1.56</v>
      </c>
      <c r="I128" t="n">
        <v>23</v>
      </c>
      <c r="J128" t="n">
        <v>371.71</v>
      </c>
      <c r="K128" t="n">
        <v>61.82</v>
      </c>
      <c r="L128" t="n">
        <v>32.5</v>
      </c>
      <c r="M128" t="n">
        <v>21</v>
      </c>
      <c r="N128" t="n">
        <v>127.39</v>
      </c>
      <c r="O128" t="n">
        <v>46078.74</v>
      </c>
      <c r="P128" t="n">
        <v>977.5700000000001</v>
      </c>
      <c r="Q128" t="n">
        <v>1367.22</v>
      </c>
      <c r="R128" t="n">
        <v>127.24</v>
      </c>
      <c r="S128" t="n">
        <v>104.26</v>
      </c>
      <c r="T128" t="n">
        <v>10563.55</v>
      </c>
      <c r="U128" t="n">
        <v>0.82</v>
      </c>
      <c r="V128" t="n">
        <v>0.9</v>
      </c>
      <c r="W128" t="n">
        <v>20.68</v>
      </c>
      <c r="X128" t="n">
        <v>0.64</v>
      </c>
      <c r="Y128" t="n">
        <v>1</v>
      </c>
      <c r="Z128" t="n">
        <v>10</v>
      </c>
      <c r="AA128" t="n">
        <v>1992.820705552115</v>
      </c>
      <c r="AB128" t="n">
        <v>2726.665206381059</v>
      </c>
      <c r="AC128" t="n">
        <v>2466.436105982702</v>
      </c>
      <c r="AD128" t="n">
        <v>1992820.705552115</v>
      </c>
      <c r="AE128" t="n">
        <v>2726665.206381059</v>
      </c>
      <c r="AF128" t="n">
        <v>2.002858145105743e-06</v>
      </c>
      <c r="AG128" t="n">
        <v>2.395416666666667</v>
      </c>
      <c r="AH128" t="n">
        <v>2466436.105982702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1.7396</v>
      </c>
      <c r="E129" t="n">
        <v>57.48</v>
      </c>
      <c r="F129" t="n">
        <v>53.21</v>
      </c>
      <c r="G129" t="n">
        <v>138.8</v>
      </c>
      <c r="H129" t="n">
        <v>1.57</v>
      </c>
      <c r="I129" t="n">
        <v>23</v>
      </c>
      <c r="J129" t="n">
        <v>372.41</v>
      </c>
      <c r="K129" t="n">
        <v>61.82</v>
      </c>
      <c r="L129" t="n">
        <v>32.75</v>
      </c>
      <c r="M129" t="n">
        <v>21</v>
      </c>
      <c r="N129" t="n">
        <v>127.84</v>
      </c>
      <c r="O129" t="n">
        <v>46164.87</v>
      </c>
      <c r="P129" t="n">
        <v>977.79</v>
      </c>
      <c r="Q129" t="n">
        <v>1367.17</v>
      </c>
      <c r="R129" t="n">
        <v>127.32</v>
      </c>
      <c r="S129" t="n">
        <v>104.26</v>
      </c>
      <c r="T129" t="n">
        <v>10602</v>
      </c>
      <c r="U129" t="n">
        <v>0.82</v>
      </c>
      <c r="V129" t="n">
        <v>0.9</v>
      </c>
      <c r="W129" t="n">
        <v>20.67</v>
      </c>
      <c r="X129" t="n">
        <v>0.63</v>
      </c>
      <c r="Y129" t="n">
        <v>1</v>
      </c>
      <c r="Z129" t="n">
        <v>10</v>
      </c>
      <c r="AA129" t="n">
        <v>1992.781925209895</v>
      </c>
      <c r="AB129" t="n">
        <v>2726.612145405965</v>
      </c>
      <c r="AC129" t="n">
        <v>2466.3881090726</v>
      </c>
      <c r="AD129" t="n">
        <v>1992781.925209895</v>
      </c>
      <c r="AE129" t="n">
        <v>2726612.145405965</v>
      </c>
      <c r="AF129" t="n">
        <v>2.003088438097017e-06</v>
      </c>
      <c r="AG129" t="n">
        <v>2.395</v>
      </c>
      <c r="AH129" t="n">
        <v>2466388.1090726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1.7388</v>
      </c>
      <c r="E130" t="n">
        <v>57.51</v>
      </c>
      <c r="F130" t="n">
        <v>53.24</v>
      </c>
      <c r="G130" t="n">
        <v>138.88</v>
      </c>
      <c r="H130" t="n">
        <v>1.58</v>
      </c>
      <c r="I130" t="n">
        <v>23</v>
      </c>
      <c r="J130" t="n">
        <v>373.11</v>
      </c>
      <c r="K130" t="n">
        <v>61.82</v>
      </c>
      <c r="L130" t="n">
        <v>33</v>
      </c>
      <c r="M130" t="n">
        <v>21</v>
      </c>
      <c r="N130" t="n">
        <v>128.29</v>
      </c>
      <c r="O130" t="n">
        <v>46251.27</v>
      </c>
      <c r="P130" t="n">
        <v>977.59</v>
      </c>
      <c r="Q130" t="n">
        <v>1367.26</v>
      </c>
      <c r="R130" t="n">
        <v>127.87</v>
      </c>
      <c r="S130" t="n">
        <v>104.26</v>
      </c>
      <c r="T130" t="n">
        <v>10874.82</v>
      </c>
      <c r="U130" t="n">
        <v>0.82</v>
      </c>
      <c r="V130" t="n">
        <v>0.9</v>
      </c>
      <c r="W130" t="n">
        <v>20.69</v>
      </c>
      <c r="X130" t="n">
        <v>0.66</v>
      </c>
      <c r="Y130" t="n">
        <v>1</v>
      </c>
      <c r="Z130" t="n">
        <v>10</v>
      </c>
      <c r="AA130" t="n">
        <v>1993.764481515349</v>
      </c>
      <c r="AB130" t="n">
        <v>2727.956522290413</v>
      </c>
      <c r="AC130" t="n">
        <v>2467.604180514041</v>
      </c>
      <c r="AD130" t="n">
        <v>1993764.481515349</v>
      </c>
      <c r="AE130" t="n">
        <v>2727956.522290413</v>
      </c>
      <c r="AF130" t="n">
        <v>2.002167266131923e-06</v>
      </c>
      <c r="AG130" t="n">
        <v>2.39625</v>
      </c>
      <c r="AH130" t="n">
        <v>2467604.180514041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1.7423</v>
      </c>
      <c r="E131" t="n">
        <v>57.4</v>
      </c>
      <c r="F131" t="n">
        <v>53.18</v>
      </c>
      <c r="G131" t="n">
        <v>145.02</v>
      </c>
      <c r="H131" t="n">
        <v>1.59</v>
      </c>
      <c r="I131" t="n">
        <v>22</v>
      </c>
      <c r="J131" t="n">
        <v>373.81</v>
      </c>
      <c r="K131" t="n">
        <v>61.82</v>
      </c>
      <c r="L131" t="n">
        <v>33.25</v>
      </c>
      <c r="M131" t="n">
        <v>20</v>
      </c>
      <c r="N131" t="n">
        <v>128.74</v>
      </c>
      <c r="O131" t="n">
        <v>46337.95</v>
      </c>
      <c r="P131" t="n">
        <v>975.8099999999999</v>
      </c>
      <c r="Q131" t="n">
        <v>1367.27</v>
      </c>
      <c r="R131" t="n">
        <v>126.12</v>
      </c>
      <c r="S131" t="n">
        <v>104.26</v>
      </c>
      <c r="T131" t="n">
        <v>10004.04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1986.608642182384</v>
      </c>
      <c r="AB131" t="n">
        <v>2718.165587221699</v>
      </c>
      <c r="AC131" t="n">
        <v>2458.747678546622</v>
      </c>
      <c r="AD131" t="n">
        <v>1986608.642182384</v>
      </c>
      <c r="AE131" t="n">
        <v>2718165.587221699</v>
      </c>
      <c r="AF131" t="n">
        <v>2.006197393479209e-06</v>
      </c>
      <c r="AG131" t="n">
        <v>2.391666666666667</v>
      </c>
      <c r="AH131" t="n">
        <v>2458747.678546622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1.7423</v>
      </c>
      <c r="E132" t="n">
        <v>57.4</v>
      </c>
      <c r="F132" t="n">
        <v>53.18</v>
      </c>
      <c r="G132" t="n">
        <v>145.03</v>
      </c>
      <c r="H132" t="n">
        <v>1.6</v>
      </c>
      <c r="I132" t="n">
        <v>22</v>
      </c>
      <c r="J132" t="n">
        <v>374.52</v>
      </c>
      <c r="K132" t="n">
        <v>61.82</v>
      </c>
      <c r="L132" t="n">
        <v>33.5</v>
      </c>
      <c r="M132" t="n">
        <v>20</v>
      </c>
      <c r="N132" t="n">
        <v>129.2</v>
      </c>
      <c r="O132" t="n">
        <v>46424.91</v>
      </c>
      <c r="P132" t="n">
        <v>977.2</v>
      </c>
      <c r="Q132" t="n">
        <v>1367.22</v>
      </c>
      <c r="R132" t="n">
        <v>125.87</v>
      </c>
      <c r="S132" t="n">
        <v>104.26</v>
      </c>
      <c r="T132" t="n">
        <v>9880.17</v>
      </c>
      <c r="U132" t="n">
        <v>0.83</v>
      </c>
      <c r="V132" t="n">
        <v>0.9</v>
      </c>
      <c r="W132" t="n">
        <v>20.68</v>
      </c>
      <c r="X132" t="n">
        <v>0.6</v>
      </c>
      <c r="Y132" t="n">
        <v>1</v>
      </c>
      <c r="Z132" t="n">
        <v>10</v>
      </c>
      <c r="AA132" t="n">
        <v>1988.538230123757</v>
      </c>
      <c r="AB132" t="n">
        <v>2720.805734570498</v>
      </c>
      <c r="AC132" t="n">
        <v>2461.135853937921</v>
      </c>
      <c r="AD132" t="n">
        <v>1988538.230123757</v>
      </c>
      <c r="AE132" t="n">
        <v>2720805.734570498</v>
      </c>
      <c r="AF132" t="n">
        <v>2.006197393479209e-06</v>
      </c>
      <c r="AG132" t="n">
        <v>2.391666666666667</v>
      </c>
      <c r="AH132" t="n">
        <v>2461135.853937921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1.7428</v>
      </c>
      <c r="E133" t="n">
        <v>57.38</v>
      </c>
      <c r="F133" t="n">
        <v>53.16</v>
      </c>
      <c r="G133" t="n">
        <v>144.98</v>
      </c>
      <c r="H133" t="n">
        <v>1.6</v>
      </c>
      <c r="I133" t="n">
        <v>22</v>
      </c>
      <c r="J133" t="n">
        <v>375.23</v>
      </c>
      <c r="K133" t="n">
        <v>61.82</v>
      </c>
      <c r="L133" t="n">
        <v>33.75</v>
      </c>
      <c r="M133" t="n">
        <v>20</v>
      </c>
      <c r="N133" t="n">
        <v>129.65</v>
      </c>
      <c r="O133" t="n">
        <v>46512.15</v>
      </c>
      <c r="P133" t="n">
        <v>977.25</v>
      </c>
      <c r="Q133" t="n">
        <v>1367.25</v>
      </c>
      <c r="R133" t="n">
        <v>125.41</v>
      </c>
      <c r="S133" t="n">
        <v>104.26</v>
      </c>
      <c r="T133" t="n">
        <v>9653.25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1987.807869844727</v>
      </c>
      <c r="AB133" t="n">
        <v>2719.806423415507</v>
      </c>
      <c r="AC133" t="n">
        <v>2460.231915637021</v>
      </c>
      <c r="AD133" t="n">
        <v>1987807.869844727</v>
      </c>
      <c r="AE133" t="n">
        <v>2719806.423415507</v>
      </c>
      <c r="AF133" t="n">
        <v>2.006773125957393e-06</v>
      </c>
      <c r="AG133" t="n">
        <v>2.390833333333334</v>
      </c>
      <c r="AH133" t="n">
        <v>2460231.915637021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1.7424</v>
      </c>
      <c r="E134" t="n">
        <v>57.39</v>
      </c>
      <c r="F134" t="n">
        <v>53.17</v>
      </c>
      <c r="G134" t="n">
        <v>145.02</v>
      </c>
      <c r="H134" t="n">
        <v>1.61</v>
      </c>
      <c r="I134" t="n">
        <v>22</v>
      </c>
      <c r="J134" t="n">
        <v>375.93</v>
      </c>
      <c r="K134" t="n">
        <v>61.82</v>
      </c>
      <c r="L134" t="n">
        <v>34</v>
      </c>
      <c r="M134" t="n">
        <v>20</v>
      </c>
      <c r="N134" t="n">
        <v>130.11</v>
      </c>
      <c r="O134" t="n">
        <v>46599.68</v>
      </c>
      <c r="P134" t="n">
        <v>978.4400000000001</v>
      </c>
      <c r="Q134" t="n">
        <v>1367.28</v>
      </c>
      <c r="R134" t="n">
        <v>125.88</v>
      </c>
      <c r="S134" t="n">
        <v>104.26</v>
      </c>
      <c r="T134" t="n">
        <v>9886.07</v>
      </c>
      <c r="U134" t="n">
        <v>0.83</v>
      </c>
      <c r="V134" t="n">
        <v>0.9</v>
      </c>
      <c r="W134" t="n">
        <v>20.68</v>
      </c>
      <c r="X134" t="n">
        <v>0.6</v>
      </c>
      <c r="Y134" t="n">
        <v>1</v>
      </c>
      <c r="Z134" t="n">
        <v>10</v>
      </c>
      <c r="AA134" t="n">
        <v>1990.028555335606</v>
      </c>
      <c r="AB134" t="n">
        <v>2722.844863273857</v>
      </c>
      <c r="AC134" t="n">
        <v>2462.980371059767</v>
      </c>
      <c r="AD134" t="n">
        <v>1990028.555335606</v>
      </c>
      <c r="AE134" t="n">
        <v>2722844.863273857</v>
      </c>
      <c r="AF134" t="n">
        <v>2.006312539974846e-06</v>
      </c>
      <c r="AG134" t="n">
        <v>2.39125</v>
      </c>
      <c r="AH134" t="n">
        <v>2462980.371059767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1.7424</v>
      </c>
      <c r="E135" t="n">
        <v>57.39</v>
      </c>
      <c r="F135" t="n">
        <v>53.17</v>
      </c>
      <c r="G135" t="n">
        <v>145.02</v>
      </c>
      <c r="H135" t="n">
        <v>1.62</v>
      </c>
      <c r="I135" t="n">
        <v>22</v>
      </c>
      <c r="J135" t="n">
        <v>376.65</v>
      </c>
      <c r="K135" t="n">
        <v>61.82</v>
      </c>
      <c r="L135" t="n">
        <v>34.25</v>
      </c>
      <c r="M135" t="n">
        <v>20</v>
      </c>
      <c r="N135" t="n">
        <v>130.58</v>
      </c>
      <c r="O135" t="n">
        <v>46687.5</v>
      </c>
      <c r="P135" t="n">
        <v>978.4299999999999</v>
      </c>
      <c r="Q135" t="n">
        <v>1367.19</v>
      </c>
      <c r="R135" t="n">
        <v>125.78</v>
      </c>
      <c r="S135" t="n">
        <v>104.26</v>
      </c>
      <c r="T135" t="n">
        <v>9837.73</v>
      </c>
      <c r="U135" t="n">
        <v>0.83</v>
      </c>
      <c r="V135" t="n">
        <v>0.9</v>
      </c>
      <c r="W135" t="n">
        <v>20.68</v>
      </c>
      <c r="X135" t="n">
        <v>0.6</v>
      </c>
      <c r="Y135" t="n">
        <v>1</v>
      </c>
      <c r="Z135" t="n">
        <v>10</v>
      </c>
      <c r="AA135" t="n">
        <v>1990.014674204683</v>
      </c>
      <c r="AB135" t="n">
        <v>2722.825870498136</v>
      </c>
      <c r="AC135" t="n">
        <v>2462.963190927904</v>
      </c>
      <c r="AD135" t="n">
        <v>1990014.674204683</v>
      </c>
      <c r="AE135" t="n">
        <v>2722825.870498136</v>
      </c>
      <c r="AF135" t="n">
        <v>2.006312539974846e-06</v>
      </c>
      <c r="AG135" t="n">
        <v>2.39125</v>
      </c>
      <c r="AH135" t="n">
        <v>2462963.190927904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1.7425</v>
      </c>
      <c r="E136" t="n">
        <v>57.39</v>
      </c>
      <c r="F136" t="n">
        <v>53.17</v>
      </c>
      <c r="G136" t="n">
        <v>145.01</v>
      </c>
      <c r="H136" t="n">
        <v>1.63</v>
      </c>
      <c r="I136" t="n">
        <v>22</v>
      </c>
      <c r="J136" t="n">
        <v>377.36</v>
      </c>
      <c r="K136" t="n">
        <v>61.82</v>
      </c>
      <c r="L136" t="n">
        <v>34.5</v>
      </c>
      <c r="M136" t="n">
        <v>20</v>
      </c>
      <c r="N136" t="n">
        <v>131.04</v>
      </c>
      <c r="O136" t="n">
        <v>46775.73</v>
      </c>
      <c r="P136" t="n">
        <v>978.55</v>
      </c>
      <c r="Q136" t="n">
        <v>1367.24</v>
      </c>
      <c r="R136" t="n">
        <v>125.92</v>
      </c>
      <c r="S136" t="n">
        <v>104.26</v>
      </c>
      <c r="T136" t="n">
        <v>9904.85</v>
      </c>
      <c r="U136" t="n">
        <v>0.83</v>
      </c>
      <c r="V136" t="n">
        <v>0.9</v>
      </c>
      <c r="W136" t="n">
        <v>20.68</v>
      </c>
      <c r="X136" t="n">
        <v>0.59</v>
      </c>
      <c r="Y136" t="n">
        <v>1</v>
      </c>
      <c r="Z136" t="n">
        <v>10</v>
      </c>
      <c r="AA136" t="n">
        <v>1990.068472494806</v>
      </c>
      <c r="AB136" t="n">
        <v>2722.899479692096</v>
      </c>
      <c r="AC136" t="n">
        <v>2463.029774963703</v>
      </c>
      <c r="AD136" t="n">
        <v>1990068.472494806</v>
      </c>
      <c r="AE136" t="n">
        <v>2722899.479692096</v>
      </c>
      <c r="AF136" t="n">
        <v>2.006427686470483e-06</v>
      </c>
      <c r="AG136" t="n">
        <v>2.39125</v>
      </c>
      <c r="AH136" t="n">
        <v>2463029.774963703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1.7423</v>
      </c>
      <c r="E137" t="n">
        <v>57.4</v>
      </c>
      <c r="F137" t="n">
        <v>53.18</v>
      </c>
      <c r="G137" t="n">
        <v>145.03</v>
      </c>
      <c r="H137" t="n">
        <v>1.64</v>
      </c>
      <c r="I137" t="n">
        <v>22</v>
      </c>
      <c r="J137" t="n">
        <v>378.08</v>
      </c>
      <c r="K137" t="n">
        <v>61.82</v>
      </c>
      <c r="L137" t="n">
        <v>34.75</v>
      </c>
      <c r="M137" t="n">
        <v>20</v>
      </c>
      <c r="N137" t="n">
        <v>131.51</v>
      </c>
      <c r="O137" t="n">
        <v>46864.14</v>
      </c>
      <c r="P137" t="n">
        <v>978.13</v>
      </c>
      <c r="Q137" t="n">
        <v>1367.25</v>
      </c>
      <c r="R137" t="n">
        <v>126.07</v>
      </c>
      <c r="S137" t="n">
        <v>104.26</v>
      </c>
      <c r="T137" t="n">
        <v>9978.75</v>
      </c>
      <c r="U137" t="n">
        <v>0.83</v>
      </c>
      <c r="V137" t="n">
        <v>0.9</v>
      </c>
      <c r="W137" t="n">
        <v>20.68</v>
      </c>
      <c r="X137" t="n">
        <v>0.6</v>
      </c>
      <c r="Y137" t="n">
        <v>1</v>
      </c>
      <c r="Z137" t="n">
        <v>10</v>
      </c>
      <c r="AA137" t="n">
        <v>1989.829249393885</v>
      </c>
      <c r="AB137" t="n">
        <v>2722.572164091637</v>
      </c>
      <c r="AC137" t="n">
        <v>2462.733697904762</v>
      </c>
      <c r="AD137" t="n">
        <v>1989829.249393885</v>
      </c>
      <c r="AE137" t="n">
        <v>2722572.164091637</v>
      </c>
      <c r="AF137" t="n">
        <v>2.006197393479209e-06</v>
      </c>
      <c r="AG137" t="n">
        <v>2.391666666666667</v>
      </c>
      <c r="AH137" t="n">
        <v>2462733.697904762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1.7447</v>
      </c>
      <c r="E138" t="n">
        <v>57.32</v>
      </c>
      <c r="F138" t="n">
        <v>53.15</v>
      </c>
      <c r="G138" t="n">
        <v>151.86</v>
      </c>
      <c r="H138" t="n">
        <v>1.65</v>
      </c>
      <c r="I138" t="n">
        <v>21</v>
      </c>
      <c r="J138" t="n">
        <v>378.8</v>
      </c>
      <c r="K138" t="n">
        <v>61.82</v>
      </c>
      <c r="L138" t="n">
        <v>35</v>
      </c>
      <c r="M138" t="n">
        <v>19</v>
      </c>
      <c r="N138" t="n">
        <v>131.98</v>
      </c>
      <c r="O138" t="n">
        <v>46952.84</v>
      </c>
      <c r="P138" t="n">
        <v>977.15</v>
      </c>
      <c r="Q138" t="n">
        <v>1367.19</v>
      </c>
      <c r="R138" t="n">
        <v>125.24</v>
      </c>
      <c r="S138" t="n">
        <v>104.26</v>
      </c>
      <c r="T138" t="n">
        <v>9572.32</v>
      </c>
      <c r="U138" t="n">
        <v>0.83</v>
      </c>
      <c r="V138" t="n">
        <v>0.9</v>
      </c>
      <c r="W138" t="n">
        <v>20.68</v>
      </c>
      <c r="X138" t="n">
        <v>0.58</v>
      </c>
      <c r="Y138" t="n">
        <v>1</v>
      </c>
      <c r="Z138" t="n">
        <v>10</v>
      </c>
      <c r="AA138" t="n">
        <v>1985.393052310975</v>
      </c>
      <c r="AB138" t="n">
        <v>2716.502363531597</v>
      </c>
      <c r="AC138" t="n">
        <v>2457.243190591154</v>
      </c>
      <c r="AD138" t="n">
        <v>1985393.052310975</v>
      </c>
      <c r="AE138" t="n">
        <v>2716502.363531596</v>
      </c>
      <c r="AF138" t="n">
        <v>2.008960909374491e-06</v>
      </c>
      <c r="AG138" t="n">
        <v>2.388333333333333</v>
      </c>
      <c r="AH138" t="n">
        <v>2457243.190591154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1.7455</v>
      </c>
      <c r="E139" t="n">
        <v>57.29</v>
      </c>
      <c r="F139" t="n">
        <v>53.13</v>
      </c>
      <c r="G139" t="n">
        <v>151.79</v>
      </c>
      <c r="H139" t="n">
        <v>1.66</v>
      </c>
      <c r="I139" t="n">
        <v>21</v>
      </c>
      <c r="J139" t="n">
        <v>379.52</v>
      </c>
      <c r="K139" t="n">
        <v>61.82</v>
      </c>
      <c r="L139" t="n">
        <v>35.25</v>
      </c>
      <c r="M139" t="n">
        <v>19</v>
      </c>
      <c r="N139" t="n">
        <v>132.45</v>
      </c>
      <c r="O139" t="n">
        <v>47041.84</v>
      </c>
      <c r="P139" t="n">
        <v>977.3200000000001</v>
      </c>
      <c r="Q139" t="n">
        <v>1367.2</v>
      </c>
      <c r="R139" t="n">
        <v>124.69</v>
      </c>
      <c r="S139" t="n">
        <v>104.26</v>
      </c>
      <c r="T139" t="n">
        <v>9296.25</v>
      </c>
      <c r="U139" t="n">
        <v>0.84</v>
      </c>
      <c r="V139" t="n">
        <v>0.9</v>
      </c>
      <c r="W139" t="n">
        <v>20.67</v>
      </c>
      <c r="X139" t="n">
        <v>0.55</v>
      </c>
      <c r="Y139" t="n">
        <v>1</v>
      </c>
      <c r="Z139" t="n">
        <v>10</v>
      </c>
      <c r="AA139" t="n">
        <v>1984.489923130497</v>
      </c>
      <c r="AB139" t="n">
        <v>2715.266662343619</v>
      </c>
      <c r="AC139" t="n">
        <v>2456.125422990239</v>
      </c>
      <c r="AD139" t="n">
        <v>1984489.923130497</v>
      </c>
      <c r="AE139" t="n">
        <v>2715266.662343619</v>
      </c>
      <c r="AF139" t="n">
        <v>2.009882081339585e-06</v>
      </c>
      <c r="AG139" t="n">
        <v>2.387083333333333</v>
      </c>
      <c r="AH139" t="n">
        <v>2456125.422990239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1.7451</v>
      </c>
      <c r="E140" t="n">
        <v>57.3</v>
      </c>
      <c r="F140" t="n">
        <v>53.14</v>
      </c>
      <c r="G140" t="n">
        <v>151.82</v>
      </c>
      <c r="H140" t="n">
        <v>1.67</v>
      </c>
      <c r="I140" t="n">
        <v>21</v>
      </c>
      <c r="J140" t="n">
        <v>380.24</v>
      </c>
      <c r="K140" t="n">
        <v>61.82</v>
      </c>
      <c r="L140" t="n">
        <v>35.5</v>
      </c>
      <c r="M140" t="n">
        <v>19</v>
      </c>
      <c r="N140" t="n">
        <v>132.92</v>
      </c>
      <c r="O140" t="n">
        <v>47131.15</v>
      </c>
      <c r="P140" t="n">
        <v>978.28</v>
      </c>
      <c r="Q140" t="n">
        <v>1367.22</v>
      </c>
      <c r="R140" t="n">
        <v>124.77</v>
      </c>
      <c r="S140" t="n">
        <v>104.26</v>
      </c>
      <c r="T140" t="n">
        <v>9335.65</v>
      </c>
      <c r="U140" t="n">
        <v>0.84</v>
      </c>
      <c r="V140" t="n">
        <v>0.9</v>
      </c>
      <c r="W140" t="n">
        <v>20.68</v>
      </c>
      <c r="X140" t="n">
        <v>0.5600000000000001</v>
      </c>
      <c r="Y140" t="n">
        <v>1</v>
      </c>
      <c r="Z140" t="n">
        <v>10</v>
      </c>
      <c r="AA140" t="n">
        <v>1986.387655142159</v>
      </c>
      <c r="AB140" t="n">
        <v>2717.863223004002</v>
      </c>
      <c r="AC140" t="n">
        <v>2458.474171545491</v>
      </c>
      <c r="AD140" t="n">
        <v>1986387.655142159</v>
      </c>
      <c r="AE140" t="n">
        <v>2717863.223004002</v>
      </c>
      <c r="AF140" t="n">
        <v>2.009421495357038e-06</v>
      </c>
      <c r="AG140" t="n">
        <v>2.3875</v>
      </c>
      <c r="AH140" t="n">
        <v>2458474.171545491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1.7453</v>
      </c>
      <c r="E141" t="n">
        <v>57.3</v>
      </c>
      <c r="F141" t="n">
        <v>53.13</v>
      </c>
      <c r="G141" t="n">
        <v>151.81</v>
      </c>
      <c r="H141" t="n">
        <v>1.67</v>
      </c>
      <c r="I141" t="n">
        <v>21</v>
      </c>
      <c r="J141" t="n">
        <v>380.97</v>
      </c>
      <c r="K141" t="n">
        <v>61.82</v>
      </c>
      <c r="L141" t="n">
        <v>35.75</v>
      </c>
      <c r="M141" t="n">
        <v>19</v>
      </c>
      <c r="N141" t="n">
        <v>133.4</v>
      </c>
      <c r="O141" t="n">
        <v>47220.77</v>
      </c>
      <c r="P141" t="n">
        <v>979.38</v>
      </c>
      <c r="Q141" t="n">
        <v>1367.27</v>
      </c>
      <c r="R141" t="n">
        <v>124.68</v>
      </c>
      <c r="S141" t="n">
        <v>104.26</v>
      </c>
      <c r="T141" t="n">
        <v>9291.51</v>
      </c>
      <c r="U141" t="n">
        <v>0.84</v>
      </c>
      <c r="V141" t="n">
        <v>0.9</v>
      </c>
      <c r="W141" t="n">
        <v>20.67</v>
      </c>
      <c r="X141" t="n">
        <v>0.5600000000000001</v>
      </c>
      <c r="Y141" t="n">
        <v>1</v>
      </c>
      <c r="Z141" t="n">
        <v>10</v>
      </c>
      <c r="AA141" t="n">
        <v>1987.573354681866</v>
      </c>
      <c r="AB141" t="n">
        <v>2719.485549423602</v>
      </c>
      <c r="AC141" t="n">
        <v>2459.941665408553</v>
      </c>
      <c r="AD141" t="n">
        <v>1987573.354681866</v>
      </c>
      <c r="AE141" t="n">
        <v>2719485.549423602</v>
      </c>
      <c r="AF141" t="n">
        <v>2.009651788348312e-06</v>
      </c>
      <c r="AG141" t="n">
        <v>2.3875</v>
      </c>
      <c r="AH141" t="n">
        <v>2459941.665408554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1.7453</v>
      </c>
      <c r="E142" t="n">
        <v>57.3</v>
      </c>
      <c r="F142" t="n">
        <v>53.13</v>
      </c>
      <c r="G142" t="n">
        <v>151.81</v>
      </c>
      <c r="H142" t="n">
        <v>1.68</v>
      </c>
      <c r="I142" t="n">
        <v>21</v>
      </c>
      <c r="J142" t="n">
        <v>381.7</v>
      </c>
      <c r="K142" t="n">
        <v>61.82</v>
      </c>
      <c r="L142" t="n">
        <v>36</v>
      </c>
      <c r="M142" t="n">
        <v>19</v>
      </c>
      <c r="N142" t="n">
        <v>133.88</v>
      </c>
      <c r="O142" t="n">
        <v>47310.69</v>
      </c>
      <c r="P142" t="n">
        <v>979.8200000000001</v>
      </c>
      <c r="Q142" t="n">
        <v>1367.21</v>
      </c>
      <c r="R142" t="n">
        <v>124.47</v>
      </c>
      <c r="S142" t="n">
        <v>104.26</v>
      </c>
      <c r="T142" t="n">
        <v>9186.809999999999</v>
      </c>
      <c r="U142" t="n">
        <v>0.84</v>
      </c>
      <c r="V142" t="n">
        <v>0.9</v>
      </c>
      <c r="W142" t="n">
        <v>20.68</v>
      </c>
      <c r="X142" t="n">
        <v>0.5600000000000001</v>
      </c>
      <c r="Y142" t="n">
        <v>1</v>
      </c>
      <c r="Z142" t="n">
        <v>10</v>
      </c>
      <c r="AA142" t="n">
        <v>1988.183109584102</v>
      </c>
      <c r="AB142" t="n">
        <v>2720.319842981328</v>
      </c>
      <c r="AC142" t="n">
        <v>2460.696335160069</v>
      </c>
      <c r="AD142" t="n">
        <v>1988183.109584102</v>
      </c>
      <c r="AE142" t="n">
        <v>2720319.842981328</v>
      </c>
      <c r="AF142" t="n">
        <v>2.009651788348312e-06</v>
      </c>
      <c r="AG142" t="n">
        <v>2.3875</v>
      </c>
      <c r="AH142" t="n">
        <v>2460696.335160069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1.7448</v>
      </c>
      <c r="E143" t="n">
        <v>57.31</v>
      </c>
      <c r="F143" t="n">
        <v>53.15</v>
      </c>
      <c r="G143" t="n">
        <v>151.85</v>
      </c>
      <c r="H143" t="n">
        <v>1.69</v>
      </c>
      <c r="I143" t="n">
        <v>21</v>
      </c>
      <c r="J143" t="n">
        <v>382.43</v>
      </c>
      <c r="K143" t="n">
        <v>61.82</v>
      </c>
      <c r="L143" t="n">
        <v>36.25</v>
      </c>
      <c r="M143" t="n">
        <v>19</v>
      </c>
      <c r="N143" t="n">
        <v>134.36</v>
      </c>
      <c r="O143" t="n">
        <v>47400.92</v>
      </c>
      <c r="P143" t="n">
        <v>979.6</v>
      </c>
      <c r="Q143" t="n">
        <v>1367.26</v>
      </c>
      <c r="R143" t="n">
        <v>125.11</v>
      </c>
      <c r="S143" t="n">
        <v>104.26</v>
      </c>
      <c r="T143" t="n">
        <v>9506.33</v>
      </c>
      <c r="U143" t="n">
        <v>0.83</v>
      </c>
      <c r="V143" t="n">
        <v>0.9</v>
      </c>
      <c r="W143" t="n">
        <v>20.68</v>
      </c>
      <c r="X143" t="n">
        <v>0.57</v>
      </c>
      <c r="Y143" t="n">
        <v>1</v>
      </c>
      <c r="Z143" t="n">
        <v>10</v>
      </c>
      <c r="AA143" t="n">
        <v>1988.672768864842</v>
      </c>
      <c r="AB143" t="n">
        <v>2720.989816411481</v>
      </c>
      <c r="AC143" t="n">
        <v>2461.302367266361</v>
      </c>
      <c r="AD143" t="n">
        <v>1988672.768864842</v>
      </c>
      <c r="AE143" t="n">
        <v>2720989.816411481</v>
      </c>
      <c r="AF143" t="n">
        <v>2.009076055870128e-06</v>
      </c>
      <c r="AG143" t="n">
        <v>2.387916666666667</v>
      </c>
      <c r="AH143" t="n">
        <v>2461302.367266361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1.7447</v>
      </c>
      <c r="E144" t="n">
        <v>57.32</v>
      </c>
      <c r="F144" t="n">
        <v>53.15</v>
      </c>
      <c r="G144" t="n">
        <v>151.86</v>
      </c>
      <c r="H144" t="n">
        <v>1.7</v>
      </c>
      <c r="I144" t="n">
        <v>21</v>
      </c>
      <c r="J144" t="n">
        <v>383.17</v>
      </c>
      <c r="K144" t="n">
        <v>61.82</v>
      </c>
      <c r="L144" t="n">
        <v>36.5</v>
      </c>
      <c r="M144" t="n">
        <v>19</v>
      </c>
      <c r="N144" t="n">
        <v>134.84</v>
      </c>
      <c r="O144" t="n">
        <v>47491.48</v>
      </c>
      <c r="P144" t="n">
        <v>979.37</v>
      </c>
      <c r="Q144" t="n">
        <v>1367.16</v>
      </c>
      <c r="R144" t="n">
        <v>125.07</v>
      </c>
      <c r="S144" t="n">
        <v>104.26</v>
      </c>
      <c r="T144" t="n">
        <v>9487.85</v>
      </c>
      <c r="U144" t="n">
        <v>0.83</v>
      </c>
      <c r="V144" t="n">
        <v>0.9</v>
      </c>
      <c r="W144" t="n">
        <v>20.68</v>
      </c>
      <c r="X144" t="n">
        <v>0.58</v>
      </c>
      <c r="Y144" t="n">
        <v>1</v>
      </c>
      <c r="Z144" t="n">
        <v>10</v>
      </c>
      <c r="AA144" t="n">
        <v>1988.470600955097</v>
      </c>
      <c r="AB144" t="n">
        <v>2720.713201358348</v>
      </c>
      <c r="AC144" t="n">
        <v>2461.052151965668</v>
      </c>
      <c r="AD144" t="n">
        <v>1988470.600955097</v>
      </c>
      <c r="AE144" t="n">
        <v>2720713.201358348</v>
      </c>
      <c r="AF144" t="n">
        <v>2.008960909374491e-06</v>
      </c>
      <c r="AG144" t="n">
        <v>2.388333333333333</v>
      </c>
      <c r="AH144" t="n">
        <v>2461052.151965667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1.7451</v>
      </c>
      <c r="E145" t="n">
        <v>57.3</v>
      </c>
      <c r="F145" t="n">
        <v>53.14</v>
      </c>
      <c r="G145" t="n">
        <v>151.82</v>
      </c>
      <c r="H145" t="n">
        <v>1.71</v>
      </c>
      <c r="I145" t="n">
        <v>21</v>
      </c>
      <c r="J145" t="n">
        <v>383.9</v>
      </c>
      <c r="K145" t="n">
        <v>61.82</v>
      </c>
      <c r="L145" t="n">
        <v>36.75</v>
      </c>
      <c r="M145" t="n">
        <v>19</v>
      </c>
      <c r="N145" t="n">
        <v>135.33</v>
      </c>
      <c r="O145" t="n">
        <v>47582.35</v>
      </c>
      <c r="P145" t="n">
        <v>978.1799999999999</v>
      </c>
      <c r="Q145" t="n">
        <v>1367.15</v>
      </c>
      <c r="R145" t="n">
        <v>124.91</v>
      </c>
      <c r="S145" t="n">
        <v>104.26</v>
      </c>
      <c r="T145" t="n">
        <v>9406.059999999999</v>
      </c>
      <c r="U145" t="n">
        <v>0.83</v>
      </c>
      <c r="V145" t="n">
        <v>0.9</v>
      </c>
      <c r="W145" t="n">
        <v>20.67</v>
      </c>
      <c r="X145" t="n">
        <v>0.5600000000000001</v>
      </c>
      <c r="Y145" t="n">
        <v>1</v>
      </c>
      <c r="Z145" t="n">
        <v>10</v>
      </c>
      <c r="AA145" t="n">
        <v>1986.2490586003</v>
      </c>
      <c r="AB145" t="n">
        <v>2717.673589100983</v>
      </c>
      <c r="AC145" t="n">
        <v>2458.302636036023</v>
      </c>
      <c r="AD145" t="n">
        <v>1986249.0586003</v>
      </c>
      <c r="AE145" t="n">
        <v>2717673.589100983</v>
      </c>
      <c r="AF145" t="n">
        <v>2.009421495357038e-06</v>
      </c>
      <c r="AG145" t="n">
        <v>2.3875</v>
      </c>
      <c r="AH145" t="n">
        <v>2458302.636036023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1.7477</v>
      </c>
      <c r="E146" t="n">
        <v>57.22</v>
      </c>
      <c r="F146" t="n">
        <v>53.11</v>
      </c>
      <c r="G146" t="n">
        <v>159.33</v>
      </c>
      <c r="H146" t="n">
        <v>1.72</v>
      </c>
      <c r="I146" t="n">
        <v>20</v>
      </c>
      <c r="J146" t="n">
        <v>384.64</v>
      </c>
      <c r="K146" t="n">
        <v>61.82</v>
      </c>
      <c r="L146" t="n">
        <v>37</v>
      </c>
      <c r="M146" t="n">
        <v>18</v>
      </c>
      <c r="N146" t="n">
        <v>135.82</v>
      </c>
      <c r="O146" t="n">
        <v>47673.67</v>
      </c>
      <c r="P146" t="n">
        <v>979.21</v>
      </c>
      <c r="Q146" t="n">
        <v>1367.21</v>
      </c>
      <c r="R146" t="n">
        <v>123.79</v>
      </c>
      <c r="S146" t="n">
        <v>104.26</v>
      </c>
      <c r="T146" t="n">
        <v>8852.530000000001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1984.382491894174</v>
      </c>
      <c r="AB146" t="n">
        <v>2715.11967018655</v>
      </c>
      <c r="AC146" t="n">
        <v>2455.992459558336</v>
      </c>
      <c r="AD146" t="n">
        <v>1984382.491894174</v>
      </c>
      <c r="AE146" t="n">
        <v>2715119.67018655</v>
      </c>
      <c r="AF146" t="n">
        <v>2.012415304243594e-06</v>
      </c>
      <c r="AG146" t="n">
        <v>2.384166666666667</v>
      </c>
      <c r="AH146" t="n">
        <v>2455992.459558336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1.7478</v>
      </c>
      <c r="E147" t="n">
        <v>57.22</v>
      </c>
      <c r="F147" t="n">
        <v>53.11</v>
      </c>
      <c r="G147" t="n">
        <v>159.32</v>
      </c>
      <c r="H147" t="n">
        <v>1.72</v>
      </c>
      <c r="I147" t="n">
        <v>20</v>
      </c>
      <c r="J147" t="n">
        <v>385.38</v>
      </c>
      <c r="K147" t="n">
        <v>61.82</v>
      </c>
      <c r="L147" t="n">
        <v>37.25</v>
      </c>
      <c r="M147" t="n">
        <v>18</v>
      </c>
      <c r="N147" t="n">
        <v>136.31</v>
      </c>
      <c r="O147" t="n">
        <v>47765.19</v>
      </c>
      <c r="P147" t="n">
        <v>980.55</v>
      </c>
      <c r="Q147" t="n">
        <v>1367.23</v>
      </c>
      <c r="R147" t="n">
        <v>123.76</v>
      </c>
      <c r="S147" t="n">
        <v>104.26</v>
      </c>
      <c r="T147" t="n">
        <v>8837.76</v>
      </c>
      <c r="U147" t="n">
        <v>0.84</v>
      </c>
      <c r="V147" t="n">
        <v>0.9</v>
      </c>
      <c r="W147" t="n">
        <v>20.68</v>
      </c>
      <c r="X147" t="n">
        <v>0.53</v>
      </c>
      <c r="Y147" t="n">
        <v>1</v>
      </c>
      <c r="Z147" t="n">
        <v>10</v>
      </c>
      <c r="AA147" t="n">
        <v>1986.124711019576</v>
      </c>
      <c r="AB147" t="n">
        <v>2717.503451255208</v>
      </c>
      <c r="AC147" t="n">
        <v>2458.148735907459</v>
      </c>
      <c r="AD147" t="n">
        <v>1986124.711019576</v>
      </c>
      <c r="AE147" t="n">
        <v>2717503.451255208</v>
      </c>
      <c r="AF147" t="n">
        <v>2.012530450739231e-06</v>
      </c>
      <c r="AG147" t="n">
        <v>2.384166666666667</v>
      </c>
      <c r="AH147" t="n">
        <v>2458148.735907459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1.7474</v>
      </c>
      <c r="E148" t="n">
        <v>57.23</v>
      </c>
      <c r="F148" t="n">
        <v>53.12</v>
      </c>
      <c r="G148" t="n">
        <v>159.35</v>
      </c>
      <c r="H148" t="n">
        <v>1.73</v>
      </c>
      <c r="I148" t="n">
        <v>20</v>
      </c>
      <c r="J148" t="n">
        <v>386.13</v>
      </c>
      <c r="K148" t="n">
        <v>61.82</v>
      </c>
      <c r="L148" t="n">
        <v>37.5</v>
      </c>
      <c r="M148" t="n">
        <v>18</v>
      </c>
      <c r="N148" t="n">
        <v>136.81</v>
      </c>
      <c r="O148" t="n">
        <v>47857.05</v>
      </c>
      <c r="P148" t="n">
        <v>982.4299999999999</v>
      </c>
      <c r="Q148" t="n">
        <v>1367.21</v>
      </c>
      <c r="R148" t="n">
        <v>123.97</v>
      </c>
      <c r="S148" t="n">
        <v>104.26</v>
      </c>
      <c r="T148" t="n">
        <v>8939.549999999999</v>
      </c>
      <c r="U148" t="n">
        <v>0.84</v>
      </c>
      <c r="V148" t="n">
        <v>0.9</v>
      </c>
      <c r="W148" t="n">
        <v>20.68</v>
      </c>
      <c r="X148" t="n">
        <v>0.54</v>
      </c>
      <c r="Y148" t="n">
        <v>1</v>
      </c>
      <c r="Z148" t="n">
        <v>10</v>
      </c>
      <c r="AA148" t="n">
        <v>1989.293741291386</v>
      </c>
      <c r="AB148" t="n">
        <v>2721.839458280848</v>
      </c>
      <c r="AC148" t="n">
        <v>2462.070920508196</v>
      </c>
      <c r="AD148" t="n">
        <v>1989293.741291386</v>
      </c>
      <c r="AE148" t="n">
        <v>2721839.458280848</v>
      </c>
      <c r="AF148" t="n">
        <v>2.012069864756683e-06</v>
      </c>
      <c r="AG148" t="n">
        <v>2.384583333333333</v>
      </c>
      <c r="AH148" t="n">
        <v>2462070.920508196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1.7479</v>
      </c>
      <c r="E149" t="n">
        <v>57.21</v>
      </c>
      <c r="F149" t="n">
        <v>53.1</v>
      </c>
      <c r="G149" t="n">
        <v>159.31</v>
      </c>
      <c r="H149" t="n">
        <v>1.74</v>
      </c>
      <c r="I149" t="n">
        <v>20</v>
      </c>
      <c r="J149" t="n">
        <v>386.88</v>
      </c>
      <c r="K149" t="n">
        <v>61.82</v>
      </c>
      <c r="L149" t="n">
        <v>37.75</v>
      </c>
      <c r="M149" t="n">
        <v>18</v>
      </c>
      <c r="N149" t="n">
        <v>137.31</v>
      </c>
      <c r="O149" t="n">
        <v>47949.23</v>
      </c>
      <c r="P149" t="n">
        <v>983.01</v>
      </c>
      <c r="Q149" t="n">
        <v>1367.14</v>
      </c>
      <c r="R149" t="n">
        <v>123.59</v>
      </c>
      <c r="S149" t="n">
        <v>104.26</v>
      </c>
      <c r="T149" t="n">
        <v>8749.280000000001</v>
      </c>
      <c r="U149" t="n">
        <v>0.84</v>
      </c>
      <c r="V149" t="n">
        <v>0.9</v>
      </c>
      <c r="W149" t="n">
        <v>20.68</v>
      </c>
      <c r="X149" t="n">
        <v>0.53</v>
      </c>
      <c r="Y149" t="n">
        <v>1</v>
      </c>
      <c r="Z149" t="n">
        <v>10</v>
      </c>
      <c r="AA149" t="n">
        <v>1989.298636718331</v>
      </c>
      <c r="AB149" t="n">
        <v>2721.846156419965</v>
      </c>
      <c r="AC149" t="n">
        <v>2462.076979386317</v>
      </c>
      <c r="AD149" t="n">
        <v>1989298.636718331</v>
      </c>
      <c r="AE149" t="n">
        <v>2721846.156419965</v>
      </c>
      <c r="AF149" t="n">
        <v>2.012645597234868e-06</v>
      </c>
      <c r="AG149" t="n">
        <v>2.38375</v>
      </c>
      <c r="AH149" t="n">
        <v>2462076.979386317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1.7475</v>
      </c>
      <c r="E150" t="n">
        <v>57.22</v>
      </c>
      <c r="F150" t="n">
        <v>53.12</v>
      </c>
      <c r="G150" t="n">
        <v>159.35</v>
      </c>
      <c r="H150" t="n">
        <v>1.75</v>
      </c>
      <c r="I150" t="n">
        <v>20</v>
      </c>
      <c r="J150" t="n">
        <v>387.63</v>
      </c>
      <c r="K150" t="n">
        <v>61.82</v>
      </c>
      <c r="L150" t="n">
        <v>38</v>
      </c>
      <c r="M150" t="n">
        <v>18</v>
      </c>
      <c r="N150" t="n">
        <v>137.81</v>
      </c>
      <c r="O150" t="n">
        <v>48041.76</v>
      </c>
      <c r="P150" t="n">
        <v>983.75</v>
      </c>
      <c r="Q150" t="n">
        <v>1367.2</v>
      </c>
      <c r="R150" t="n">
        <v>124.07</v>
      </c>
      <c r="S150" t="n">
        <v>104.26</v>
      </c>
      <c r="T150" t="n">
        <v>8990.219999999999</v>
      </c>
      <c r="U150" t="n">
        <v>0.84</v>
      </c>
      <c r="V150" t="n">
        <v>0.9</v>
      </c>
      <c r="W150" t="n">
        <v>20.68</v>
      </c>
      <c r="X150" t="n">
        <v>0.54</v>
      </c>
      <c r="Y150" t="n">
        <v>1</v>
      </c>
      <c r="Z150" t="n">
        <v>10</v>
      </c>
      <c r="AA150" t="n">
        <v>1991.004168751292</v>
      </c>
      <c r="AB150" t="n">
        <v>2724.179740590225</v>
      </c>
      <c r="AC150" t="n">
        <v>2464.187849558573</v>
      </c>
      <c r="AD150" t="n">
        <v>1991004.168751292</v>
      </c>
      <c r="AE150" t="n">
        <v>2724179.740590225</v>
      </c>
      <c r="AF150" t="n">
        <v>2.01218501125232e-06</v>
      </c>
      <c r="AG150" t="n">
        <v>2.384166666666667</v>
      </c>
      <c r="AH150" t="n">
        <v>2464187.849558573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1.7477</v>
      </c>
      <c r="E151" t="n">
        <v>57.22</v>
      </c>
      <c r="F151" t="n">
        <v>53.11</v>
      </c>
      <c r="G151" t="n">
        <v>159.33</v>
      </c>
      <c r="H151" t="n">
        <v>1.76</v>
      </c>
      <c r="I151" t="n">
        <v>20</v>
      </c>
      <c r="J151" t="n">
        <v>388.38</v>
      </c>
      <c r="K151" t="n">
        <v>61.82</v>
      </c>
      <c r="L151" t="n">
        <v>38.25</v>
      </c>
      <c r="M151" t="n">
        <v>18</v>
      </c>
      <c r="N151" t="n">
        <v>138.31</v>
      </c>
      <c r="O151" t="n">
        <v>48134.63</v>
      </c>
      <c r="P151" t="n">
        <v>983.47</v>
      </c>
      <c r="Q151" t="n">
        <v>1367.24</v>
      </c>
      <c r="R151" t="n">
        <v>124.12</v>
      </c>
      <c r="S151" t="n">
        <v>104.26</v>
      </c>
      <c r="T151" t="n">
        <v>9017.950000000001</v>
      </c>
      <c r="U151" t="n">
        <v>0.84</v>
      </c>
      <c r="V151" t="n">
        <v>0.9</v>
      </c>
      <c r="W151" t="n">
        <v>20.67</v>
      </c>
      <c r="X151" t="n">
        <v>0.53</v>
      </c>
      <c r="Y151" t="n">
        <v>1</v>
      </c>
      <c r="Z151" t="n">
        <v>10</v>
      </c>
      <c r="AA151" t="n">
        <v>1990.277921060188</v>
      </c>
      <c r="AB151" t="n">
        <v>2723.18605645947</v>
      </c>
      <c r="AC151" t="n">
        <v>2463.289001246612</v>
      </c>
      <c r="AD151" t="n">
        <v>1990277.921060188</v>
      </c>
      <c r="AE151" t="n">
        <v>2723186.05645947</v>
      </c>
      <c r="AF151" t="n">
        <v>2.012415304243594e-06</v>
      </c>
      <c r="AG151" t="n">
        <v>2.384166666666667</v>
      </c>
      <c r="AH151" t="n">
        <v>2463289.001246612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1.7476</v>
      </c>
      <c r="E152" t="n">
        <v>57.22</v>
      </c>
      <c r="F152" t="n">
        <v>53.11</v>
      </c>
      <c r="G152" t="n">
        <v>159.34</v>
      </c>
      <c r="H152" t="n">
        <v>1.76</v>
      </c>
      <c r="I152" t="n">
        <v>20</v>
      </c>
      <c r="J152" t="n">
        <v>389.14</v>
      </c>
      <c r="K152" t="n">
        <v>61.82</v>
      </c>
      <c r="L152" t="n">
        <v>38.5</v>
      </c>
      <c r="M152" t="n">
        <v>18</v>
      </c>
      <c r="N152" t="n">
        <v>138.81</v>
      </c>
      <c r="O152" t="n">
        <v>48227.84</v>
      </c>
      <c r="P152" t="n">
        <v>983.3200000000001</v>
      </c>
      <c r="Q152" t="n">
        <v>1367.19</v>
      </c>
      <c r="R152" t="n">
        <v>124.08</v>
      </c>
      <c r="S152" t="n">
        <v>104.26</v>
      </c>
      <c r="T152" t="n">
        <v>8995.24</v>
      </c>
      <c r="U152" t="n">
        <v>0.84</v>
      </c>
      <c r="V152" t="n">
        <v>0.9</v>
      </c>
      <c r="W152" t="n">
        <v>20.67</v>
      </c>
      <c r="X152" t="n">
        <v>0.54</v>
      </c>
      <c r="Y152" t="n">
        <v>1</v>
      </c>
      <c r="Z152" t="n">
        <v>10</v>
      </c>
      <c r="AA152" t="n">
        <v>1990.182779366091</v>
      </c>
      <c r="AB152" t="n">
        <v>2723.055879396251</v>
      </c>
      <c r="AC152" t="n">
        <v>2463.171248099603</v>
      </c>
      <c r="AD152" t="n">
        <v>1990182.779366091</v>
      </c>
      <c r="AE152" t="n">
        <v>2723055.879396251</v>
      </c>
      <c r="AF152" t="n">
        <v>2.012300157747957e-06</v>
      </c>
      <c r="AG152" t="n">
        <v>2.384166666666667</v>
      </c>
      <c r="AH152" t="n">
        <v>2463171.248099603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1.7474</v>
      </c>
      <c r="E153" t="n">
        <v>57.23</v>
      </c>
      <c r="F153" t="n">
        <v>53.12</v>
      </c>
      <c r="G153" t="n">
        <v>159.35</v>
      </c>
      <c r="H153" t="n">
        <v>1.77</v>
      </c>
      <c r="I153" t="n">
        <v>20</v>
      </c>
      <c r="J153" t="n">
        <v>389.89</v>
      </c>
      <c r="K153" t="n">
        <v>61.82</v>
      </c>
      <c r="L153" t="n">
        <v>38.75</v>
      </c>
      <c r="M153" t="n">
        <v>18</v>
      </c>
      <c r="N153" t="n">
        <v>139.32</v>
      </c>
      <c r="O153" t="n">
        <v>48321.4</v>
      </c>
      <c r="P153" t="n">
        <v>982.2</v>
      </c>
      <c r="Q153" t="n">
        <v>1367.2</v>
      </c>
      <c r="R153" t="n">
        <v>124.22</v>
      </c>
      <c r="S153" t="n">
        <v>104.26</v>
      </c>
      <c r="T153" t="n">
        <v>9067.74</v>
      </c>
      <c r="U153" t="n">
        <v>0.84</v>
      </c>
      <c r="V153" t="n">
        <v>0.9</v>
      </c>
      <c r="W153" t="n">
        <v>20.67</v>
      </c>
      <c r="X153" t="n">
        <v>0.54</v>
      </c>
      <c r="Y153" t="n">
        <v>1</v>
      </c>
      <c r="Z153" t="n">
        <v>10</v>
      </c>
      <c r="AA153" t="n">
        <v>1988.975388826034</v>
      </c>
      <c r="AB153" t="n">
        <v>2721.403874393034</v>
      </c>
      <c r="AC153" t="n">
        <v>2461.676908135289</v>
      </c>
      <c r="AD153" t="n">
        <v>1988975.388826034</v>
      </c>
      <c r="AE153" t="n">
        <v>2721403.874393034</v>
      </c>
      <c r="AF153" t="n">
        <v>2.012069864756683e-06</v>
      </c>
      <c r="AG153" t="n">
        <v>2.384583333333333</v>
      </c>
      <c r="AH153" t="n">
        <v>2461676.908135289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1.7499</v>
      </c>
      <c r="E154" t="n">
        <v>57.15</v>
      </c>
      <c r="F154" t="n">
        <v>53.09</v>
      </c>
      <c r="G154" t="n">
        <v>167.66</v>
      </c>
      <c r="H154" t="n">
        <v>1.78</v>
      </c>
      <c r="I154" t="n">
        <v>19</v>
      </c>
      <c r="J154" t="n">
        <v>390.66</v>
      </c>
      <c r="K154" t="n">
        <v>61.82</v>
      </c>
      <c r="L154" t="n">
        <v>39</v>
      </c>
      <c r="M154" t="n">
        <v>17</v>
      </c>
      <c r="N154" t="n">
        <v>139.83</v>
      </c>
      <c r="O154" t="n">
        <v>48415.31</v>
      </c>
      <c r="P154" t="n">
        <v>980.6</v>
      </c>
      <c r="Q154" t="n">
        <v>1367.21</v>
      </c>
      <c r="R154" t="n">
        <v>123.12</v>
      </c>
      <c r="S154" t="n">
        <v>104.26</v>
      </c>
      <c r="T154" t="n">
        <v>8523.02</v>
      </c>
      <c r="U154" t="n">
        <v>0.85</v>
      </c>
      <c r="V154" t="n">
        <v>0.9</v>
      </c>
      <c r="W154" t="n">
        <v>20.68</v>
      </c>
      <c r="X154" t="n">
        <v>0.52</v>
      </c>
      <c r="Y154" t="n">
        <v>1</v>
      </c>
      <c r="Z154" t="n">
        <v>10</v>
      </c>
      <c r="AA154" t="n">
        <v>1983.584176268527</v>
      </c>
      <c r="AB154" t="n">
        <v>2714.027379528341</v>
      </c>
      <c r="AC154" t="n">
        <v>2455.004415587506</v>
      </c>
      <c r="AD154" t="n">
        <v>1983584.176268527</v>
      </c>
      <c r="AE154" t="n">
        <v>2714027.379528341</v>
      </c>
      <c r="AF154" t="n">
        <v>2.014948527147603e-06</v>
      </c>
      <c r="AG154" t="n">
        <v>2.38125</v>
      </c>
      <c r="AH154" t="n">
        <v>2455004.415587506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1.7501</v>
      </c>
      <c r="E155" t="n">
        <v>57.14</v>
      </c>
      <c r="F155" t="n">
        <v>53.09</v>
      </c>
      <c r="G155" t="n">
        <v>167.64</v>
      </c>
      <c r="H155" t="n">
        <v>1.79</v>
      </c>
      <c r="I155" t="n">
        <v>19</v>
      </c>
      <c r="J155" t="n">
        <v>391.42</v>
      </c>
      <c r="K155" t="n">
        <v>61.82</v>
      </c>
      <c r="L155" t="n">
        <v>39.25</v>
      </c>
      <c r="M155" t="n">
        <v>17</v>
      </c>
      <c r="N155" t="n">
        <v>140.35</v>
      </c>
      <c r="O155" t="n">
        <v>48509.7</v>
      </c>
      <c r="P155" t="n">
        <v>982.01</v>
      </c>
      <c r="Q155" t="n">
        <v>1367.28</v>
      </c>
      <c r="R155" t="n">
        <v>123.13</v>
      </c>
      <c r="S155" t="n">
        <v>104.26</v>
      </c>
      <c r="T155" t="n">
        <v>8528.290000000001</v>
      </c>
      <c r="U155" t="n">
        <v>0.85</v>
      </c>
      <c r="V155" t="n">
        <v>0.9</v>
      </c>
      <c r="W155" t="n">
        <v>20.67</v>
      </c>
      <c r="X155" t="n">
        <v>0.51</v>
      </c>
      <c r="Y155" t="n">
        <v>1</v>
      </c>
      <c r="Z155" t="n">
        <v>10</v>
      </c>
      <c r="AA155" t="n">
        <v>1985.304847155297</v>
      </c>
      <c r="AB155" t="n">
        <v>2716.38167734626</v>
      </c>
      <c r="AC155" t="n">
        <v>2457.134022525961</v>
      </c>
      <c r="AD155" t="n">
        <v>1985304.847155296</v>
      </c>
      <c r="AE155" t="n">
        <v>2716381.67734626</v>
      </c>
      <c r="AF155" t="n">
        <v>2.015178820138876e-06</v>
      </c>
      <c r="AG155" t="n">
        <v>2.380833333333333</v>
      </c>
      <c r="AH155" t="n">
        <v>2457134.022525962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1.7499</v>
      </c>
      <c r="E156" t="n">
        <v>57.15</v>
      </c>
      <c r="F156" t="n">
        <v>53.09</v>
      </c>
      <c r="G156" t="n">
        <v>167.66</v>
      </c>
      <c r="H156" t="n">
        <v>1.8</v>
      </c>
      <c r="I156" t="n">
        <v>19</v>
      </c>
      <c r="J156" t="n">
        <v>392.19</v>
      </c>
      <c r="K156" t="n">
        <v>61.82</v>
      </c>
      <c r="L156" t="n">
        <v>39.5</v>
      </c>
      <c r="M156" t="n">
        <v>17</v>
      </c>
      <c r="N156" t="n">
        <v>140.87</v>
      </c>
      <c r="O156" t="n">
        <v>48604.33</v>
      </c>
      <c r="P156" t="n">
        <v>982.98</v>
      </c>
      <c r="Q156" t="n">
        <v>1367.21</v>
      </c>
      <c r="R156" t="n">
        <v>123.36</v>
      </c>
      <c r="S156" t="n">
        <v>104.26</v>
      </c>
      <c r="T156" t="n">
        <v>8639.74</v>
      </c>
      <c r="U156" t="n">
        <v>0.85</v>
      </c>
      <c r="V156" t="n">
        <v>0.9</v>
      </c>
      <c r="W156" t="n">
        <v>20.67</v>
      </c>
      <c r="X156" t="n">
        <v>0.52</v>
      </c>
      <c r="Y156" t="n">
        <v>1</v>
      </c>
      <c r="Z156" t="n">
        <v>10</v>
      </c>
      <c r="AA156" t="n">
        <v>1986.873725865485</v>
      </c>
      <c r="AB156" t="n">
        <v>2718.528286411584</v>
      </c>
      <c r="AC156" t="n">
        <v>2459.075762234876</v>
      </c>
      <c r="AD156" t="n">
        <v>1986873.725865485</v>
      </c>
      <c r="AE156" t="n">
        <v>2718528.286411584</v>
      </c>
      <c r="AF156" t="n">
        <v>2.014948527147603e-06</v>
      </c>
      <c r="AG156" t="n">
        <v>2.38125</v>
      </c>
      <c r="AH156" t="n">
        <v>2459075.762234875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1.7499</v>
      </c>
      <c r="E157" t="n">
        <v>57.15</v>
      </c>
      <c r="F157" t="n">
        <v>53.09</v>
      </c>
      <c r="G157" t="n">
        <v>167.66</v>
      </c>
      <c r="H157" t="n">
        <v>1.8</v>
      </c>
      <c r="I157" t="n">
        <v>19</v>
      </c>
      <c r="J157" t="n">
        <v>392.96</v>
      </c>
      <c r="K157" t="n">
        <v>61.82</v>
      </c>
      <c r="L157" t="n">
        <v>39.75</v>
      </c>
      <c r="M157" t="n">
        <v>17</v>
      </c>
      <c r="N157" t="n">
        <v>141.39</v>
      </c>
      <c r="O157" t="n">
        <v>48699.33</v>
      </c>
      <c r="P157" t="n">
        <v>983.76</v>
      </c>
      <c r="Q157" t="n">
        <v>1367.16</v>
      </c>
      <c r="R157" t="n">
        <v>123.49</v>
      </c>
      <c r="S157" t="n">
        <v>104.26</v>
      </c>
      <c r="T157" t="n">
        <v>8703.969999999999</v>
      </c>
      <c r="U157" t="n">
        <v>0.84</v>
      </c>
      <c r="V157" t="n">
        <v>0.9</v>
      </c>
      <c r="W157" t="n">
        <v>20.67</v>
      </c>
      <c r="X157" t="n">
        <v>0.52</v>
      </c>
      <c r="Y157" t="n">
        <v>1</v>
      </c>
      <c r="Z157" t="n">
        <v>10</v>
      </c>
      <c r="AA157" t="n">
        <v>1987.951813548521</v>
      </c>
      <c r="AB157" t="n">
        <v>2720.003373541387</v>
      </c>
      <c r="AC157" t="n">
        <v>2460.410069119308</v>
      </c>
      <c r="AD157" t="n">
        <v>1987951.813548521</v>
      </c>
      <c r="AE157" t="n">
        <v>2720003.373541387</v>
      </c>
      <c r="AF157" t="n">
        <v>2.014948527147603e-06</v>
      </c>
      <c r="AG157" t="n">
        <v>2.38125</v>
      </c>
      <c r="AH157" t="n">
        <v>2460410.069119308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1.75</v>
      </c>
      <c r="E158" t="n">
        <v>57.14</v>
      </c>
      <c r="F158" t="n">
        <v>53.09</v>
      </c>
      <c r="G158" t="n">
        <v>167.65</v>
      </c>
      <c r="H158" t="n">
        <v>1.81</v>
      </c>
      <c r="I158" t="n">
        <v>19</v>
      </c>
      <c r="J158" t="n">
        <v>393.73</v>
      </c>
      <c r="K158" t="n">
        <v>61.82</v>
      </c>
      <c r="L158" t="n">
        <v>40</v>
      </c>
      <c r="M158" t="n">
        <v>17</v>
      </c>
      <c r="N158" t="n">
        <v>141.91</v>
      </c>
      <c r="O158" t="n">
        <v>48794.7</v>
      </c>
      <c r="P158" t="n">
        <v>984.61</v>
      </c>
      <c r="Q158" t="n">
        <v>1367.22</v>
      </c>
      <c r="R158" t="n">
        <v>123.35</v>
      </c>
      <c r="S158" t="n">
        <v>104.26</v>
      </c>
      <c r="T158" t="n">
        <v>8638.370000000001</v>
      </c>
      <c r="U158" t="n">
        <v>0.85</v>
      </c>
      <c r="V158" t="n">
        <v>0.9</v>
      </c>
      <c r="W158" t="n">
        <v>20.67</v>
      </c>
      <c r="X158" t="n">
        <v>0.51</v>
      </c>
      <c r="Y158" t="n">
        <v>1</v>
      </c>
      <c r="Z158" t="n">
        <v>10</v>
      </c>
      <c r="AA158" t="n">
        <v>1989.010286620396</v>
      </c>
      <c r="AB158" t="n">
        <v>2721.451623094862</v>
      </c>
      <c r="AC158" t="n">
        <v>2461.72009976803</v>
      </c>
      <c r="AD158" t="n">
        <v>1989010.286620396</v>
      </c>
      <c r="AE158" t="n">
        <v>2721451.623094861</v>
      </c>
      <c r="AF158" t="n">
        <v>2.015063673643239e-06</v>
      </c>
      <c r="AG158" t="n">
        <v>2.380833333333333</v>
      </c>
      <c r="AH158" t="n">
        <v>2461720.09976803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1.6692</v>
      </c>
      <c r="E2" t="n">
        <v>59.91</v>
      </c>
      <c r="F2" t="n">
        <v>56.72</v>
      </c>
      <c r="G2" t="n">
        <v>24.48</v>
      </c>
      <c r="H2" t="n">
        <v>0.64</v>
      </c>
      <c r="I2" t="n">
        <v>139</v>
      </c>
      <c r="J2" t="n">
        <v>26.11</v>
      </c>
      <c r="K2" t="n">
        <v>12.1</v>
      </c>
      <c r="L2" t="n">
        <v>1</v>
      </c>
      <c r="M2" t="n">
        <v>4</v>
      </c>
      <c r="N2" t="n">
        <v>3.01</v>
      </c>
      <c r="O2" t="n">
        <v>3454.41</v>
      </c>
      <c r="P2" t="n">
        <v>164.67</v>
      </c>
      <c r="Q2" t="n">
        <v>1368.45</v>
      </c>
      <c r="R2" t="n">
        <v>234.92</v>
      </c>
      <c r="S2" t="n">
        <v>104.26</v>
      </c>
      <c r="T2" t="n">
        <v>63823.23</v>
      </c>
      <c r="U2" t="n">
        <v>0.44</v>
      </c>
      <c r="V2" t="n">
        <v>0.85</v>
      </c>
      <c r="W2" t="n">
        <v>21.05</v>
      </c>
      <c r="X2" t="n">
        <v>4.12</v>
      </c>
      <c r="Y2" t="n">
        <v>1</v>
      </c>
      <c r="Z2" t="n">
        <v>10</v>
      </c>
      <c r="AA2" t="n">
        <v>488.9062865477423</v>
      </c>
      <c r="AB2" t="n">
        <v>668.9431502777192</v>
      </c>
      <c r="AC2" t="n">
        <v>605.100154882821</v>
      </c>
      <c r="AD2" t="n">
        <v>488906.2865477423</v>
      </c>
      <c r="AE2" t="n">
        <v>668943.1502777191</v>
      </c>
      <c r="AF2" t="n">
        <v>5.730027319262558e-06</v>
      </c>
      <c r="AG2" t="n">
        <v>2.49625</v>
      </c>
      <c r="AH2" t="n">
        <v>605100.154882821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1.6704</v>
      </c>
      <c r="E3" t="n">
        <v>59.87</v>
      </c>
      <c r="F3" t="n">
        <v>56.69</v>
      </c>
      <c r="G3" t="n">
        <v>24.65</v>
      </c>
      <c r="H3" t="n">
        <v>0.79</v>
      </c>
      <c r="I3" t="n">
        <v>138</v>
      </c>
      <c r="J3" t="n">
        <v>26.38</v>
      </c>
      <c r="K3" t="n">
        <v>12.1</v>
      </c>
      <c r="L3" t="n">
        <v>1.25</v>
      </c>
      <c r="M3" t="n">
        <v>0</v>
      </c>
      <c r="N3" t="n">
        <v>3.04</v>
      </c>
      <c r="O3" t="n">
        <v>3487.87</v>
      </c>
      <c r="P3" t="n">
        <v>166.01</v>
      </c>
      <c r="Q3" t="n">
        <v>1368.49</v>
      </c>
      <c r="R3" t="n">
        <v>233.47</v>
      </c>
      <c r="S3" t="n">
        <v>104.26</v>
      </c>
      <c r="T3" t="n">
        <v>63103.29</v>
      </c>
      <c r="U3" t="n">
        <v>0.45</v>
      </c>
      <c r="V3" t="n">
        <v>0.85</v>
      </c>
      <c r="W3" t="n">
        <v>21.06</v>
      </c>
      <c r="X3" t="n">
        <v>4.1</v>
      </c>
      <c r="Y3" t="n">
        <v>1</v>
      </c>
      <c r="Z3" t="n">
        <v>10</v>
      </c>
      <c r="AA3" t="n">
        <v>490.3776406684095</v>
      </c>
      <c r="AB3" t="n">
        <v>670.9563218971787</v>
      </c>
      <c r="AC3" t="n">
        <v>606.9211922284234</v>
      </c>
      <c r="AD3" t="n">
        <v>490377.6406684095</v>
      </c>
      <c r="AE3" t="n">
        <v>670956.3218971787</v>
      </c>
      <c r="AF3" t="n">
        <v>5.734146677507894e-06</v>
      </c>
      <c r="AG3" t="n">
        <v>2.494583333333333</v>
      </c>
      <c r="AH3" t="n">
        <v>606921.1922284233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1.321</v>
      </c>
      <c r="E2" t="n">
        <v>75.7</v>
      </c>
      <c r="F2" t="n">
        <v>65</v>
      </c>
      <c r="G2" t="n">
        <v>9.199999999999999</v>
      </c>
      <c r="H2" t="n">
        <v>0.18</v>
      </c>
      <c r="I2" t="n">
        <v>424</v>
      </c>
      <c r="J2" t="n">
        <v>98.70999999999999</v>
      </c>
      <c r="K2" t="n">
        <v>39.72</v>
      </c>
      <c r="L2" t="n">
        <v>1</v>
      </c>
      <c r="M2" t="n">
        <v>422</v>
      </c>
      <c r="N2" t="n">
        <v>12.99</v>
      </c>
      <c r="O2" t="n">
        <v>12407.75</v>
      </c>
      <c r="P2" t="n">
        <v>587.85</v>
      </c>
      <c r="Q2" t="n">
        <v>1369.28</v>
      </c>
      <c r="R2" t="n">
        <v>510.71</v>
      </c>
      <c r="S2" t="n">
        <v>104.26</v>
      </c>
      <c r="T2" t="n">
        <v>200289.51</v>
      </c>
      <c r="U2" t="n">
        <v>0.2</v>
      </c>
      <c r="V2" t="n">
        <v>0.74</v>
      </c>
      <c r="W2" t="n">
        <v>21.32</v>
      </c>
      <c r="X2" t="n">
        <v>12.38</v>
      </c>
      <c r="Y2" t="n">
        <v>1</v>
      </c>
      <c r="Z2" t="n">
        <v>10</v>
      </c>
      <c r="AA2" t="n">
        <v>1709.360350389084</v>
      </c>
      <c r="AB2" t="n">
        <v>2338.822243058718</v>
      </c>
      <c r="AC2" t="n">
        <v>2115.608330738828</v>
      </c>
      <c r="AD2" t="n">
        <v>1709360.350389084</v>
      </c>
      <c r="AE2" t="n">
        <v>2338822.243058717</v>
      </c>
      <c r="AF2" t="n">
        <v>2.472100383799685e-06</v>
      </c>
      <c r="AG2" t="n">
        <v>3.154166666666667</v>
      </c>
      <c r="AH2" t="n">
        <v>2115608.330738828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1.4175</v>
      </c>
      <c r="E3" t="n">
        <v>70.55</v>
      </c>
      <c r="F3" t="n">
        <v>61.94</v>
      </c>
      <c r="G3" t="n">
        <v>11.54</v>
      </c>
      <c r="H3" t="n">
        <v>0.22</v>
      </c>
      <c r="I3" t="n">
        <v>322</v>
      </c>
      <c r="J3" t="n">
        <v>99.02</v>
      </c>
      <c r="K3" t="n">
        <v>39.72</v>
      </c>
      <c r="L3" t="n">
        <v>1.25</v>
      </c>
      <c r="M3" t="n">
        <v>320</v>
      </c>
      <c r="N3" t="n">
        <v>13.05</v>
      </c>
      <c r="O3" t="n">
        <v>12446.14</v>
      </c>
      <c r="P3" t="n">
        <v>558.09</v>
      </c>
      <c r="Q3" t="n">
        <v>1368.7</v>
      </c>
      <c r="R3" t="n">
        <v>411.02</v>
      </c>
      <c r="S3" t="n">
        <v>104.26</v>
      </c>
      <c r="T3" t="n">
        <v>150953.86</v>
      </c>
      <c r="U3" t="n">
        <v>0.25</v>
      </c>
      <c r="V3" t="n">
        <v>0.77</v>
      </c>
      <c r="W3" t="n">
        <v>21.16</v>
      </c>
      <c r="X3" t="n">
        <v>9.33</v>
      </c>
      <c r="Y3" t="n">
        <v>1</v>
      </c>
      <c r="Z3" t="n">
        <v>10</v>
      </c>
      <c r="AA3" t="n">
        <v>1515.808396645448</v>
      </c>
      <c r="AB3" t="n">
        <v>2073.99592103712</v>
      </c>
      <c r="AC3" t="n">
        <v>1876.056661204895</v>
      </c>
      <c r="AD3" t="n">
        <v>1515808.396645448</v>
      </c>
      <c r="AE3" t="n">
        <v>2073995.921037121</v>
      </c>
      <c r="AF3" t="n">
        <v>2.652689094652576e-06</v>
      </c>
      <c r="AG3" t="n">
        <v>2.939583333333333</v>
      </c>
      <c r="AH3" t="n">
        <v>1876056.661204895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1.4837</v>
      </c>
      <c r="E4" t="n">
        <v>67.40000000000001</v>
      </c>
      <c r="F4" t="n">
        <v>60.09</v>
      </c>
      <c r="G4" t="n">
        <v>13.92</v>
      </c>
      <c r="H4" t="n">
        <v>0.27</v>
      </c>
      <c r="I4" t="n">
        <v>259</v>
      </c>
      <c r="J4" t="n">
        <v>99.33</v>
      </c>
      <c r="K4" t="n">
        <v>39.72</v>
      </c>
      <c r="L4" t="n">
        <v>1.5</v>
      </c>
      <c r="M4" t="n">
        <v>257</v>
      </c>
      <c r="N4" t="n">
        <v>13.11</v>
      </c>
      <c r="O4" t="n">
        <v>12484.55</v>
      </c>
      <c r="P4" t="n">
        <v>539.1799999999999</v>
      </c>
      <c r="Q4" t="n">
        <v>1368.38</v>
      </c>
      <c r="R4" t="n">
        <v>350.24</v>
      </c>
      <c r="S4" t="n">
        <v>104.26</v>
      </c>
      <c r="T4" t="n">
        <v>120881.22</v>
      </c>
      <c r="U4" t="n">
        <v>0.3</v>
      </c>
      <c r="V4" t="n">
        <v>0.8</v>
      </c>
      <c r="W4" t="n">
        <v>21.07</v>
      </c>
      <c r="X4" t="n">
        <v>7.49</v>
      </c>
      <c r="Y4" t="n">
        <v>1</v>
      </c>
      <c r="Z4" t="n">
        <v>10</v>
      </c>
      <c r="AA4" t="n">
        <v>1402.159592112842</v>
      </c>
      <c r="AB4" t="n">
        <v>1918.496612844211</v>
      </c>
      <c r="AC4" t="n">
        <v>1735.397988741266</v>
      </c>
      <c r="AD4" t="n">
        <v>1402159.592112842</v>
      </c>
      <c r="AE4" t="n">
        <v>1918496.612844211</v>
      </c>
      <c r="AF4" t="n">
        <v>2.776574821683264e-06</v>
      </c>
      <c r="AG4" t="n">
        <v>2.808333333333334</v>
      </c>
      <c r="AH4" t="n">
        <v>1735397.988741266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1.5314</v>
      </c>
      <c r="E5" t="n">
        <v>65.3</v>
      </c>
      <c r="F5" t="n">
        <v>58.85</v>
      </c>
      <c r="G5" t="n">
        <v>16.27</v>
      </c>
      <c r="H5" t="n">
        <v>0.31</v>
      </c>
      <c r="I5" t="n">
        <v>217</v>
      </c>
      <c r="J5" t="n">
        <v>99.64</v>
      </c>
      <c r="K5" t="n">
        <v>39.72</v>
      </c>
      <c r="L5" t="n">
        <v>1.75</v>
      </c>
      <c r="M5" t="n">
        <v>215</v>
      </c>
      <c r="N5" t="n">
        <v>13.18</v>
      </c>
      <c r="O5" t="n">
        <v>12522.99</v>
      </c>
      <c r="P5" t="n">
        <v>525.92</v>
      </c>
      <c r="Q5" t="n">
        <v>1367.85</v>
      </c>
      <c r="R5" t="n">
        <v>309.5</v>
      </c>
      <c r="S5" t="n">
        <v>104.26</v>
      </c>
      <c r="T5" t="n">
        <v>100721.57</v>
      </c>
      <c r="U5" t="n">
        <v>0.34</v>
      </c>
      <c r="V5" t="n">
        <v>0.8100000000000001</v>
      </c>
      <c r="W5" t="n">
        <v>21.02</v>
      </c>
      <c r="X5" t="n">
        <v>6.26</v>
      </c>
      <c r="Y5" t="n">
        <v>1</v>
      </c>
      <c r="Z5" t="n">
        <v>10</v>
      </c>
      <c r="AA5" t="n">
        <v>1327.681884299285</v>
      </c>
      <c r="AB5" t="n">
        <v>1816.592927289129</v>
      </c>
      <c r="AC5" t="n">
        <v>1643.219847912841</v>
      </c>
      <c r="AD5" t="n">
        <v>1327681.884299285</v>
      </c>
      <c r="AE5" t="n">
        <v>1816592.927289129</v>
      </c>
      <c r="AF5" t="n">
        <v>2.865839915027129e-06</v>
      </c>
      <c r="AG5" t="n">
        <v>2.720833333333333</v>
      </c>
      <c r="AH5" t="n">
        <v>1643219.847912841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1.5684</v>
      </c>
      <c r="E6" t="n">
        <v>63.76</v>
      </c>
      <c r="F6" t="n">
        <v>57.95</v>
      </c>
      <c r="G6" t="n">
        <v>18.69</v>
      </c>
      <c r="H6" t="n">
        <v>0.35</v>
      </c>
      <c r="I6" t="n">
        <v>186</v>
      </c>
      <c r="J6" t="n">
        <v>99.95</v>
      </c>
      <c r="K6" t="n">
        <v>39.72</v>
      </c>
      <c r="L6" t="n">
        <v>2</v>
      </c>
      <c r="M6" t="n">
        <v>184</v>
      </c>
      <c r="N6" t="n">
        <v>13.24</v>
      </c>
      <c r="O6" t="n">
        <v>12561.45</v>
      </c>
      <c r="P6" t="n">
        <v>515.48</v>
      </c>
      <c r="Q6" t="n">
        <v>1367.99</v>
      </c>
      <c r="R6" t="n">
        <v>280.77</v>
      </c>
      <c r="S6" t="n">
        <v>104.26</v>
      </c>
      <c r="T6" t="n">
        <v>86513.44</v>
      </c>
      <c r="U6" t="n">
        <v>0.37</v>
      </c>
      <c r="V6" t="n">
        <v>0.83</v>
      </c>
      <c r="W6" t="n">
        <v>20.95</v>
      </c>
      <c r="X6" t="n">
        <v>5.36</v>
      </c>
      <c r="Y6" t="n">
        <v>1</v>
      </c>
      <c r="Z6" t="n">
        <v>10</v>
      </c>
      <c r="AA6" t="n">
        <v>1273.275392207993</v>
      </c>
      <c r="AB6" t="n">
        <v>1742.151564564792</v>
      </c>
      <c r="AC6" t="n">
        <v>1575.883064367806</v>
      </c>
      <c r="AD6" t="n">
        <v>1273275.392207992</v>
      </c>
      <c r="AE6" t="n">
        <v>1742151.564564792</v>
      </c>
      <c r="AF6" t="n">
        <v>2.935081182400777e-06</v>
      </c>
      <c r="AG6" t="n">
        <v>2.656666666666667</v>
      </c>
      <c r="AH6" t="n">
        <v>1575883.064367806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1.5977</v>
      </c>
      <c r="E7" t="n">
        <v>62.59</v>
      </c>
      <c r="F7" t="n">
        <v>57.25</v>
      </c>
      <c r="G7" t="n">
        <v>21.07</v>
      </c>
      <c r="H7" t="n">
        <v>0.39</v>
      </c>
      <c r="I7" t="n">
        <v>163</v>
      </c>
      <c r="J7" t="n">
        <v>100.27</v>
      </c>
      <c r="K7" t="n">
        <v>39.72</v>
      </c>
      <c r="L7" t="n">
        <v>2.25</v>
      </c>
      <c r="M7" t="n">
        <v>161</v>
      </c>
      <c r="N7" t="n">
        <v>13.3</v>
      </c>
      <c r="O7" t="n">
        <v>12599.94</v>
      </c>
      <c r="P7" t="n">
        <v>506.85</v>
      </c>
      <c r="Q7" t="n">
        <v>1367.9</v>
      </c>
      <c r="R7" t="n">
        <v>258.86</v>
      </c>
      <c r="S7" t="n">
        <v>104.26</v>
      </c>
      <c r="T7" t="n">
        <v>75670.25</v>
      </c>
      <c r="U7" t="n">
        <v>0.4</v>
      </c>
      <c r="V7" t="n">
        <v>0.84</v>
      </c>
      <c r="W7" t="n">
        <v>20.89</v>
      </c>
      <c r="X7" t="n">
        <v>4.66</v>
      </c>
      <c r="Y7" t="n">
        <v>1</v>
      </c>
      <c r="Z7" t="n">
        <v>10</v>
      </c>
      <c r="AA7" t="n">
        <v>1231.527057347061</v>
      </c>
      <c r="AB7" t="n">
        <v>1685.02965100152</v>
      </c>
      <c r="AC7" t="n">
        <v>1524.212786063903</v>
      </c>
      <c r="AD7" t="n">
        <v>1231527.057347061</v>
      </c>
      <c r="AE7" t="n">
        <v>1685029.65100152</v>
      </c>
      <c r="AF7" t="n">
        <v>2.989912780618286e-06</v>
      </c>
      <c r="AG7" t="n">
        <v>2.607916666666667</v>
      </c>
      <c r="AH7" t="n">
        <v>1524212.786063903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1.6205</v>
      </c>
      <c r="E8" t="n">
        <v>61.71</v>
      </c>
      <c r="F8" t="n">
        <v>56.74</v>
      </c>
      <c r="G8" t="n">
        <v>23.48</v>
      </c>
      <c r="H8" t="n">
        <v>0.44</v>
      </c>
      <c r="I8" t="n">
        <v>145</v>
      </c>
      <c r="J8" t="n">
        <v>100.58</v>
      </c>
      <c r="K8" t="n">
        <v>39.72</v>
      </c>
      <c r="L8" t="n">
        <v>2.5</v>
      </c>
      <c r="M8" t="n">
        <v>143</v>
      </c>
      <c r="N8" t="n">
        <v>13.36</v>
      </c>
      <c r="O8" t="n">
        <v>12638.45</v>
      </c>
      <c r="P8" t="n">
        <v>500.2</v>
      </c>
      <c r="Q8" t="n">
        <v>1367.72</v>
      </c>
      <c r="R8" t="n">
        <v>241.63</v>
      </c>
      <c r="S8" t="n">
        <v>104.26</v>
      </c>
      <c r="T8" t="n">
        <v>67146.35000000001</v>
      </c>
      <c r="U8" t="n">
        <v>0.43</v>
      </c>
      <c r="V8" t="n">
        <v>0.84</v>
      </c>
      <c r="W8" t="n">
        <v>20.88</v>
      </c>
      <c r="X8" t="n">
        <v>4.15</v>
      </c>
      <c r="Y8" t="n">
        <v>1</v>
      </c>
      <c r="Z8" t="n">
        <v>10</v>
      </c>
      <c r="AA8" t="n">
        <v>1200.445034110706</v>
      </c>
      <c r="AB8" t="n">
        <v>1642.501855567452</v>
      </c>
      <c r="AC8" t="n">
        <v>1485.743783737926</v>
      </c>
      <c r="AD8" t="n">
        <v>1200445.034110706</v>
      </c>
      <c r="AE8" t="n">
        <v>1642501.855567452</v>
      </c>
      <c r="AF8" t="n">
        <v>3.032580372405291e-06</v>
      </c>
      <c r="AG8" t="n">
        <v>2.57125</v>
      </c>
      <c r="AH8" t="n">
        <v>1485743.783737926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1.6394</v>
      </c>
      <c r="E9" t="n">
        <v>61</v>
      </c>
      <c r="F9" t="n">
        <v>56.34</v>
      </c>
      <c r="G9" t="n">
        <v>26</v>
      </c>
      <c r="H9" t="n">
        <v>0.48</v>
      </c>
      <c r="I9" t="n">
        <v>130</v>
      </c>
      <c r="J9" t="n">
        <v>100.89</v>
      </c>
      <c r="K9" t="n">
        <v>39.72</v>
      </c>
      <c r="L9" t="n">
        <v>2.75</v>
      </c>
      <c r="M9" t="n">
        <v>128</v>
      </c>
      <c r="N9" t="n">
        <v>13.42</v>
      </c>
      <c r="O9" t="n">
        <v>12676.98</v>
      </c>
      <c r="P9" t="n">
        <v>494.26</v>
      </c>
      <c r="Q9" t="n">
        <v>1367.65</v>
      </c>
      <c r="R9" t="n">
        <v>228.4</v>
      </c>
      <c r="S9" t="n">
        <v>104.26</v>
      </c>
      <c r="T9" t="n">
        <v>60605.87</v>
      </c>
      <c r="U9" t="n">
        <v>0.46</v>
      </c>
      <c r="V9" t="n">
        <v>0.85</v>
      </c>
      <c r="W9" t="n">
        <v>20.87</v>
      </c>
      <c r="X9" t="n">
        <v>3.75</v>
      </c>
      <c r="Y9" t="n">
        <v>1</v>
      </c>
      <c r="Z9" t="n">
        <v>10</v>
      </c>
      <c r="AA9" t="n">
        <v>1174.874579534748</v>
      </c>
      <c r="AB9" t="n">
        <v>1607.515231527786</v>
      </c>
      <c r="AC9" t="n">
        <v>1454.096233992571</v>
      </c>
      <c r="AD9" t="n">
        <v>1174874.579534748</v>
      </c>
      <c r="AE9" t="n">
        <v>1607515.231527786</v>
      </c>
      <c r="AF9" t="n">
        <v>3.067949560333992e-06</v>
      </c>
      <c r="AG9" t="n">
        <v>2.541666666666667</v>
      </c>
      <c r="AH9" t="n">
        <v>1454096.233992571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1.6561</v>
      </c>
      <c r="E10" t="n">
        <v>60.38</v>
      </c>
      <c r="F10" t="n">
        <v>55.97</v>
      </c>
      <c r="G10" t="n">
        <v>28.46</v>
      </c>
      <c r="H10" t="n">
        <v>0.52</v>
      </c>
      <c r="I10" t="n">
        <v>118</v>
      </c>
      <c r="J10" t="n">
        <v>101.2</v>
      </c>
      <c r="K10" t="n">
        <v>39.72</v>
      </c>
      <c r="L10" t="n">
        <v>3</v>
      </c>
      <c r="M10" t="n">
        <v>116</v>
      </c>
      <c r="N10" t="n">
        <v>13.49</v>
      </c>
      <c r="O10" t="n">
        <v>12715.54</v>
      </c>
      <c r="P10" t="n">
        <v>488.64</v>
      </c>
      <c r="Q10" t="n">
        <v>1367.67</v>
      </c>
      <c r="R10" t="n">
        <v>216.33</v>
      </c>
      <c r="S10" t="n">
        <v>104.26</v>
      </c>
      <c r="T10" t="n">
        <v>54633.44</v>
      </c>
      <c r="U10" t="n">
        <v>0.48</v>
      </c>
      <c r="V10" t="n">
        <v>0.86</v>
      </c>
      <c r="W10" t="n">
        <v>20.85</v>
      </c>
      <c r="X10" t="n">
        <v>3.38</v>
      </c>
      <c r="Y10" t="n">
        <v>1</v>
      </c>
      <c r="Z10" t="n">
        <v>10</v>
      </c>
      <c r="AA10" t="n">
        <v>1152.099082692237</v>
      </c>
      <c r="AB10" t="n">
        <v>1576.352791963856</v>
      </c>
      <c r="AC10" t="n">
        <v>1425.907893923864</v>
      </c>
      <c r="AD10" t="n">
        <v>1152099.082692237</v>
      </c>
      <c r="AE10" t="n">
        <v>1576352.791963856</v>
      </c>
      <c r="AF10" t="n">
        <v>3.099201699932368e-06</v>
      </c>
      <c r="AG10" t="n">
        <v>2.515833333333334</v>
      </c>
      <c r="AH10" t="n">
        <v>1425907.893923864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1.6699</v>
      </c>
      <c r="E11" t="n">
        <v>59.88</v>
      </c>
      <c r="F11" t="n">
        <v>55.68</v>
      </c>
      <c r="G11" t="n">
        <v>30.93</v>
      </c>
      <c r="H11" t="n">
        <v>0.5600000000000001</v>
      </c>
      <c r="I11" t="n">
        <v>108</v>
      </c>
      <c r="J11" t="n">
        <v>101.52</v>
      </c>
      <c r="K11" t="n">
        <v>39.72</v>
      </c>
      <c r="L11" t="n">
        <v>3.25</v>
      </c>
      <c r="M11" t="n">
        <v>106</v>
      </c>
      <c r="N11" t="n">
        <v>13.55</v>
      </c>
      <c r="O11" t="n">
        <v>12754.13</v>
      </c>
      <c r="P11" t="n">
        <v>484.03</v>
      </c>
      <c r="Q11" t="n">
        <v>1367.61</v>
      </c>
      <c r="R11" t="n">
        <v>206.91</v>
      </c>
      <c r="S11" t="n">
        <v>104.26</v>
      </c>
      <c r="T11" t="n">
        <v>49973.14</v>
      </c>
      <c r="U11" t="n">
        <v>0.5</v>
      </c>
      <c r="V11" t="n">
        <v>0.86</v>
      </c>
      <c r="W11" t="n">
        <v>20.82</v>
      </c>
      <c r="X11" t="n">
        <v>3.09</v>
      </c>
      <c r="Y11" t="n">
        <v>1</v>
      </c>
      <c r="Z11" t="n">
        <v>10</v>
      </c>
      <c r="AA11" t="n">
        <v>1133.686765796548</v>
      </c>
      <c r="AB11" t="n">
        <v>1551.160247693082</v>
      </c>
      <c r="AC11" t="n">
        <v>1403.119690720335</v>
      </c>
      <c r="AD11" t="n">
        <v>1133686.765796548</v>
      </c>
      <c r="AE11" t="n">
        <v>1551160.247693082</v>
      </c>
      <c r="AF11" t="n">
        <v>3.125026821277133e-06</v>
      </c>
      <c r="AG11" t="n">
        <v>2.495</v>
      </c>
      <c r="AH11" t="n">
        <v>1403119.690720335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1.6837</v>
      </c>
      <c r="E12" t="n">
        <v>59.39</v>
      </c>
      <c r="F12" t="n">
        <v>55.37</v>
      </c>
      <c r="G12" t="n">
        <v>33.56</v>
      </c>
      <c r="H12" t="n">
        <v>0.6</v>
      </c>
      <c r="I12" t="n">
        <v>99</v>
      </c>
      <c r="J12" t="n">
        <v>101.83</v>
      </c>
      <c r="K12" t="n">
        <v>39.72</v>
      </c>
      <c r="L12" t="n">
        <v>3.5</v>
      </c>
      <c r="M12" t="n">
        <v>97</v>
      </c>
      <c r="N12" t="n">
        <v>13.61</v>
      </c>
      <c r="O12" t="n">
        <v>12792.74</v>
      </c>
      <c r="P12" t="n">
        <v>478.61</v>
      </c>
      <c r="Q12" t="n">
        <v>1367.49</v>
      </c>
      <c r="R12" t="n">
        <v>197.69</v>
      </c>
      <c r="S12" t="n">
        <v>104.26</v>
      </c>
      <c r="T12" t="n">
        <v>45404.67</v>
      </c>
      <c r="U12" t="n">
        <v>0.53</v>
      </c>
      <c r="V12" t="n">
        <v>0.87</v>
      </c>
      <c r="W12" t="n">
        <v>20.79</v>
      </c>
      <c r="X12" t="n">
        <v>2.79</v>
      </c>
      <c r="Y12" t="n">
        <v>1</v>
      </c>
      <c r="Z12" t="n">
        <v>10</v>
      </c>
      <c r="AA12" t="n">
        <v>1114.367893317616</v>
      </c>
      <c r="AB12" t="n">
        <v>1524.727314078905</v>
      </c>
      <c r="AC12" t="n">
        <v>1379.209479191439</v>
      </c>
      <c r="AD12" t="n">
        <v>1114367.893317616</v>
      </c>
      <c r="AE12" t="n">
        <v>1524727.314078904</v>
      </c>
      <c r="AF12" t="n">
        <v>3.1508519426219e-06</v>
      </c>
      <c r="AG12" t="n">
        <v>2.474583333333333</v>
      </c>
      <c r="AH12" t="n">
        <v>1379209.479191439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1.6923</v>
      </c>
      <c r="E13" t="n">
        <v>59.09</v>
      </c>
      <c r="F13" t="n">
        <v>55.21</v>
      </c>
      <c r="G13" t="n">
        <v>36.01</v>
      </c>
      <c r="H13" t="n">
        <v>0.65</v>
      </c>
      <c r="I13" t="n">
        <v>92</v>
      </c>
      <c r="J13" t="n">
        <v>102.14</v>
      </c>
      <c r="K13" t="n">
        <v>39.72</v>
      </c>
      <c r="L13" t="n">
        <v>3.75</v>
      </c>
      <c r="M13" t="n">
        <v>90</v>
      </c>
      <c r="N13" t="n">
        <v>13.68</v>
      </c>
      <c r="O13" t="n">
        <v>12831.37</v>
      </c>
      <c r="P13" t="n">
        <v>474.69</v>
      </c>
      <c r="Q13" t="n">
        <v>1367.51</v>
      </c>
      <c r="R13" t="n">
        <v>192.04</v>
      </c>
      <c r="S13" t="n">
        <v>104.26</v>
      </c>
      <c r="T13" t="n">
        <v>42616.68</v>
      </c>
      <c r="U13" t="n">
        <v>0.54</v>
      </c>
      <c r="V13" t="n">
        <v>0.87</v>
      </c>
      <c r="W13" t="n">
        <v>20.8</v>
      </c>
      <c r="X13" t="n">
        <v>2.63</v>
      </c>
      <c r="Y13" t="n">
        <v>1</v>
      </c>
      <c r="Z13" t="n">
        <v>10</v>
      </c>
      <c r="AA13" t="n">
        <v>1101.953320822926</v>
      </c>
      <c r="AB13" t="n">
        <v>1507.741148299385</v>
      </c>
      <c r="AC13" t="n">
        <v>1363.844449233684</v>
      </c>
      <c r="AD13" t="n">
        <v>1101953.320822926</v>
      </c>
      <c r="AE13" t="n">
        <v>1507741.148299386</v>
      </c>
      <c r="AF13" t="n">
        <v>3.166945858822261e-06</v>
      </c>
      <c r="AG13" t="n">
        <v>2.462083333333334</v>
      </c>
      <c r="AH13" t="n">
        <v>1363844.449233684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1.7017</v>
      </c>
      <c r="E14" t="n">
        <v>58.77</v>
      </c>
      <c r="F14" t="n">
        <v>55.01</v>
      </c>
      <c r="G14" t="n">
        <v>38.38</v>
      </c>
      <c r="H14" t="n">
        <v>0.6899999999999999</v>
      </c>
      <c r="I14" t="n">
        <v>86</v>
      </c>
      <c r="J14" t="n">
        <v>102.45</v>
      </c>
      <c r="K14" t="n">
        <v>39.72</v>
      </c>
      <c r="L14" t="n">
        <v>4</v>
      </c>
      <c r="M14" t="n">
        <v>84</v>
      </c>
      <c r="N14" t="n">
        <v>13.74</v>
      </c>
      <c r="O14" t="n">
        <v>12870.03</v>
      </c>
      <c r="P14" t="n">
        <v>470.64</v>
      </c>
      <c r="Q14" t="n">
        <v>1367.54</v>
      </c>
      <c r="R14" t="n">
        <v>185.2</v>
      </c>
      <c r="S14" t="n">
        <v>104.26</v>
      </c>
      <c r="T14" t="n">
        <v>39227.29</v>
      </c>
      <c r="U14" t="n">
        <v>0.5600000000000001</v>
      </c>
      <c r="V14" t="n">
        <v>0.87</v>
      </c>
      <c r="W14" t="n">
        <v>20.79</v>
      </c>
      <c r="X14" t="n">
        <v>2.43</v>
      </c>
      <c r="Y14" t="n">
        <v>1</v>
      </c>
      <c r="Z14" t="n">
        <v>10</v>
      </c>
      <c r="AA14" t="n">
        <v>1088.682098735142</v>
      </c>
      <c r="AB14" t="n">
        <v>1489.582876753883</v>
      </c>
      <c r="AC14" t="n">
        <v>1347.419177639189</v>
      </c>
      <c r="AD14" t="n">
        <v>1088682.098735142</v>
      </c>
      <c r="AE14" t="n">
        <v>1489582.876753883</v>
      </c>
      <c r="AF14" t="n">
        <v>3.184536883506376e-06</v>
      </c>
      <c r="AG14" t="n">
        <v>2.44875</v>
      </c>
      <c r="AH14" t="n">
        <v>1347419.177639189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1.7095</v>
      </c>
      <c r="E15" t="n">
        <v>58.5</v>
      </c>
      <c r="F15" t="n">
        <v>54.87</v>
      </c>
      <c r="G15" t="n">
        <v>41.15</v>
      </c>
      <c r="H15" t="n">
        <v>0.73</v>
      </c>
      <c r="I15" t="n">
        <v>80</v>
      </c>
      <c r="J15" t="n">
        <v>102.77</v>
      </c>
      <c r="K15" t="n">
        <v>39.72</v>
      </c>
      <c r="L15" t="n">
        <v>4.25</v>
      </c>
      <c r="M15" t="n">
        <v>78</v>
      </c>
      <c r="N15" t="n">
        <v>13.8</v>
      </c>
      <c r="O15" t="n">
        <v>12908.71</v>
      </c>
      <c r="P15" t="n">
        <v>467.08</v>
      </c>
      <c r="Q15" t="n">
        <v>1367.48</v>
      </c>
      <c r="R15" t="n">
        <v>180.43</v>
      </c>
      <c r="S15" t="n">
        <v>104.26</v>
      </c>
      <c r="T15" t="n">
        <v>36870.15</v>
      </c>
      <c r="U15" t="n">
        <v>0.58</v>
      </c>
      <c r="V15" t="n">
        <v>0.87</v>
      </c>
      <c r="W15" t="n">
        <v>20.79</v>
      </c>
      <c r="X15" t="n">
        <v>2.28</v>
      </c>
      <c r="Y15" t="n">
        <v>1</v>
      </c>
      <c r="Z15" t="n">
        <v>10</v>
      </c>
      <c r="AA15" t="n">
        <v>1077.681540809352</v>
      </c>
      <c r="AB15" t="n">
        <v>1474.531428089452</v>
      </c>
      <c r="AC15" t="n">
        <v>1333.804218110451</v>
      </c>
      <c r="AD15" t="n">
        <v>1077681.540809352</v>
      </c>
      <c r="AE15" t="n">
        <v>1474531.428089452</v>
      </c>
      <c r="AF15" t="n">
        <v>3.199133691222983e-06</v>
      </c>
      <c r="AG15" t="n">
        <v>2.4375</v>
      </c>
      <c r="AH15" t="n">
        <v>1333804.218110451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1.7169</v>
      </c>
      <c r="E16" t="n">
        <v>58.25</v>
      </c>
      <c r="F16" t="n">
        <v>54.72</v>
      </c>
      <c r="G16" t="n">
        <v>43.77</v>
      </c>
      <c r="H16" t="n">
        <v>0.77</v>
      </c>
      <c r="I16" t="n">
        <v>75</v>
      </c>
      <c r="J16" t="n">
        <v>103.08</v>
      </c>
      <c r="K16" t="n">
        <v>39.72</v>
      </c>
      <c r="L16" t="n">
        <v>4.5</v>
      </c>
      <c r="M16" t="n">
        <v>73</v>
      </c>
      <c r="N16" t="n">
        <v>13.87</v>
      </c>
      <c r="O16" t="n">
        <v>12947.42</v>
      </c>
      <c r="P16" t="n">
        <v>463.03</v>
      </c>
      <c r="Q16" t="n">
        <v>1367.33</v>
      </c>
      <c r="R16" t="n">
        <v>175.68</v>
      </c>
      <c r="S16" t="n">
        <v>104.26</v>
      </c>
      <c r="T16" t="n">
        <v>34523.18</v>
      </c>
      <c r="U16" t="n">
        <v>0.59</v>
      </c>
      <c r="V16" t="n">
        <v>0.88</v>
      </c>
      <c r="W16" t="n">
        <v>20.77</v>
      </c>
      <c r="X16" t="n">
        <v>2.14</v>
      </c>
      <c r="Y16" t="n">
        <v>1</v>
      </c>
      <c r="Z16" t="n">
        <v>10</v>
      </c>
      <c r="AA16" t="n">
        <v>1066.269138975206</v>
      </c>
      <c r="AB16" t="n">
        <v>1458.916476420339</v>
      </c>
      <c r="AC16" t="n">
        <v>1319.679535512917</v>
      </c>
      <c r="AD16" t="n">
        <v>1066269.138975207</v>
      </c>
      <c r="AE16" t="n">
        <v>1458916.476420339</v>
      </c>
      <c r="AF16" t="n">
        <v>3.212981944697713e-06</v>
      </c>
      <c r="AG16" t="n">
        <v>2.427083333333333</v>
      </c>
      <c r="AH16" t="n">
        <v>1319679.535512917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1.723</v>
      </c>
      <c r="E17" t="n">
        <v>58.04</v>
      </c>
      <c r="F17" t="n">
        <v>54.59</v>
      </c>
      <c r="G17" t="n">
        <v>46.13</v>
      </c>
      <c r="H17" t="n">
        <v>0.8100000000000001</v>
      </c>
      <c r="I17" t="n">
        <v>71</v>
      </c>
      <c r="J17" t="n">
        <v>103.4</v>
      </c>
      <c r="K17" t="n">
        <v>39.72</v>
      </c>
      <c r="L17" t="n">
        <v>4.75</v>
      </c>
      <c r="M17" t="n">
        <v>69</v>
      </c>
      <c r="N17" t="n">
        <v>13.93</v>
      </c>
      <c r="O17" t="n">
        <v>12986.15</v>
      </c>
      <c r="P17" t="n">
        <v>459.94</v>
      </c>
      <c r="Q17" t="n">
        <v>1367.46</v>
      </c>
      <c r="R17" t="n">
        <v>171.72</v>
      </c>
      <c r="S17" t="n">
        <v>104.26</v>
      </c>
      <c r="T17" t="n">
        <v>32563.66</v>
      </c>
      <c r="U17" t="n">
        <v>0.61</v>
      </c>
      <c r="V17" t="n">
        <v>0.88</v>
      </c>
      <c r="W17" t="n">
        <v>20.77</v>
      </c>
      <c r="X17" t="n">
        <v>2.01</v>
      </c>
      <c r="Y17" t="n">
        <v>1</v>
      </c>
      <c r="Z17" t="n">
        <v>10</v>
      </c>
      <c r="AA17" t="n">
        <v>1057.236923629602</v>
      </c>
      <c r="AB17" t="n">
        <v>1446.558200911265</v>
      </c>
      <c r="AC17" t="n">
        <v>1308.50071647348</v>
      </c>
      <c r="AD17" t="n">
        <v>1057236.923629602</v>
      </c>
      <c r="AE17" t="n">
        <v>1446558.200911265</v>
      </c>
      <c r="AF17" t="n">
        <v>3.224397396886342e-06</v>
      </c>
      <c r="AG17" t="n">
        <v>2.418333333333333</v>
      </c>
      <c r="AH17" t="n">
        <v>1308500.71647348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1.7285</v>
      </c>
      <c r="E18" t="n">
        <v>57.85</v>
      </c>
      <c r="F18" t="n">
        <v>54.49</v>
      </c>
      <c r="G18" t="n">
        <v>48.8</v>
      </c>
      <c r="H18" t="n">
        <v>0.85</v>
      </c>
      <c r="I18" t="n">
        <v>67</v>
      </c>
      <c r="J18" t="n">
        <v>103.71</v>
      </c>
      <c r="K18" t="n">
        <v>39.72</v>
      </c>
      <c r="L18" t="n">
        <v>5</v>
      </c>
      <c r="M18" t="n">
        <v>65</v>
      </c>
      <c r="N18" t="n">
        <v>14</v>
      </c>
      <c r="O18" t="n">
        <v>13024.91</v>
      </c>
      <c r="P18" t="n">
        <v>456.13</v>
      </c>
      <c r="Q18" t="n">
        <v>1367.35</v>
      </c>
      <c r="R18" t="n">
        <v>168.71</v>
      </c>
      <c r="S18" t="n">
        <v>104.26</v>
      </c>
      <c r="T18" t="n">
        <v>31075.08</v>
      </c>
      <c r="U18" t="n">
        <v>0.62</v>
      </c>
      <c r="V18" t="n">
        <v>0.88</v>
      </c>
      <c r="W18" t="n">
        <v>20.75</v>
      </c>
      <c r="X18" t="n">
        <v>1.91</v>
      </c>
      <c r="Y18" t="n">
        <v>1</v>
      </c>
      <c r="Z18" t="n">
        <v>10</v>
      </c>
      <c r="AA18" t="n">
        <v>1047.836097951903</v>
      </c>
      <c r="AB18" t="n">
        <v>1433.695576483879</v>
      </c>
      <c r="AC18" t="n">
        <v>1296.865682868636</v>
      </c>
      <c r="AD18" t="n">
        <v>1047836.097951903</v>
      </c>
      <c r="AE18" t="n">
        <v>1433695.576483879</v>
      </c>
      <c r="AF18" t="n">
        <v>3.234690017712154e-06</v>
      </c>
      <c r="AG18" t="n">
        <v>2.410416666666667</v>
      </c>
      <c r="AH18" t="n">
        <v>1296865.682868636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1.7344</v>
      </c>
      <c r="E19" t="n">
        <v>57.66</v>
      </c>
      <c r="F19" t="n">
        <v>54.37</v>
      </c>
      <c r="G19" t="n">
        <v>51.78</v>
      </c>
      <c r="H19" t="n">
        <v>0.89</v>
      </c>
      <c r="I19" t="n">
        <v>63</v>
      </c>
      <c r="J19" t="n">
        <v>104.03</v>
      </c>
      <c r="K19" t="n">
        <v>39.72</v>
      </c>
      <c r="L19" t="n">
        <v>5.25</v>
      </c>
      <c r="M19" t="n">
        <v>61</v>
      </c>
      <c r="N19" t="n">
        <v>14.06</v>
      </c>
      <c r="O19" t="n">
        <v>13063.69</v>
      </c>
      <c r="P19" t="n">
        <v>452.88</v>
      </c>
      <c r="Q19" t="n">
        <v>1367.33</v>
      </c>
      <c r="R19" t="n">
        <v>164.9</v>
      </c>
      <c r="S19" t="n">
        <v>104.26</v>
      </c>
      <c r="T19" t="n">
        <v>29190.7</v>
      </c>
      <c r="U19" t="n">
        <v>0.63</v>
      </c>
      <c r="V19" t="n">
        <v>0.88</v>
      </c>
      <c r="W19" t="n">
        <v>20.75</v>
      </c>
      <c r="X19" t="n">
        <v>1.79</v>
      </c>
      <c r="Y19" t="n">
        <v>1</v>
      </c>
      <c r="Z19" t="n">
        <v>10</v>
      </c>
      <c r="AA19" t="n">
        <v>1038.900273238656</v>
      </c>
      <c r="AB19" t="n">
        <v>1421.469186890452</v>
      </c>
      <c r="AC19" t="n">
        <v>1285.80616273816</v>
      </c>
      <c r="AD19" t="n">
        <v>1038900.273238656</v>
      </c>
      <c r="AE19" t="n">
        <v>1421469.186890451</v>
      </c>
      <c r="AF19" t="n">
        <v>3.245731192779844e-06</v>
      </c>
      <c r="AG19" t="n">
        <v>2.4025</v>
      </c>
      <c r="AH19" t="n">
        <v>1285806.16273816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1.7397</v>
      </c>
      <c r="E20" t="n">
        <v>57.48</v>
      </c>
      <c r="F20" t="n">
        <v>54.26</v>
      </c>
      <c r="G20" t="n">
        <v>54.26</v>
      </c>
      <c r="H20" t="n">
        <v>0.93</v>
      </c>
      <c r="I20" t="n">
        <v>60</v>
      </c>
      <c r="J20" t="n">
        <v>104.34</v>
      </c>
      <c r="K20" t="n">
        <v>39.72</v>
      </c>
      <c r="L20" t="n">
        <v>5.5</v>
      </c>
      <c r="M20" t="n">
        <v>58</v>
      </c>
      <c r="N20" t="n">
        <v>14.12</v>
      </c>
      <c r="O20" t="n">
        <v>13102.5</v>
      </c>
      <c r="P20" t="n">
        <v>449.21</v>
      </c>
      <c r="Q20" t="n">
        <v>1367.35</v>
      </c>
      <c r="R20" t="n">
        <v>161.25</v>
      </c>
      <c r="S20" t="n">
        <v>104.26</v>
      </c>
      <c r="T20" t="n">
        <v>27383.72</v>
      </c>
      <c r="U20" t="n">
        <v>0.65</v>
      </c>
      <c r="V20" t="n">
        <v>0.88</v>
      </c>
      <c r="W20" t="n">
        <v>20.74</v>
      </c>
      <c r="X20" t="n">
        <v>1.68</v>
      </c>
      <c r="Y20" t="n">
        <v>1</v>
      </c>
      <c r="Z20" t="n">
        <v>10</v>
      </c>
      <c r="AA20" t="n">
        <v>1029.861895164167</v>
      </c>
      <c r="AB20" t="n">
        <v>1409.102479263835</v>
      </c>
      <c r="AC20" t="n">
        <v>1274.619716330645</v>
      </c>
      <c r="AD20" t="n">
        <v>1029861.895164166</v>
      </c>
      <c r="AE20" t="n">
        <v>1409102.479263835</v>
      </c>
      <c r="AF20" t="n">
        <v>3.255649536484717e-06</v>
      </c>
      <c r="AG20" t="n">
        <v>2.395</v>
      </c>
      <c r="AH20" t="n">
        <v>1274619.716330645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1.7432</v>
      </c>
      <c r="E21" t="n">
        <v>57.36</v>
      </c>
      <c r="F21" t="n">
        <v>54.21</v>
      </c>
      <c r="G21" t="n">
        <v>57.06</v>
      </c>
      <c r="H21" t="n">
        <v>0.97</v>
      </c>
      <c r="I21" t="n">
        <v>57</v>
      </c>
      <c r="J21" t="n">
        <v>104.65</v>
      </c>
      <c r="K21" t="n">
        <v>39.72</v>
      </c>
      <c r="L21" t="n">
        <v>5.75</v>
      </c>
      <c r="M21" t="n">
        <v>55</v>
      </c>
      <c r="N21" t="n">
        <v>14.19</v>
      </c>
      <c r="O21" t="n">
        <v>13141.33</v>
      </c>
      <c r="P21" t="n">
        <v>445.89</v>
      </c>
      <c r="Q21" t="n">
        <v>1367.44</v>
      </c>
      <c r="R21" t="n">
        <v>159.43</v>
      </c>
      <c r="S21" t="n">
        <v>104.26</v>
      </c>
      <c r="T21" t="n">
        <v>26485.2</v>
      </c>
      <c r="U21" t="n">
        <v>0.65</v>
      </c>
      <c r="V21" t="n">
        <v>0.88</v>
      </c>
      <c r="W21" t="n">
        <v>20.74</v>
      </c>
      <c r="X21" t="n">
        <v>1.63</v>
      </c>
      <c r="Y21" t="n">
        <v>1</v>
      </c>
      <c r="Z21" t="n">
        <v>10</v>
      </c>
      <c r="AA21" t="n">
        <v>1022.837767829362</v>
      </c>
      <c r="AB21" t="n">
        <v>1399.491758361728</v>
      </c>
      <c r="AC21" t="n">
        <v>1265.926229142704</v>
      </c>
      <c r="AD21" t="n">
        <v>1022837.767829362</v>
      </c>
      <c r="AE21" t="n">
        <v>1399491.758361728</v>
      </c>
      <c r="AF21" t="n">
        <v>3.262199386101144e-06</v>
      </c>
      <c r="AG21" t="n">
        <v>2.39</v>
      </c>
      <c r="AH21" t="n">
        <v>1265926.229142704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1.7484</v>
      </c>
      <c r="E22" t="n">
        <v>57.2</v>
      </c>
      <c r="F22" t="n">
        <v>54.1</v>
      </c>
      <c r="G22" t="n">
        <v>60.11</v>
      </c>
      <c r="H22" t="n">
        <v>1.01</v>
      </c>
      <c r="I22" t="n">
        <v>54</v>
      </c>
      <c r="J22" t="n">
        <v>104.97</v>
      </c>
      <c r="K22" t="n">
        <v>39.72</v>
      </c>
      <c r="L22" t="n">
        <v>6</v>
      </c>
      <c r="M22" t="n">
        <v>52</v>
      </c>
      <c r="N22" t="n">
        <v>14.25</v>
      </c>
      <c r="O22" t="n">
        <v>13180.19</v>
      </c>
      <c r="P22" t="n">
        <v>442.77</v>
      </c>
      <c r="Q22" t="n">
        <v>1367.32</v>
      </c>
      <c r="R22" t="n">
        <v>155.75</v>
      </c>
      <c r="S22" t="n">
        <v>104.26</v>
      </c>
      <c r="T22" t="n">
        <v>24662.51</v>
      </c>
      <c r="U22" t="n">
        <v>0.67</v>
      </c>
      <c r="V22" t="n">
        <v>0.89</v>
      </c>
      <c r="W22" t="n">
        <v>20.74</v>
      </c>
      <c r="X22" t="n">
        <v>1.52</v>
      </c>
      <c r="Y22" t="n">
        <v>1</v>
      </c>
      <c r="Z22" t="n">
        <v>10</v>
      </c>
      <c r="AA22" t="n">
        <v>1014.71812478567</v>
      </c>
      <c r="AB22" t="n">
        <v>1388.38210453598</v>
      </c>
      <c r="AC22" t="n">
        <v>1255.876865085587</v>
      </c>
      <c r="AD22" t="n">
        <v>1014718.12478567</v>
      </c>
      <c r="AE22" t="n">
        <v>1388382.10453598</v>
      </c>
      <c r="AF22" t="n">
        <v>3.271930591245548e-06</v>
      </c>
      <c r="AG22" t="n">
        <v>2.383333333333333</v>
      </c>
      <c r="AH22" t="n">
        <v>1255876.865085587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1.7515</v>
      </c>
      <c r="E23" t="n">
        <v>57.09</v>
      </c>
      <c r="F23" t="n">
        <v>54.04</v>
      </c>
      <c r="G23" t="n">
        <v>62.35</v>
      </c>
      <c r="H23" t="n">
        <v>1.05</v>
      </c>
      <c r="I23" t="n">
        <v>52</v>
      </c>
      <c r="J23" t="n">
        <v>105.28</v>
      </c>
      <c r="K23" t="n">
        <v>39.72</v>
      </c>
      <c r="L23" t="n">
        <v>6.25</v>
      </c>
      <c r="M23" t="n">
        <v>50</v>
      </c>
      <c r="N23" t="n">
        <v>14.32</v>
      </c>
      <c r="O23" t="n">
        <v>13219.07</v>
      </c>
      <c r="P23" t="n">
        <v>439.17</v>
      </c>
      <c r="Q23" t="n">
        <v>1367.36</v>
      </c>
      <c r="R23" t="n">
        <v>154.05</v>
      </c>
      <c r="S23" t="n">
        <v>104.26</v>
      </c>
      <c r="T23" t="n">
        <v>23820.58</v>
      </c>
      <c r="U23" t="n">
        <v>0.68</v>
      </c>
      <c r="V23" t="n">
        <v>0.89</v>
      </c>
      <c r="W23" t="n">
        <v>20.72</v>
      </c>
      <c r="X23" t="n">
        <v>1.46</v>
      </c>
      <c r="Y23" t="n">
        <v>1</v>
      </c>
      <c r="Z23" t="n">
        <v>10</v>
      </c>
      <c r="AA23" t="n">
        <v>1007.530831098741</v>
      </c>
      <c r="AB23" t="n">
        <v>1378.548132232504</v>
      </c>
      <c r="AC23" t="n">
        <v>1246.981433296689</v>
      </c>
      <c r="AD23" t="n">
        <v>1007530.831098741</v>
      </c>
      <c r="AE23" t="n">
        <v>1378548.132232504</v>
      </c>
      <c r="AF23" t="n">
        <v>3.277731886620097e-06</v>
      </c>
      <c r="AG23" t="n">
        <v>2.37875</v>
      </c>
      <c r="AH23" t="n">
        <v>1246981.433296689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1.7549</v>
      </c>
      <c r="E24" t="n">
        <v>56.98</v>
      </c>
      <c r="F24" t="n">
        <v>53.99</v>
      </c>
      <c r="G24" t="n">
        <v>66.11</v>
      </c>
      <c r="H24" t="n">
        <v>1.08</v>
      </c>
      <c r="I24" t="n">
        <v>49</v>
      </c>
      <c r="J24" t="n">
        <v>105.6</v>
      </c>
      <c r="K24" t="n">
        <v>39.72</v>
      </c>
      <c r="L24" t="n">
        <v>6.5</v>
      </c>
      <c r="M24" t="n">
        <v>47</v>
      </c>
      <c r="N24" t="n">
        <v>14.39</v>
      </c>
      <c r="O24" t="n">
        <v>13257.98</v>
      </c>
      <c r="P24" t="n">
        <v>436.05</v>
      </c>
      <c r="Q24" t="n">
        <v>1367.34</v>
      </c>
      <c r="R24" t="n">
        <v>152.02</v>
      </c>
      <c r="S24" t="n">
        <v>104.26</v>
      </c>
      <c r="T24" t="n">
        <v>22819.76</v>
      </c>
      <c r="U24" t="n">
        <v>0.6899999999999999</v>
      </c>
      <c r="V24" t="n">
        <v>0.89</v>
      </c>
      <c r="W24" t="n">
        <v>20.73</v>
      </c>
      <c r="X24" t="n">
        <v>1.41</v>
      </c>
      <c r="Y24" t="n">
        <v>1</v>
      </c>
      <c r="Z24" t="n">
        <v>10</v>
      </c>
      <c r="AA24" t="n">
        <v>1000.933062177291</v>
      </c>
      <c r="AB24" t="n">
        <v>1369.520773721155</v>
      </c>
      <c r="AC24" t="n">
        <v>1238.815633211685</v>
      </c>
      <c r="AD24" t="n">
        <v>1000933.062177291</v>
      </c>
      <c r="AE24" t="n">
        <v>1369520.773721155</v>
      </c>
      <c r="AF24" t="n">
        <v>3.284094597676054e-06</v>
      </c>
      <c r="AG24" t="n">
        <v>2.374166666666667</v>
      </c>
      <c r="AH24" t="n">
        <v>1238815.633211685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1.7586</v>
      </c>
      <c r="E25" t="n">
        <v>56.86</v>
      </c>
      <c r="F25" t="n">
        <v>53.91</v>
      </c>
      <c r="G25" t="n">
        <v>68.81999999999999</v>
      </c>
      <c r="H25" t="n">
        <v>1.12</v>
      </c>
      <c r="I25" t="n">
        <v>47</v>
      </c>
      <c r="J25" t="n">
        <v>105.92</v>
      </c>
      <c r="K25" t="n">
        <v>39.72</v>
      </c>
      <c r="L25" t="n">
        <v>6.75</v>
      </c>
      <c r="M25" t="n">
        <v>45</v>
      </c>
      <c r="N25" t="n">
        <v>14.45</v>
      </c>
      <c r="O25" t="n">
        <v>13296.91</v>
      </c>
      <c r="P25" t="n">
        <v>432.65</v>
      </c>
      <c r="Q25" t="n">
        <v>1367.36</v>
      </c>
      <c r="R25" t="n">
        <v>149.73</v>
      </c>
      <c r="S25" t="n">
        <v>104.26</v>
      </c>
      <c r="T25" t="n">
        <v>21688.67</v>
      </c>
      <c r="U25" t="n">
        <v>0.7</v>
      </c>
      <c r="V25" t="n">
        <v>0.89</v>
      </c>
      <c r="W25" t="n">
        <v>20.72</v>
      </c>
      <c r="X25" t="n">
        <v>1.33</v>
      </c>
      <c r="Y25" t="n">
        <v>1</v>
      </c>
      <c r="Z25" t="n">
        <v>10</v>
      </c>
      <c r="AA25" t="n">
        <v>993.5973308093377</v>
      </c>
      <c r="AB25" t="n">
        <v>1359.483702433893</v>
      </c>
      <c r="AC25" t="n">
        <v>1229.736485920962</v>
      </c>
      <c r="AD25" t="n">
        <v>993597.3308093377</v>
      </c>
      <c r="AE25" t="n">
        <v>1359483.702433893</v>
      </c>
      <c r="AF25" t="n">
        <v>3.291018724413419e-06</v>
      </c>
      <c r="AG25" t="n">
        <v>2.369166666666667</v>
      </c>
      <c r="AH25" t="n">
        <v>1229736.485920962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1.7624</v>
      </c>
      <c r="E26" t="n">
        <v>56.74</v>
      </c>
      <c r="F26" t="n">
        <v>53.83</v>
      </c>
      <c r="G26" t="n">
        <v>71.77</v>
      </c>
      <c r="H26" t="n">
        <v>1.16</v>
      </c>
      <c r="I26" t="n">
        <v>45</v>
      </c>
      <c r="J26" t="n">
        <v>106.23</v>
      </c>
      <c r="K26" t="n">
        <v>39.72</v>
      </c>
      <c r="L26" t="n">
        <v>7</v>
      </c>
      <c r="M26" t="n">
        <v>43</v>
      </c>
      <c r="N26" t="n">
        <v>14.52</v>
      </c>
      <c r="O26" t="n">
        <v>13335.87</v>
      </c>
      <c r="P26" t="n">
        <v>429.72</v>
      </c>
      <c r="Q26" t="n">
        <v>1367.33</v>
      </c>
      <c r="R26" t="n">
        <v>147</v>
      </c>
      <c r="S26" t="n">
        <v>104.26</v>
      </c>
      <c r="T26" t="n">
        <v>20332.61</v>
      </c>
      <c r="U26" t="n">
        <v>0.71</v>
      </c>
      <c r="V26" t="n">
        <v>0.89</v>
      </c>
      <c r="W26" t="n">
        <v>20.72</v>
      </c>
      <c r="X26" t="n">
        <v>1.25</v>
      </c>
      <c r="Y26" t="n">
        <v>1</v>
      </c>
      <c r="Z26" t="n">
        <v>10</v>
      </c>
      <c r="AA26" t="n">
        <v>986.8825840840251</v>
      </c>
      <c r="AB26" t="n">
        <v>1350.296289730602</v>
      </c>
      <c r="AC26" t="n">
        <v>1221.425906991459</v>
      </c>
      <c r="AD26" t="n">
        <v>986882.5840840251</v>
      </c>
      <c r="AE26" t="n">
        <v>1350296.289730602</v>
      </c>
      <c r="AF26" t="n">
        <v>3.298129989711252e-06</v>
      </c>
      <c r="AG26" t="n">
        <v>2.364166666666667</v>
      </c>
      <c r="AH26" t="n">
        <v>1221425.906991459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1.7634</v>
      </c>
      <c r="E27" t="n">
        <v>56.71</v>
      </c>
      <c r="F27" t="n">
        <v>53.82</v>
      </c>
      <c r="G27" t="n">
        <v>73.39</v>
      </c>
      <c r="H27" t="n">
        <v>1.2</v>
      </c>
      <c r="I27" t="n">
        <v>44</v>
      </c>
      <c r="J27" t="n">
        <v>106.55</v>
      </c>
      <c r="K27" t="n">
        <v>39.72</v>
      </c>
      <c r="L27" t="n">
        <v>7.25</v>
      </c>
      <c r="M27" t="n">
        <v>42</v>
      </c>
      <c r="N27" t="n">
        <v>14.58</v>
      </c>
      <c r="O27" t="n">
        <v>13374.86</v>
      </c>
      <c r="P27" t="n">
        <v>426.53</v>
      </c>
      <c r="Q27" t="n">
        <v>1367.34</v>
      </c>
      <c r="R27" t="n">
        <v>146.68</v>
      </c>
      <c r="S27" t="n">
        <v>104.26</v>
      </c>
      <c r="T27" t="n">
        <v>20177.13</v>
      </c>
      <c r="U27" t="n">
        <v>0.71</v>
      </c>
      <c r="V27" t="n">
        <v>0.89</v>
      </c>
      <c r="W27" t="n">
        <v>20.72</v>
      </c>
      <c r="X27" t="n">
        <v>1.24</v>
      </c>
      <c r="Y27" t="n">
        <v>1</v>
      </c>
      <c r="Z27" t="n">
        <v>10</v>
      </c>
      <c r="AA27" t="n">
        <v>981.8798356617365</v>
      </c>
      <c r="AB27" t="n">
        <v>1343.451308633543</v>
      </c>
      <c r="AC27" t="n">
        <v>1215.234201283311</v>
      </c>
      <c r="AD27" t="n">
        <v>981879.8356617364</v>
      </c>
      <c r="AE27" t="n">
        <v>1343451.308633543</v>
      </c>
      <c r="AF27" t="n">
        <v>3.300001375315946e-06</v>
      </c>
      <c r="AG27" t="n">
        <v>2.362916666666667</v>
      </c>
      <c r="AH27" t="n">
        <v>1215234.201283311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1.7666</v>
      </c>
      <c r="E28" t="n">
        <v>56.6</v>
      </c>
      <c r="F28" t="n">
        <v>53.75</v>
      </c>
      <c r="G28" t="n">
        <v>76.79000000000001</v>
      </c>
      <c r="H28" t="n">
        <v>1.24</v>
      </c>
      <c r="I28" t="n">
        <v>42</v>
      </c>
      <c r="J28" t="n">
        <v>106.86</v>
      </c>
      <c r="K28" t="n">
        <v>39.72</v>
      </c>
      <c r="L28" t="n">
        <v>7.5</v>
      </c>
      <c r="M28" t="n">
        <v>40</v>
      </c>
      <c r="N28" t="n">
        <v>14.65</v>
      </c>
      <c r="O28" t="n">
        <v>13413.87</v>
      </c>
      <c r="P28" t="n">
        <v>423.79</v>
      </c>
      <c r="Q28" t="n">
        <v>1367.33</v>
      </c>
      <c r="R28" t="n">
        <v>144.86</v>
      </c>
      <c r="S28" t="n">
        <v>104.26</v>
      </c>
      <c r="T28" t="n">
        <v>19277.49</v>
      </c>
      <c r="U28" t="n">
        <v>0.72</v>
      </c>
      <c r="V28" t="n">
        <v>0.89</v>
      </c>
      <c r="W28" t="n">
        <v>20.71</v>
      </c>
      <c r="X28" t="n">
        <v>1.18</v>
      </c>
      <c r="Y28" t="n">
        <v>1</v>
      </c>
      <c r="Z28" t="n">
        <v>10</v>
      </c>
      <c r="AA28" t="n">
        <v>975.8648144036301</v>
      </c>
      <c r="AB28" t="n">
        <v>1335.221291184193</v>
      </c>
      <c r="AC28" t="n">
        <v>1207.789645148425</v>
      </c>
      <c r="AD28" t="n">
        <v>975864.8144036301</v>
      </c>
      <c r="AE28" t="n">
        <v>1335221.291184193</v>
      </c>
      <c r="AF28" t="n">
        <v>3.305989809250964e-06</v>
      </c>
      <c r="AG28" t="n">
        <v>2.358333333333333</v>
      </c>
      <c r="AH28" t="n">
        <v>1207789.645148425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1.7705</v>
      </c>
      <c r="E29" t="n">
        <v>56.48</v>
      </c>
      <c r="F29" t="n">
        <v>53.67</v>
      </c>
      <c r="G29" t="n">
        <v>80.51000000000001</v>
      </c>
      <c r="H29" t="n">
        <v>1.27</v>
      </c>
      <c r="I29" t="n">
        <v>40</v>
      </c>
      <c r="J29" t="n">
        <v>107.18</v>
      </c>
      <c r="K29" t="n">
        <v>39.72</v>
      </c>
      <c r="L29" t="n">
        <v>7.75</v>
      </c>
      <c r="M29" t="n">
        <v>38</v>
      </c>
      <c r="N29" t="n">
        <v>14.72</v>
      </c>
      <c r="O29" t="n">
        <v>13452.9</v>
      </c>
      <c r="P29" t="n">
        <v>420.46</v>
      </c>
      <c r="Q29" t="n">
        <v>1367.41</v>
      </c>
      <c r="R29" t="n">
        <v>142.19</v>
      </c>
      <c r="S29" t="n">
        <v>104.26</v>
      </c>
      <c r="T29" t="n">
        <v>17951.72</v>
      </c>
      <c r="U29" t="n">
        <v>0.73</v>
      </c>
      <c r="V29" t="n">
        <v>0.89</v>
      </c>
      <c r="W29" t="n">
        <v>20.7</v>
      </c>
      <c r="X29" t="n">
        <v>1.09</v>
      </c>
      <c r="Y29" t="n">
        <v>1</v>
      </c>
      <c r="Z29" t="n">
        <v>10</v>
      </c>
      <c r="AA29" t="n">
        <v>968.6181868364594</v>
      </c>
      <c r="AB29" t="n">
        <v>1325.306135648144</v>
      </c>
      <c r="AC29" t="n">
        <v>1198.820778140729</v>
      </c>
      <c r="AD29" t="n">
        <v>968618.1868364593</v>
      </c>
      <c r="AE29" t="n">
        <v>1325306.135648144</v>
      </c>
      <c r="AF29" t="n">
        <v>3.313288213109267e-06</v>
      </c>
      <c r="AG29" t="n">
        <v>2.353333333333333</v>
      </c>
      <c r="AH29" t="n">
        <v>1198820.778140729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1.7708</v>
      </c>
      <c r="E30" t="n">
        <v>56.47</v>
      </c>
      <c r="F30" t="n">
        <v>53.68</v>
      </c>
      <c r="G30" t="n">
        <v>82.59</v>
      </c>
      <c r="H30" t="n">
        <v>1.31</v>
      </c>
      <c r="I30" t="n">
        <v>39</v>
      </c>
      <c r="J30" t="n">
        <v>107.5</v>
      </c>
      <c r="K30" t="n">
        <v>39.72</v>
      </c>
      <c r="L30" t="n">
        <v>8</v>
      </c>
      <c r="M30" t="n">
        <v>37</v>
      </c>
      <c r="N30" t="n">
        <v>14.78</v>
      </c>
      <c r="O30" t="n">
        <v>13491.96</v>
      </c>
      <c r="P30" t="n">
        <v>417.91</v>
      </c>
      <c r="Q30" t="n">
        <v>1367.22</v>
      </c>
      <c r="R30" t="n">
        <v>142.26</v>
      </c>
      <c r="S30" t="n">
        <v>104.26</v>
      </c>
      <c r="T30" t="n">
        <v>17992.56</v>
      </c>
      <c r="U30" t="n">
        <v>0.73</v>
      </c>
      <c r="V30" t="n">
        <v>0.89</v>
      </c>
      <c r="W30" t="n">
        <v>20.71</v>
      </c>
      <c r="X30" t="n">
        <v>1.11</v>
      </c>
      <c r="Y30" t="n">
        <v>1</v>
      </c>
      <c r="Z30" t="n">
        <v>10</v>
      </c>
      <c r="AA30" t="n">
        <v>965.0403262239548</v>
      </c>
      <c r="AB30" t="n">
        <v>1320.410748914046</v>
      </c>
      <c r="AC30" t="n">
        <v>1194.392600245814</v>
      </c>
      <c r="AD30" t="n">
        <v>965040.3262239548</v>
      </c>
      <c r="AE30" t="n">
        <v>1320410.748914046</v>
      </c>
      <c r="AF30" t="n">
        <v>3.313849628790675e-06</v>
      </c>
      <c r="AG30" t="n">
        <v>2.352916666666667</v>
      </c>
      <c r="AH30" t="n">
        <v>1194392.600245814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1.7747</v>
      </c>
      <c r="E31" t="n">
        <v>56.35</v>
      </c>
      <c r="F31" t="n">
        <v>53.6</v>
      </c>
      <c r="G31" t="n">
        <v>86.92</v>
      </c>
      <c r="H31" t="n">
        <v>1.35</v>
      </c>
      <c r="I31" t="n">
        <v>37</v>
      </c>
      <c r="J31" t="n">
        <v>107.81</v>
      </c>
      <c r="K31" t="n">
        <v>39.72</v>
      </c>
      <c r="L31" t="n">
        <v>8.25</v>
      </c>
      <c r="M31" t="n">
        <v>35</v>
      </c>
      <c r="N31" t="n">
        <v>14.85</v>
      </c>
      <c r="O31" t="n">
        <v>13531.05</v>
      </c>
      <c r="P31" t="n">
        <v>413.48</v>
      </c>
      <c r="Q31" t="n">
        <v>1367.32</v>
      </c>
      <c r="R31" t="n">
        <v>139.62</v>
      </c>
      <c r="S31" t="n">
        <v>104.26</v>
      </c>
      <c r="T31" t="n">
        <v>16681.68</v>
      </c>
      <c r="U31" t="n">
        <v>0.75</v>
      </c>
      <c r="V31" t="n">
        <v>0.89</v>
      </c>
      <c r="W31" t="n">
        <v>20.71</v>
      </c>
      <c r="X31" t="n">
        <v>1.02</v>
      </c>
      <c r="Y31" t="n">
        <v>1</v>
      </c>
      <c r="Z31" t="n">
        <v>10</v>
      </c>
      <c r="AA31" t="n">
        <v>956.3352802138016</v>
      </c>
      <c r="AB31" t="n">
        <v>1308.500120923428</v>
      </c>
      <c r="AC31" t="n">
        <v>1183.61870587395</v>
      </c>
      <c r="AD31" t="n">
        <v>956335.2802138017</v>
      </c>
      <c r="AE31" t="n">
        <v>1308500.120923428</v>
      </c>
      <c r="AF31" t="n">
        <v>3.321148032648978e-06</v>
      </c>
      <c r="AG31" t="n">
        <v>2.347916666666667</v>
      </c>
      <c r="AH31" t="n">
        <v>1183618.70587395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1.7759</v>
      </c>
      <c r="E32" t="n">
        <v>56.31</v>
      </c>
      <c r="F32" t="n">
        <v>53.58</v>
      </c>
      <c r="G32" t="n">
        <v>89.3</v>
      </c>
      <c r="H32" t="n">
        <v>1.38</v>
      </c>
      <c r="I32" t="n">
        <v>36</v>
      </c>
      <c r="J32" t="n">
        <v>108.13</v>
      </c>
      <c r="K32" t="n">
        <v>39.72</v>
      </c>
      <c r="L32" t="n">
        <v>8.5</v>
      </c>
      <c r="M32" t="n">
        <v>34</v>
      </c>
      <c r="N32" t="n">
        <v>14.92</v>
      </c>
      <c r="O32" t="n">
        <v>13570.16</v>
      </c>
      <c r="P32" t="n">
        <v>410.36</v>
      </c>
      <c r="Q32" t="n">
        <v>1367.3</v>
      </c>
      <c r="R32" t="n">
        <v>138.89</v>
      </c>
      <c r="S32" t="n">
        <v>104.26</v>
      </c>
      <c r="T32" t="n">
        <v>16320.06</v>
      </c>
      <c r="U32" t="n">
        <v>0.75</v>
      </c>
      <c r="V32" t="n">
        <v>0.89</v>
      </c>
      <c r="W32" t="n">
        <v>20.71</v>
      </c>
      <c r="X32" t="n">
        <v>1</v>
      </c>
      <c r="Y32" t="n">
        <v>1</v>
      </c>
      <c r="Z32" t="n">
        <v>10</v>
      </c>
      <c r="AA32" t="n">
        <v>951.3022514614574</v>
      </c>
      <c r="AB32" t="n">
        <v>1301.613708942913</v>
      </c>
      <c r="AC32" t="n">
        <v>1177.389523387715</v>
      </c>
      <c r="AD32" t="n">
        <v>951302.2514614575</v>
      </c>
      <c r="AE32" t="n">
        <v>1301613.708942913</v>
      </c>
      <c r="AF32" t="n">
        <v>3.32339369537461e-06</v>
      </c>
      <c r="AG32" t="n">
        <v>2.34625</v>
      </c>
      <c r="AH32" t="n">
        <v>1177389.523387715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1.7762</v>
      </c>
      <c r="E33" t="n">
        <v>56.3</v>
      </c>
      <c r="F33" t="n">
        <v>53.59</v>
      </c>
      <c r="G33" t="n">
        <v>91.87</v>
      </c>
      <c r="H33" t="n">
        <v>1.42</v>
      </c>
      <c r="I33" t="n">
        <v>35</v>
      </c>
      <c r="J33" t="n">
        <v>108.45</v>
      </c>
      <c r="K33" t="n">
        <v>39.72</v>
      </c>
      <c r="L33" t="n">
        <v>8.75</v>
      </c>
      <c r="M33" t="n">
        <v>30</v>
      </c>
      <c r="N33" t="n">
        <v>14.98</v>
      </c>
      <c r="O33" t="n">
        <v>13609.42</v>
      </c>
      <c r="P33" t="n">
        <v>407.09</v>
      </c>
      <c r="Q33" t="n">
        <v>1367.33</v>
      </c>
      <c r="R33" t="n">
        <v>139.33</v>
      </c>
      <c r="S33" t="n">
        <v>104.26</v>
      </c>
      <c r="T33" t="n">
        <v>16545.25</v>
      </c>
      <c r="U33" t="n">
        <v>0.75</v>
      </c>
      <c r="V33" t="n">
        <v>0.89</v>
      </c>
      <c r="W33" t="n">
        <v>20.71</v>
      </c>
      <c r="X33" t="n">
        <v>1.02</v>
      </c>
      <c r="Y33" t="n">
        <v>1</v>
      </c>
      <c r="Z33" t="n">
        <v>10</v>
      </c>
      <c r="AA33" t="n">
        <v>946.757747239741</v>
      </c>
      <c r="AB33" t="n">
        <v>1295.395717777384</v>
      </c>
      <c r="AC33" t="n">
        <v>1171.764968572019</v>
      </c>
      <c r="AD33" t="n">
        <v>946757.747239741</v>
      </c>
      <c r="AE33" t="n">
        <v>1295395.717777384</v>
      </c>
      <c r="AF33" t="n">
        <v>3.323955111056019e-06</v>
      </c>
      <c r="AG33" t="n">
        <v>2.345833333333333</v>
      </c>
      <c r="AH33" t="n">
        <v>1171764.968572019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1.7784</v>
      </c>
      <c r="E34" t="n">
        <v>56.23</v>
      </c>
      <c r="F34" t="n">
        <v>53.54</v>
      </c>
      <c r="G34" t="n">
        <v>94.48999999999999</v>
      </c>
      <c r="H34" t="n">
        <v>1.46</v>
      </c>
      <c r="I34" t="n">
        <v>34</v>
      </c>
      <c r="J34" t="n">
        <v>108.77</v>
      </c>
      <c r="K34" t="n">
        <v>39.72</v>
      </c>
      <c r="L34" t="n">
        <v>9</v>
      </c>
      <c r="M34" t="n">
        <v>27</v>
      </c>
      <c r="N34" t="n">
        <v>15.05</v>
      </c>
      <c r="O34" t="n">
        <v>13648.58</v>
      </c>
      <c r="P34" t="n">
        <v>404.46</v>
      </c>
      <c r="Q34" t="n">
        <v>1367.33</v>
      </c>
      <c r="R34" t="n">
        <v>137.64</v>
      </c>
      <c r="S34" t="n">
        <v>104.26</v>
      </c>
      <c r="T34" t="n">
        <v>15707.96</v>
      </c>
      <c r="U34" t="n">
        <v>0.76</v>
      </c>
      <c r="V34" t="n">
        <v>0.9</v>
      </c>
      <c r="W34" t="n">
        <v>20.71</v>
      </c>
      <c r="X34" t="n">
        <v>0.97</v>
      </c>
      <c r="Y34" t="n">
        <v>1</v>
      </c>
      <c r="Z34" t="n">
        <v>10</v>
      </c>
      <c r="AA34" t="n">
        <v>941.6672941948297</v>
      </c>
      <c r="AB34" t="n">
        <v>1288.430735346398</v>
      </c>
      <c r="AC34" t="n">
        <v>1165.464714288831</v>
      </c>
      <c r="AD34" t="n">
        <v>941667.2941948297</v>
      </c>
      <c r="AE34" t="n">
        <v>1288430.735346398</v>
      </c>
      <c r="AF34" t="n">
        <v>3.328072159386343e-06</v>
      </c>
      <c r="AG34" t="n">
        <v>2.342916666666667</v>
      </c>
      <c r="AH34" t="n">
        <v>1165464.714288831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1.7806</v>
      </c>
      <c r="E35" t="n">
        <v>56.16</v>
      </c>
      <c r="F35" t="n">
        <v>53.5</v>
      </c>
      <c r="G35" t="n">
        <v>97.26000000000001</v>
      </c>
      <c r="H35" t="n">
        <v>1.49</v>
      </c>
      <c r="I35" t="n">
        <v>33</v>
      </c>
      <c r="J35" t="n">
        <v>109.09</v>
      </c>
      <c r="K35" t="n">
        <v>39.72</v>
      </c>
      <c r="L35" t="n">
        <v>9.25</v>
      </c>
      <c r="M35" t="n">
        <v>20</v>
      </c>
      <c r="N35" t="n">
        <v>15.12</v>
      </c>
      <c r="O35" t="n">
        <v>13687.77</v>
      </c>
      <c r="P35" t="n">
        <v>402.91</v>
      </c>
      <c r="Q35" t="n">
        <v>1367.18</v>
      </c>
      <c r="R35" t="n">
        <v>135.98</v>
      </c>
      <c r="S35" t="n">
        <v>104.26</v>
      </c>
      <c r="T35" t="n">
        <v>14879.62</v>
      </c>
      <c r="U35" t="n">
        <v>0.77</v>
      </c>
      <c r="V35" t="n">
        <v>0.9</v>
      </c>
      <c r="W35" t="n">
        <v>20.71</v>
      </c>
      <c r="X35" t="n">
        <v>0.92</v>
      </c>
      <c r="Y35" t="n">
        <v>1</v>
      </c>
      <c r="Z35" t="n">
        <v>10</v>
      </c>
      <c r="AA35" t="n">
        <v>938.1250638351305</v>
      </c>
      <c r="AB35" t="n">
        <v>1283.584099496084</v>
      </c>
      <c r="AC35" t="n">
        <v>1161.080634561775</v>
      </c>
      <c r="AD35" t="n">
        <v>938125.0638351305</v>
      </c>
      <c r="AE35" t="n">
        <v>1283584.099496084</v>
      </c>
      <c r="AF35" t="n">
        <v>3.332189207716668e-06</v>
      </c>
      <c r="AG35" t="n">
        <v>2.34</v>
      </c>
      <c r="AH35" t="n">
        <v>1161080.634561775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1.7814</v>
      </c>
      <c r="E36" t="n">
        <v>56.13</v>
      </c>
      <c r="F36" t="n">
        <v>53.49</v>
      </c>
      <c r="G36" t="n">
        <v>100.29</v>
      </c>
      <c r="H36" t="n">
        <v>1.53</v>
      </c>
      <c r="I36" t="n">
        <v>32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401.83</v>
      </c>
      <c r="Q36" t="n">
        <v>1367.37</v>
      </c>
      <c r="R36" t="n">
        <v>135.62</v>
      </c>
      <c r="S36" t="n">
        <v>104.26</v>
      </c>
      <c r="T36" t="n">
        <v>14704.21</v>
      </c>
      <c r="U36" t="n">
        <v>0.77</v>
      </c>
      <c r="V36" t="n">
        <v>0.9</v>
      </c>
      <c r="W36" t="n">
        <v>20.71</v>
      </c>
      <c r="X36" t="n">
        <v>0.91</v>
      </c>
      <c r="Y36" t="n">
        <v>1</v>
      </c>
      <c r="Z36" t="n">
        <v>10</v>
      </c>
      <c r="AA36" t="n">
        <v>936.1675029366763</v>
      </c>
      <c r="AB36" t="n">
        <v>1280.905678313327</v>
      </c>
      <c r="AC36" t="n">
        <v>1158.657838137512</v>
      </c>
      <c r="AD36" t="n">
        <v>936167.5029366764</v>
      </c>
      <c r="AE36" t="n">
        <v>1280905.678313327</v>
      </c>
      <c r="AF36" t="n">
        <v>3.333686316200423e-06</v>
      </c>
      <c r="AG36" t="n">
        <v>2.33875</v>
      </c>
      <c r="AH36" t="n">
        <v>1158657.838137513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1.7812</v>
      </c>
      <c r="E37" t="n">
        <v>56.14</v>
      </c>
      <c r="F37" t="n">
        <v>53.49</v>
      </c>
      <c r="G37" t="n">
        <v>100.3</v>
      </c>
      <c r="H37" t="n">
        <v>1.57</v>
      </c>
      <c r="I37" t="n">
        <v>32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401.92</v>
      </c>
      <c r="Q37" t="n">
        <v>1367.31</v>
      </c>
      <c r="R37" t="n">
        <v>135.45</v>
      </c>
      <c r="S37" t="n">
        <v>104.26</v>
      </c>
      <c r="T37" t="n">
        <v>14621.06</v>
      </c>
      <c r="U37" t="n">
        <v>0.77</v>
      </c>
      <c r="V37" t="n">
        <v>0.9</v>
      </c>
      <c r="W37" t="n">
        <v>20.73</v>
      </c>
      <c r="X37" t="n">
        <v>0.92</v>
      </c>
      <c r="Y37" t="n">
        <v>1</v>
      </c>
      <c r="Z37" t="n">
        <v>10</v>
      </c>
      <c r="AA37" t="n">
        <v>936.3961126396107</v>
      </c>
      <c r="AB37" t="n">
        <v>1281.21847219443</v>
      </c>
      <c r="AC37" t="n">
        <v>1158.940779409613</v>
      </c>
      <c r="AD37" t="n">
        <v>936396.1126396107</v>
      </c>
      <c r="AE37" t="n">
        <v>1281218.47219443</v>
      </c>
      <c r="AF37" t="n">
        <v>3.333312039079484e-06</v>
      </c>
      <c r="AG37" t="n">
        <v>2.339166666666667</v>
      </c>
      <c r="AH37" t="n">
        <v>1158940.779409613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1.7806</v>
      </c>
      <c r="E38" t="n">
        <v>56.16</v>
      </c>
      <c r="F38" t="n">
        <v>53.52</v>
      </c>
      <c r="G38" t="n">
        <v>100.34</v>
      </c>
      <c r="H38" t="n">
        <v>1.6</v>
      </c>
      <c r="I38" t="n">
        <v>32</v>
      </c>
      <c r="J38" t="n">
        <v>110.04</v>
      </c>
      <c r="K38" t="n">
        <v>39.72</v>
      </c>
      <c r="L38" t="n">
        <v>10</v>
      </c>
      <c r="M38" t="n">
        <v>1</v>
      </c>
      <c r="N38" t="n">
        <v>15.32</v>
      </c>
      <c r="O38" t="n">
        <v>13805.5</v>
      </c>
      <c r="P38" t="n">
        <v>402.63</v>
      </c>
      <c r="Q38" t="n">
        <v>1367.31</v>
      </c>
      <c r="R38" t="n">
        <v>135.71</v>
      </c>
      <c r="S38" t="n">
        <v>104.26</v>
      </c>
      <c r="T38" t="n">
        <v>14749.94</v>
      </c>
      <c r="U38" t="n">
        <v>0.77</v>
      </c>
      <c r="V38" t="n">
        <v>0.9</v>
      </c>
      <c r="W38" t="n">
        <v>20.74</v>
      </c>
      <c r="X38" t="n">
        <v>0.9399999999999999</v>
      </c>
      <c r="Y38" t="n">
        <v>1</v>
      </c>
      <c r="Z38" t="n">
        <v>10</v>
      </c>
      <c r="AA38" t="n">
        <v>937.8821528204791</v>
      </c>
      <c r="AB38" t="n">
        <v>1283.25173792936</v>
      </c>
      <c r="AC38" t="n">
        <v>1160.779993116507</v>
      </c>
      <c r="AD38" t="n">
        <v>937882.152820479</v>
      </c>
      <c r="AE38" t="n">
        <v>1283251.73792936</v>
      </c>
      <c r="AF38" t="n">
        <v>3.332189207716668e-06</v>
      </c>
      <c r="AG38" t="n">
        <v>2.34</v>
      </c>
      <c r="AH38" t="n">
        <v>1160779.993116507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1.7806</v>
      </c>
      <c r="E39" t="n">
        <v>56.16</v>
      </c>
      <c r="F39" t="n">
        <v>53.51</v>
      </c>
      <c r="G39" t="n">
        <v>100.34</v>
      </c>
      <c r="H39" t="n">
        <v>1.64</v>
      </c>
      <c r="I39" t="n">
        <v>32</v>
      </c>
      <c r="J39" t="n">
        <v>110.36</v>
      </c>
      <c r="K39" t="n">
        <v>39.72</v>
      </c>
      <c r="L39" t="n">
        <v>10.25</v>
      </c>
      <c r="M39" t="n">
        <v>0</v>
      </c>
      <c r="N39" t="n">
        <v>15.39</v>
      </c>
      <c r="O39" t="n">
        <v>13844.79</v>
      </c>
      <c r="P39" t="n">
        <v>403.71</v>
      </c>
      <c r="Q39" t="n">
        <v>1367.38</v>
      </c>
      <c r="R39" t="n">
        <v>135.69</v>
      </c>
      <c r="S39" t="n">
        <v>104.26</v>
      </c>
      <c r="T39" t="n">
        <v>14739.96</v>
      </c>
      <c r="U39" t="n">
        <v>0.77</v>
      </c>
      <c r="V39" t="n">
        <v>0.9</v>
      </c>
      <c r="W39" t="n">
        <v>20.73</v>
      </c>
      <c r="X39" t="n">
        <v>0.9399999999999999</v>
      </c>
      <c r="Y39" t="n">
        <v>1</v>
      </c>
      <c r="Z39" t="n">
        <v>10</v>
      </c>
      <c r="AA39" t="n">
        <v>939.2804416181915</v>
      </c>
      <c r="AB39" t="n">
        <v>1285.164938350538</v>
      </c>
      <c r="AC39" t="n">
        <v>1162.510600374682</v>
      </c>
      <c r="AD39" t="n">
        <v>939280.4416181915</v>
      </c>
      <c r="AE39" t="n">
        <v>1285164.938350538</v>
      </c>
      <c r="AF39" t="n">
        <v>3.332189207716668e-06</v>
      </c>
      <c r="AG39" t="n">
        <v>2.34</v>
      </c>
      <c r="AH39" t="n">
        <v>1162510.600374682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0.8908</v>
      </c>
      <c r="E2" t="n">
        <v>112.26</v>
      </c>
      <c r="F2" t="n">
        <v>76.88</v>
      </c>
      <c r="G2" t="n">
        <v>5.7</v>
      </c>
      <c r="H2" t="n">
        <v>0.09</v>
      </c>
      <c r="I2" t="n">
        <v>809</v>
      </c>
      <c r="J2" t="n">
        <v>204</v>
      </c>
      <c r="K2" t="n">
        <v>55.27</v>
      </c>
      <c r="L2" t="n">
        <v>1</v>
      </c>
      <c r="M2" t="n">
        <v>807</v>
      </c>
      <c r="N2" t="n">
        <v>42.72</v>
      </c>
      <c r="O2" t="n">
        <v>25393.6</v>
      </c>
      <c r="P2" t="n">
        <v>1118.9</v>
      </c>
      <c r="Q2" t="n">
        <v>1370.62</v>
      </c>
      <c r="R2" t="n">
        <v>898.53</v>
      </c>
      <c r="S2" t="n">
        <v>104.26</v>
      </c>
      <c r="T2" t="n">
        <v>392274.37</v>
      </c>
      <c r="U2" t="n">
        <v>0.12</v>
      </c>
      <c r="V2" t="n">
        <v>0.62</v>
      </c>
      <c r="W2" t="n">
        <v>21.98</v>
      </c>
      <c r="X2" t="n">
        <v>24.23</v>
      </c>
      <c r="Y2" t="n">
        <v>1</v>
      </c>
      <c r="Z2" t="n">
        <v>10</v>
      </c>
      <c r="AA2" t="n">
        <v>4571.409918078468</v>
      </c>
      <c r="AB2" t="n">
        <v>6254.8047262873</v>
      </c>
      <c r="AC2" t="n">
        <v>5657.854941883772</v>
      </c>
      <c r="AD2" t="n">
        <v>4571409.918078468</v>
      </c>
      <c r="AE2" t="n">
        <v>6254804.7262873</v>
      </c>
      <c r="AF2" t="n">
        <v>1.184440990986451e-06</v>
      </c>
      <c r="AG2" t="n">
        <v>4.6775</v>
      </c>
      <c r="AH2" t="n">
        <v>5657854.941883772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1.0373</v>
      </c>
      <c r="E3" t="n">
        <v>96.40000000000001</v>
      </c>
      <c r="F3" t="n">
        <v>69.98999999999999</v>
      </c>
      <c r="G3" t="n">
        <v>7.14</v>
      </c>
      <c r="H3" t="n">
        <v>0.11</v>
      </c>
      <c r="I3" t="n">
        <v>588</v>
      </c>
      <c r="J3" t="n">
        <v>204.39</v>
      </c>
      <c r="K3" t="n">
        <v>55.27</v>
      </c>
      <c r="L3" t="n">
        <v>1.25</v>
      </c>
      <c r="M3" t="n">
        <v>586</v>
      </c>
      <c r="N3" t="n">
        <v>42.87</v>
      </c>
      <c r="O3" t="n">
        <v>25442.42</v>
      </c>
      <c r="P3" t="n">
        <v>1018.65</v>
      </c>
      <c r="Q3" t="n">
        <v>1369.3</v>
      </c>
      <c r="R3" t="n">
        <v>672.92</v>
      </c>
      <c r="S3" t="n">
        <v>104.26</v>
      </c>
      <c r="T3" t="n">
        <v>280575.98</v>
      </c>
      <c r="U3" t="n">
        <v>0.15</v>
      </c>
      <c r="V3" t="n">
        <v>0.6899999999999999</v>
      </c>
      <c r="W3" t="n">
        <v>21.63</v>
      </c>
      <c r="X3" t="n">
        <v>17.37</v>
      </c>
      <c r="Y3" t="n">
        <v>1</v>
      </c>
      <c r="Z3" t="n">
        <v>10</v>
      </c>
      <c r="AA3" t="n">
        <v>3577.815365146517</v>
      </c>
      <c r="AB3" t="n">
        <v>4895.32482466772</v>
      </c>
      <c r="AC3" t="n">
        <v>4428.121894032791</v>
      </c>
      <c r="AD3" t="n">
        <v>3577815.365146517</v>
      </c>
      <c r="AE3" t="n">
        <v>4895324.82466772</v>
      </c>
      <c r="AF3" t="n">
        <v>1.379232869275085e-06</v>
      </c>
      <c r="AG3" t="n">
        <v>4.016666666666667</v>
      </c>
      <c r="AH3" t="n">
        <v>4428121.894032791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1.1426</v>
      </c>
      <c r="E4" t="n">
        <v>87.52</v>
      </c>
      <c r="F4" t="n">
        <v>66.18000000000001</v>
      </c>
      <c r="G4" t="n">
        <v>8.58</v>
      </c>
      <c r="H4" t="n">
        <v>0.13</v>
      </c>
      <c r="I4" t="n">
        <v>463</v>
      </c>
      <c r="J4" t="n">
        <v>204.79</v>
      </c>
      <c r="K4" t="n">
        <v>55.27</v>
      </c>
      <c r="L4" t="n">
        <v>1.5</v>
      </c>
      <c r="M4" t="n">
        <v>461</v>
      </c>
      <c r="N4" t="n">
        <v>43.02</v>
      </c>
      <c r="O4" t="n">
        <v>25491.3</v>
      </c>
      <c r="P4" t="n">
        <v>962.8</v>
      </c>
      <c r="Q4" t="n">
        <v>1369.26</v>
      </c>
      <c r="R4" t="n">
        <v>548.9400000000001</v>
      </c>
      <c r="S4" t="n">
        <v>104.26</v>
      </c>
      <c r="T4" t="n">
        <v>219212.98</v>
      </c>
      <c r="U4" t="n">
        <v>0.19</v>
      </c>
      <c r="V4" t="n">
        <v>0.72</v>
      </c>
      <c r="W4" t="n">
        <v>21.4</v>
      </c>
      <c r="X4" t="n">
        <v>13.56</v>
      </c>
      <c r="Y4" t="n">
        <v>1</v>
      </c>
      <c r="Z4" t="n">
        <v>10</v>
      </c>
      <c r="AA4" t="n">
        <v>3072.512950879293</v>
      </c>
      <c r="AB4" t="n">
        <v>4203.947769098064</v>
      </c>
      <c r="AC4" t="n">
        <v>3802.728894292937</v>
      </c>
      <c r="AD4" t="n">
        <v>3072512.950879293</v>
      </c>
      <c r="AE4" t="n">
        <v>4203947.769098064</v>
      </c>
      <c r="AF4" t="n">
        <v>1.519243686911898e-06</v>
      </c>
      <c r="AG4" t="n">
        <v>3.646666666666667</v>
      </c>
      <c r="AH4" t="n">
        <v>3802728.894292937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1.2225</v>
      </c>
      <c r="E5" t="n">
        <v>81.8</v>
      </c>
      <c r="F5" t="n">
        <v>63.74</v>
      </c>
      <c r="G5" t="n">
        <v>10.01</v>
      </c>
      <c r="H5" t="n">
        <v>0.15</v>
      </c>
      <c r="I5" t="n">
        <v>382</v>
      </c>
      <c r="J5" t="n">
        <v>205.18</v>
      </c>
      <c r="K5" t="n">
        <v>55.27</v>
      </c>
      <c r="L5" t="n">
        <v>1.75</v>
      </c>
      <c r="M5" t="n">
        <v>380</v>
      </c>
      <c r="N5" t="n">
        <v>43.16</v>
      </c>
      <c r="O5" t="n">
        <v>25540.22</v>
      </c>
      <c r="P5" t="n">
        <v>926.8</v>
      </c>
      <c r="Q5" t="n">
        <v>1369.01</v>
      </c>
      <c r="R5" t="n">
        <v>469.45</v>
      </c>
      <c r="S5" t="n">
        <v>104.26</v>
      </c>
      <c r="T5" t="n">
        <v>179872.12</v>
      </c>
      <c r="U5" t="n">
        <v>0.22</v>
      </c>
      <c r="V5" t="n">
        <v>0.75</v>
      </c>
      <c r="W5" t="n">
        <v>21.26</v>
      </c>
      <c r="X5" t="n">
        <v>11.13</v>
      </c>
      <c r="Y5" t="n">
        <v>1</v>
      </c>
      <c r="Z5" t="n">
        <v>10</v>
      </c>
      <c r="AA5" t="n">
        <v>2766.115700643265</v>
      </c>
      <c r="AB5" t="n">
        <v>3784.721534032428</v>
      </c>
      <c r="AC5" t="n">
        <v>3423.513022714264</v>
      </c>
      <c r="AD5" t="n">
        <v>2766115.700643265</v>
      </c>
      <c r="AE5" t="n">
        <v>3784721.534032428</v>
      </c>
      <c r="AF5" t="n">
        <v>1.625481714729385e-06</v>
      </c>
      <c r="AG5" t="n">
        <v>3.408333333333333</v>
      </c>
      <c r="AH5" t="n">
        <v>3423513.022714265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1.2858</v>
      </c>
      <c r="E6" t="n">
        <v>77.78</v>
      </c>
      <c r="F6" t="n">
        <v>62.03</v>
      </c>
      <c r="G6" t="n">
        <v>11.45</v>
      </c>
      <c r="H6" t="n">
        <v>0.17</v>
      </c>
      <c r="I6" t="n">
        <v>325</v>
      </c>
      <c r="J6" t="n">
        <v>205.58</v>
      </c>
      <c r="K6" t="n">
        <v>55.27</v>
      </c>
      <c r="L6" t="n">
        <v>2</v>
      </c>
      <c r="M6" t="n">
        <v>323</v>
      </c>
      <c r="N6" t="n">
        <v>43.31</v>
      </c>
      <c r="O6" t="n">
        <v>25589.2</v>
      </c>
      <c r="P6" t="n">
        <v>901.3</v>
      </c>
      <c r="Q6" t="n">
        <v>1368.53</v>
      </c>
      <c r="R6" t="n">
        <v>413.83</v>
      </c>
      <c r="S6" t="n">
        <v>104.26</v>
      </c>
      <c r="T6" t="n">
        <v>152347.65</v>
      </c>
      <c r="U6" t="n">
        <v>0.25</v>
      </c>
      <c r="V6" t="n">
        <v>0.77</v>
      </c>
      <c r="W6" t="n">
        <v>21.17</v>
      </c>
      <c r="X6" t="n">
        <v>9.42</v>
      </c>
      <c r="Y6" t="n">
        <v>1</v>
      </c>
      <c r="Z6" t="n">
        <v>10</v>
      </c>
      <c r="AA6" t="n">
        <v>2559.153086537199</v>
      </c>
      <c r="AB6" t="n">
        <v>3501.54615486636</v>
      </c>
      <c r="AC6" t="n">
        <v>3167.363504296676</v>
      </c>
      <c r="AD6" t="n">
        <v>2559153.086537199</v>
      </c>
      <c r="AE6" t="n">
        <v>3501546.15486636</v>
      </c>
      <c r="AF6" t="n">
        <v>1.709647761798809e-06</v>
      </c>
      <c r="AG6" t="n">
        <v>3.240833333333333</v>
      </c>
      <c r="AH6" t="n">
        <v>3167363.504296676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1.3363</v>
      </c>
      <c r="E7" t="n">
        <v>74.83</v>
      </c>
      <c r="F7" t="n">
        <v>60.79</v>
      </c>
      <c r="G7" t="n">
        <v>12.89</v>
      </c>
      <c r="H7" t="n">
        <v>0.19</v>
      </c>
      <c r="I7" t="n">
        <v>283</v>
      </c>
      <c r="J7" t="n">
        <v>205.98</v>
      </c>
      <c r="K7" t="n">
        <v>55.27</v>
      </c>
      <c r="L7" t="n">
        <v>2.25</v>
      </c>
      <c r="M7" t="n">
        <v>281</v>
      </c>
      <c r="N7" t="n">
        <v>43.46</v>
      </c>
      <c r="O7" t="n">
        <v>25638.22</v>
      </c>
      <c r="P7" t="n">
        <v>882.6</v>
      </c>
      <c r="Q7" t="n">
        <v>1368.39</v>
      </c>
      <c r="R7" t="n">
        <v>373.19</v>
      </c>
      <c r="S7" t="n">
        <v>104.26</v>
      </c>
      <c r="T7" t="n">
        <v>132236.06</v>
      </c>
      <c r="U7" t="n">
        <v>0.28</v>
      </c>
      <c r="V7" t="n">
        <v>0.79</v>
      </c>
      <c r="W7" t="n">
        <v>21.11</v>
      </c>
      <c r="X7" t="n">
        <v>8.19</v>
      </c>
      <c r="Y7" t="n">
        <v>1</v>
      </c>
      <c r="Z7" t="n">
        <v>10</v>
      </c>
      <c r="AA7" t="n">
        <v>2412.670839168125</v>
      </c>
      <c r="AB7" t="n">
        <v>3301.122681675316</v>
      </c>
      <c r="AC7" t="n">
        <v>2986.068166090882</v>
      </c>
      <c r="AD7" t="n">
        <v>2412670.839168125</v>
      </c>
      <c r="AE7" t="n">
        <v>3301122.681675316</v>
      </c>
      <c r="AF7" t="n">
        <v>1.776794450219123e-06</v>
      </c>
      <c r="AG7" t="n">
        <v>3.117916666666666</v>
      </c>
      <c r="AH7" t="n">
        <v>2986068.166090882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1.3788</v>
      </c>
      <c r="E8" t="n">
        <v>72.53</v>
      </c>
      <c r="F8" t="n">
        <v>59.82</v>
      </c>
      <c r="G8" t="n">
        <v>14.36</v>
      </c>
      <c r="H8" t="n">
        <v>0.22</v>
      </c>
      <c r="I8" t="n">
        <v>250</v>
      </c>
      <c r="J8" t="n">
        <v>206.38</v>
      </c>
      <c r="K8" t="n">
        <v>55.27</v>
      </c>
      <c r="L8" t="n">
        <v>2.5</v>
      </c>
      <c r="M8" t="n">
        <v>248</v>
      </c>
      <c r="N8" t="n">
        <v>43.6</v>
      </c>
      <c r="O8" t="n">
        <v>25687.3</v>
      </c>
      <c r="P8" t="n">
        <v>867.76</v>
      </c>
      <c r="Q8" t="n">
        <v>1368.21</v>
      </c>
      <c r="R8" t="n">
        <v>341.91</v>
      </c>
      <c r="S8" t="n">
        <v>104.26</v>
      </c>
      <c r="T8" t="n">
        <v>116760.92</v>
      </c>
      <c r="U8" t="n">
        <v>0.3</v>
      </c>
      <c r="V8" t="n">
        <v>0.8</v>
      </c>
      <c r="W8" t="n">
        <v>21.05</v>
      </c>
      <c r="X8" t="n">
        <v>7.22</v>
      </c>
      <c r="Y8" t="n">
        <v>1</v>
      </c>
      <c r="Z8" t="n">
        <v>10</v>
      </c>
      <c r="AA8" t="n">
        <v>2300.208213017919</v>
      </c>
      <c r="AB8" t="n">
        <v>3147.246355075696</v>
      </c>
      <c r="AC8" t="n">
        <v>2846.877580135154</v>
      </c>
      <c r="AD8" t="n">
        <v>2300208.213017919</v>
      </c>
      <c r="AE8" t="n">
        <v>3147246.355075696</v>
      </c>
      <c r="AF8" t="n">
        <v>1.833304039483744e-06</v>
      </c>
      <c r="AG8" t="n">
        <v>3.022083333333333</v>
      </c>
      <c r="AH8" t="n">
        <v>2846877.580135154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1.4128</v>
      </c>
      <c r="E9" t="n">
        <v>70.78</v>
      </c>
      <c r="F9" t="n">
        <v>59.09</v>
      </c>
      <c r="G9" t="n">
        <v>15.76</v>
      </c>
      <c r="H9" t="n">
        <v>0.24</v>
      </c>
      <c r="I9" t="n">
        <v>225</v>
      </c>
      <c r="J9" t="n">
        <v>206.78</v>
      </c>
      <c r="K9" t="n">
        <v>55.27</v>
      </c>
      <c r="L9" t="n">
        <v>2.75</v>
      </c>
      <c r="M9" t="n">
        <v>223</v>
      </c>
      <c r="N9" t="n">
        <v>43.75</v>
      </c>
      <c r="O9" t="n">
        <v>25736.42</v>
      </c>
      <c r="P9" t="n">
        <v>856.55</v>
      </c>
      <c r="Q9" t="n">
        <v>1368.18</v>
      </c>
      <c r="R9" t="n">
        <v>317.34</v>
      </c>
      <c r="S9" t="n">
        <v>104.26</v>
      </c>
      <c r="T9" t="n">
        <v>104601.73</v>
      </c>
      <c r="U9" t="n">
        <v>0.33</v>
      </c>
      <c r="V9" t="n">
        <v>0.8100000000000001</v>
      </c>
      <c r="W9" t="n">
        <v>21.03</v>
      </c>
      <c r="X9" t="n">
        <v>6.49</v>
      </c>
      <c r="Y9" t="n">
        <v>1</v>
      </c>
      <c r="Z9" t="n">
        <v>10</v>
      </c>
      <c r="AA9" t="n">
        <v>2216.698386825605</v>
      </c>
      <c r="AB9" t="n">
        <v>3032.984526685851</v>
      </c>
      <c r="AC9" t="n">
        <v>2743.520740279358</v>
      </c>
      <c r="AD9" t="n">
        <v>2216698.386825605</v>
      </c>
      <c r="AE9" t="n">
        <v>3032984.526685851</v>
      </c>
      <c r="AF9" t="n">
        <v>1.87851171089544e-06</v>
      </c>
      <c r="AG9" t="n">
        <v>2.949166666666667</v>
      </c>
      <c r="AH9" t="n">
        <v>2743520.740279357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1.4425</v>
      </c>
      <c r="E10" t="n">
        <v>69.33</v>
      </c>
      <c r="F10" t="n">
        <v>58.49</v>
      </c>
      <c r="G10" t="n">
        <v>17.2</v>
      </c>
      <c r="H10" t="n">
        <v>0.26</v>
      </c>
      <c r="I10" t="n">
        <v>204</v>
      </c>
      <c r="J10" t="n">
        <v>207.17</v>
      </c>
      <c r="K10" t="n">
        <v>55.27</v>
      </c>
      <c r="L10" t="n">
        <v>3</v>
      </c>
      <c r="M10" t="n">
        <v>202</v>
      </c>
      <c r="N10" t="n">
        <v>43.9</v>
      </c>
      <c r="O10" t="n">
        <v>25785.6</v>
      </c>
      <c r="P10" t="n">
        <v>847.03</v>
      </c>
      <c r="Q10" t="n">
        <v>1367.8</v>
      </c>
      <c r="R10" t="n">
        <v>297.98</v>
      </c>
      <c r="S10" t="n">
        <v>104.26</v>
      </c>
      <c r="T10" t="n">
        <v>95028.44</v>
      </c>
      <c r="U10" t="n">
        <v>0.35</v>
      </c>
      <c r="V10" t="n">
        <v>0.82</v>
      </c>
      <c r="W10" t="n">
        <v>21</v>
      </c>
      <c r="X10" t="n">
        <v>5.9</v>
      </c>
      <c r="Y10" t="n">
        <v>1</v>
      </c>
      <c r="Z10" t="n">
        <v>10</v>
      </c>
      <c r="AA10" t="n">
        <v>2147.966974058353</v>
      </c>
      <c r="AB10" t="n">
        <v>2938.943175521594</v>
      </c>
      <c r="AC10" t="n">
        <v>2658.454563682466</v>
      </c>
      <c r="AD10" t="n">
        <v>2147966.974058353</v>
      </c>
      <c r="AE10" t="n">
        <v>2938943.175521594</v>
      </c>
      <c r="AF10" t="n">
        <v>1.918001941510952e-06</v>
      </c>
      <c r="AG10" t="n">
        <v>2.88875</v>
      </c>
      <c r="AH10" t="n">
        <v>2658454.563682466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1.4696</v>
      </c>
      <c r="E11" t="n">
        <v>68.05</v>
      </c>
      <c r="F11" t="n">
        <v>57.94</v>
      </c>
      <c r="G11" t="n">
        <v>18.69</v>
      </c>
      <c r="H11" t="n">
        <v>0.28</v>
      </c>
      <c r="I11" t="n">
        <v>186</v>
      </c>
      <c r="J11" t="n">
        <v>207.57</v>
      </c>
      <c r="K11" t="n">
        <v>55.27</v>
      </c>
      <c r="L11" t="n">
        <v>3.25</v>
      </c>
      <c r="M11" t="n">
        <v>184</v>
      </c>
      <c r="N11" t="n">
        <v>44.05</v>
      </c>
      <c r="O11" t="n">
        <v>25834.83</v>
      </c>
      <c r="P11" t="n">
        <v>838.2</v>
      </c>
      <c r="Q11" t="n">
        <v>1367.87</v>
      </c>
      <c r="R11" t="n">
        <v>280.59</v>
      </c>
      <c r="S11" t="n">
        <v>104.26</v>
      </c>
      <c r="T11" t="n">
        <v>86419.62</v>
      </c>
      <c r="U11" t="n">
        <v>0.37</v>
      </c>
      <c r="V11" t="n">
        <v>0.83</v>
      </c>
      <c r="W11" t="n">
        <v>20.95</v>
      </c>
      <c r="X11" t="n">
        <v>5.35</v>
      </c>
      <c r="Y11" t="n">
        <v>1</v>
      </c>
      <c r="Z11" t="n">
        <v>10</v>
      </c>
      <c r="AA11" t="n">
        <v>2087.407505036715</v>
      </c>
      <c r="AB11" t="n">
        <v>2856.083038310974</v>
      </c>
      <c r="AC11" t="n">
        <v>2583.502481672294</v>
      </c>
      <c r="AD11" t="n">
        <v>2087407.505036714</v>
      </c>
      <c r="AE11" t="n">
        <v>2856083.038310974</v>
      </c>
      <c r="AF11" t="n">
        <v>1.954035114900863e-06</v>
      </c>
      <c r="AG11" t="n">
        <v>2.835416666666667</v>
      </c>
      <c r="AH11" t="n">
        <v>2583502.481672294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1.4909</v>
      </c>
      <c r="E12" t="n">
        <v>67.06999999999999</v>
      </c>
      <c r="F12" t="n">
        <v>57.53</v>
      </c>
      <c r="G12" t="n">
        <v>20.07</v>
      </c>
      <c r="H12" t="n">
        <v>0.3</v>
      </c>
      <c r="I12" t="n">
        <v>172</v>
      </c>
      <c r="J12" t="n">
        <v>207.97</v>
      </c>
      <c r="K12" t="n">
        <v>55.27</v>
      </c>
      <c r="L12" t="n">
        <v>3.5</v>
      </c>
      <c r="M12" t="n">
        <v>170</v>
      </c>
      <c r="N12" t="n">
        <v>44.2</v>
      </c>
      <c r="O12" t="n">
        <v>25884.1</v>
      </c>
      <c r="P12" t="n">
        <v>831.72</v>
      </c>
      <c r="Q12" t="n">
        <v>1368.07</v>
      </c>
      <c r="R12" t="n">
        <v>266.89</v>
      </c>
      <c r="S12" t="n">
        <v>104.26</v>
      </c>
      <c r="T12" t="n">
        <v>79640.84</v>
      </c>
      <c r="U12" t="n">
        <v>0.39</v>
      </c>
      <c r="V12" t="n">
        <v>0.83</v>
      </c>
      <c r="W12" t="n">
        <v>20.93</v>
      </c>
      <c r="X12" t="n">
        <v>4.94</v>
      </c>
      <c r="Y12" t="n">
        <v>1</v>
      </c>
      <c r="Z12" t="n">
        <v>10</v>
      </c>
      <c r="AA12" t="n">
        <v>2042.355610988301</v>
      </c>
      <c r="AB12" t="n">
        <v>2794.441049324644</v>
      </c>
      <c r="AC12" t="n">
        <v>2527.743517599745</v>
      </c>
      <c r="AD12" t="n">
        <v>2042355.610988301</v>
      </c>
      <c r="AE12" t="n">
        <v>2794441.049324644</v>
      </c>
      <c r="AF12" t="n">
        <v>1.982356391402896e-06</v>
      </c>
      <c r="AG12" t="n">
        <v>2.794583333333333</v>
      </c>
      <c r="AH12" t="n">
        <v>2527743.517599745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1.511</v>
      </c>
      <c r="E13" t="n">
        <v>66.18000000000001</v>
      </c>
      <c r="F13" t="n">
        <v>57.17</v>
      </c>
      <c r="G13" t="n">
        <v>21.57</v>
      </c>
      <c r="H13" t="n">
        <v>0.32</v>
      </c>
      <c r="I13" t="n">
        <v>159</v>
      </c>
      <c r="J13" t="n">
        <v>208.37</v>
      </c>
      <c r="K13" t="n">
        <v>55.27</v>
      </c>
      <c r="L13" t="n">
        <v>3.75</v>
      </c>
      <c r="M13" t="n">
        <v>157</v>
      </c>
      <c r="N13" t="n">
        <v>44.35</v>
      </c>
      <c r="O13" t="n">
        <v>25933.43</v>
      </c>
      <c r="P13" t="n">
        <v>825.6900000000001</v>
      </c>
      <c r="Q13" t="n">
        <v>1367.89</v>
      </c>
      <c r="R13" t="n">
        <v>255.47</v>
      </c>
      <c r="S13" t="n">
        <v>104.26</v>
      </c>
      <c r="T13" t="n">
        <v>73996.33</v>
      </c>
      <c r="U13" t="n">
        <v>0.41</v>
      </c>
      <c r="V13" t="n">
        <v>0.84</v>
      </c>
      <c r="W13" t="n">
        <v>20.91</v>
      </c>
      <c r="X13" t="n">
        <v>4.58</v>
      </c>
      <c r="Y13" t="n">
        <v>1</v>
      </c>
      <c r="Z13" t="n">
        <v>10</v>
      </c>
      <c r="AA13" t="n">
        <v>2001.453032737298</v>
      </c>
      <c r="AB13" t="n">
        <v>2738.476337267223</v>
      </c>
      <c r="AC13" t="n">
        <v>2477.119999114117</v>
      </c>
      <c r="AD13" t="n">
        <v>2001453.032737298</v>
      </c>
      <c r="AE13" t="n">
        <v>2738476.337267223</v>
      </c>
      <c r="AF13" t="n">
        <v>2.009082103031575e-06</v>
      </c>
      <c r="AG13" t="n">
        <v>2.7575</v>
      </c>
      <c r="AH13" t="n">
        <v>2477119.999114117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1.5296</v>
      </c>
      <c r="E14" t="n">
        <v>65.37</v>
      </c>
      <c r="F14" t="n">
        <v>56.81</v>
      </c>
      <c r="G14" t="n">
        <v>23.03</v>
      </c>
      <c r="H14" t="n">
        <v>0.34</v>
      </c>
      <c r="I14" t="n">
        <v>148</v>
      </c>
      <c r="J14" t="n">
        <v>208.77</v>
      </c>
      <c r="K14" t="n">
        <v>55.27</v>
      </c>
      <c r="L14" t="n">
        <v>4</v>
      </c>
      <c r="M14" t="n">
        <v>146</v>
      </c>
      <c r="N14" t="n">
        <v>44.5</v>
      </c>
      <c r="O14" t="n">
        <v>25982.82</v>
      </c>
      <c r="P14" t="n">
        <v>819.74</v>
      </c>
      <c r="Q14" t="n">
        <v>1367.91</v>
      </c>
      <c r="R14" t="n">
        <v>243.96</v>
      </c>
      <c r="S14" t="n">
        <v>104.26</v>
      </c>
      <c r="T14" t="n">
        <v>68296.41</v>
      </c>
      <c r="U14" t="n">
        <v>0.43</v>
      </c>
      <c r="V14" t="n">
        <v>0.84</v>
      </c>
      <c r="W14" t="n">
        <v>20.88</v>
      </c>
      <c r="X14" t="n">
        <v>4.22</v>
      </c>
      <c r="Y14" t="n">
        <v>1</v>
      </c>
      <c r="Z14" t="n">
        <v>10</v>
      </c>
      <c r="AA14" t="n">
        <v>1963.670088744059</v>
      </c>
      <c r="AB14" t="n">
        <v>2686.780046429827</v>
      </c>
      <c r="AC14" t="n">
        <v>2430.357529718042</v>
      </c>
      <c r="AD14" t="n">
        <v>1963670.088744059</v>
      </c>
      <c r="AE14" t="n">
        <v>2686780.046429826</v>
      </c>
      <c r="AF14" t="n">
        <v>2.033813358568563e-06</v>
      </c>
      <c r="AG14" t="n">
        <v>2.72375</v>
      </c>
      <c r="AH14" t="n">
        <v>2430357.529718042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1.5441</v>
      </c>
      <c r="E15" t="n">
        <v>64.76000000000001</v>
      </c>
      <c r="F15" t="n">
        <v>56.56</v>
      </c>
      <c r="G15" t="n">
        <v>24.41</v>
      </c>
      <c r="H15" t="n">
        <v>0.36</v>
      </c>
      <c r="I15" t="n">
        <v>139</v>
      </c>
      <c r="J15" t="n">
        <v>209.17</v>
      </c>
      <c r="K15" t="n">
        <v>55.27</v>
      </c>
      <c r="L15" t="n">
        <v>4.25</v>
      </c>
      <c r="M15" t="n">
        <v>137</v>
      </c>
      <c r="N15" t="n">
        <v>44.65</v>
      </c>
      <c r="O15" t="n">
        <v>26032.25</v>
      </c>
      <c r="P15" t="n">
        <v>815.28</v>
      </c>
      <c r="Q15" t="n">
        <v>1367.87</v>
      </c>
      <c r="R15" t="n">
        <v>236.19</v>
      </c>
      <c r="S15" t="n">
        <v>104.26</v>
      </c>
      <c r="T15" t="n">
        <v>64454.48</v>
      </c>
      <c r="U15" t="n">
        <v>0.44</v>
      </c>
      <c r="V15" t="n">
        <v>0.85</v>
      </c>
      <c r="W15" t="n">
        <v>20.86</v>
      </c>
      <c r="X15" t="n">
        <v>3.97</v>
      </c>
      <c r="Y15" t="n">
        <v>1</v>
      </c>
      <c r="Z15" t="n">
        <v>10</v>
      </c>
      <c r="AA15" t="n">
        <v>1935.471501874899</v>
      </c>
      <c r="AB15" t="n">
        <v>2648.197495841589</v>
      </c>
      <c r="AC15" t="n">
        <v>2395.457243606996</v>
      </c>
      <c r="AD15" t="n">
        <v>1935471.501874899</v>
      </c>
      <c r="AE15" t="n">
        <v>2648197.495841588</v>
      </c>
      <c r="AF15" t="n">
        <v>2.053093100788257e-06</v>
      </c>
      <c r="AG15" t="n">
        <v>2.698333333333334</v>
      </c>
      <c r="AH15" t="n">
        <v>2395457.243606996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1.5573</v>
      </c>
      <c r="E16" t="n">
        <v>64.20999999999999</v>
      </c>
      <c r="F16" t="n">
        <v>56.34</v>
      </c>
      <c r="G16" t="n">
        <v>25.8</v>
      </c>
      <c r="H16" t="n">
        <v>0.38</v>
      </c>
      <c r="I16" t="n">
        <v>131</v>
      </c>
      <c r="J16" t="n">
        <v>209.58</v>
      </c>
      <c r="K16" t="n">
        <v>55.27</v>
      </c>
      <c r="L16" t="n">
        <v>4.5</v>
      </c>
      <c r="M16" t="n">
        <v>129</v>
      </c>
      <c r="N16" t="n">
        <v>44.8</v>
      </c>
      <c r="O16" t="n">
        <v>26081.73</v>
      </c>
      <c r="P16" t="n">
        <v>811.3</v>
      </c>
      <c r="Q16" t="n">
        <v>1367.81</v>
      </c>
      <c r="R16" t="n">
        <v>228.29</v>
      </c>
      <c r="S16" t="n">
        <v>104.26</v>
      </c>
      <c r="T16" t="n">
        <v>60547.54</v>
      </c>
      <c r="U16" t="n">
        <v>0.46</v>
      </c>
      <c r="V16" t="n">
        <v>0.85</v>
      </c>
      <c r="W16" t="n">
        <v>20.87</v>
      </c>
      <c r="X16" t="n">
        <v>3.75</v>
      </c>
      <c r="Y16" t="n">
        <v>1</v>
      </c>
      <c r="Z16" t="n">
        <v>10</v>
      </c>
      <c r="AA16" t="n">
        <v>1910.464167251032</v>
      </c>
      <c r="AB16" t="n">
        <v>2613.981357363474</v>
      </c>
      <c r="AC16" t="n">
        <v>2364.50664536258</v>
      </c>
      <c r="AD16" t="n">
        <v>1910464.167251032</v>
      </c>
      <c r="AE16" t="n">
        <v>2613981.357363474</v>
      </c>
      <c r="AF16" t="n">
        <v>2.07064431439515e-06</v>
      </c>
      <c r="AG16" t="n">
        <v>2.675416666666667</v>
      </c>
      <c r="AH16" t="n">
        <v>2364506.64536258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1.5705</v>
      </c>
      <c r="E17" t="n">
        <v>63.67</v>
      </c>
      <c r="F17" t="n">
        <v>56.12</v>
      </c>
      <c r="G17" t="n">
        <v>27.38</v>
      </c>
      <c r="H17" t="n">
        <v>0.4</v>
      </c>
      <c r="I17" t="n">
        <v>123</v>
      </c>
      <c r="J17" t="n">
        <v>209.98</v>
      </c>
      <c r="K17" t="n">
        <v>55.27</v>
      </c>
      <c r="L17" t="n">
        <v>4.75</v>
      </c>
      <c r="M17" t="n">
        <v>121</v>
      </c>
      <c r="N17" t="n">
        <v>44.95</v>
      </c>
      <c r="O17" t="n">
        <v>26131.27</v>
      </c>
      <c r="P17" t="n">
        <v>807.33</v>
      </c>
      <c r="Q17" t="n">
        <v>1367.66</v>
      </c>
      <c r="R17" t="n">
        <v>221.43</v>
      </c>
      <c r="S17" t="n">
        <v>104.26</v>
      </c>
      <c r="T17" t="n">
        <v>57155.13</v>
      </c>
      <c r="U17" t="n">
        <v>0.47</v>
      </c>
      <c r="V17" t="n">
        <v>0.85</v>
      </c>
      <c r="W17" t="n">
        <v>20.85</v>
      </c>
      <c r="X17" t="n">
        <v>3.53</v>
      </c>
      <c r="Y17" t="n">
        <v>1</v>
      </c>
      <c r="Z17" t="n">
        <v>10</v>
      </c>
      <c r="AA17" t="n">
        <v>1885.892910051577</v>
      </c>
      <c r="AB17" t="n">
        <v>2580.361879255817</v>
      </c>
      <c r="AC17" t="n">
        <v>2334.095763060285</v>
      </c>
      <c r="AD17" t="n">
        <v>1885892.910051577</v>
      </c>
      <c r="AE17" t="n">
        <v>2580361.879255817</v>
      </c>
      <c r="AF17" t="n">
        <v>2.088195528002045e-06</v>
      </c>
      <c r="AG17" t="n">
        <v>2.652916666666667</v>
      </c>
      <c r="AH17" t="n">
        <v>2334095.763060285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1.5819</v>
      </c>
      <c r="E18" t="n">
        <v>63.22</v>
      </c>
      <c r="F18" t="n">
        <v>55.91</v>
      </c>
      <c r="G18" t="n">
        <v>28.67</v>
      </c>
      <c r="H18" t="n">
        <v>0.42</v>
      </c>
      <c r="I18" t="n">
        <v>117</v>
      </c>
      <c r="J18" t="n">
        <v>210.38</v>
      </c>
      <c r="K18" t="n">
        <v>55.27</v>
      </c>
      <c r="L18" t="n">
        <v>5</v>
      </c>
      <c r="M18" t="n">
        <v>115</v>
      </c>
      <c r="N18" t="n">
        <v>45.11</v>
      </c>
      <c r="O18" t="n">
        <v>26180.86</v>
      </c>
      <c r="P18" t="n">
        <v>803.5599999999999</v>
      </c>
      <c r="Q18" t="n">
        <v>1367.63</v>
      </c>
      <c r="R18" t="n">
        <v>214.56</v>
      </c>
      <c r="S18" t="n">
        <v>104.26</v>
      </c>
      <c r="T18" t="n">
        <v>53751.18</v>
      </c>
      <c r="U18" t="n">
        <v>0.49</v>
      </c>
      <c r="V18" t="n">
        <v>0.86</v>
      </c>
      <c r="W18" t="n">
        <v>20.84</v>
      </c>
      <c r="X18" t="n">
        <v>3.32</v>
      </c>
      <c r="Y18" t="n">
        <v>1</v>
      </c>
      <c r="Z18" t="n">
        <v>10</v>
      </c>
      <c r="AA18" t="n">
        <v>1864.266329249456</v>
      </c>
      <c r="AB18" t="n">
        <v>2550.771437304948</v>
      </c>
      <c r="AC18" t="n">
        <v>2307.329391358759</v>
      </c>
      <c r="AD18" t="n">
        <v>1864266.329249456</v>
      </c>
      <c r="AE18" t="n">
        <v>2550771.437304948</v>
      </c>
      <c r="AF18" t="n">
        <v>2.103353394298908e-06</v>
      </c>
      <c r="AG18" t="n">
        <v>2.634166666666667</v>
      </c>
      <c r="AH18" t="n">
        <v>2307329.391358759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1.592</v>
      </c>
      <c r="E19" t="n">
        <v>62.81</v>
      </c>
      <c r="F19" t="n">
        <v>55.75</v>
      </c>
      <c r="G19" t="n">
        <v>30.13</v>
      </c>
      <c r="H19" t="n">
        <v>0.44</v>
      </c>
      <c r="I19" t="n">
        <v>111</v>
      </c>
      <c r="J19" t="n">
        <v>210.78</v>
      </c>
      <c r="K19" t="n">
        <v>55.27</v>
      </c>
      <c r="L19" t="n">
        <v>5.25</v>
      </c>
      <c r="M19" t="n">
        <v>109</v>
      </c>
      <c r="N19" t="n">
        <v>45.26</v>
      </c>
      <c r="O19" t="n">
        <v>26230.5</v>
      </c>
      <c r="P19" t="n">
        <v>800.36</v>
      </c>
      <c r="Q19" t="n">
        <v>1367.81</v>
      </c>
      <c r="R19" t="n">
        <v>209.76</v>
      </c>
      <c r="S19" t="n">
        <v>104.26</v>
      </c>
      <c r="T19" t="n">
        <v>51383.13</v>
      </c>
      <c r="U19" t="n">
        <v>0.5</v>
      </c>
      <c r="V19" t="n">
        <v>0.86</v>
      </c>
      <c r="W19" t="n">
        <v>20.82</v>
      </c>
      <c r="X19" t="n">
        <v>3.16</v>
      </c>
      <c r="Y19" t="n">
        <v>1</v>
      </c>
      <c r="Z19" t="n">
        <v>10</v>
      </c>
      <c r="AA19" t="n">
        <v>1845.852564604606</v>
      </c>
      <c r="AB19" t="n">
        <v>2525.576912159901</v>
      </c>
      <c r="AC19" t="n">
        <v>2284.539396332818</v>
      </c>
      <c r="AD19" t="n">
        <v>1845852.564604606</v>
      </c>
      <c r="AE19" t="n">
        <v>2525576.912159901</v>
      </c>
      <c r="AF19" t="n">
        <v>2.116782731982971e-06</v>
      </c>
      <c r="AG19" t="n">
        <v>2.617083333333333</v>
      </c>
      <c r="AH19" t="n">
        <v>2284539.396332818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1.6029</v>
      </c>
      <c r="E20" t="n">
        <v>62.39</v>
      </c>
      <c r="F20" t="n">
        <v>55.56</v>
      </c>
      <c r="G20" t="n">
        <v>31.75</v>
      </c>
      <c r="H20" t="n">
        <v>0.46</v>
      </c>
      <c r="I20" t="n">
        <v>105</v>
      </c>
      <c r="J20" t="n">
        <v>211.18</v>
      </c>
      <c r="K20" t="n">
        <v>55.27</v>
      </c>
      <c r="L20" t="n">
        <v>5.5</v>
      </c>
      <c r="M20" t="n">
        <v>103</v>
      </c>
      <c r="N20" t="n">
        <v>45.41</v>
      </c>
      <c r="O20" t="n">
        <v>26280.2</v>
      </c>
      <c r="P20" t="n">
        <v>796.9299999999999</v>
      </c>
      <c r="Q20" t="n">
        <v>1367.64</v>
      </c>
      <c r="R20" t="n">
        <v>203.4</v>
      </c>
      <c r="S20" t="n">
        <v>104.26</v>
      </c>
      <c r="T20" t="n">
        <v>48233.68</v>
      </c>
      <c r="U20" t="n">
        <v>0.51</v>
      </c>
      <c r="V20" t="n">
        <v>0.86</v>
      </c>
      <c r="W20" t="n">
        <v>20.82</v>
      </c>
      <c r="X20" t="n">
        <v>2.98</v>
      </c>
      <c r="Y20" t="n">
        <v>1</v>
      </c>
      <c r="Z20" t="n">
        <v>10</v>
      </c>
      <c r="AA20" t="n">
        <v>1826.096653977409</v>
      </c>
      <c r="AB20" t="n">
        <v>2498.546003670504</v>
      </c>
      <c r="AC20" t="n">
        <v>2260.088279811532</v>
      </c>
      <c r="AD20" t="n">
        <v>1826096.653977409</v>
      </c>
      <c r="AE20" t="n">
        <v>2498546.003670504</v>
      </c>
      <c r="AF20" t="n">
        <v>2.131275779582603e-06</v>
      </c>
      <c r="AG20" t="n">
        <v>2.599583333333333</v>
      </c>
      <c r="AH20" t="n">
        <v>2260088.279811532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1.6115</v>
      </c>
      <c r="E21" t="n">
        <v>62.05</v>
      </c>
      <c r="F21" t="n">
        <v>55.43</v>
      </c>
      <c r="G21" t="n">
        <v>33.26</v>
      </c>
      <c r="H21" t="n">
        <v>0.48</v>
      </c>
      <c r="I21" t="n">
        <v>100</v>
      </c>
      <c r="J21" t="n">
        <v>211.59</v>
      </c>
      <c r="K21" t="n">
        <v>55.27</v>
      </c>
      <c r="L21" t="n">
        <v>5.75</v>
      </c>
      <c r="M21" t="n">
        <v>98</v>
      </c>
      <c r="N21" t="n">
        <v>45.57</v>
      </c>
      <c r="O21" t="n">
        <v>26329.94</v>
      </c>
      <c r="P21" t="n">
        <v>794.2</v>
      </c>
      <c r="Q21" t="n">
        <v>1367.57</v>
      </c>
      <c r="R21" t="n">
        <v>199.45</v>
      </c>
      <c r="S21" t="n">
        <v>104.26</v>
      </c>
      <c r="T21" t="n">
        <v>46282.96</v>
      </c>
      <c r="U21" t="n">
        <v>0.52</v>
      </c>
      <c r="V21" t="n">
        <v>0.86</v>
      </c>
      <c r="W21" t="n">
        <v>20.81</v>
      </c>
      <c r="X21" t="n">
        <v>2.85</v>
      </c>
      <c r="Y21" t="n">
        <v>1</v>
      </c>
      <c r="Z21" t="n">
        <v>10</v>
      </c>
      <c r="AA21" t="n">
        <v>1810.869989721998</v>
      </c>
      <c r="AB21" t="n">
        <v>2477.712209883234</v>
      </c>
      <c r="AC21" t="n">
        <v>2241.242834062905</v>
      </c>
      <c r="AD21" t="n">
        <v>1810869.989721998</v>
      </c>
      <c r="AE21" t="n">
        <v>2477712.209883234</v>
      </c>
      <c r="AF21" t="n">
        <v>2.142710661174973e-06</v>
      </c>
      <c r="AG21" t="n">
        <v>2.585416666666667</v>
      </c>
      <c r="AH21" t="n">
        <v>2241242.834062906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1.6191</v>
      </c>
      <c r="E22" t="n">
        <v>61.76</v>
      </c>
      <c r="F22" t="n">
        <v>55.3</v>
      </c>
      <c r="G22" t="n">
        <v>34.57</v>
      </c>
      <c r="H22" t="n">
        <v>0.5</v>
      </c>
      <c r="I22" t="n">
        <v>96</v>
      </c>
      <c r="J22" t="n">
        <v>211.99</v>
      </c>
      <c r="K22" t="n">
        <v>55.27</v>
      </c>
      <c r="L22" t="n">
        <v>6</v>
      </c>
      <c r="M22" t="n">
        <v>94</v>
      </c>
      <c r="N22" t="n">
        <v>45.72</v>
      </c>
      <c r="O22" t="n">
        <v>26379.74</v>
      </c>
      <c r="P22" t="n">
        <v>791.54</v>
      </c>
      <c r="Q22" t="n">
        <v>1367.49</v>
      </c>
      <c r="R22" t="n">
        <v>195</v>
      </c>
      <c r="S22" t="n">
        <v>104.26</v>
      </c>
      <c r="T22" t="n">
        <v>44076.23</v>
      </c>
      <c r="U22" t="n">
        <v>0.53</v>
      </c>
      <c r="V22" t="n">
        <v>0.87</v>
      </c>
      <c r="W22" t="n">
        <v>20.8</v>
      </c>
      <c r="X22" t="n">
        <v>2.72</v>
      </c>
      <c r="Y22" t="n">
        <v>1</v>
      </c>
      <c r="Z22" t="n">
        <v>10</v>
      </c>
      <c r="AA22" t="n">
        <v>1797.021121328553</v>
      </c>
      <c r="AB22" t="n">
        <v>2458.763577178369</v>
      </c>
      <c r="AC22" t="n">
        <v>2224.102632268819</v>
      </c>
      <c r="AD22" t="n">
        <v>1797021.121328553</v>
      </c>
      <c r="AE22" t="n">
        <v>2458763.577178369</v>
      </c>
      <c r="AF22" t="n">
        <v>2.152815905372882e-06</v>
      </c>
      <c r="AG22" t="n">
        <v>2.573333333333333</v>
      </c>
      <c r="AH22" t="n">
        <v>2224102.632268819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1.626</v>
      </c>
      <c r="E23" t="n">
        <v>61.5</v>
      </c>
      <c r="F23" t="n">
        <v>55.2</v>
      </c>
      <c r="G23" t="n">
        <v>36</v>
      </c>
      <c r="H23" t="n">
        <v>0.52</v>
      </c>
      <c r="I23" t="n">
        <v>92</v>
      </c>
      <c r="J23" t="n">
        <v>212.4</v>
      </c>
      <c r="K23" t="n">
        <v>55.27</v>
      </c>
      <c r="L23" t="n">
        <v>6.25</v>
      </c>
      <c r="M23" t="n">
        <v>90</v>
      </c>
      <c r="N23" t="n">
        <v>45.87</v>
      </c>
      <c r="O23" t="n">
        <v>26429.59</v>
      </c>
      <c r="P23" t="n">
        <v>789.3200000000001</v>
      </c>
      <c r="Q23" t="n">
        <v>1367.53</v>
      </c>
      <c r="R23" t="n">
        <v>191.77</v>
      </c>
      <c r="S23" t="n">
        <v>104.26</v>
      </c>
      <c r="T23" t="n">
        <v>42482.44</v>
      </c>
      <c r="U23" t="n">
        <v>0.54</v>
      </c>
      <c r="V23" t="n">
        <v>0.87</v>
      </c>
      <c r="W23" t="n">
        <v>20.8</v>
      </c>
      <c r="X23" t="n">
        <v>2.62</v>
      </c>
      <c r="Y23" t="n">
        <v>1</v>
      </c>
      <c r="Z23" t="n">
        <v>10</v>
      </c>
      <c r="AA23" t="n">
        <v>1785.041272364706</v>
      </c>
      <c r="AB23" t="n">
        <v>2442.372219312399</v>
      </c>
      <c r="AC23" t="n">
        <v>2209.275642592163</v>
      </c>
      <c r="AD23" t="n">
        <v>1785041.272364706</v>
      </c>
      <c r="AE23" t="n">
        <v>2442372.2193124</v>
      </c>
      <c r="AF23" t="n">
        <v>2.161990403394667e-06</v>
      </c>
      <c r="AG23" t="n">
        <v>2.5625</v>
      </c>
      <c r="AH23" t="n">
        <v>2209275.642592162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1.6332</v>
      </c>
      <c r="E24" t="n">
        <v>61.23</v>
      </c>
      <c r="F24" t="n">
        <v>55.1</v>
      </c>
      <c r="G24" t="n">
        <v>37.57</v>
      </c>
      <c r="H24" t="n">
        <v>0.54</v>
      </c>
      <c r="I24" t="n">
        <v>88</v>
      </c>
      <c r="J24" t="n">
        <v>212.8</v>
      </c>
      <c r="K24" t="n">
        <v>55.27</v>
      </c>
      <c r="L24" t="n">
        <v>6.5</v>
      </c>
      <c r="M24" t="n">
        <v>86</v>
      </c>
      <c r="N24" t="n">
        <v>46.03</v>
      </c>
      <c r="O24" t="n">
        <v>26479.5</v>
      </c>
      <c r="P24" t="n">
        <v>787.0599999999999</v>
      </c>
      <c r="Q24" t="n">
        <v>1367.55</v>
      </c>
      <c r="R24" t="n">
        <v>187.76</v>
      </c>
      <c r="S24" t="n">
        <v>104.26</v>
      </c>
      <c r="T24" t="n">
        <v>40494.3</v>
      </c>
      <c r="U24" t="n">
        <v>0.5600000000000001</v>
      </c>
      <c r="V24" t="n">
        <v>0.87</v>
      </c>
      <c r="W24" t="n">
        <v>20.8</v>
      </c>
      <c r="X24" t="n">
        <v>2.51</v>
      </c>
      <c r="Y24" t="n">
        <v>1</v>
      </c>
      <c r="Z24" t="n">
        <v>10</v>
      </c>
      <c r="AA24" t="n">
        <v>1772.777609316463</v>
      </c>
      <c r="AB24" t="n">
        <v>2425.592534495162</v>
      </c>
      <c r="AC24" t="n">
        <v>2194.097387343447</v>
      </c>
      <c r="AD24" t="n">
        <v>1772777.609316462</v>
      </c>
      <c r="AE24" t="n">
        <v>2425592.534495162</v>
      </c>
      <c r="AF24" t="n">
        <v>2.171563792634791e-06</v>
      </c>
      <c r="AG24" t="n">
        <v>2.55125</v>
      </c>
      <c r="AH24" t="n">
        <v>2194097.387343447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1.6391</v>
      </c>
      <c r="E25" t="n">
        <v>61.01</v>
      </c>
      <c r="F25" t="n">
        <v>55</v>
      </c>
      <c r="G25" t="n">
        <v>38.82</v>
      </c>
      <c r="H25" t="n">
        <v>0.5600000000000001</v>
      </c>
      <c r="I25" t="n">
        <v>85</v>
      </c>
      <c r="J25" t="n">
        <v>213.21</v>
      </c>
      <c r="K25" t="n">
        <v>55.27</v>
      </c>
      <c r="L25" t="n">
        <v>6.75</v>
      </c>
      <c r="M25" t="n">
        <v>83</v>
      </c>
      <c r="N25" t="n">
        <v>46.18</v>
      </c>
      <c r="O25" t="n">
        <v>26529.46</v>
      </c>
      <c r="P25" t="n">
        <v>784.64</v>
      </c>
      <c r="Q25" t="n">
        <v>1367.51</v>
      </c>
      <c r="R25" t="n">
        <v>184.82</v>
      </c>
      <c r="S25" t="n">
        <v>104.26</v>
      </c>
      <c r="T25" t="n">
        <v>39041.55</v>
      </c>
      <c r="U25" t="n">
        <v>0.5600000000000001</v>
      </c>
      <c r="V25" t="n">
        <v>0.87</v>
      </c>
      <c r="W25" t="n">
        <v>20.79</v>
      </c>
      <c r="X25" t="n">
        <v>2.41</v>
      </c>
      <c r="Y25" t="n">
        <v>1</v>
      </c>
      <c r="Z25" t="n">
        <v>10</v>
      </c>
      <c r="AA25" t="n">
        <v>1761.780422308496</v>
      </c>
      <c r="AB25" t="n">
        <v>2410.545698069213</v>
      </c>
      <c r="AC25" t="n">
        <v>2180.486599867623</v>
      </c>
      <c r="AD25" t="n">
        <v>1761780.422308496</v>
      </c>
      <c r="AE25" t="n">
        <v>2410545.698069213</v>
      </c>
      <c r="AF25" t="n">
        <v>2.179408653262115e-06</v>
      </c>
      <c r="AG25" t="n">
        <v>2.542083333333333</v>
      </c>
      <c r="AH25" t="n">
        <v>2180486.599867623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1.6466</v>
      </c>
      <c r="E26" t="n">
        <v>60.73</v>
      </c>
      <c r="F26" t="n">
        <v>54.88</v>
      </c>
      <c r="G26" t="n">
        <v>40.65</v>
      </c>
      <c r="H26" t="n">
        <v>0.58</v>
      </c>
      <c r="I26" t="n">
        <v>81</v>
      </c>
      <c r="J26" t="n">
        <v>213.61</v>
      </c>
      <c r="K26" t="n">
        <v>55.27</v>
      </c>
      <c r="L26" t="n">
        <v>7</v>
      </c>
      <c r="M26" t="n">
        <v>79</v>
      </c>
      <c r="N26" t="n">
        <v>46.34</v>
      </c>
      <c r="O26" t="n">
        <v>26579.47</v>
      </c>
      <c r="P26" t="n">
        <v>782.0599999999999</v>
      </c>
      <c r="Q26" t="n">
        <v>1367.53</v>
      </c>
      <c r="R26" t="n">
        <v>181.34</v>
      </c>
      <c r="S26" t="n">
        <v>104.26</v>
      </c>
      <c r="T26" t="n">
        <v>37321.17</v>
      </c>
      <c r="U26" t="n">
        <v>0.57</v>
      </c>
      <c r="V26" t="n">
        <v>0.87</v>
      </c>
      <c r="W26" t="n">
        <v>20.77</v>
      </c>
      <c r="X26" t="n">
        <v>2.3</v>
      </c>
      <c r="Y26" t="n">
        <v>1</v>
      </c>
      <c r="Z26" t="n">
        <v>10</v>
      </c>
      <c r="AA26" t="n">
        <v>1748.717058449701</v>
      </c>
      <c r="AB26" t="n">
        <v>2392.671827322671</v>
      </c>
      <c r="AC26" t="n">
        <v>2164.318586258995</v>
      </c>
      <c r="AD26" t="n">
        <v>1748717.058449701</v>
      </c>
      <c r="AE26" t="n">
        <v>2392671.827322671</v>
      </c>
      <c r="AF26" t="n">
        <v>2.189380933720578e-06</v>
      </c>
      <c r="AG26" t="n">
        <v>2.530416666666667</v>
      </c>
      <c r="AH26" t="n">
        <v>2164318.586258995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1.653</v>
      </c>
      <c r="E27" t="n">
        <v>60.5</v>
      </c>
      <c r="F27" t="n">
        <v>54.77</v>
      </c>
      <c r="G27" t="n">
        <v>42.13</v>
      </c>
      <c r="H27" t="n">
        <v>0.6</v>
      </c>
      <c r="I27" t="n">
        <v>78</v>
      </c>
      <c r="J27" t="n">
        <v>214.02</v>
      </c>
      <c r="K27" t="n">
        <v>55.27</v>
      </c>
      <c r="L27" t="n">
        <v>7.25</v>
      </c>
      <c r="M27" t="n">
        <v>76</v>
      </c>
      <c r="N27" t="n">
        <v>46.49</v>
      </c>
      <c r="O27" t="n">
        <v>26629.54</v>
      </c>
      <c r="P27" t="n">
        <v>779.83</v>
      </c>
      <c r="Q27" t="n">
        <v>1367.48</v>
      </c>
      <c r="R27" t="n">
        <v>177.59</v>
      </c>
      <c r="S27" t="n">
        <v>104.26</v>
      </c>
      <c r="T27" t="n">
        <v>35460.71</v>
      </c>
      <c r="U27" t="n">
        <v>0.59</v>
      </c>
      <c r="V27" t="n">
        <v>0.88</v>
      </c>
      <c r="W27" t="n">
        <v>20.77</v>
      </c>
      <c r="X27" t="n">
        <v>2.19</v>
      </c>
      <c r="Y27" t="n">
        <v>1</v>
      </c>
      <c r="Z27" t="n">
        <v>10</v>
      </c>
      <c r="AA27" t="n">
        <v>1737.545469097058</v>
      </c>
      <c r="AB27" t="n">
        <v>2377.386365914645</v>
      </c>
      <c r="AC27" t="n">
        <v>2150.491947834472</v>
      </c>
      <c r="AD27" t="n">
        <v>1737545.469097058</v>
      </c>
      <c r="AE27" t="n">
        <v>2377386.365914646</v>
      </c>
      <c r="AF27" t="n">
        <v>2.197890613045132e-06</v>
      </c>
      <c r="AG27" t="n">
        <v>2.520833333333333</v>
      </c>
      <c r="AH27" t="n">
        <v>2150491.947834472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1.6568</v>
      </c>
      <c r="E28" t="n">
        <v>60.36</v>
      </c>
      <c r="F28" t="n">
        <v>54.71</v>
      </c>
      <c r="G28" t="n">
        <v>43.19</v>
      </c>
      <c r="H28" t="n">
        <v>0.62</v>
      </c>
      <c r="I28" t="n">
        <v>76</v>
      </c>
      <c r="J28" t="n">
        <v>214.42</v>
      </c>
      <c r="K28" t="n">
        <v>55.27</v>
      </c>
      <c r="L28" t="n">
        <v>7.5</v>
      </c>
      <c r="M28" t="n">
        <v>74</v>
      </c>
      <c r="N28" t="n">
        <v>46.65</v>
      </c>
      <c r="O28" t="n">
        <v>26679.66</v>
      </c>
      <c r="P28" t="n">
        <v>778.12</v>
      </c>
      <c r="Q28" t="n">
        <v>1367.45</v>
      </c>
      <c r="R28" t="n">
        <v>175.66</v>
      </c>
      <c r="S28" t="n">
        <v>104.26</v>
      </c>
      <c r="T28" t="n">
        <v>34507.82</v>
      </c>
      <c r="U28" t="n">
        <v>0.59</v>
      </c>
      <c r="V28" t="n">
        <v>0.88</v>
      </c>
      <c r="W28" t="n">
        <v>20.77</v>
      </c>
      <c r="X28" t="n">
        <v>2.13</v>
      </c>
      <c r="Y28" t="n">
        <v>1</v>
      </c>
      <c r="Z28" t="n">
        <v>10</v>
      </c>
      <c r="AA28" t="n">
        <v>1730.443254195402</v>
      </c>
      <c r="AB28" t="n">
        <v>2367.668802158592</v>
      </c>
      <c r="AC28" t="n">
        <v>2141.70181472461</v>
      </c>
      <c r="AD28" t="n">
        <v>1730443.254195402</v>
      </c>
      <c r="AE28" t="n">
        <v>2367668.802158592</v>
      </c>
      <c r="AF28" t="n">
        <v>2.202943235144087e-06</v>
      </c>
      <c r="AG28" t="n">
        <v>2.515</v>
      </c>
      <c r="AH28" t="n">
        <v>2141701.81472461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1.6621</v>
      </c>
      <c r="E29" t="n">
        <v>60.16</v>
      </c>
      <c r="F29" t="n">
        <v>54.64</v>
      </c>
      <c r="G29" t="n">
        <v>44.91</v>
      </c>
      <c r="H29" t="n">
        <v>0.64</v>
      </c>
      <c r="I29" t="n">
        <v>73</v>
      </c>
      <c r="J29" t="n">
        <v>214.83</v>
      </c>
      <c r="K29" t="n">
        <v>55.27</v>
      </c>
      <c r="L29" t="n">
        <v>7.75</v>
      </c>
      <c r="M29" t="n">
        <v>71</v>
      </c>
      <c r="N29" t="n">
        <v>46.81</v>
      </c>
      <c r="O29" t="n">
        <v>26729.83</v>
      </c>
      <c r="P29" t="n">
        <v>776.62</v>
      </c>
      <c r="Q29" t="n">
        <v>1367.53</v>
      </c>
      <c r="R29" t="n">
        <v>173.23</v>
      </c>
      <c r="S29" t="n">
        <v>104.26</v>
      </c>
      <c r="T29" t="n">
        <v>33308.17</v>
      </c>
      <c r="U29" t="n">
        <v>0.6</v>
      </c>
      <c r="V29" t="n">
        <v>0.88</v>
      </c>
      <c r="W29" t="n">
        <v>20.77</v>
      </c>
      <c r="X29" t="n">
        <v>2.06</v>
      </c>
      <c r="Y29" t="n">
        <v>1</v>
      </c>
      <c r="Z29" t="n">
        <v>10</v>
      </c>
      <c r="AA29" t="n">
        <v>1722.019019550175</v>
      </c>
      <c r="AB29" t="n">
        <v>2356.142392665989</v>
      </c>
      <c r="AC29" t="n">
        <v>2131.275469576564</v>
      </c>
      <c r="AD29" t="n">
        <v>1722019.019550175</v>
      </c>
      <c r="AE29" t="n">
        <v>2356142.392665989</v>
      </c>
      <c r="AF29" t="n">
        <v>2.209990313334733e-06</v>
      </c>
      <c r="AG29" t="n">
        <v>2.506666666666666</v>
      </c>
      <c r="AH29" t="n">
        <v>2131275.469576564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1.666</v>
      </c>
      <c r="E30" t="n">
        <v>60.03</v>
      </c>
      <c r="F30" t="n">
        <v>54.58</v>
      </c>
      <c r="G30" t="n">
        <v>46.13</v>
      </c>
      <c r="H30" t="n">
        <v>0.66</v>
      </c>
      <c r="I30" t="n">
        <v>71</v>
      </c>
      <c r="J30" t="n">
        <v>215.24</v>
      </c>
      <c r="K30" t="n">
        <v>55.27</v>
      </c>
      <c r="L30" t="n">
        <v>8</v>
      </c>
      <c r="M30" t="n">
        <v>69</v>
      </c>
      <c r="N30" t="n">
        <v>46.97</v>
      </c>
      <c r="O30" t="n">
        <v>26780.06</v>
      </c>
      <c r="P30" t="n">
        <v>774.96</v>
      </c>
      <c r="Q30" t="n">
        <v>1367.47</v>
      </c>
      <c r="R30" t="n">
        <v>171.48</v>
      </c>
      <c r="S30" t="n">
        <v>104.26</v>
      </c>
      <c r="T30" t="n">
        <v>32440.3</v>
      </c>
      <c r="U30" t="n">
        <v>0.61</v>
      </c>
      <c r="V30" t="n">
        <v>0.88</v>
      </c>
      <c r="W30" t="n">
        <v>20.76</v>
      </c>
      <c r="X30" t="n">
        <v>2</v>
      </c>
      <c r="Y30" t="n">
        <v>1</v>
      </c>
      <c r="Z30" t="n">
        <v>10</v>
      </c>
      <c r="AA30" t="n">
        <v>1714.96563452944</v>
      </c>
      <c r="AB30" t="n">
        <v>2346.491640107235</v>
      </c>
      <c r="AC30" t="n">
        <v>2122.545771297101</v>
      </c>
      <c r="AD30" t="n">
        <v>1714965.63452944</v>
      </c>
      <c r="AE30" t="n">
        <v>2346491.640107235</v>
      </c>
      <c r="AF30" t="n">
        <v>2.215175899173134e-06</v>
      </c>
      <c r="AG30" t="n">
        <v>2.50125</v>
      </c>
      <c r="AH30" t="n">
        <v>2122545.7712971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1.6689</v>
      </c>
      <c r="E31" t="n">
        <v>59.92</v>
      </c>
      <c r="F31" t="n">
        <v>54.56</v>
      </c>
      <c r="G31" t="n">
        <v>47.44</v>
      </c>
      <c r="H31" t="n">
        <v>0.68</v>
      </c>
      <c r="I31" t="n">
        <v>69</v>
      </c>
      <c r="J31" t="n">
        <v>215.65</v>
      </c>
      <c r="K31" t="n">
        <v>55.27</v>
      </c>
      <c r="L31" t="n">
        <v>8.25</v>
      </c>
      <c r="M31" t="n">
        <v>67</v>
      </c>
      <c r="N31" t="n">
        <v>47.12</v>
      </c>
      <c r="O31" t="n">
        <v>26830.34</v>
      </c>
      <c r="P31" t="n">
        <v>773.8</v>
      </c>
      <c r="Q31" t="n">
        <v>1367.57</v>
      </c>
      <c r="R31" t="n">
        <v>170.98</v>
      </c>
      <c r="S31" t="n">
        <v>104.26</v>
      </c>
      <c r="T31" t="n">
        <v>32200.14</v>
      </c>
      <c r="U31" t="n">
        <v>0.61</v>
      </c>
      <c r="V31" t="n">
        <v>0.88</v>
      </c>
      <c r="W31" t="n">
        <v>20.75</v>
      </c>
      <c r="X31" t="n">
        <v>1.97</v>
      </c>
      <c r="Y31" t="n">
        <v>1</v>
      </c>
      <c r="Z31" t="n">
        <v>10</v>
      </c>
      <c r="AA31" t="n">
        <v>1709.996885234756</v>
      </c>
      <c r="AB31" t="n">
        <v>2339.693178116501</v>
      </c>
      <c r="AC31" t="n">
        <v>2116.396144977061</v>
      </c>
      <c r="AD31" t="n">
        <v>1709996.885234756</v>
      </c>
      <c r="AE31" t="n">
        <v>2339693.178116501</v>
      </c>
      <c r="AF31" t="n">
        <v>2.219031847617073e-06</v>
      </c>
      <c r="AG31" t="n">
        <v>2.496666666666667</v>
      </c>
      <c r="AH31" t="n">
        <v>2116396.144977061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1.6749</v>
      </c>
      <c r="E32" t="n">
        <v>59.71</v>
      </c>
      <c r="F32" t="n">
        <v>54.46</v>
      </c>
      <c r="G32" t="n">
        <v>49.51</v>
      </c>
      <c r="H32" t="n">
        <v>0.7</v>
      </c>
      <c r="I32" t="n">
        <v>66</v>
      </c>
      <c r="J32" t="n">
        <v>216.05</v>
      </c>
      <c r="K32" t="n">
        <v>55.27</v>
      </c>
      <c r="L32" t="n">
        <v>8.5</v>
      </c>
      <c r="M32" t="n">
        <v>64</v>
      </c>
      <c r="N32" t="n">
        <v>47.28</v>
      </c>
      <c r="O32" t="n">
        <v>26880.68</v>
      </c>
      <c r="P32" t="n">
        <v>771.6</v>
      </c>
      <c r="Q32" t="n">
        <v>1367.4</v>
      </c>
      <c r="R32" t="n">
        <v>167.81</v>
      </c>
      <c r="S32" t="n">
        <v>104.26</v>
      </c>
      <c r="T32" t="n">
        <v>30629.3</v>
      </c>
      <c r="U32" t="n">
        <v>0.62</v>
      </c>
      <c r="V32" t="n">
        <v>0.88</v>
      </c>
      <c r="W32" t="n">
        <v>20.75</v>
      </c>
      <c r="X32" t="n">
        <v>1.88</v>
      </c>
      <c r="Y32" t="n">
        <v>1</v>
      </c>
      <c r="Z32" t="n">
        <v>10</v>
      </c>
      <c r="AA32" t="n">
        <v>1699.672953258076</v>
      </c>
      <c r="AB32" t="n">
        <v>2325.567518926272</v>
      </c>
      <c r="AC32" t="n">
        <v>2103.618618874461</v>
      </c>
      <c r="AD32" t="n">
        <v>1699672.953258076</v>
      </c>
      <c r="AE32" t="n">
        <v>2325567.518926272</v>
      </c>
      <c r="AF32" t="n">
        <v>2.227009671983842e-06</v>
      </c>
      <c r="AG32" t="n">
        <v>2.487916666666667</v>
      </c>
      <c r="AH32" t="n">
        <v>2103618.618874461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1.6796</v>
      </c>
      <c r="E33" t="n">
        <v>59.54</v>
      </c>
      <c r="F33" t="n">
        <v>54.38</v>
      </c>
      <c r="G33" t="n">
        <v>50.98</v>
      </c>
      <c r="H33" t="n">
        <v>0.72</v>
      </c>
      <c r="I33" t="n">
        <v>64</v>
      </c>
      <c r="J33" t="n">
        <v>216.46</v>
      </c>
      <c r="K33" t="n">
        <v>55.27</v>
      </c>
      <c r="L33" t="n">
        <v>8.75</v>
      </c>
      <c r="M33" t="n">
        <v>62</v>
      </c>
      <c r="N33" t="n">
        <v>47.44</v>
      </c>
      <c r="O33" t="n">
        <v>26931.07</v>
      </c>
      <c r="P33" t="n">
        <v>769.8</v>
      </c>
      <c r="Q33" t="n">
        <v>1367.3</v>
      </c>
      <c r="R33" t="n">
        <v>164.72</v>
      </c>
      <c r="S33" t="n">
        <v>104.26</v>
      </c>
      <c r="T33" t="n">
        <v>29096.12</v>
      </c>
      <c r="U33" t="n">
        <v>0.63</v>
      </c>
      <c r="V33" t="n">
        <v>0.88</v>
      </c>
      <c r="W33" t="n">
        <v>20.75</v>
      </c>
      <c r="X33" t="n">
        <v>1.8</v>
      </c>
      <c r="Y33" t="n">
        <v>1</v>
      </c>
      <c r="Z33" t="n">
        <v>10</v>
      </c>
      <c r="AA33" t="n">
        <v>1691.507254882829</v>
      </c>
      <c r="AB33" t="n">
        <v>2314.394850164072</v>
      </c>
      <c r="AC33" t="n">
        <v>2093.512253937986</v>
      </c>
      <c r="AD33" t="n">
        <v>1691507.254882829</v>
      </c>
      <c r="AE33" t="n">
        <v>2314394.850164072</v>
      </c>
      <c r="AF33" t="n">
        <v>2.233258967737812e-06</v>
      </c>
      <c r="AG33" t="n">
        <v>2.480833333333333</v>
      </c>
      <c r="AH33" t="n">
        <v>2093512.253937986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1.6812</v>
      </c>
      <c r="E34" t="n">
        <v>59.48</v>
      </c>
      <c r="F34" t="n">
        <v>54.36</v>
      </c>
      <c r="G34" t="n">
        <v>51.77</v>
      </c>
      <c r="H34" t="n">
        <v>0.74</v>
      </c>
      <c r="I34" t="n">
        <v>63</v>
      </c>
      <c r="J34" t="n">
        <v>216.87</v>
      </c>
      <c r="K34" t="n">
        <v>55.27</v>
      </c>
      <c r="L34" t="n">
        <v>9</v>
      </c>
      <c r="M34" t="n">
        <v>61</v>
      </c>
      <c r="N34" t="n">
        <v>47.6</v>
      </c>
      <c r="O34" t="n">
        <v>26981.51</v>
      </c>
      <c r="P34" t="n">
        <v>768.54</v>
      </c>
      <c r="Q34" t="n">
        <v>1367.33</v>
      </c>
      <c r="R34" t="n">
        <v>164.5</v>
      </c>
      <c r="S34" t="n">
        <v>104.26</v>
      </c>
      <c r="T34" t="n">
        <v>28992.94</v>
      </c>
      <c r="U34" t="n">
        <v>0.63</v>
      </c>
      <c r="V34" t="n">
        <v>0.88</v>
      </c>
      <c r="W34" t="n">
        <v>20.74</v>
      </c>
      <c r="X34" t="n">
        <v>1.78</v>
      </c>
      <c r="Y34" t="n">
        <v>1</v>
      </c>
      <c r="Z34" t="n">
        <v>10</v>
      </c>
      <c r="AA34" t="n">
        <v>1687.879865912791</v>
      </c>
      <c r="AB34" t="n">
        <v>2309.431696546159</v>
      </c>
      <c r="AC34" t="n">
        <v>2089.022776735536</v>
      </c>
      <c r="AD34" t="n">
        <v>1687879.865912791</v>
      </c>
      <c r="AE34" t="n">
        <v>2309431.696546159</v>
      </c>
      <c r="AF34" t="n">
        <v>2.235386387568951e-06</v>
      </c>
      <c r="AG34" t="n">
        <v>2.478333333333333</v>
      </c>
      <c r="AH34" t="n">
        <v>2089022.776735536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1.6863</v>
      </c>
      <c r="E35" t="n">
        <v>59.3</v>
      </c>
      <c r="F35" t="n">
        <v>54.26</v>
      </c>
      <c r="G35" t="n">
        <v>53.37</v>
      </c>
      <c r="H35" t="n">
        <v>0.76</v>
      </c>
      <c r="I35" t="n">
        <v>61</v>
      </c>
      <c r="J35" t="n">
        <v>217.28</v>
      </c>
      <c r="K35" t="n">
        <v>55.27</v>
      </c>
      <c r="L35" t="n">
        <v>9.25</v>
      </c>
      <c r="M35" t="n">
        <v>59</v>
      </c>
      <c r="N35" t="n">
        <v>47.76</v>
      </c>
      <c r="O35" t="n">
        <v>27032.02</v>
      </c>
      <c r="P35" t="n">
        <v>766.21</v>
      </c>
      <c r="Q35" t="n">
        <v>1367.29</v>
      </c>
      <c r="R35" t="n">
        <v>161.61</v>
      </c>
      <c r="S35" t="n">
        <v>104.26</v>
      </c>
      <c r="T35" t="n">
        <v>27557.6</v>
      </c>
      <c r="U35" t="n">
        <v>0.65</v>
      </c>
      <c r="V35" t="n">
        <v>0.88</v>
      </c>
      <c r="W35" t="n">
        <v>20.73</v>
      </c>
      <c r="X35" t="n">
        <v>1.68</v>
      </c>
      <c r="Y35" t="n">
        <v>1</v>
      </c>
      <c r="Z35" t="n">
        <v>10</v>
      </c>
      <c r="AA35" t="n">
        <v>1678.416157679507</v>
      </c>
      <c r="AB35" t="n">
        <v>2296.48303343204</v>
      </c>
      <c r="AC35" t="n">
        <v>2077.309915855466</v>
      </c>
      <c r="AD35" t="n">
        <v>1678416.157679508</v>
      </c>
      <c r="AE35" t="n">
        <v>2296483.033432039</v>
      </c>
      <c r="AF35" t="n">
        <v>2.242167538280706e-06</v>
      </c>
      <c r="AG35" t="n">
        <v>2.470833333333333</v>
      </c>
      <c r="AH35" t="n">
        <v>2077309.915855466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1.6897</v>
      </c>
      <c r="E36" t="n">
        <v>59.18</v>
      </c>
      <c r="F36" t="n">
        <v>54.22</v>
      </c>
      <c r="G36" t="n">
        <v>55.14</v>
      </c>
      <c r="H36" t="n">
        <v>0.78</v>
      </c>
      <c r="I36" t="n">
        <v>59</v>
      </c>
      <c r="J36" t="n">
        <v>217.69</v>
      </c>
      <c r="K36" t="n">
        <v>55.27</v>
      </c>
      <c r="L36" t="n">
        <v>9.5</v>
      </c>
      <c r="M36" t="n">
        <v>57</v>
      </c>
      <c r="N36" t="n">
        <v>47.92</v>
      </c>
      <c r="O36" t="n">
        <v>27082.57</v>
      </c>
      <c r="P36" t="n">
        <v>765.12</v>
      </c>
      <c r="Q36" t="n">
        <v>1367.37</v>
      </c>
      <c r="R36" t="n">
        <v>160.03</v>
      </c>
      <c r="S36" t="n">
        <v>104.26</v>
      </c>
      <c r="T36" t="n">
        <v>26774.48</v>
      </c>
      <c r="U36" t="n">
        <v>0.65</v>
      </c>
      <c r="V36" t="n">
        <v>0.88</v>
      </c>
      <c r="W36" t="n">
        <v>20.74</v>
      </c>
      <c r="X36" t="n">
        <v>1.64</v>
      </c>
      <c r="Y36" t="n">
        <v>1</v>
      </c>
      <c r="Z36" t="n">
        <v>10</v>
      </c>
      <c r="AA36" t="n">
        <v>1673.073489413786</v>
      </c>
      <c r="AB36" t="n">
        <v>2289.172959008991</v>
      </c>
      <c r="AC36" t="n">
        <v>2070.697504675599</v>
      </c>
      <c r="AD36" t="n">
        <v>1673073.489413786</v>
      </c>
      <c r="AE36" t="n">
        <v>2289172.959008991</v>
      </c>
      <c r="AF36" t="n">
        <v>2.246688305421875e-06</v>
      </c>
      <c r="AG36" t="n">
        <v>2.465833333333333</v>
      </c>
      <c r="AH36" t="n">
        <v>2070697.504675599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1.6923</v>
      </c>
      <c r="E37" t="n">
        <v>59.09</v>
      </c>
      <c r="F37" t="n">
        <v>54.17</v>
      </c>
      <c r="G37" t="n">
        <v>56.04</v>
      </c>
      <c r="H37" t="n">
        <v>0.79</v>
      </c>
      <c r="I37" t="n">
        <v>58</v>
      </c>
      <c r="J37" t="n">
        <v>218.1</v>
      </c>
      <c r="K37" t="n">
        <v>55.27</v>
      </c>
      <c r="L37" t="n">
        <v>9.75</v>
      </c>
      <c r="M37" t="n">
        <v>56</v>
      </c>
      <c r="N37" t="n">
        <v>48.08</v>
      </c>
      <c r="O37" t="n">
        <v>27133.18</v>
      </c>
      <c r="P37" t="n">
        <v>763.6799999999999</v>
      </c>
      <c r="Q37" t="n">
        <v>1367.41</v>
      </c>
      <c r="R37" t="n">
        <v>158.47</v>
      </c>
      <c r="S37" t="n">
        <v>104.26</v>
      </c>
      <c r="T37" t="n">
        <v>25999.96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1667.938694655825</v>
      </c>
      <c r="AB37" t="n">
        <v>2282.147306289992</v>
      </c>
      <c r="AC37" t="n">
        <v>2064.342370391535</v>
      </c>
      <c r="AD37" t="n">
        <v>1667938.694655825</v>
      </c>
      <c r="AE37" t="n">
        <v>2282147.306289992</v>
      </c>
      <c r="AF37" t="n">
        <v>2.250145362647476e-06</v>
      </c>
      <c r="AG37" t="n">
        <v>2.462083333333334</v>
      </c>
      <c r="AH37" t="n">
        <v>2064342.370391536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1.695</v>
      </c>
      <c r="E38" t="n">
        <v>59</v>
      </c>
      <c r="F38" t="n">
        <v>54.16</v>
      </c>
      <c r="G38" t="n">
        <v>58.03</v>
      </c>
      <c r="H38" t="n">
        <v>0.8100000000000001</v>
      </c>
      <c r="I38" t="n">
        <v>56</v>
      </c>
      <c r="J38" t="n">
        <v>218.51</v>
      </c>
      <c r="K38" t="n">
        <v>55.27</v>
      </c>
      <c r="L38" t="n">
        <v>10</v>
      </c>
      <c r="M38" t="n">
        <v>54</v>
      </c>
      <c r="N38" t="n">
        <v>48.24</v>
      </c>
      <c r="O38" t="n">
        <v>27183.85</v>
      </c>
      <c r="P38" t="n">
        <v>762.77</v>
      </c>
      <c r="Q38" t="n">
        <v>1367.25</v>
      </c>
      <c r="R38" t="n">
        <v>157.81</v>
      </c>
      <c r="S38" t="n">
        <v>104.26</v>
      </c>
      <c r="T38" t="n">
        <v>25680.26</v>
      </c>
      <c r="U38" t="n">
        <v>0.66</v>
      </c>
      <c r="V38" t="n">
        <v>0.88</v>
      </c>
      <c r="W38" t="n">
        <v>20.74</v>
      </c>
      <c r="X38" t="n">
        <v>1.58</v>
      </c>
      <c r="Y38" t="n">
        <v>1</v>
      </c>
      <c r="Z38" t="n">
        <v>10</v>
      </c>
      <c r="AA38" t="n">
        <v>1663.885566403181</v>
      </c>
      <c r="AB38" t="n">
        <v>2276.601637403326</v>
      </c>
      <c r="AC38" t="n">
        <v>2059.325972360018</v>
      </c>
      <c r="AD38" t="n">
        <v>1663885.566403181</v>
      </c>
      <c r="AE38" t="n">
        <v>2276601.637403326</v>
      </c>
      <c r="AF38" t="n">
        <v>2.253735383612522e-06</v>
      </c>
      <c r="AG38" t="n">
        <v>2.458333333333333</v>
      </c>
      <c r="AH38" t="n">
        <v>2059325.972360018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1.6975</v>
      </c>
      <c r="E39" t="n">
        <v>58.91</v>
      </c>
      <c r="F39" t="n">
        <v>54.12</v>
      </c>
      <c r="G39" t="n">
        <v>59.04</v>
      </c>
      <c r="H39" t="n">
        <v>0.83</v>
      </c>
      <c r="I39" t="n">
        <v>55</v>
      </c>
      <c r="J39" t="n">
        <v>218.92</v>
      </c>
      <c r="K39" t="n">
        <v>55.27</v>
      </c>
      <c r="L39" t="n">
        <v>10.25</v>
      </c>
      <c r="M39" t="n">
        <v>53</v>
      </c>
      <c r="N39" t="n">
        <v>48.4</v>
      </c>
      <c r="O39" t="n">
        <v>27234.57</v>
      </c>
      <c r="P39" t="n">
        <v>760.98</v>
      </c>
      <c r="Q39" t="n">
        <v>1367.34</v>
      </c>
      <c r="R39" t="n">
        <v>156.88</v>
      </c>
      <c r="S39" t="n">
        <v>104.26</v>
      </c>
      <c r="T39" t="n">
        <v>25219.64</v>
      </c>
      <c r="U39" t="n">
        <v>0.66</v>
      </c>
      <c r="V39" t="n">
        <v>0.89</v>
      </c>
      <c r="W39" t="n">
        <v>20.72</v>
      </c>
      <c r="X39" t="n">
        <v>1.54</v>
      </c>
      <c r="Y39" t="n">
        <v>1</v>
      </c>
      <c r="Z39" t="n">
        <v>10</v>
      </c>
      <c r="AA39" t="n">
        <v>1658.479633918515</v>
      </c>
      <c r="AB39" t="n">
        <v>2269.205002084896</v>
      </c>
      <c r="AC39" t="n">
        <v>2052.635261535137</v>
      </c>
      <c r="AD39" t="n">
        <v>1658479.633918515</v>
      </c>
      <c r="AE39" t="n">
        <v>2269205.002084896</v>
      </c>
      <c r="AF39" t="n">
        <v>2.257059477098676e-06</v>
      </c>
      <c r="AG39" t="n">
        <v>2.454583333333333</v>
      </c>
      <c r="AH39" t="n">
        <v>2052635.261535136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1.7011</v>
      </c>
      <c r="E40" t="n">
        <v>58.79</v>
      </c>
      <c r="F40" t="n">
        <v>54.07</v>
      </c>
      <c r="G40" t="n">
        <v>61.21</v>
      </c>
      <c r="H40" t="n">
        <v>0.85</v>
      </c>
      <c r="I40" t="n">
        <v>53</v>
      </c>
      <c r="J40" t="n">
        <v>219.33</v>
      </c>
      <c r="K40" t="n">
        <v>55.27</v>
      </c>
      <c r="L40" t="n">
        <v>10.5</v>
      </c>
      <c r="M40" t="n">
        <v>51</v>
      </c>
      <c r="N40" t="n">
        <v>48.56</v>
      </c>
      <c r="O40" t="n">
        <v>27285.35</v>
      </c>
      <c r="P40" t="n">
        <v>759.55</v>
      </c>
      <c r="Q40" t="n">
        <v>1367.39</v>
      </c>
      <c r="R40" t="n">
        <v>155.17</v>
      </c>
      <c r="S40" t="n">
        <v>104.26</v>
      </c>
      <c r="T40" t="n">
        <v>24378.25</v>
      </c>
      <c r="U40" t="n">
        <v>0.67</v>
      </c>
      <c r="V40" t="n">
        <v>0.89</v>
      </c>
      <c r="W40" t="n">
        <v>20.73</v>
      </c>
      <c r="X40" t="n">
        <v>1.49</v>
      </c>
      <c r="Y40" t="n">
        <v>1</v>
      </c>
      <c r="Z40" t="n">
        <v>10</v>
      </c>
      <c r="AA40" t="n">
        <v>1652.43530831341</v>
      </c>
      <c r="AB40" t="n">
        <v>2260.934889135166</v>
      </c>
      <c r="AC40" t="n">
        <v>2045.154436558152</v>
      </c>
      <c r="AD40" t="n">
        <v>1652435.30831341</v>
      </c>
      <c r="AE40" t="n">
        <v>2260934.889135166</v>
      </c>
      <c r="AF40" t="n">
        <v>2.261846171718738e-06</v>
      </c>
      <c r="AG40" t="n">
        <v>2.449583333333333</v>
      </c>
      <c r="AH40" t="n">
        <v>2045154.436558152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1.7028</v>
      </c>
      <c r="E41" t="n">
        <v>58.73</v>
      </c>
      <c r="F41" t="n">
        <v>54.05</v>
      </c>
      <c r="G41" t="n">
        <v>62.37</v>
      </c>
      <c r="H41" t="n">
        <v>0.87</v>
      </c>
      <c r="I41" t="n">
        <v>52</v>
      </c>
      <c r="J41" t="n">
        <v>219.75</v>
      </c>
      <c r="K41" t="n">
        <v>55.27</v>
      </c>
      <c r="L41" t="n">
        <v>10.75</v>
      </c>
      <c r="M41" t="n">
        <v>50</v>
      </c>
      <c r="N41" t="n">
        <v>48.72</v>
      </c>
      <c r="O41" t="n">
        <v>27336.19</v>
      </c>
      <c r="P41" t="n">
        <v>758.89</v>
      </c>
      <c r="Q41" t="n">
        <v>1367.28</v>
      </c>
      <c r="R41" t="n">
        <v>154.25</v>
      </c>
      <c r="S41" t="n">
        <v>104.26</v>
      </c>
      <c r="T41" t="n">
        <v>23920.2</v>
      </c>
      <c r="U41" t="n">
        <v>0.68</v>
      </c>
      <c r="V41" t="n">
        <v>0.89</v>
      </c>
      <c r="W41" t="n">
        <v>20.73</v>
      </c>
      <c r="X41" t="n">
        <v>1.47</v>
      </c>
      <c r="Y41" t="n">
        <v>1</v>
      </c>
      <c r="Z41" t="n">
        <v>10</v>
      </c>
      <c r="AA41" t="n">
        <v>1649.646725255246</v>
      </c>
      <c r="AB41" t="n">
        <v>2257.119426771384</v>
      </c>
      <c r="AC41" t="n">
        <v>2041.703116567334</v>
      </c>
      <c r="AD41" t="n">
        <v>1649646.725255246</v>
      </c>
      <c r="AE41" t="n">
        <v>2257119.426771384</v>
      </c>
      <c r="AF41" t="n">
        <v>2.264106555289323e-06</v>
      </c>
      <c r="AG41" t="n">
        <v>2.447083333333333</v>
      </c>
      <c r="AH41" t="n">
        <v>2041703.116567334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1.7048</v>
      </c>
      <c r="E42" t="n">
        <v>58.66</v>
      </c>
      <c r="F42" t="n">
        <v>54.02</v>
      </c>
      <c r="G42" t="n">
        <v>63.56</v>
      </c>
      <c r="H42" t="n">
        <v>0.89</v>
      </c>
      <c r="I42" t="n">
        <v>51</v>
      </c>
      <c r="J42" t="n">
        <v>220.16</v>
      </c>
      <c r="K42" t="n">
        <v>55.27</v>
      </c>
      <c r="L42" t="n">
        <v>11</v>
      </c>
      <c r="M42" t="n">
        <v>49</v>
      </c>
      <c r="N42" t="n">
        <v>48.89</v>
      </c>
      <c r="O42" t="n">
        <v>27387.08</v>
      </c>
      <c r="P42" t="n">
        <v>757.5700000000001</v>
      </c>
      <c r="Q42" t="n">
        <v>1367.38</v>
      </c>
      <c r="R42" t="n">
        <v>153.73</v>
      </c>
      <c r="S42" t="n">
        <v>104.26</v>
      </c>
      <c r="T42" t="n">
        <v>23664.57</v>
      </c>
      <c r="U42" t="n">
        <v>0.68</v>
      </c>
      <c r="V42" t="n">
        <v>0.89</v>
      </c>
      <c r="W42" t="n">
        <v>20.72</v>
      </c>
      <c r="X42" t="n">
        <v>1.44</v>
      </c>
      <c r="Y42" t="n">
        <v>1</v>
      </c>
      <c r="Z42" t="n">
        <v>10</v>
      </c>
      <c r="AA42" t="n">
        <v>1645.536857621155</v>
      </c>
      <c r="AB42" t="n">
        <v>2251.496124559857</v>
      </c>
      <c r="AC42" t="n">
        <v>2036.616494426521</v>
      </c>
      <c r="AD42" t="n">
        <v>1645536.857621155</v>
      </c>
      <c r="AE42" t="n">
        <v>2251496.124559856</v>
      </c>
      <c r="AF42" t="n">
        <v>2.266765830078247e-06</v>
      </c>
      <c r="AG42" t="n">
        <v>2.444166666666666</v>
      </c>
      <c r="AH42" t="n">
        <v>2036616.494426521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1.7064</v>
      </c>
      <c r="E43" t="n">
        <v>58.6</v>
      </c>
      <c r="F43" t="n">
        <v>54.01</v>
      </c>
      <c r="G43" t="n">
        <v>64.81</v>
      </c>
      <c r="H43" t="n">
        <v>0.91</v>
      </c>
      <c r="I43" t="n">
        <v>50</v>
      </c>
      <c r="J43" t="n">
        <v>220.57</v>
      </c>
      <c r="K43" t="n">
        <v>55.27</v>
      </c>
      <c r="L43" t="n">
        <v>11.25</v>
      </c>
      <c r="M43" t="n">
        <v>48</v>
      </c>
      <c r="N43" t="n">
        <v>49.05</v>
      </c>
      <c r="O43" t="n">
        <v>27438.03</v>
      </c>
      <c r="P43" t="n">
        <v>756.58</v>
      </c>
      <c r="Q43" t="n">
        <v>1367.35</v>
      </c>
      <c r="R43" t="n">
        <v>152.96</v>
      </c>
      <c r="S43" t="n">
        <v>104.26</v>
      </c>
      <c r="T43" t="n">
        <v>23287.38</v>
      </c>
      <c r="U43" t="n">
        <v>0.68</v>
      </c>
      <c r="V43" t="n">
        <v>0.89</v>
      </c>
      <c r="W43" t="n">
        <v>20.73</v>
      </c>
      <c r="X43" t="n">
        <v>1.43</v>
      </c>
      <c r="Y43" t="n">
        <v>1</v>
      </c>
      <c r="Z43" t="n">
        <v>10</v>
      </c>
      <c r="AA43" t="n">
        <v>1642.489058786996</v>
      </c>
      <c r="AB43" t="n">
        <v>2247.325991735565</v>
      </c>
      <c r="AC43" t="n">
        <v>2032.844353226162</v>
      </c>
      <c r="AD43" t="n">
        <v>1642489.058786996</v>
      </c>
      <c r="AE43" t="n">
        <v>2247325.991735565</v>
      </c>
      <c r="AF43" t="n">
        <v>2.268893249909385e-06</v>
      </c>
      <c r="AG43" t="n">
        <v>2.441666666666667</v>
      </c>
      <c r="AH43" t="n">
        <v>2032844.353226162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1.7114</v>
      </c>
      <c r="E44" t="n">
        <v>58.43</v>
      </c>
      <c r="F44" t="n">
        <v>53.92</v>
      </c>
      <c r="G44" t="n">
        <v>67.40000000000001</v>
      </c>
      <c r="H44" t="n">
        <v>0.92</v>
      </c>
      <c r="I44" t="n">
        <v>48</v>
      </c>
      <c r="J44" t="n">
        <v>220.99</v>
      </c>
      <c r="K44" t="n">
        <v>55.27</v>
      </c>
      <c r="L44" t="n">
        <v>11.5</v>
      </c>
      <c r="M44" t="n">
        <v>46</v>
      </c>
      <c r="N44" t="n">
        <v>49.21</v>
      </c>
      <c r="O44" t="n">
        <v>27489.03</v>
      </c>
      <c r="P44" t="n">
        <v>754.37</v>
      </c>
      <c r="Q44" t="n">
        <v>1367.27</v>
      </c>
      <c r="R44" t="n">
        <v>150.18</v>
      </c>
      <c r="S44" t="n">
        <v>104.26</v>
      </c>
      <c r="T44" t="n">
        <v>21905.78</v>
      </c>
      <c r="U44" t="n">
        <v>0.6899999999999999</v>
      </c>
      <c r="V44" t="n">
        <v>0.89</v>
      </c>
      <c r="W44" t="n">
        <v>20.72</v>
      </c>
      <c r="X44" t="n">
        <v>1.34</v>
      </c>
      <c r="Y44" t="n">
        <v>1</v>
      </c>
      <c r="Z44" t="n">
        <v>10</v>
      </c>
      <c r="AA44" t="n">
        <v>1633.666046471584</v>
      </c>
      <c r="AB44" t="n">
        <v>2235.253957041787</v>
      </c>
      <c r="AC44" t="n">
        <v>2021.92445658035</v>
      </c>
      <c r="AD44" t="n">
        <v>1633666.046471584</v>
      </c>
      <c r="AE44" t="n">
        <v>2235253.957041787</v>
      </c>
      <c r="AF44" t="n">
        <v>2.275541436881694e-06</v>
      </c>
      <c r="AG44" t="n">
        <v>2.434583333333333</v>
      </c>
      <c r="AH44" t="n">
        <v>2021924.45658035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1.7129</v>
      </c>
      <c r="E45" t="n">
        <v>58.38</v>
      </c>
      <c r="F45" t="n">
        <v>53.91</v>
      </c>
      <c r="G45" t="n">
        <v>68.81999999999999</v>
      </c>
      <c r="H45" t="n">
        <v>0.9399999999999999</v>
      </c>
      <c r="I45" t="n">
        <v>47</v>
      </c>
      <c r="J45" t="n">
        <v>221.4</v>
      </c>
      <c r="K45" t="n">
        <v>55.27</v>
      </c>
      <c r="L45" t="n">
        <v>11.75</v>
      </c>
      <c r="M45" t="n">
        <v>45</v>
      </c>
      <c r="N45" t="n">
        <v>49.38</v>
      </c>
      <c r="O45" t="n">
        <v>27540.09</v>
      </c>
      <c r="P45" t="n">
        <v>753.28</v>
      </c>
      <c r="Q45" t="n">
        <v>1367.33</v>
      </c>
      <c r="R45" t="n">
        <v>149.81</v>
      </c>
      <c r="S45" t="n">
        <v>104.26</v>
      </c>
      <c r="T45" t="n">
        <v>21725.39</v>
      </c>
      <c r="U45" t="n">
        <v>0.7</v>
      </c>
      <c r="V45" t="n">
        <v>0.89</v>
      </c>
      <c r="W45" t="n">
        <v>20.72</v>
      </c>
      <c r="X45" t="n">
        <v>1.33</v>
      </c>
      <c r="Y45" t="n">
        <v>1</v>
      </c>
      <c r="Z45" t="n">
        <v>10</v>
      </c>
      <c r="AA45" t="n">
        <v>1630.597480466218</v>
      </c>
      <c r="AB45" t="n">
        <v>2231.055409657667</v>
      </c>
      <c r="AC45" t="n">
        <v>2018.126612665873</v>
      </c>
      <c r="AD45" t="n">
        <v>1630597.480466218</v>
      </c>
      <c r="AE45" t="n">
        <v>2231055.409657667</v>
      </c>
      <c r="AF45" t="n">
        <v>2.277535892973386e-06</v>
      </c>
      <c r="AG45" t="n">
        <v>2.4325</v>
      </c>
      <c r="AH45" t="n">
        <v>2018126.612665873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1.715</v>
      </c>
      <c r="E46" t="n">
        <v>58.31</v>
      </c>
      <c r="F46" t="n">
        <v>53.88</v>
      </c>
      <c r="G46" t="n">
        <v>70.28</v>
      </c>
      <c r="H46" t="n">
        <v>0.96</v>
      </c>
      <c r="I46" t="n">
        <v>46</v>
      </c>
      <c r="J46" t="n">
        <v>221.81</v>
      </c>
      <c r="K46" t="n">
        <v>55.27</v>
      </c>
      <c r="L46" t="n">
        <v>12</v>
      </c>
      <c r="M46" t="n">
        <v>44</v>
      </c>
      <c r="N46" t="n">
        <v>49.54</v>
      </c>
      <c r="O46" t="n">
        <v>27591.21</v>
      </c>
      <c r="P46" t="n">
        <v>752.17</v>
      </c>
      <c r="Q46" t="n">
        <v>1367.32</v>
      </c>
      <c r="R46" t="n">
        <v>148.72</v>
      </c>
      <c r="S46" t="n">
        <v>104.26</v>
      </c>
      <c r="T46" t="n">
        <v>21188.7</v>
      </c>
      <c r="U46" t="n">
        <v>0.7</v>
      </c>
      <c r="V46" t="n">
        <v>0.89</v>
      </c>
      <c r="W46" t="n">
        <v>20.72</v>
      </c>
      <c r="X46" t="n">
        <v>1.3</v>
      </c>
      <c r="Y46" t="n">
        <v>1</v>
      </c>
      <c r="Z46" t="n">
        <v>10</v>
      </c>
      <c r="AA46" t="n">
        <v>1626.736477734253</v>
      </c>
      <c r="AB46" t="n">
        <v>2225.772615384373</v>
      </c>
      <c r="AC46" t="n">
        <v>2013.348000863574</v>
      </c>
      <c r="AD46" t="n">
        <v>1626736.477734253</v>
      </c>
      <c r="AE46" t="n">
        <v>2225772.615384373</v>
      </c>
      <c r="AF46" t="n">
        <v>2.280328131501756e-06</v>
      </c>
      <c r="AG46" t="n">
        <v>2.429583333333333</v>
      </c>
      <c r="AH46" t="n">
        <v>2013348.000863574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1.7175</v>
      </c>
      <c r="E47" t="n">
        <v>58.22</v>
      </c>
      <c r="F47" t="n">
        <v>53.83</v>
      </c>
      <c r="G47" t="n">
        <v>71.78</v>
      </c>
      <c r="H47" t="n">
        <v>0.98</v>
      </c>
      <c r="I47" t="n">
        <v>45</v>
      </c>
      <c r="J47" t="n">
        <v>222.23</v>
      </c>
      <c r="K47" t="n">
        <v>55.27</v>
      </c>
      <c r="L47" t="n">
        <v>12.25</v>
      </c>
      <c r="M47" t="n">
        <v>43</v>
      </c>
      <c r="N47" t="n">
        <v>49.71</v>
      </c>
      <c r="O47" t="n">
        <v>27642.51</v>
      </c>
      <c r="P47" t="n">
        <v>750.9299999999999</v>
      </c>
      <c r="Q47" t="n">
        <v>1367.25</v>
      </c>
      <c r="R47" t="n">
        <v>147</v>
      </c>
      <c r="S47" t="n">
        <v>104.26</v>
      </c>
      <c r="T47" t="n">
        <v>20332.27</v>
      </c>
      <c r="U47" t="n">
        <v>0.71</v>
      </c>
      <c r="V47" t="n">
        <v>0.89</v>
      </c>
      <c r="W47" t="n">
        <v>20.73</v>
      </c>
      <c r="X47" t="n">
        <v>1.26</v>
      </c>
      <c r="Y47" t="n">
        <v>1</v>
      </c>
      <c r="Z47" t="n">
        <v>10</v>
      </c>
      <c r="AA47" t="n">
        <v>1622.12101125919</v>
      </c>
      <c r="AB47" t="n">
        <v>2219.457530533182</v>
      </c>
      <c r="AC47" t="n">
        <v>2007.635618847303</v>
      </c>
      <c r="AD47" t="n">
        <v>1622121.01125919</v>
      </c>
      <c r="AE47" t="n">
        <v>2219457.530533182</v>
      </c>
      <c r="AF47" t="n">
        <v>2.28365222498791e-06</v>
      </c>
      <c r="AG47" t="n">
        <v>2.425833333333333</v>
      </c>
      <c r="AH47" t="n">
        <v>2007635.618847303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1.7199</v>
      </c>
      <c r="E48" t="n">
        <v>58.14</v>
      </c>
      <c r="F48" t="n">
        <v>53.8</v>
      </c>
      <c r="G48" t="n">
        <v>73.36</v>
      </c>
      <c r="H48" t="n">
        <v>1</v>
      </c>
      <c r="I48" t="n">
        <v>44</v>
      </c>
      <c r="J48" t="n">
        <v>222.65</v>
      </c>
      <c r="K48" t="n">
        <v>55.27</v>
      </c>
      <c r="L48" t="n">
        <v>12.5</v>
      </c>
      <c r="M48" t="n">
        <v>42</v>
      </c>
      <c r="N48" t="n">
        <v>49.87</v>
      </c>
      <c r="O48" t="n">
        <v>27693.75</v>
      </c>
      <c r="P48" t="n">
        <v>749</v>
      </c>
      <c r="Q48" t="n">
        <v>1367.28</v>
      </c>
      <c r="R48" t="n">
        <v>146.19</v>
      </c>
      <c r="S48" t="n">
        <v>104.26</v>
      </c>
      <c r="T48" t="n">
        <v>19930.7</v>
      </c>
      <c r="U48" t="n">
        <v>0.71</v>
      </c>
      <c r="V48" t="n">
        <v>0.89</v>
      </c>
      <c r="W48" t="n">
        <v>20.71</v>
      </c>
      <c r="X48" t="n">
        <v>1.22</v>
      </c>
      <c r="Y48" t="n">
        <v>1</v>
      </c>
      <c r="Z48" t="n">
        <v>10</v>
      </c>
      <c r="AA48" t="n">
        <v>1616.845413558812</v>
      </c>
      <c r="AB48" t="n">
        <v>2212.23922501658</v>
      </c>
      <c r="AC48" t="n">
        <v>2001.106218278251</v>
      </c>
      <c r="AD48" t="n">
        <v>1616845.413558812</v>
      </c>
      <c r="AE48" t="n">
        <v>2212239.22501658</v>
      </c>
      <c r="AF48" t="n">
        <v>2.286843354734617e-06</v>
      </c>
      <c r="AG48" t="n">
        <v>2.4225</v>
      </c>
      <c r="AH48" t="n">
        <v>2001106.218278251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1.7218</v>
      </c>
      <c r="E49" t="n">
        <v>58.08</v>
      </c>
      <c r="F49" t="n">
        <v>53.77</v>
      </c>
      <c r="G49" t="n">
        <v>75.03</v>
      </c>
      <c r="H49" t="n">
        <v>1.02</v>
      </c>
      <c r="I49" t="n">
        <v>43</v>
      </c>
      <c r="J49" t="n">
        <v>223.06</v>
      </c>
      <c r="K49" t="n">
        <v>55.27</v>
      </c>
      <c r="L49" t="n">
        <v>12.75</v>
      </c>
      <c r="M49" t="n">
        <v>41</v>
      </c>
      <c r="N49" t="n">
        <v>50.04</v>
      </c>
      <c r="O49" t="n">
        <v>27745.04</v>
      </c>
      <c r="P49" t="n">
        <v>748.13</v>
      </c>
      <c r="Q49" t="n">
        <v>1367.42</v>
      </c>
      <c r="R49" t="n">
        <v>145.29</v>
      </c>
      <c r="S49" t="n">
        <v>104.26</v>
      </c>
      <c r="T49" t="n">
        <v>19487.75</v>
      </c>
      <c r="U49" t="n">
        <v>0.72</v>
      </c>
      <c r="V49" t="n">
        <v>0.89</v>
      </c>
      <c r="W49" t="n">
        <v>20.71</v>
      </c>
      <c r="X49" t="n">
        <v>1.19</v>
      </c>
      <c r="Y49" t="n">
        <v>1</v>
      </c>
      <c r="Z49" t="n">
        <v>10</v>
      </c>
      <c r="AA49" t="n">
        <v>1613.542297152297</v>
      </c>
      <c r="AB49" t="n">
        <v>2207.719755425976</v>
      </c>
      <c r="AC49" t="n">
        <v>1997.018080522258</v>
      </c>
      <c r="AD49" t="n">
        <v>1613542.297152297</v>
      </c>
      <c r="AE49" t="n">
        <v>2207719.755425976</v>
      </c>
      <c r="AF49" t="n">
        <v>2.289369665784095e-06</v>
      </c>
      <c r="AG49" t="n">
        <v>2.42</v>
      </c>
      <c r="AH49" t="n">
        <v>1997018.080522258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1.7215</v>
      </c>
      <c r="E50" t="n">
        <v>58.09</v>
      </c>
      <c r="F50" t="n">
        <v>53.78</v>
      </c>
      <c r="G50" t="n">
        <v>75.04000000000001</v>
      </c>
      <c r="H50" t="n">
        <v>1.03</v>
      </c>
      <c r="I50" t="n">
        <v>43</v>
      </c>
      <c r="J50" t="n">
        <v>223.48</v>
      </c>
      <c r="K50" t="n">
        <v>55.27</v>
      </c>
      <c r="L50" t="n">
        <v>13</v>
      </c>
      <c r="M50" t="n">
        <v>41</v>
      </c>
      <c r="N50" t="n">
        <v>50.21</v>
      </c>
      <c r="O50" t="n">
        <v>27796.39</v>
      </c>
      <c r="P50" t="n">
        <v>747.42</v>
      </c>
      <c r="Q50" t="n">
        <v>1367.41</v>
      </c>
      <c r="R50" t="n">
        <v>145.43</v>
      </c>
      <c r="S50" t="n">
        <v>104.26</v>
      </c>
      <c r="T50" t="n">
        <v>19556.24</v>
      </c>
      <c r="U50" t="n">
        <v>0.72</v>
      </c>
      <c r="V50" t="n">
        <v>0.89</v>
      </c>
      <c r="W50" t="n">
        <v>20.72</v>
      </c>
      <c r="X50" t="n">
        <v>1.2</v>
      </c>
      <c r="Y50" t="n">
        <v>1</v>
      </c>
      <c r="Z50" t="n">
        <v>10</v>
      </c>
      <c r="AA50" t="n">
        <v>1612.925695883609</v>
      </c>
      <c r="AB50" t="n">
        <v>2206.876094367628</v>
      </c>
      <c r="AC50" t="n">
        <v>1996.254937291233</v>
      </c>
      <c r="AD50" t="n">
        <v>1612925.695883609</v>
      </c>
      <c r="AE50" t="n">
        <v>2206876.094367628</v>
      </c>
      <c r="AF50" t="n">
        <v>2.288970774565756e-06</v>
      </c>
      <c r="AG50" t="n">
        <v>2.420416666666667</v>
      </c>
      <c r="AH50" t="n">
        <v>1996254.937291233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1.7234</v>
      </c>
      <c r="E51" t="n">
        <v>58.02</v>
      </c>
      <c r="F51" t="n">
        <v>53.76</v>
      </c>
      <c r="G51" t="n">
        <v>76.8</v>
      </c>
      <c r="H51" t="n">
        <v>1.05</v>
      </c>
      <c r="I51" t="n">
        <v>42</v>
      </c>
      <c r="J51" t="n">
        <v>223.89</v>
      </c>
      <c r="K51" t="n">
        <v>55.27</v>
      </c>
      <c r="L51" t="n">
        <v>13.25</v>
      </c>
      <c r="M51" t="n">
        <v>40</v>
      </c>
      <c r="N51" t="n">
        <v>50.37</v>
      </c>
      <c r="O51" t="n">
        <v>27847.8</v>
      </c>
      <c r="P51" t="n">
        <v>746.8</v>
      </c>
      <c r="Q51" t="n">
        <v>1367.23</v>
      </c>
      <c r="R51" t="n">
        <v>144.8</v>
      </c>
      <c r="S51" t="n">
        <v>104.26</v>
      </c>
      <c r="T51" t="n">
        <v>19244.21</v>
      </c>
      <c r="U51" t="n">
        <v>0.72</v>
      </c>
      <c r="V51" t="n">
        <v>0.89</v>
      </c>
      <c r="W51" t="n">
        <v>20.71</v>
      </c>
      <c r="X51" t="n">
        <v>1.18</v>
      </c>
      <c r="Y51" t="n">
        <v>1</v>
      </c>
      <c r="Z51" t="n">
        <v>10</v>
      </c>
      <c r="AA51" t="n">
        <v>1610.076647131723</v>
      </c>
      <c r="AB51" t="n">
        <v>2202.977900174138</v>
      </c>
      <c r="AC51" t="n">
        <v>1992.72878128042</v>
      </c>
      <c r="AD51" t="n">
        <v>1610076.647131723</v>
      </c>
      <c r="AE51" t="n">
        <v>2202977.900174138</v>
      </c>
      <c r="AF51" t="n">
        <v>2.291497085615233e-06</v>
      </c>
      <c r="AG51" t="n">
        <v>2.4175</v>
      </c>
      <c r="AH51" t="n">
        <v>1992728.78128042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1.7262</v>
      </c>
      <c r="E52" t="n">
        <v>57.93</v>
      </c>
      <c r="F52" t="n">
        <v>53.7</v>
      </c>
      <c r="G52" t="n">
        <v>78.59</v>
      </c>
      <c r="H52" t="n">
        <v>1.07</v>
      </c>
      <c r="I52" t="n">
        <v>41</v>
      </c>
      <c r="J52" t="n">
        <v>224.31</v>
      </c>
      <c r="K52" t="n">
        <v>55.27</v>
      </c>
      <c r="L52" t="n">
        <v>13.5</v>
      </c>
      <c r="M52" t="n">
        <v>39</v>
      </c>
      <c r="N52" t="n">
        <v>50.54</v>
      </c>
      <c r="O52" t="n">
        <v>27899.27</v>
      </c>
      <c r="P52" t="n">
        <v>744.9400000000001</v>
      </c>
      <c r="Q52" t="n">
        <v>1367.32</v>
      </c>
      <c r="R52" t="n">
        <v>143.26</v>
      </c>
      <c r="S52" t="n">
        <v>104.26</v>
      </c>
      <c r="T52" t="n">
        <v>18479.31</v>
      </c>
      <c r="U52" t="n">
        <v>0.73</v>
      </c>
      <c r="V52" t="n">
        <v>0.89</v>
      </c>
      <c r="W52" t="n">
        <v>20.7</v>
      </c>
      <c r="X52" t="n">
        <v>1.13</v>
      </c>
      <c r="Y52" t="n">
        <v>1</v>
      </c>
      <c r="Z52" t="n">
        <v>10</v>
      </c>
      <c r="AA52" t="n">
        <v>1604.264256123923</v>
      </c>
      <c r="AB52" t="n">
        <v>2195.025130372673</v>
      </c>
      <c r="AC52" t="n">
        <v>1985.535012667024</v>
      </c>
      <c r="AD52" t="n">
        <v>1604264.256123923</v>
      </c>
      <c r="AE52" t="n">
        <v>2195025.130372673</v>
      </c>
      <c r="AF52" t="n">
        <v>2.295220070319726e-06</v>
      </c>
      <c r="AG52" t="n">
        <v>2.41375</v>
      </c>
      <c r="AH52" t="n">
        <v>1985535.012667024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1.728</v>
      </c>
      <c r="E53" t="n">
        <v>57.87</v>
      </c>
      <c r="F53" t="n">
        <v>53.69</v>
      </c>
      <c r="G53" t="n">
        <v>80.53</v>
      </c>
      <c r="H53" t="n">
        <v>1.09</v>
      </c>
      <c r="I53" t="n">
        <v>40</v>
      </c>
      <c r="J53" t="n">
        <v>224.73</v>
      </c>
      <c r="K53" t="n">
        <v>55.27</v>
      </c>
      <c r="L53" t="n">
        <v>13.75</v>
      </c>
      <c r="M53" t="n">
        <v>38</v>
      </c>
      <c r="N53" t="n">
        <v>50.71</v>
      </c>
      <c r="O53" t="n">
        <v>27950.8</v>
      </c>
      <c r="P53" t="n">
        <v>744.38</v>
      </c>
      <c r="Q53" t="n">
        <v>1367.32</v>
      </c>
      <c r="R53" t="n">
        <v>142.66</v>
      </c>
      <c r="S53" t="n">
        <v>104.26</v>
      </c>
      <c r="T53" t="n">
        <v>18184.06</v>
      </c>
      <c r="U53" t="n">
        <v>0.73</v>
      </c>
      <c r="V53" t="n">
        <v>0.89</v>
      </c>
      <c r="W53" t="n">
        <v>20.71</v>
      </c>
      <c r="X53" t="n">
        <v>1.11</v>
      </c>
      <c r="Y53" t="n">
        <v>1</v>
      </c>
      <c r="Z53" t="n">
        <v>10</v>
      </c>
      <c r="AA53" t="n">
        <v>1601.71124950432</v>
      </c>
      <c r="AB53" t="n">
        <v>2191.531994085029</v>
      </c>
      <c r="AC53" t="n">
        <v>1982.375256404025</v>
      </c>
      <c r="AD53" t="n">
        <v>1601711.24950432</v>
      </c>
      <c r="AE53" t="n">
        <v>2191531.994085029</v>
      </c>
      <c r="AF53" t="n">
        <v>2.297613417629757e-06</v>
      </c>
      <c r="AG53" t="n">
        <v>2.41125</v>
      </c>
      <c r="AH53" t="n">
        <v>1982375.256404025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1.7299</v>
      </c>
      <c r="E54" t="n">
        <v>57.81</v>
      </c>
      <c r="F54" t="n">
        <v>53.66</v>
      </c>
      <c r="G54" t="n">
        <v>82.55</v>
      </c>
      <c r="H54" t="n">
        <v>1.11</v>
      </c>
      <c r="I54" t="n">
        <v>39</v>
      </c>
      <c r="J54" t="n">
        <v>225.15</v>
      </c>
      <c r="K54" t="n">
        <v>55.27</v>
      </c>
      <c r="L54" t="n">
        <v>14</v>
      </c>
      <c r="M54" t="n">
        <v>37</v>
      </c>
      <c r="N54" t="n">
        <v>50.88</v>
      </c>
      <c r="O54" t="n">
        <v>28002.38</v>
      </c>
      <c r="P54" t="n">
        <v>742.61</v>
      </c>
      <c r="Q54" t="n">
        <v>1367.32</v>
      </c>
      <c r="R54" t="n">
        <v>141.37</v>
      </c>
      <c r="S54" t="n">
        <v>104.26</v>
      </c>
      <c r="T54" t="n">
        <v>17548.62</v>
      </c>
      <c r="U54" t="n">
        <v>0.74</v>
      </c>
      <c r="V54" t="n">
        <v>0.89</v>
      </c>
      <c r="W54" t="n">
        <v>20.72</v>
      </c>
      <c r="X54" t="n">
        <v>1.08</v>
      </c>
      <c r="Y54" t="n">
        <v>1</v>
      </c>
      <c r="Z54" t="n">
        <v>10</v>
      </c>
      <c r="AA54" t="n">
        <v>1597.181659029518</v>
      </c>
      <c r="AB54" t="n">
        <v>2185.334408565977</v>
      </c>
      <c r="AC54" t="n">
        <v>1976.769159748546</v>
      </c>
      <c r="AD54" t="n">
        <v>1597181.659029518</v>
      </c>
      <c r="AE54" t="n">
        <v>2185334.408565977</v>
      </c>
      <c r="AF54" t="n">
        <v>2.300139728679234e-06</v>
      </c>
      <c r="AG54" t="n">
        <v>2.40875</v>
      </c>
      <c r="AH54" t="n">
        <v>1976769.159748546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1.7296</v>
      </c>
      <c r="E55" t="n">
        <v>57.82</v>
      </c>
      <c r="F55" t="n">
        <v>53.67</v>
      </c>
      <c r="G55" t="n">
        <v>82.56999999999999</v>
      </c>
      <c r="H55" t="n">
        <v>1.12</v>
      </c>
      <c r="I55" t="n">
        <v>39</v>
      </c>
      <c r="J55" t="n">
        <v>225.57</v>
      </c>
      <c r="K55" t="n">
        <v>55.27</v>
      </c>
      <c r="L55" t="n">
        <v>14.25</v>
      </c>
      <c r="M55" t="n">
        <v>37</v>
      </c>
      <c r="N55" t="n">
        <v>51.04</v>
      </c>
      <c r="O55" t="n">
        <v>28054.03</v>
      </c>
      <c r="P55" t="n">
        <v>742.79</v>
      </c>
      <c r="Q55" t="n">
        <v>1367.25</v>
      </c>
      <c r="R55" t="n">
        <v>142</v>
      </c>
      <c r="S55" t="n">
        <v>104.26</v>
      </c>
      <c r="T55" t="n">
        <v>17861.46</v>
      </c>
      <c r="U55" t="n">
        <v>0.73</v>
      </c>
      <c r="V55" t="n">
        <v>0.89</v>
      </c>
      <c r="W55" t="n">
        <v>20.71</v>
      </c>
      <c r="X55" t="n">
        <v>1.09</v>
      </c>
      <c r="Y55" t="n">
        <v>1</v>
      </c>
      <c r="Z55" t="n">
        <v>10</v>
      </c>
      <c r="AA55" t="n">
        <v>1597.809708993517</v>
      </c>
      <c r="AB55" t="n">
        <v>2186.193734234329</v>
      </c>
      <c r="AC55" t="n">
        <v>1977.546472581181</v>
      </c>
      <c r="AD55" t="n">
        <v>1597809.708993517</v>
      </c>
      <c r="AE55" t="n">
        <v>2186193.734234329</v>
      </c>
      <c r="AF55" t="n">
        <v>2.299740837460896e-06</v>
      </c>
      <c r="AG55" t="n">
        <v>2.409166666666667</v>
      </c>
      <c r="AH55" t="n">
        <v>1977546.472581181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1.7324</v>
      </c>
      <c r="E56" t="n">
        <v>57.72</v>
      </c>
      <c r="F56" t="n">
        <v>53.62</v>
      </c>
      <c r="G56" t="n">
        <v>84.66</v>
      </c>
      <c r="H56" t="n">
        <v>1.14</v>
      </c>
      <c r="I56" t="n">
        <v>38</v>
      </c>
      <c r="J56" t="n">
        <v>225.99</v>
      </c>
      <c r="K56" t="n">
        <v>55.27</v>
      </c>
      <c r="L56" t="n">
        <v>14.5</v>
      </c>
      <c r="M56" t="n">
        <v>36</v>
      </c>
      <c r="N56" t="n">
        <v>51.21</v>
      </c>
      <c r="O56" t="n">
        <v>28105.73</v>
      </c>
      <c r="P56" t="n">
        <v>740.79</v>
      </c>
      <c r="Q56" t="n">
        <v>1367.31</v>
      </c>
      <c r="R56" t="n">
        <v>140.48</v>
      </c>
      <c r="S56" t="n">
        <v>104.26</v>
      </c>
      <c r="T56" t="n">
        <v>17104.03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1591.937578709083</v>
      </c>
      <c r="AB56" t="n">
        <v>2178.159226519061</v>
      </c>
      <c r="AC56" t="n">
        <v>1970.278767005756</v>
      </c>
      <c r="AD56" t="n">
        <v>1591937.578709083</v>
      </c>
      <c r="AE56" t="n">
        <v>2178159.226519061</v>
      </c>
      <c r="AF56" t="n">
        <v>2.303463822165389e-06</v>
      </c>
      <c r="AG56" t="n">
        <v>2.405</v>
      </c>
      <c r="AH56" t="n">
        <v>1970278.767005756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1.7344</v>
      </c>
      <c r="E57" t="n">
        <v>57.66</v>
      </c>
      <c r="F57" t="n">
        <v>53.59</v>
      </c>
      <c r="G57" t="n">
        <v>86.90000000000001</v>
      </c>
      <c r="H57" t="n">
        <v>1.16</v>
      </c>
      <c r="I57" t="n">
        <v>37</v>
      </c>
      <c r="J57" t="n">
        <v>226.41</v>
      </c>
      <c r="K57" t="n">
        <v>55.27</v>
      </c>
      <c r="L57" t="n">
        <v>14.75</v>
      </c>
      <c r="M57" t="n">
        <v>35</v>
      </c>
      <c r="N57" t="n">
        <v>51.38</v>
      </c>
      <c r="O57" t="n">
        <v>28157.49</v>
      </c>
      <c r="P57" t="n">
        <v>739.3099999999999</v>
      </c>
      <c r="Q57" t="n">
        <v>1367.19</v>
      </c>
      <c r="R57" t="n">
        <v>139.54</v>
      </c>
      <c r="S57" t="n">
        <v>104.26</v>
      </c>
      <c r="T57" t="n">
        <v>16642.26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1587.744367394713</v>
      </c>
      <c r="AB57" t="n">
        <v>2172.421889807314</v>
      </c>
      <c r="AC57" t="n">
        <v>1965.088993657375</v>
      </c>
      <c r="AD57" t="n">
        <v>1587744.367394713</v>
      </c>
      <c r="AE57" t="n">
        <v>2172421.889807314</v>
      </c>
      <c r="AF57" t="n">
        <v>2.306123096954312e-06</v>
      </c>
      <c r="AG57" t="n">
        <v>2.4025</v>
      </c>
      <c r="AH57" t="n">
        <v>1965088.993657375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1.7336</v>
      </c>
      <c r="E58" t="n">
        <v>57.68</v>
      </c>
      <c r="F58" t="n">
        <v>53.62</v>
      </c>
      <c r="G58" t="n">
        <v>86.95</v>
      </c>
      <c r="H58" t="n">
        <v>1.18</v>
      </c>
      <c r="I58" t="n">
        <v>37</v>
      </c>
      <c r="J58" t="n">
        <v>226.83</v>
      </c>
      <c r="K58" t="n">
        <v>55.27</v>
      </c>
      <c r="L58" t="n">
        <v>15</v>
      </c>
      <c r="M58" t="n">
        <v>35</v>
      </c>
      <c r="N58" t="n">
        <v>51.55</v>
      </c>
      <c r="O58" t="n">
        <v>28209.31</v>
      </c>
      <c r="P58" t="n">
        <v>739.34</v>
      </c>
      <c r="Q58" t="n">
        <v>1367.39</v>
      </c>
      <c r="R58" t="n">
        <v>140.4</v>
      </c>
      <c r="S58" t="n">
        <v>104.26</v>
      </c>
      <c r="T58" t="n">
        <v>17068.91</v>
      </c>
      <c r="U58" t="n">
        <v>0.74</v>
      </c>
      <c r="V58" t="n">
        <v>0.89</v>
      </c>
      <c r="W58" t="n">
        <v>20.7</v>
      </c>
      <c r="X58" t="n">
        <v>1.04</v>
      </c>
      <c r="Y58" t="n">
        <v>1</v>
      </c>
      <c r="Z58" t="n">
        <v>10</v>
      </c>
      <c r="AA58" t="n">
        <v>1588.813591243534</v>
      </c>
      <c r="AB58" t="n">
        <v>2173.884849048098</v>
      </c>
      <c r="AC58" t="n">
        <v>1966.412330121495</v>
      </c>
      <c r="AD58" t="n">
        <v>1588813.591243534</v>
      </c>
      <c r="AE58" t="n">
        <v>2173884.849048098</v>
      </c>
      <c r="AF58" t="n">
        <v>2.305059387038742e-06</v>
      </c>
      <c r="AG58" t="n">
        <v>2.403333333333333</v>
      </c>
      <c r="AH58" t="n">
        <v>1966412.330121495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1.7363</v>
      </c>
      <c r="E59" t="n">
        <v>57.6</v>
      </c>
      <c r="F59" t="n">
        <v>53.57</v>
      </c>
      <c r="G59" t="n">
        <v>89.28</v>
      </c>
      <c r="H59" t="n">
        <v>1.19</v>
      </c>
      <c r="I59" t="n">
        <v>36</v>
      </c>
      <c r="J59" t="n">
        <v>227.25</v>
      </c>
      <c r="K59" t="n">
        <v>55.27</v>
      </c>
      <c r="L59" t="n">
        <v>15.25</v>
      </c>
      <c r="M59" t="n">
        <v>34</v>
      </c>
      <c r="N59" t="n">
        <v>51.72</v>
      </c>
      <c r="O59" t="n">
        <v>28261.2</v>
      </c>
      <c r="P59" t="n">
        <v>737.75</v>
      </c>
      <c r="Q59" t="n">
        <v>1367.27</v>
      </c>
      <c r="R59" t="n">
        <v>138.94</v>
      </c>
      <c r="S59" t="n">
        <v>104.26</v>
      </c>
      <c r="T59" t="n">
        <v>16343.92</v>
      </c>
      <c r="U59" t="n">
        <v>0.75</v>
      </c>
      <c r="V59" t="n">
        <v>0.89</v>
      </c>
      <c r="W59" t="n">
        <v>20.7</v>
      </c>
      <c r="X59" t="n">
        <v>0.99</v>
      </c>
      <c r="Y59" t="n">
        <v>1</v>
      </c>
      <c r="Z59" t="n">
        <v>10</v>
      </c>
      <c r="AA59" t="n">
        <v>1583.638276320841</v>
      </c>
      <c r="AB59" t="n">
        <v>2166.803754852088</v>
      </c>
      <c r="AC59" t="n">
        <v>1960.007045617174</v>
      </c>
      <c r="AD59" t="n">
        <v>1583638.27632084</v>
      </c>
      <c r="AE59" t="n">
        <v>2166803.754852088</v>
      </c>
      <c r="AF59" t="n">
        <v>2.308649408003789e-06</v>
      </c>
      <c r="AG59" t="n">
        <v>2.4</v>
      </c>
      <c r="AH59" t="n">
        <v>1960007.045617174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1.7379</v>
      </c>
      <c r="E60" t="n">
        <v>57.54</v>
      </c>
      <c r="F60" t="n">
        <v>53.56</v>
      </c>
      <c r="G60" t="n">
        <v>91.81</v>
      </c>
      <c r="H60" t="n">
        <v>1.21</v>
      </c>
      <c r="I60" t="n">
        <v>35</v>
      </c>
      <c r="J60" t="n">
        <v>227.67</v>
      </c>
      <c r="K60" t="n">
        <v>55.27</v>
      </c>
      <c r="L60" t="n">
        <v>15.5</v>
      </c>
      <c r="M60" t="n">
        <v>33</v>
      </c>
      <c r="N60" t="n">
        <v>51.9</v>
      </c>
      <c r="O60" t="n">
        <v>28313.14</v>
      </c>
      <c r="P60" t="n">
        <v>736.29</v>
      </c>
      <c r="Q60" t="n">
        <v>1367.21</v>
      </c>
      <c r="R60" t="n">
        <v>138.27</v>
      </c>
      <c r="S60" t="n">
        <v>104.26</v>
      </c>
      <c r="T60" t="n">
        <v>16016.34</v>
      </c>
      <c r="U60" t="n">
        <v>0.75</v>
      </c>
      <c r="V60" t="n">
        <v>0.89</v>
      </c>
      <c r="W60" t="n">
        <v>20.71</v>
      </c>
      <c r="X60" t="n">
        <v>0.98</v>
      </c>
      <c r="Y60" t="n">
        <v>1</v>
      </c>
      <c r="Z60" t="n">
        <v>10</v>
      </c>
      <c r="AA60" t="n">
        <v>1580.047769469106</v>
      </c>
      <c r="AB60" t="n">
        <v>2161.891064975562</v>
      </c>
      <c r="AC60" t="n">
        <v>1955.56321596746</v>
      </c>
      <c r="AD60" t="n">
        <v>1580047.769469106</v>
      </c>
      <c r="AE60" t="n">
        <v>2161891.064975562</v>
      </c>
      <c r="AF60" t="n">
        <v>2.310776827834927e-06</v>
      </c>
      <c r="AG60" t="n">
        <v>2.3975</v>
      </c>
      <c r="AH60" t="n">
        <v>1955563.21596746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1.7373</v>
      </c>
      <c r="E61" t="n">
        <v>57.56</v>
      </c>
      <c r="F61" t="n">
        <v>53.58</v>
      </c>
      <c r="G61" t="n">
        <v>91.84999999999999</v>
      </c>
      <c r="H61" t="n">
        <v>1.23</v>
      </c>
      <c r="I61" t="n">
        <v>35</v>
      </c>
      <c r="J61" t="n">
        <v>228.09</v>
      </c>
      <c r="K61" t="n">
        <v>55.27</v>
      </c>
      <c r="L61" t="n">
        <v>15.75</v>
      </c>
      <c r="M61" t="n">
        <v>33</v>
      </c>
      <c r="N61" t="n">
        <v>52.07</v>
      </c>
      <c r="O61" t="n">
        <v>28365.14</v>
      </c>
      <c r="P61" t="n">
        <v>736.45</v>
      </c>
      <c r="Q61" t="n">
        <v>1367.32</v>
      </c>
      <c r="R61" t="n">
        <v>139.43</v>
      </c>
      <c r="S61" t="n">
        <v>104.26</v>
      </c>
      <c r="T61" t="n">
        <v>16598.57</v>
      </c>
      <c r="U61" t="n">
        <v>0.75</v>
      </c>
      <c r="V61" t="n">
        <v>0.89</v>
      </c>
      <c r="W61" t="n">
        <v>20.69</v>
      </c>
      <c r="X61" t="n">
        <v>1</v>
      </c>
      <c r="Y61" t="n">
        <v>1</v>
      </c>
      <c r="Z61" t="n">
        <v>10</v>
      </c>
      <c r="AA61" t="n">
        <v>1581.014020728102</v>
      </c>
      <c r="AB61" t="n">
        <v>2163.213132576117</v>
      </c>
      <c r="AC61" t="n">
        <v>1956.759107291751</v>
      </c>
      <c r="AD61" t="n">
        <v>1581014.020728101</v>
      </c>
      <c r="AE61" t="n">
        <v>2163213.132576117</v>
      </c>
      <c r="AF61" t="n">
        <v>2.30997904539825e-06</v>
      </c>
      <c r="AG61" t="n">
        <v>2.398333333333333</v>
      </c>
      <c r="AH61" t="n">
        <v>1956759.107291751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1.7407</v>
      </c>
      <c r="E62" t="n">
        <v>57.45</v>
      </c>
      <c r="F62" t="n">
        <v>53.51</v>
      </c>
      <c r="G62" t="n">
        <v>94.42</v>
      </c>
      <c r="H62" t="n">
        <v>1.24</v>
      </c>
      <c r="I62" t="n">
        <v>34</v>
      </c>
      <c r="J62" t="n">
        <v>228.51</v>
      </c>
      <c r="K62" t="n">
        <v>55.27</v>
      </c>
      <c r="L62" t="n">
        <v>16</v>
      </c>
      <c r="M62" t="n">
        <v>32</v>
      </c>
      <c r="N62" t="n">
        <v>52.24</v>
      </c>
      <c r="O62" t="n">
        <v>28417.2</v>
      </c>
      <c r="P62" t="n">
        <v>733.72</v>
      </c>
      <c r="Q62" t="n">
        <v>1367.35</v>
      </c>
      <c r="R62" t="n">
        <v>136.93</v>
      </c>
      <c r="S62" t="n">
        <v>104.26</v>
      </c>
      <c r="T62" t="n">
        <v>15350.86</v>
      </c>
      <c r="U62" t="n">
        <v>0.76</v>
      </c>
      <c r="V62" t="n">
        <v>0.9</v>
      </c>
      <c r="W62" t="n">
        <v>20.69</v>
      </c>
      <c r="X62" t="n">
        <v>0.93</v>
      </c>
      <c r="Y62" t="n">
        <v>1</v>
      </c>
      <c r="Z62" t="n">
        <v>10</v>
      </c>
      <c r="AA62" t="n">
        <v>1573.443883466882</v>
      </c>
      <c r="AB62" t="n">
        <v>2152.855336804429</v>
      </c>
      <c r="AC62" t="n">
        <v>1947.389845011257</v>
      </c>
      <c r="AD62" t="n">
        <v>1573443.883466882</v>
      </c>
      <c r="AE62" t="n">
        <v>2152855.33680443</v>
      </c>
      <c r="AF62" t="n">
        <v>2.31449981253942e-06</v>
      </c>
      <c r="AG62" t="n">
        <v>2.39375</v>
      </c>
      <c r="AH62" t="n">
        <v>1947389.845011257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1.7398</v>
      </c>
      <c r="E63" t="n">
        <v>57.48</v>
      </c>
      <c r="F63" t="n">
        <v>53.53</v>
      </c>
      <c r="G63" t="n">
        <v>94.47</v>
      </c>
      <c r="H63" t="n">
        <v>1.26</v>
      </c>
      <c r="I63" t="n">
        <v>34</v>
      </c>
      <c r="J63" t="n">
        <v>228.93</v>
      </c>
      <c r="K63" t="n">
        <v>55.27</v>
      </c>
      <c r="L63" t="n">
        <v>16.25</v>
      </c>
      <c r="M63" t="n">
        <v>32</v>
      </c>
      <c r="N63" t="n">
        <v>52.41</v>
      </c>
      <c r="O63" t="n">
        <v>28469.32</v>
      </c>
      <c r="P63" t="n">
        <v>733.67</v>
      </c>
      <c r="Q63" t="n">
        <v>1367.25</v>
      </c>
      <c r="R63" t="n">
        <v>137.86</v>
      </c>
      <c r="S63" t="n">
        <v>104.26</v>
      </c>
      <c r="T63" t="n">
        <v>15815.89</v>
      </c>
      <c r="U63" t="n">
        <v>0.76</v>
      </c>
      <c r="V63" t="n">
        <v>0.9</v>
      </c>
      <c r="W63" t="n">
        <v>20.69</v>
      </c>
      <c r="X63" t="n">
        <v>0.96</v>
      </c>
      <c r="Y63" t="n">
        <v>1</v>
      </c>
      <c r="Z63" t="n">
        <v>10</v>
      </c>
      <c r="AA63" t="n">
        <v>1574.38566864754</v>
      </c>
      <c r="AB63" t="n">
        <v>2154.143928837236</v>
      </c>
      <c r="AC63" t="n">
        <v>1948.555455629002</v>
      </c>
      <c r="AD63" t="n">
        <v>1574385.66864754</v>
      </c>
      <c r="AE63" t="n">
        <v>2154143.928837236</v>
      </c>
      <c r="AF63" t="n">
        <v>2.313303138884405e-06</v>
      </c>
      <c r="AG63" t="n">
        <v>2.395</v>
      </c>
      <c r="AH63" t="n">
        <v>1948555.455629002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1.7425</v>
      </c>
      <c r="E64" t="n">
        <v>57.39</v>
      </c>
      <c r="F64" t="n">
        <v>53.49</v>
      </c>
      <c r="G64" t="n">
        <v>97.25</v>
      </c>
      <c r="H64" t="n">
        <v>1.28</v>
      </c>
      <c r="I64" t="n">
        <v>33</v>
      </c>
      <c r="J64" t="n">
        <v>229.36</v>
      </c>
      <c r="K64" t="n">
        <v>55.27</v>
      </c>
      <c r="L64" t="n">
        <v>16.5</v>
      </c>
      <c r="M64" t="n">
        <v>31</v>
      </c>
      <c r="N64" t="n">
        <v>52.58</v>
      </c>
      <c r="O64" t="n">
        <v>28521.51</v>
      </c>
      <c r="P64" t="n">
        <v>732.5700000000001</v>
      </c>
      <c r="Q64" t="n">
        <v>1367.26</v>
      </c>
      <c r="R64" t="n">
        <v>136.21</v>
      </c>
      <c r="S64" t="n">
        <v>104.26</v>
      </c>
      <c r="T64" t="n">
        <v>14998.37</v>
      </c>
      <c r="U64" t="n">
        <v>0.77</v>
      </c>
      <c r="V64" t="n">
        <v>0.9</v>
      </c>
      <c r="W64" t="n">
        <v>20.69</v>
      </c>
      <c r="X64" t="n">
        <v>0.91</v>
      </c>
      <c r="Y64" t="n">
        <v>1</v>
      </c>
      <c r="Z64" t="n">
        <v>10</v>
      </c>
      <c r="AA64" t="n">
        <v>1570.025795033632</v>
      </c>
      <c r="AB64" t="n">
        <v>2148.178557414639</v>
      </c>
      <c r="AC64" t="n">
        <v>1943.159410882527</v>
      </c>
      <c r="AD64" t="n">
        <v>1570025.795033632</v>
      </c>
      <c r="AE64" t="n">
        <v>2148178.557414639</v>
      </c>
      <c r="AF64" t="n">
        <v>2.316893159849451e-06</v>
      </c>
      <c r="AG64" t="n">
        <v>2.39125</v>
      </c>
      <c r="AH64" t="n">
        <v>1943159.410882527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1.7428</v>
      </c>
      <c r="E65" t="n">
        <v>57.38</v>
      </c>
      <c r="F65" t="n">
        <v>53.48</v>
      </c>
      <c r="G65" t="n">
        <v>97.23</v>
      </c>
      <c r="H65" t="n">
        <v>1.3</v>
      </c>
      <c r="I65" t="n">
        <v>33</v>
      </c>
      <c r="J65" t="n">
        <v>229.78</v>
      </c>
      <c r="K65" t="n">
        <v>55.27</v>
      </c>
      <c r="L65" t="n">
        <v>16.75</v>
      </c>
      <c r="M65" t="n">
        <v>31</v>
      </c>
      <c r="N65" t="n">
        <v>52.76</v>
      </c>
      <c r="O65" t="n">
        <v>28573.75</v>
      </c>
      <c r="P65" t="n">
        <v>731.95</v>
      </c>
      <c r="Q65" t="n">
        <v>1367.33</v>
      </c>
      <c r="R65" t="n">
        <v>135.75</v>
      </c>
      <c r="S65" t="n">
        <v>104.26</v>
      </c>
      <c r="T65" t="n">
        <v>14764.58</v>
      </c>
      <c r="U65" t="n">
        <v>0.77</v>
      </c>
      <c r="V65" t="n">
        <v>0.9</v>
      </c>
      <c r="W65" t="n">
        <v>20.7</v>
      </c>
      <c r="X65" t="n">
        <v>0.9</v>
      </c>
      <c r="Y65" t="n">
        <v>1</v>
      </c>
      <c r="Z65" t="n">
        <v>10</v>
      </c>
      <c r="AA65" t="n">
        <v>1568.796486976379</v>
      </c>
      <c r="AB65" t="n">
        <v>2146.496563897461</v>
      </c>
      <c r="AC65" t="n">
        <v>1941.637944465935</v>
      </c>
      <c r="AD65" t="n">
        <v>1568796.486976379</v>
      </c>
      <c r="AE65" t="n">
        <v>2146496.563897461</v>
      </c>
      <c r="AF65" t="n">
        <v>2.31729205106779e-06</v>
      </c>
      <c r="AG65" t="n">
        <v>2.390833333333334</v>
      </c>
      <c r="AH65" t="n">
        <v>1941637.944465935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1.7443</v>
      </c>
      <c r="E66" t="n">
        <v>57.33</v>
      </c>
      <c r="F66" t="n">
        <v>53.47</v>
      </c>
      <c r="G66" t="n">
        <v>100.25</v>
      </c>
      <c r="H66" t="n">
        <v>1.31</v>
      </c>
      <c r="I66" t="n">
        <v>32</v>
      </c>
      <c r="J66" t="n">
        <v>230.2</v>
      </c>
      <c r="K66" t="n">
        <v>55.27</v>
      </c>
      <c r="L66" t="n">
        <v>17</v>
      </c>
      <c r="M66" t="n">
        <v>30</v>
      </c>
      <c r="N66" t="n">
        <v>52.93</v>
      </c>
      <c r="O66" t="n">
        <v>28626.06</v>
      </c>
      <c r="P66" t="n">
        <v>731.02</v>
      </c>
      <c r="Q66" t="n">
        <v>1367.32</v>
      </c>
      <c r="R66" t="n">
        <v>135.4</v>
      </c>
      <c r="S66" t="n">
        <v>104.26</v>
      </c>
      <c r="T66" t="n">
        <v>14595.16</v>
      </c>
      <c r="U66" t="n">
        <v>0.77</v>
      </c>
      <c r="V66" t="n">
        <v>0.9</v>
      </c>
      <c r="W66" t="n">
        <v>20.69</v>
      </c>
      <c r="X66" t="n">
        <v>0.89</v>
      </c>
      <c r="Y66" t="n">
        <v>1</v>
      </c>
      <c r="Z66" t="n">
        <v>10</v>
      </c>
      <c r="AA66" t="n">
        <v>1566.060070539479</v>
      </c>
      <c r="AB66" t="n">
        <v>2142.752478206321</v>
      </c>
      <c r="AC66" t="n">
        <v>1938.2511890583</v>
      </c>
      <c r="AD66" t="n">
        <v>1566060.070539479</v>
      </c>
      <c r="AE66" t="n">
        <v>2142752.478206321</v>
      </c>
      <c r="AF66" t="n">
        <v>2.319286507159482e-06</v>
      </c>
      <c r="AG66" t="n">
        <v>2.38875</v>
      </c>
      <c r="AH66" t="n">
        <v>1938251.1890583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1.7442</v>
      </c>
      <c r="E67" t="n">
        <v>57.33</v>
      </c>
      <c r="F67" t="n">
        <v>53.47</v>
      </c>
      <c r="G67" t="n">
        <v>100.25</v>
      </c>
      <c r="H67" t="n">
        <v>1.33</v>
      </c>
      <c r="I67" t="n">
        <v>32</v>
      </c>
      <c r="J67" t="n">
        <v>230.63</v>
      </c>
      <c r="K67" t="n">
        <v>55.27</v>
      </c>
      <c r="L67" t="n">
        <v>17.25</v>
      </c>
      <c r="M67" t="n">
        <v>30</v>
      </c>
      <c r="N67" t="n">
        <v>53.11</v>
      </c>
      <c r="O67" t="n">
        <v>28678.42</v>
      </c>
      <c r="P67" t="n">
        <v>729.5700000000001</v>
      </c>
      <c r="Q67" t="n">
        <v>1367.21</v>
      </c>
      <c r="R67" t="n">
        <v>135.44</v>
      </c>
      <c r="S67" t="n">
        <v>104.26</v>
      </c>
      <c r="T67" t="n">
        <v>14617.69</v>
      </c>
      <c r="U67" t="n">
        <v>0.77</v>
      </c>
      <c r="V67" t="n">
        <v>0.9</v>
      </c>
      <c r="W67" t="n">
        <v>20.7</v>
      </c>
      <c r="X67" t="n">
        <v>0.89</v>
      </c>
      <c r="Y67" t="n">
        <v>1</v>
      </c>
      <c r="Z67" t="n">
        <v>10</v>
      </c>
      <c r="AA67" t="n">
        <v>1564.13776151937</v>
      </c>
      <c r="AB67" t="n">
        <v>2140.122290198719</v>
      </c>
      <c r="AC67" t="n">
        <v>1935.872022502652</v>
      </c>
      <c r="AD67" t="n">
        <v>1564137.76151937</v>
      </c>
      <c r="AE67" t="n">
        <v>2140122.290198719</v>
      </c>
      <c r="AF67" t="n">
        <v>2.319153543420036e-06</v>
      </c>
      <c r="AG67" t="n">
        <v>2.38875</v>
      </c>
      <c r="AH67" t="n">
        <v>1935872.022502652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1.7465</v>
      </c>
      <c r="E68" t="n">
        <v>57.26</v>
      </c>
      <c r="F68" t="n">
        <v>53.44</v>
      </c>
      <c r="G68" t="n">
        <v>103.42</v>
      </c>
      <c r="H68" t="n">
        <v>1.35</v>
      </c>
      <c r="I68" t="n">
        <v>31</v>
      </c>
      <c r="J68" t="n">
        <v>231.05</v>
      </c>
      <c r="K68" t="n">
        <v>55.27</v>
      </c>
      <c r="L68" t="n">
        <v>17.5</v>
      </c>
      <c r="M68" t="n">
        <v>29</v>
      </c>
      <c r="N68" t="n">
        <v>53.28</v>
      </c>
      <c r="O68" t="n">
        <v>28730.85</v>
      </c>
      <c r="P68" t="n">
        <v>729.0599999999999</v>
      </c>
      <c r="Q68" t="n">
        <v>1367.39</v>
      </c>
      <c r="R68" t="n">
        <v>134.49</v>
      </c>
      <c r="S68" t="n">
        <v>104.26</v>
      </c>
      <c r="T68" t="n">
        <v>14148.35</v>
      </c>
      <c r="U68" t="n">
        <v>0.78</v>
      </c>
      <c r="V68" t="n">
        <v>0.9</v>
      </c>
      <c r="W68" t="n">
        <v>20.69</v>
      </c>
      <c r="X68" t="n">
        <v>0.86</v>
      </c>
      <c r="Y68" t="n">
        <v>1</v>
      </c>
      <c r="Z68" t="n">
        <v>10</v>
      </c>
      <c r="AA68" t="n">
        <v>1561.07989584763</v>
      </c>
      <c r="AB68" t="n">
        <v>2135.938383483132</v>
      </c>
      <c r="AC68" t="n">
        <v>1932.08742197185</v>
      </c>
      <c r="AD68" t="n">
        <v>1561079.89584763</v>
      </c>
      <c r="AE68" t="n">
        <v>2135938.383483132</v>
      </c>
      <c r="AF68" t="n">
        <v>2.322211709427298e-06</v>
      </c>
      <c r="AG68" t="n">
        <v>2.385833333333333</v>
      </c>
      <c r="AH68" t="n">
        <v>1932087.42197185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1.7467</v>
      </c>
      <c r="E69" t="n">
        <v>57.25</v>
      </c>
      <c r="F69" t="n">
        <v>53.43</v>
      </c>
      <c r="G69" t="n">
        <v>103.41</v>
      </c>
      <c r="H69" t="n">
        <v>1.36</v>
      </c>
      <c r="I69" t="n">
        <v>31</v>
      </c>
      <c r="J69" t="n">
        <v>231.48</v>
      </c>
      <c r="K69" t="n">
        <v>55.27</v>
      </c>
      <c r="L69" t="n">
        <v>17.75</v>
      </c>
      <c r="M69" t="n">
        <v>29</v>
      </c>
      <c r="N69" t="n">
        <v>53.46</v>
      </c>
      <c r="O69" t="n">
        <v>28783.34</v>
      </c>
      <c r="P69" t="n">
        <v>728.4</v>
      </c>
      <c r="Q69" t="n">
        <v>1367.27</v>
      </c>
      <c r="R69" t="n">
        <v>134.37</v>
      </c>
      <c r="S69" t="n">
        <v>104.26</v>
      </c>
      <c r="T69" t="n">
        <v>14084.77</v>
      </c>
      <c r="U69" t="n">
        <v>0.78</v>
      </c>
      <c r="V69" t="n">
        <v>0.9</v>
      </c>
      <c r="W69" t="n">
        <v>20.69</v>
      </c>
      <c r="X69" t="n">
        <v>0.85</v>
      </c>
      <c r="Y69" t="n">
        <v>1</v>
      </c>
      <c r="Z69" t="n">
        <v>10</v>
      </c>
      <c r="AA69" t="n">
        <v>1559.887430962004</v>
      </c>
      <c r="AB69" t="n">
        <v>2134.306800418782</v>
      </c>
      <c r="AC69" t="n">
        <v>1930.611554905221</v>
      </c>
      <c r="AD69" t="n">
        <v>1559887.430962004</v>
      </c>
      <c r="AE69" t="n">
        <v>2134306.800418782</v>
      </c>
      <c r="AF69" t="n">
        <v>2.32247763690619e-06</v>
      </c>
      <c r="AG69" t="n">
        <v>2.385416666666667</v>
      </c>
      <c r="AH69" t="n">
        <v>1930611.554905221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1.7487</v>
      </c>
      <c r="E70" t="n">
        <v>57.18</v>
      </c>
      <c r="F70" t="n">
        <v>53.4</v>
      </c>
      <c r="G70" t="n">
        <v>106.81</v>
      </c>
      <c r="H70" t="n">
        <v>1.38</v>
      </c>
      <c r="I70" t="n">
        <v>30</v>
      </c>
      <c r="J70" t="n">
        <v>231.91</v>
      </c>
      <c r="K70" t="n">
        <v>55.27</v>
      </c>
      <c r="L70" t="n">
        <v>18</v>
      </c>
      <c r="M70" t="n">
        <v>28</v>
      </c>
      <c r="N70" t="n">
        <v>53.63</v>
      </c>
      <c r="O70" t="n">
        <v>28835.89</v>
      </c>
      <c r="P70" t="n">
        <v>726.27</v>
      </c>
      <c r="Q70" t="n">
        <v>1367.28</v>
      </c>
      <c r="R70" t="n">
        <v>133.28</v>
      </c>
      <c r="S70" t="n">
        <v>104.26</v>
      </c>
      <c r="T70" t="n">
        <v>13548.09</v>
      </c>
      <c r="U70" t="n">
        <v>0.78</v>
      </c>
      <c r="V70" t="n">
        <v>0.9</v>
      </c>
      <c r="W70" t="n">
        <v>20.7</v>
      </c>
      <c r="X70" t="n">
        <v>0.83</v>
      </c>
      <c r="Y70" t="n">
        <v>1</v>
      </c>
      <c r="Z70" t="n">
        <v>10</v>
      </c>
      <c r="AA70" t="n">
        <v>1554.861680444665</v>
      </c>
      <c r="AB70" t="n">
        <v>2127.430346840494</v>
      </c>
      <c r="AC70" t="n">
        <v>1924.391380405281</v>
      </c>
      <c r="AD70" t="n">
        <v>1554861.680444665</v>
      </c>
      <c r="AE70" t="n">
        <v>2127430.346840494</v>
      </c>
      <c r="AF70" t="n">
        <v>2.325136911695114e-06</v>
      </c>
      <c r="AG70" t="n">
        <v>2.3825</v>
      </c>
      <c r="AH70" t="n">
        <v>1924391.380405281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1.7491</v>
      </c>
      <c r="E71" t="n">
        <v>57.17</v>
      </c>
      <c r="F71" t="n">
        <v>53.39</v>
      </c>
      <c r="G71" t="n">
        <v>106.78</v>
      </c>
      <c r="H71" t="n">
        <v>1.4</v>
      </c>
      <c r="I71" t="n">
        <v>30</v>
      </c>
      <c r="J71" t="n">
        <v>232.33</v>
      </c>
      <c r="K71" t="n">
        <v>55.27</v>
      </c>
      <c r="L71" t="n">
        <v>18.25</v>
      </c>
      <c r="M71" t="n">
        <v>28</v>
      </c>
      <c r="N71" t="n">
        <v>53.81</v>
      </c>
      <c r="O71" t="n">
        <v>28888.51</v>
      </c>
      <c r="P71" t="n">
        <v>726.05</v>
      </c>
      <c r="Q71" t="n">
        <v>1367.27</v>
      </c>
      <c r="R71" t="n">
        <v>133.09</v>
      </c>
      <c r="S71" t="n">
        <v>104.26</v>
      </c>
      <c r="T71" t="n">
        <v>13450.02</v>
      </c>
      <c r="U71" t="n">
        <v>0.78</v>
      </c>
      <c r="V71" t="n">
        <v>0.9</v>
      </c>
      <c r="W71" t="n">
        <v>20.69</v>
      </c>
      <c r="X71" t="n">
        <v>0.82</v>
      </c>
      <c r="Y71" t="n">
        <v>1</v>
      </c>
      <c r="Z71" t="n">
        <v>10</v>
      </c>
      <c r="AA71" t="n">
        <v>1554.104996817446</v>
      </c>
      <c r="AB71" t="n">
        <v>2126.395018919207</v>
      </c>
      <c r="AC71" t="n">
        <v>1923.454862727709</v>
      </c>
      <c r="AD71" t="n">
        <v>1554104.996817446</v>
      </c>
      <c r="AE71" t="n">
        <v>2126395.018919207</v>
      </c>
      <c r="AF71" t="n">
        <v>2.325668766652898e-06</v>
      </c>
      <c r="AG71" t="n">
        <v>2.382083333333334</v>
      </c>
      <c r="AH71" t="n">
        <v>1923454.86272771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1.7512</v>
      </c>
      <c r="E72" t="n">
        <v>57.1</v>
      </c>
      <c r="F72" t="n">
        <v>53.36</v>
      </c>
      <c r="G72" t="n">
        <v>110.41</v>
      </c>
      <c r="H72" t="n">
        <v>1.41</v>
      </c>
      <c r="I72" t="n">
        <v>29</v>
      </c>
      <c r="J72" t="n">
        <v>232.76</v>
      </c>
      <c r="K72" t="n">
        <v>55.27</v>
      </c>
      <c r="L72" t="n">
        <v>18.5</v>
      </c>
      <c r="M72" t="n">
        <v>27</v>
      </c>
      <c r="N72" t="n">
        <v>53.99</v>
      </c>
      <c r="O72" t="n">
        <v>28941.18</v>
      </c>
      <c r="P72" t="n">
        <v>723.89</v>
      </c>
      <c r="Q72" t="n">
        <v>1367.19</v>
      </c>
      <c r="R72" t="n">
        <v>132.03</v>
      </c>
      <c r="S72" t="n">
        <v>104.26</v>
      </c>
      <c r="T72" t="n">
        <v>12924.7</v>
      </c>
      <c r="U72" t="n">
        <v>0.79</v>
      </c>
      <c r="V72" t="n">
        <v>0.9</v>
      </c>
      <c r="W72" t="n">
        <v>20.69</v>
      </c>
      <c r="X72" t="n">
        <v>0.79</v>
      </c>
      <c r="Y72" t="n">
        <v>1</v>
      </c>
      <c r="Z72" t="n">
        <v>10</v>
      </c>
      <c r="AA72" t="n">
        <v>1548.964167901959</v>
      </c>
      <c r="AB72" t="n">
        <v>2119.361109999673</v>
      </c>
      <c r="AC72" t="n">
        <v>1917.092260203303</v>
      </c>
      <c r="AD72" t="n">
        <v>1548964.167901959</v>
      </c>
      <c r="AE72" t="n">
        <v>2119361.109999673</v>
      </c>
      <c r="AF72" t="n">
        <v>2.328461005181268e-06</v>
      </c>
      <c r="AG72" t="n">
        <v>2.379166666666667</v>
      </c>
      <c r="AH72" t="n">
        <v>1917092.260203303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1.7507</v>
      </c>
      <c r="E73" t="n">
        <v>57.12</v>
      </c>
      <c r="F73" t="n">
        <v>53.38</v>
      </c>
      <c r="G73" t="n">
        <v>110.44</v>
      </c>
      <c r="H73" t="n">
        <v>1.43</v>
      </c>
      <c r="I73" t="n">
        <v>29</v>
      </c>
      <c r="J73" t="n">
        <v>233.19</v>
      </c>
      <c r="K73" t="n">
        <v>55.27</v>
      </c>
      <c r="L73" t="n">
        <v>18.75</v>
      </c>
      <c r="M73" t="n">
        <v>27</v>
      </c>
      <c r="N73" t="n">
        <v>54.17</v>
      </c>
      <c r="O73" t="n">
        <v>28993.92</v>
      </c>
      <c r="P73" t="n">
        <v>724.39</v>
      </c>
      <c r="Q73" t="n">
        <v>1367.22</v>
      </c>
      <c r="R73" t="n">
        <v>132.64</v>
      </c>
      <c r="S73" t="n">
        <v>104.26</v>
      </c>
      <c r="T73" t="n">
        <v>13231.31</v>
      </c>
      <c r="U73" t="n">
        <v>0.79</v>
      </c>
      <c r="V73" t="n">
        <v>0.9</v>
      </c>
      <c r="W73" t="n">
        <v>20.69</v>
      </c>
      <c r="X73" t="n">
        <v>0.8</v>
      </c>
      <c r="Y73" t="n">
        <v>1</v>
      </c>
      <c r="Z73" t="n">
        <v>10</v>
      </c>
      <c r="AA73" t="n">
        <v>1550.295135816475</v>
      </c>
      <c r="AB73" t="n">
        <v>2121.182199018474</v>
      </c>
      <c r="AC73" t="n">
        <v>1918.739547042064</v>
      </c>
      <c r="AD73" t="n">
        <v>1550295.135816475</v>
      </c>
      <c r="AE73" t="n">
        <v>2121182.199018474</v>
      </c>
      <c r="AF73" t="n">
        <v>2.327796186484036e-06</v>
      </c>
      <c r="AG73" t="n">
        <v>2.38</v>
      </c>
      <c r="AH73" t="n">
        <v>1918739.547042064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1.7504</v>
      </c>
      <c r="E74" t="n">
        <v>57.13</v>
      </c>
      <c r="F74" t="n">
        <v>53.39</v>
      </c>
      <c r="G74" t="n">
        <v>110.46</v>
      </c>
      <c r="H74" t="n">
        <v>1.45</v>
      </c>
      <c r="I74" t="n">
        <v>29</v>
      </c>
      <c r="J74" t="n">
        <v>233.62</v>
      </c>
      <c r="K74" t="n">
        <v>55.27</v>
      </c>
      <c r="L74" t="n">
        <v>19</v>
      </c>
      <c r="M74" t="n">
        <v>27</v>
      </c>
      <c r="N74" t="n">
        <v>54.34</v>
      </c>
      <c r="O74" t="n">
        <v>29046.73</v>
      </c>
      <c r="P74" t="n">
        <v>723.79</v>
      </c>
      <c r="Q74" t="n">
        <v>1367.2</v>
      </c>
      <c r="R74" t="n">
        <v>132.77</v>
      </c>
      <c r="S74" t="n">
        <v>104.26</v>
      </c>
      <c r="T74" t="n">
        <v>13295.82</v>
      </c>
      <c r="U74" t="n">
        <v>0.79</v>
      </c>
      <c r="V74" t="n">
        <v>0.9</v>
      </c>
      <c r="W74" t="n">
        <v>20.7</v>
      </c>
      <c r="X74" t="n">
        <v>0.8100000000000001</v>
      </c>
      <c r="Y74" t="n">
        <v>1</v>
      </c>
      <c r="Z74" t="n">
        <v>10</v>
      </c>
      <c r="AA74" t="n">
        <v>1549.830003014165</v>
      </c>
      <c r="AB74" t="n">
        <v>2120.545783798142</v>
      </c>
      <c r="AC74" t="n">
        <v>1918.163870397147</v>
      </c>
      <c r="AD74" t="n">
        <v>1549830.003014165</v>
      </c>
      <c r="AE74" t="n">
        <v>2120545.783798142</v>
      </c>
      <c r="AF74" t="n">
        <v>2.327397295265698e-06</v>
      </c>
      <c r="AG74" t="n">
        <v>2.380416666666667</v>
      </c>
      <c r="AH74" t="n">
        <v>1918163.870397147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1.7525</v>
      </c>
      <c r="E75" t="n">
        <v>57.06</v>
      </c>
      <c r="F75" t="n">
        <v>53.36</v>
      </c>
      <c r="G75" t="n">
        <v>114.35</v>
      </c>
      <c r="H75" t="n">
        <v>1.46</v>
      </c>
      <c r="I75" t="n">
        <v>28</v>
      </c>
      <c r="J75" t="n">
        <v>234.04</v>
      </c>
      <c r="K75" t="n">
        <v>55.27</v>
      </c>
      <c r="L75" t="n">
        <v>19.25</v>
      </c>
      <c r="M75" t="n">
        <v>26</v>
      </c>
      <c r="N75" t="n">
        <v>54.52</v>
      </c>
      <c r="O75" t="n">
        <v>29099.59</v>
      </c>
      <c r="P75" t="n">
        <v>722.15</v>
      </c>
      <c r="Q75" t="n">
        <v>1367.29</v>
      </c>
      <c r="R75" t="n">
        <v>132.11</v>
      </c>
      <c r="S75" t="n">
        <v>104.26</v>
      </c>
      <c r="T75" t="n">
        <v>12971.46</v>
      </c>
      <c r="U75" t="n">
        <v>0.79</v>
      </c>
      <c r="V75" t="n">
        <v>0.9</v>
      </c>
      <c r="W75" t="n">
        <v>20.69</v>
      </c>
      <c r="X75" t="n">
        <v>0.78</v>
      </c>
      <c r="Y75" t="n">
        <v>1</v>
      </c>
      <c r="Z75" t="n">
        <v>10</v>
      </c>
      <c r="AA75" t="n">
        <v>1545.415728647354</v>
      </c>
      <c r="AB75" t="n">
        <v>2114.505978865431</v>
      </c>
      <c r="AC75" t="n">
        <v>1912.700495970294</v>
      </c>
      <c r="AD75" t="n">
        <v>1545415.728647354</v>
      </c>
      <c r="AE75" t="n">
        <v>2114505.978865431</v>
      </c>
      <c r="AF75" t="n">
        <v>2.330189533794067e-06</v>
      </c>
      <c r="AG75" t="n">
        <v>2.3775</v>
      </c>
      <c r="AH75" t="n">
        <v>1912700.495970294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1.7531</v>
      </c>
      <c r="E76" t="n">
        <v>57.04</v>
      </c>
      <c r="F76" t="n">
        <v>53.34</v>
      </c>
      <c r="G76" t="n">
        <v>114.3</v>
      </c>
      <c r="H76" t="n">
        <v>1.48</v>
      </c>
      <c r="I76" t="n">
        <v>28</v>
      </c>
      <c r="J76" t="n">
        <v>234.47</v>
      </c>
      <c r="K76" t="n">
        <v>55.27</v>
      </c>
      <c r="L76" t="n">
        <v>19.5</v>
      </c>
      <c r="M76" t="n">
        <v>26</v>
      </c>
      <c r="N76" t="n">
        <v>54.7</v>
      </c>
      <c r="O76" t="n">
        <v>29152.52</v>
      </c>
      <c r="P76" t="n">
        <v>720.99</v>
      </c>
      <c r="Q76" t="n">
        <v>1367.3</v>
      </c>
      <c r="R76" t="n">
        <v>131.26</v>
      </c>
      <c r="S76" t="n">
        <v>104.26</v>
      </c>
      <c r="T76" t="n">
        <v>12546.08</v>
      </c>
      <c r="U76" t="n">
        <v>0.79</v>
      </c>
      <c r="V76" t="n">
        <v>0.9</v>
      </c>
      <c r="W76" t="n">
        <v>20.69</v>
      </c>
      <c r="X76" t="n">
        <v>0.76</v>
      </c>
      <c r="Y76" t="n">
        <v>1</v>
      </c>
      <c r="Z76" t="n">
        <v>10</v>
      </c>
      <c r="AA76" t="n">
        <v>1543.090258490413</v>
      </c>
      <c r="AB76" t="n">
        <v>2111.324168004201</v>
      </c>
      <c r="AC76" t="n">
        <v>1909.822352671961</v>
      </c>
      <c r="AD76" t="n">
        <v>1543090.258490413</v>
      </c>
      <c r="AE76" t="n">
        <v>2111324.168004201</v>
      </c>
      <c r="AF76" t="n">
        <v>2.330987316230745e-06</v>
      </c>
      <c r="AG76" t="n">
        <v>2.376666666666666</v>
      </c>
      <c r="AH76" t="n">
        <v>1909822.352671961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1.7527</v>
      </c>
      <c r="E77" t="n">
        <v>57.05</v>
      </c>
      <c r="F77" t="n">
        <v>53.35</v>
      </c>
      <c r="G77" t="n">
        <v>114.33</v>
      </c>
      <c r="H77" t="n">
        <v>1.49</v>
      </c>
      <c r="I77" t="n">
        <v>28</v>
      </c>
      <c r="J77" t="n">
        <v>234.9</v>
      </c>
      <c r="K77" t="n">
        <v>55.27</v>
      </c>
      <c r="L77" t="n">
        <v>19.75</v>
      </c>
      <c r="M77" t="n">
        <v>26</v>
      </c>
      <c r="N77" t="n">
        <v>54.88</v>
      </c>
      <c r="O77" t="n">
        <v>29205.51</v>
      </c>
      <c r="P77" t="n">
        <v>720.52</v>
      </c>
      <c r="Q77" t="n">
        <v>1367.21</v>
      </c>
      <c r="R77" t="n">
        <v>131.77</v>
      </c>
      <c r="S77" t="n">
        <v>104.26</v>
      </c>
      <c r="T77" t="n">
        <v>12803.39</v>
      </c>
      <c r="U77" t="n">
        <v>0.79</v>
      </c>
      <c r="V77" t="n">
        <v>0.9</v>
      </c>
      <c r="W77" t="n">
        <v>20.69</v>
      </c>
      <c r="X77" t="n">
        <v>0.78</v>
      </c>
      <c r="Y77" t="n">
        <v>1</v>
      </c>
      <c r="Z77" t="n">
        <v>10</v>
      </c>
      <c r="AA77" t="n">
        <v>1542.890553289895</v>
      </c>
      <c r="AB77" t="n">
        <v>2111.05092253848</v>
      </c>
      <c r="AC77" t="n">
        <v>1909.575185369985</v>
      </c>
      <c r="AD77" t="n">
        <v>1542890.553289895</v>
      </c>
      <c r="AE77" t="n">
        <v>2111050.92253848</v>
      </c>
      <c r="AF77" t="n">
        <v>2.33045546127296e-06</v>
      </c>
      <c r="AG77" t="n">
        <v>2.377083333333333</v>
      </c>
      <c r="AH77" t="n">
        <v>1909575.185369985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1.7553</v>
      </c>
      <c r="E78" t="n">
        <v>56.97</v>
      </c>
      <c r="F78" t="n">
        <v>53.31</v>
      </c>
      <c r="G78" t="n">
        <v>118.46</v>
      </c>
      <c r="H78" t="n">
        <v>1.51</v>
      </c>
      <c r="I78" t="n">
        <v>27</v>
      </c>
      <c r="J78" t="n">
        <v>235.33</v>
      </c>
      <c r="K78" t="n">
        <v>55.27</v>
      </c>
      <c r="L78" t="n">
        <v>20</v>
      </c>
      <c r="M78" t="n">
        <v>25</v>
      </c>
      <c r="N78" t="n">
        <v>55.06</v>
      </c>
      <c r="O78" t="n">
        <v>29258.57</v>
      </c>
      <c r="P78" t="n">
        <v>718.88</v>
      </c>
      <c r="Q78" t="n">
        <v>1367.17</v>
      </c>
      <c r="R78" t="n">
        <v>130.47</v>
      </c>
      <c r="S78" t="n">
        <v>104.26</v>
      </c>
      <c r="T78" t="n">
        <v>12153.9</v>
      </c>
      <c r="U78" t="n">
        <v>0.8</v>
      </c>
      <c r="V78" t="n">
        <v>0.9</v>
      </c>
      <c r="W78" t="n">
        <v>20.68</v>
      </c>
      <c r="X78" t="n">
        <v>0.73</v>
      </c>
      <c r="Y78" t="n">
        <v>1</v>
      </c>
      <c r="Z78" t="n">
        <v>10</v>
      </c>
      <c r="AA78" t="n">
        <v>1537.956864684196</v>
      </c>
      <c r="AB78" t="n">
        <v>2104.300432129183</v>
      </c>
      <c r="AC78" t="n">
        <v>1903.468952290979</v>
      </c>
      <c r="AD78" t="n">
        <v>1537956.864684196</v>
      </c>
      <c r="AE78" t="n">
        <v>2104300.432129183</v>
      </c>
      <c r="AF78" t="n">
        <v>2.333912518498561e-06</v>
      </c>
      <c r="AG78" t="n">
        <v>2.37375</v>
      </c>
      <c r="AH78" t="n">
        <v>1903468.952290979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1.755</v>
      </c>
      <c r="E79" t="n">
        <v>56.98</v>
      </c>
      <c r="F79" t="n">
        <v>53.32</v>
      </c>
      <c r="G79" t="n">
        <v>118.49</v>
      </c>
      <c r="H79" t="n">
        <v>1.53</v>
      </c>
      <c r="I79" t="n">
        <v>27</v>
      </c>
      <c r="J79" t="n">
        <v>235.76</v>
      </c>
      <c r="K79" t="n">
        <v>55.27</v>
      </c>
      <c r="L79" t="n">
        <v>20.25</v>
      </c>
      <c r="M79" t="n">
        <v>25</v>
      </c>
      <c r="N79" t="n">
        <v>55.24</v>
      </c>
      <c r="O79" t="n">
        <v>29311.69</v>
      </c>
      <c r="P79" t="n">
        <v>717.17</v>
      </c>
      <c r="Q79" t="n">
        <v>1367.2</v>
      </c>
      <c r="R79" t="n">
        <v>130.81</v>
      </c>
      <c r="S79" t="n">
        <v>104.26</v>
      </c>
      <c r="T79" t="n">
        <v>12326.37</v>
      </c>
      <c r="U79" t="n">
        <v>0.8</v>
      </c>
      <c r="V79" t="n">
        <v>0.9</v>
      </c>
      <c r="W79" t="n">
        <v>20.68</v>
      </c>
      <c r="X79" t="n">
        <v>0.74</v>
      </c>
      <c r="Y79" t="n">
        <v>1</v>
      </c>
      <c r="Z79" t="n">
        <v>10</v>
      </c>
      <c r="AA79" t="n">
        <v>1535.961119568815</v>
      </c>
      <c r="AB79" t="n">
        <v>2101.569765616259</v>
      </c>
      <c r="AC79" t="n">
        <v>1900.998896757533</v>
      </c>
      <c r="AD79" t="n">
        <v>1535961.119568815</v>
      </c>
      <c r="AE79" t="n">
        <v>2101569.765616259</v>
      </c>
      <c r="AF79" t="n">
        <v>2.333513627280222e-06</v>
      </c>
      <c r="AG79" t="n">
        <v>2.374166666666667</v>
      </c>
      <c r="AH79" t="n">
        <v>1900998.896757533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1.7573</v>
      </c>
      <c r="E80" t="n">
        <v>56.91</v>
      </c>
      <c r="F80" t="n">
        <v>53.29</v>
      </c>
      <c r="G80" t="n">
        <v>122.97</v>
      </c>
      <c r="H80" t="n">
        <v>1.54</v>
      </c>
      <c r="I80" t="n">
        <v>26</v>
      </c>
      <c r="J80" t="n">
        <v>236.2</v>
      </c>
      <c r="K80" t="n">
        <v>55.27</v>
      </c>
      <c r="L80" t="n">
        <v>20.5</v>
      </c>
      <c r="M80" t="n">
        <v>24</v>
      </c>
      <c r="N80" t="n">
        <v>55.42</v>
      </c>
      <c r="O80" t="n">
        <v>29364.87</v>
      </c>
      <c r="P80" t="n">
        <v>715.22</v>
      </c>
      <c r="Q80" t="n">
        <v>1367.26</v>
      </c>
      <c r="R80" t="n">
        <v>129.65</v>
      </c>
      <c r="S80" t="n">
        <v>104.26</v>
      </c>
      <c r="T80" t="n">
        <v>11750.13</v>
      </c>
      <c r="U80" t="n">
        <v>0.8</v>
      </c>
      <c r="V80" t="n">
        <v>0.9</v>
      </c>
      <c r="W80" t="n">
        <v>20.68</v>
      </c>
      <c r="X80" t="n">
        <v>0.71</v>
      </c>
      <c r="Y80" t="n">
        <v>1</v>
      </c>
      <c r="Z80" t="n">
        <v>10</v>
      </c>
      <c r="AA80" t="n">
        <v>1530.976631309086</v>
      </c>
      <c r="AB80" t="n">
        <v>2094.749768879195</v>
      </c>
      <c r="AC80" t="n">
        <v>1894.82979093713</v>
      </c>
      <c r="AD80" t="n">
        <v>1530976.631309086</v>
      </c>
      <c r="AE80" t="n">
        <v>2094749.768879195</v>
      </c>
      <c r="AF80" t="n">
        <v>2.336571793287484e-06</v>
      </c>
      <c r="AG80" t="n">
        <v>2.37125</v>
      </c>
      <c r="AH80" t="n">
        <v>1894829.79093713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1.7572</v>
      </c>
      <c r="E81" t="n">
        <v>56.91</v>
      </c>
      <c r="F81" t="n">
        <v>53.29</v>
      </c>
      <c r="G81" t="n">
        <v>122.98</v>
      </c>
      <c r="H81" t="n">
        <v>1.56</v>
      </c>
      <c r="I81" t="n">
        <v>26</v>
      </c>
      <c r="J81" t="n">
        <v>236.63</v>
      </c>
      <c r="K81" t="n">
        <v>55.27</v>
      </c>
      <c r="L81" t="n">
        <v>20.75</v>
      </c>
      <c r="M81" t="n">
        <v>24</v>
      </c>
      <c r="N81" t="n">
        <v>55.6</v>
      </c>
      <c r="O81" t="n">
        <v>29418.12</v>
      </c>
      <c r="P81" t="n">
        <v>716.46</v>
      </c>
      <c r="Q81" t="n">
        <v>1367.22</v>
      </c>
      <c r="R81" t="n">
        <v>129.67</v>
      </c>
      <c r="S81" t="n">
        <v>104.26</v>
      </c>
      <c r="T81" t="n">
        <v>11762.19</v>
      </c>
      <c r="U81" t="n">
        <v>0.8</v>
      </c>
      <c r="V81" t="n">
        <v>0.9</v>
      </c>
      <c r="W81" t="n">
        <v>20.69</v>
      </c>
      <c r="X81" t="n">
        <v>0.71</v>
      </c>
      <c r="Y81" t="n">
        <v>1</v>
      </c>
      <c r="Z81" t="n">
        <v>10</v>
      </c>
      <c r="AA81" t="n">
        <v>1532.769131340503</v>
      </c>
      <c r="AB81" t="n">
        <v>2097.2023465017</v>
      </c>
      <c r="AC81" t="n">
        <v>1897.048297993558</v>
      </c>
      <c r="AD81" t="n">
        <v>1532769.131340503</v>
      </c>
      <c r="AE81" t="n">
        <v>2097202.3465017</v>
      </c>
      <c r="AF81" t="n">
        <v>2.336438829548038e-06</v>
      </c>
      <c r="AG81" t="n">
        <v>2.37125</v>
      </c>
      <c r="AH81" t="n">
        <v>1897048.297993558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1.757</v>
      </c>
      <c r="E82" t="n">
        <v>56.92</v>
      </c>
      <c r="F82" t="n">
        <v>53.3</v>
      </c>
      <c r="G82" t="n">
        <v>122.99</v>
      </c>
      <c r="H82" t="n">
        <v>1.58</v>
      </c>
      <c r="I82" t="n">
        <v>26</v>
      </c>
      <c r="J82" t="n">
        <v>237.06</v>
      </c>
      <c r="K82" t="n">
        <v>55.27</v>
      </c>
      <c r="L82" t="n">
        <v>21</v>
      </c>
      <c r="M82" t="n">
        <v>24</v>
      </c>
      <c r="N82" t="n">
        <v>55.79</v>
      </c>
      <c r="O82" t="n">
        <v>29471.44</v>
      </c>
      <c r="P82" t="n">
        <v>715.62</v>
      </c>
      <c r="Q82" t="n">
        <v>1367.22</v>
      </c>
      <c r="R82" t="n">
        <v>129.54</v>
      </c>
      <c r="S82" t="n">
        <v>104.26</v>
      </c>
      <c r="T82" t="n">
        <v>11694.83</v>
      </c>
      <c r="U82" t="n">
        <v>0.8</v>
      </c>
      <c r="V82" t="n">
        <v>0.9</v>
      </c>
      <c r="W82" t="n">
        <v>20.7</v>
      </c>
      <c r="X82" t="n">
        <v>0.72</v>
      </c>
      <c r="Y82" t="n">
        <v>1</v>
      </c>
      <c r="Z82" t="n">
        <v>10</v>
      </c>
      <c r="AA82" t="n">
        <v>1531.886555293067</v>
      </c>
      <c r="AB82" t="n">
        <v>2095.99476701709</v>
      </c>
      <c r="AC82" t="n">
        <v>1895.95596820011</v>
      </c>
      <c r="AD82" t="n">
        <v>1531886.555293067</v>
      </c>
      <c r="AE82" t="n">
        <v>2095994.76701709</v>
      </c>
      <c r="AF82" t="n">
        <v>2.336172902069145e-06</v>
      </c>
      <c r="AG82" t="n">
        <v>2.371666666666667</v>
      </c>
      <c r="AH82" t="n">
        <v>1895955.96820011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1.7592</v>
      </c>
      <c r="E83" t="n">
        <v>56.84</v>
      </c>
      <c r="F83" t="n">
        <v>53.27</v>
      </c>
      <c r="G83" t="n">
        <v>127.84</v>
      </c>
      <c r="H83" t="n">
        <v>1.59</v>
      </c>
      <c r="I83" t="n">
        <v>25</v>
      </c>
      <c r="J83" t="n">
        <v>237.49</v>
      </c>
      <c r="K83" t="n">
        <v>55.27</v>
      </c>
      <c r="L83" t="n">
        <v>21.25</v>
      </c>
      <c r="M83" t="n">
        <v>23</v>
      </c>
      <c r="N83" t="n">
        <v>55.97</v>
      </c>
      <c r="O83" t="n">
        <v>29524.81</v>
      </c>
      <c r="P83" t="n">
        <v>712.8200000000001</v>
      </c>
      <c r="Q83" t="n">
        <v>1367.18</v>
      </c>
      <c r="R83" t="n">
        <v>128.94</v>
      </c>
      <c r="S83" t="n">
        <v>104.26</v>
      </c>
      <c r="T83" t="n">
        <v>11400.31</v>
      </c>
      <c r="U83" t="n">
        <v>0.8100000000000001</v>
      </c>
      <c r="V83" t="n">
        <v>0.9</v>
      </c>
      <c r="W83" t="n">
        <v>20.68</v>
      </c>
      <c r="X83" t="n">
        <v>0.6899999999999999</v>
      </c>
      <c r="Y83" t="n">
        <v>1</v>
      </c>
      <c r="Z83" t="n">
        <v>10</v>
      </c>
      <c r="AA83" t="n">
        <v>1525.825731789064</v>
      </c>
      <c r="AB83" t="n">
        <v>2087.702080914251</v>
      </c>
      <c r="AC83" t="n">
        <v>1888.454724420068</v>
      </c>
      <c r="AD83" t="n">
        <v>1525825.731789064</v>
      </c>
      <c r="AE83" t="n">
        <v>2087702.080914252</v>
      </c>
      <c r="AF83" t="n">
        <v>2.339098104336961e-06</v>
      </c>
      <c r="AG83" t="n">
        <v>2.368333333333334</v>
      </c>
      <c r="AH83" t="n">
        <v>1888454.724420068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1.759</v>
      </c>
      <c r="E84" t="n">
        <v>56.85</v>
      </c>
      <c r="F84" t="n">
        <v>53.27</v>
      </c>
      <c r="G84" t="n">
        <v>127.85</v>
      </c>
      <c r="H84" t="n">
        <v>1.61</v>
      </c>
      <c r="I84" t="n">
        <v>25</v>
      </c>
      <c r="J84" t="n">
        <v>237.93</v>
      </c>
      <c r="K84" t="n">
        <v>55.27</v>
      </c>
      <c r="L84" t="n">
        <v>21.5</v>
      </c>
      <c r="M84" t="n">
        <v>23</v>
      </c>
      <c r="N84" t="n">
        <v>56.15</v>
      </c>
      <c r="O84" t="n">
        <v>29578.26</v>
      </c>
      <c r="P84" t="n">
        <v>714.02</v>
      </c>
      <c r="Q84" t="n">
        <v>1367.22</v>
      </c>
      <c r="R84" t="n">
        <v>128.95</v>
      </c>
      <c r="S84" t="n">
        <v>104.26</v>
      </c>
      <c r="T84" t="n">
        <v>11406.25</v>
      </c>
      <c r="U84" t="n">
        <v>0.8100000000000001</v>
      </c>
      <c r="V84" t="n">
        <v>0.9</v>
      </c>
      <c r="W84" t="n">
        <v>20.69</v>
      </c>
      <c r="X84" t="n">
        <v>0.6899999999999999</v>
      </c>
      <c r="Y84" t="n">
        <v>1</v>
      </c>
      <c r="Z84" t="n">
        <v>10</v>
      </c>
      <c r="AA84" t="n">
        <v>1527.650510159824</v>
      </c>
      <c r="AB84" t="n">
        <v>2090.198823184665</v>
      </c>
      <c r="AC84" t="n">
        <v>1890.713181112394</v>
      </c>
      <c r="AD84" t="n">
        <v>1527650.510159824</v>
      </c>
      <c r="AE84" t="n">
        <v>2090198.823184666</v>
      </c>
      <c r="AF84" t="n">
        <v>2.338832176858068e-06</v>
      </c>
      <c r="AG84" t="n">
        <v>2.36875</v>
      </c>
      <c r="AH84" t="n">
        <v>1890713.181112394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1.759</v>
      </c>
      <c r="E85" t="n">
        <v>56.85</v>
      </c>
      <c r="F85" t="n">
        <v>53.27</v>
      </c>
      <c r="G85" t="n">
        <v>127.85</v>
      </c>
      <c r="H85" t="n">
        <v>1.62</v>
      </c>
      <c r="I85" t="n">
        <v>25</v>
      </c>
      <c r="J85" t="n">
        <v>238.36</v>
      </c>
      <c r="K85" t="n">
        <v>55.27</v>
      </c>
      <c r="L85" t="n">
        <v>21.75</v>
      </c>
      <c r="M85" t="n">
        <v>23</v>
      </c>
      <c r="N85" t="n">
        <v>56.34</v>
      </c>
      <c r="O85" t="n">
        <v>29631.77</v>
      </c>
      <c r="P85" t="n">
        <v>713.67</v>
      </c>
      <c r="Q85" t="n">
        <v>1367.21</v>
      </c>
      <c r="R85" t="n">
        <v>129.12</v>
      </c>
      <c r="S85" t="n">
        <v>104.26</v>
      </c>
      <c r="T85" t="n">
        <v>11491.39</v>
      </c>
      <c r="U85" t="n">
        <v>0.8100000000000001</v>
      </c>
      <c r="V85" t="n">
        <v>0.9</v>
      </c>
      <c r="W85" t="n">
        <v>20.68</v>
      </c>
      <c r="X85" t="n">
        <v>0.6899999999999999</v>
      </c>
      <c r="Y85" t="n">
        <v>1</v>
      </c>
      <c r="Z85" t="n">
        <v>10</v>
      </c>
      <c r="AA85" t="n">
        <v>1527.169255533221</v>
      </c>
      <c r="AB85" t="n">
        <v>2089.540349373093</v>
      </c>
      <c r="AC85" t="n">
        <v>1890.117551117224</v>
      </c>
      <c r="AD85" t="n">
        <v>1527169.255533221</v>
      </c>
      <c r="AE85" t="n">
        <v>2089540.349373093</v>
      </c>
      <c r="AF85" t="n">
        <v>2.338832176858068e-06</v>
      </c>
      <c r="AG85" t="n">
        <v>2.36875</v>
      </c>
      <c r="AH85" t="n">
        <v>1890117.551117224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1.759</v>
      </c>
      <c r="E86" t="n">
        <v>56.85</v>
      </c>
      <c r="F86" t="n">
        <v>53.27</v>
      </c>
      <c r="G86" t="n">
        <v>127.86</v>
      </c>
      <c r="H86" t="n">
        <v>1.64</v>
      </c>
      <c r="I86" t="n">
        <v>25</v>
      </c>
      <c r="J86" t="n">
        <v>238.79</v>
      </c>
      <c r="K86" t="n">
        <v>55.27</v>
      </c>
      <c r="L86" t="n">
        <v>22</v>
      </c>
      <c r="M86" t="n">
        <v>23</v>
      </c>
      <c r="N86" t="n">
        <v>56.52</v>
      </c>
      <c r="O86" t="n">
        <v>29685.34</v>
      </c>
      <c r="P86" t="n">
        <v>710.66</v>
      </c>
      <c r="Q86" t="n">
        <v>1367.25</v>
      </c>
      <c r="R86" t="n">
        <v>129.27</v>
      </c>
      <c r="S86" t="n">
        <v>104.26</v>
      </c>
      <c r="T86" t="n">
        <v>11566.85</v>
      </c>
      <c r="U86" t="n">
        <v>0.8100000000000001</v>
      </c>
      <c r="V86" t="n">
        <v>0.9</v>
      </c>
      <c r="W86" t="n">
        <v>20.68</v>
      </c>
      <c r="X86" t="n">
        <v>0.7</v>
      </c>
      <c r="Y86" t="n">
        <v>1</v>
      </c>
      <c r="Z86" t="n">
        <v>10</v>
      </c>
      <c r="AA86" t="n">
        <v>1523.030465744441</v>
      </c>
      <c r="AB86" t="n">
        <v>2083.877474593564</v>
      </c>
      <c r="AC86" t="n">
        <v>1884.995133158759</v>
      </c>
      <c r="AD86" t="n">
        <v>1523030.465744441</v>
      </c>
      <c r="AE86" t="n">
        <v>2083877.474593564</v>
      </c>
      <c r="AF86" t="n">
        <v>2.338832176858068e-06</v>
      </c>
      <c r="AG86" t="n">
        <v>2.36875</v>
      </c>
      <c r="AH86" t="n">
        <v>1884995.133158759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1.7618</v>
      </c>
      <c r="E87" t="n">
        <v>56.76</v>
      </c>
      <c r="F87" t="n">
        <v>53.22</v>
      </c>
      <c r="G87" t="n">
        <v>133.06</v>
      </c>
      <c r="H87" t="n">
        <v>1.65</v>
      </c>
      <c r="I87" t="n">
        <v>24</v>
      </c>
      <c r="J87" t="n">
        <v>239.23</v>
      </c>
      <c r="K87" t="n">
        <v>55.27</v>
      </c>
      <c r="L87" t="n">
        <v>22.25</v>
      </c>
      <c r="M87" t="n">
        <v>22</v>
      </c>
      <c r="N87" t="n">
        <v>56.71</v>
      </c>
      <c r="O87" t="n">
        <v>29738.98</v>
      </c>
      <c r="P87" t="n">
        <v>710.3099999999999</v>
      </c>
      <c r="Q87" t="n">
        <v>1367.21</v>
      </c>
      <c r="R87" t="n">
        <v>127.52</v>
      </c>
      <c r="S87" t="n">
        <v>104.26</v>
      </c>
      <c r="T87" t="n">
        <v>10696.66</v>
      </c>
      <c r="U87" t="n">
        <v>0.82</v>
      </c>
      <c r="V87" t="n">
        <v>0.9</v>
      </c>
      <c r="W87" t="n">
        <v>20.68</v>
      </c>
      <c r="X87" t="n">
        <v>0.65</v>
      </c>
      <c r="Y87" t="n">
        <v>1</v>
      </c>
      <c r="Z87" t="n">
        <v>10</v>
      </c>
      <c r="AA87" t="n">
        <v>1519.643085278106</v>
      </c>
      <c r="AB87" t="n">
        <v>2079.242711198846</v>
      </c>
      <c r="AC87" t="n">
        <v>1880.802705077501</v>
      </c>
      <c r="AD87" t="n">
        <v>1519643.085278106</v>
      </c>
      <c r="AE87" t="n">
        <v>2079242.711198846</v>
      </c>
      <c r="AF87" t="n">
        <v>2.342555161562561e-06</v>
      </c>
      <c r="AG87" t="n">
        <v>2.365</v>
      </c>
      <c r="AH87" t="n">
        <v>1880802.705077501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1.7615</v>
      </c>
      <c r="E88" t="n">
        <v>56.77</v>
      </c>
      <c r="F88" t="n">
        <v>53.23</v>
      </c>
      <c r="G88" t="n">
        <v>133.08</v>
      </c>
      <c r="H88" t="n">
        <v>1.67</v>
      </c>
      <c r="I88" t="n">
        <v>24</v>
      </c>
      <c r="J88" t="n">
        <v>239.66</v>
      </c>
      <c r="K88" t="n">
        <v>55.27</v>
      </c>
      <c r="L88" t="n">
        <v>22.5</v>
      </c>
      <c r="M88" t="n">
        <v>22</v>
      </c>
      <c r="N88" t="n">
        <v>56.89</v>
      </c>
      <c r="O88" t="n">
        <v>29792.69</v>
      </c>
      <c r="P88" t="n">
        <v>710.63</v>
      </c>
      <c r="Q88" t="n">
        <v>1367.24</v>
      </c>
      <c r="R88" t="n">
        <v>127.86</v>
      </c>
      <c r="S88" t="n">
        <v>104.26</v>
      </c>
      <c r="T88" t="n">
        <v>10865.17</v>
      </c>
      <c r="U88" t="n">
        <v>0.82</v>
      </c>
      <c r="V88" t="n">
        <v>0.9</v>
      </c>
      <c r="W88" t="n">
        <v>20.68</v>
      </c>
      <c r="X88" t="n">
        <v>0.66</v>
      </c>
      <c r="Y88" t="n">
        <v>1</v>
      </c>
      <c r="Z88" t="n">
        <v>10</v>
      </c>
      <c r="AA88" t="n">
        <v>1520.438930257936</v>
      </c>
      <c r="AB88" t="n">
        <v>2080.331621410452</v>
      </c>
      <c r="AC88" t="n">
        <v>1881.787691226807</v>
      </c>
      <c r="AD88" t="n">
        <v>1520438.930257936</v>
      </c>
      <c r="AE88" t="n">
        <v>2080331.621410452</v>
      </c>
      <c r="AF88" t="n">
        <v>2.342156270344223e-06</v>
      </c>
      <c r="AG88" t="n">
        <v>2.365416666666667</v>
      </c>
      <c r="AH88" t="n">
        <v>1881787.691226806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1.7608</v>
      </c>
      <c r="E89" t="n">
        <v>56.79</v>
      </c>
      <c r="F89" t="n">
        <v>53.25</v>
      </c>
      <c r="G89" t="n">
        <v>133.14</v>
      </c>
      <c r="H89" t="n">
        <v>1.69</v>
      </c>
      <c r="I89" t="n">
        <v>24</v>
      </c>
      <c r="J89" t="n">
        <v>240.1</v>
      </c>
      <c r="K89" t="n">
        <v>55.27</v>
      </c>
      <c r="L89" t="n">
        <v>22.75</v>
      </c>
      <c r="M89" t="n">
        <v>22</v>
      </c>
      <c r="N89" t="n">
        <v>57.08</v>
      </c>
      <c r="O89" t="n">
        <v>29846.46</v>
      </c>
      <c r="P89" t="n">
        <v>710.78</v>
      </c>
      <c r="Q89" t="n">
        <v>1367.29</v>
      </c>
      <c r="R89" t="n">
        <v>128.64</v>
      </c>
      <c r="S89" t="n">
        <v>104.26</v>
      </c>
      <c r="T89" t="n">
        <v>11255.53</v>
      </c>
      <c r="U89" t="n">
        <v>0.8100000000000001</v>
      </c>
      <c r="V89" t="n">
        <v>0.9</v>
      </c>
      <c r="W89" t="n">
        <v>20.68</v>
      </c>
      <c r="X89" t="n">
        <v>0.68</v>
      </c>
      <c r="Y89" t="n">
        <v>1</v>
      </c>
      <c r="Z89" t="n">
        <v>10</v>
      </c>
      <c r="AA89" t="n">
        <v>1521.443418418071</v>
      </c>
      <c r="AB89" t="n">
        <v>2081.706006426039</v>
      </c>
      <c r="AC89" t="n">
        <v>1883.030906865467</v>
      </c>
      <c r="AD89" t="n">
        <v>1521443.418418071</v>
      </c>
      <c r="AE89" t="n">
        <v>2081706.006426039</v>
      </c>
      <c r="AF89" t="n">
        <v>2.341225524168099e-06</v>
      </c>
      <c r="AG89" t="n">
        <v>2.36625</v>
      </c>
      <c r="AH89" t="n">
        <v>1883030.906865467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1.7635</v>
      </c>
      <c r="E90" t="n">
        <v>56.7</v>
      </c>
      <c r="F90" t="n">
        <v>53.21</v>
      </c>
      <c r="G90" t="n">
        <v>138.8</v>
      </c>
      <c r="H90" t="n">
        <v>1.7</v>
      </c>
      <c r="I90" t="n">
        <v>23</v>
      </c>
      <c r="J90" t="n">
        <v>240.54</v>
      </c>
      <c r="K90" t="n">
        <v>55.27</v>
      </c>
      <c r="L90" t="n">
        <v>23</v>
      </c>
      <c r="M90" t="n">
        <v>21</v>
      </c>
      <c r="N90" t="n">
        <v>57.26</v>
      </c>
      <c r="O90" t="n">
        <v>29900.43</v>
      </c>
      <c r="P90" t="n">
        <v>707.48</v>
      </c>
      <c r="Q90" t="n">
        <v>1367.24</v>
      </c>
      <c r="R90" t="n">
        <v>126.94</v>
      </c>
      <c r="S90" t="n">
        <v>104.26</v>
      </c>
      <c r="T90" t="n">
        <v>10409.47</v>
      </c>
      <c r="U90" t="n">
        <v>0.82</v>
      </c>
      <c r="V90" t="n">
        <v>0.9</v>
      </c>
      <c r="W90" t="n">
        <v>20.68</v>
      </c>
      <c r="X90" t="n">
        <v>0.63</v>
      </c>
      <c r="Y90" t="n">
        <v>1</v>
      </c>
      <c r="Z90" t="n">
        <v>10</v>
      </c>
      <c r="AA90" t="n">
        <v>1514.198348726145</v>
      </c>
      <c r="AB90" t="n">
        <v>2071.792982443629</v>
      </c>
      <c r="AC90" t="n">
        <v>1874.063967978921</v>
      </c>
      <c r="AD90" t="n">
        <v>1514198.348726145</v>
      </c>
      <c r="AE90" t="n">
        <v>2071792.982443629</v>
      </c>
      <c r="AF90" t="n">
        <v>2.344815545133146e-06</v>
      </c>
      <c r="AG90" t="n">
        <v>2.3625</v>
      </c>
      <c r="AH90" t="n">
        <v>1874063.967978921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1.7634</v>
      </c>
      <c r="E91" t="n">
        <v>56.71</v>
      </c>
      <c r="F91" t="n">
        <v>53.21</v>
      </c>
      <c r="G91" t="n">
        <v>138.81</v>
      </c>
      <c r="H91" t="n">
        <v>1.72</v>
      </c>
      <c r="I91" t="n">
        <v>23</v>
      </c>
      <c r="J91" t="n">
        <v>240.97</v>
      </c>
      <c r="K91" t="n">
        <v>55.27</v>
      </c>
      <c r="L91" t="n">
        <v>23.25</v>
      </c>
      <c r="M91" t="n">
        <v>21</v>
      </c>
      <c r="N91" t="n">
        <v>57.45</v>
      </c>
      <c r="O91" t="n">
        <v>29954.34</v>
      </c>
      <c r="P91" t="n">
        <v>708.4400000000001</v>
      </c>
      <c r="Q91" t="n">
        <v>1367.2</v>
      </c>
      <c r="R91" t="n">
        <v>127.22</v>
      </c>
      <c r="S91" t="n">
        <v>104.26</v>
      </c>
      <c r="T91" t="n">
        <v>10552.57</v>
      </c>
      <c r="U91" t="n">
        <v>0.82</v>
      </c>
      <c r="V91" t="n">
        <v>0.9</v>
      </c>
      <c r="W91" t="n">
        <v>20.68</v>
      </c>
      <c r="X91" t="n">
        <v>0.63</v>
      </c>
      <c r="Y91" t="n">
        <v>1</v>
      </c>
      <c r="Z91" t="n">
        <v>10</v>
      </c>
      <c r="AA91" t="n">
        <v>1515.603602972697</v>
      </c>
      <c r="AB91" t="n">
        <v>2073.715713299203</v>
      </c>
      <c r="AC91" t="n">
        <v>1875.80319610021</v>
      </c>
      <c r="AD91" t="n">
        <v>1515603.602972697</v>
      </c>
      <c r="AE91" t="n">
        <v>2073715.713299203</v>
      </c>
      <c r="AF91" t="n">
        <v>2.3446825813937e-06</v>
      </c>
      <c r="AG91" t="n">
        <v>2.362916666666667</v>
      </c>
      <c r="AH91" t="n">
        <v>1875803.19610021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1.7634</v>
      </c>
      <c r="E92" t="n">
        <v>56.71</v>
      </c>
      <c r="F92" t="n">
        <v>53.21</v>
      </c>
      <c r="G92" t="n">
        <v>138.81</v>
      </c>
      <c r="H92" t="n">
        <v>1.73</v>
      </c>
      <c r="I92" t="n">
        <v>23</v>
      </c>
      <c r="J92" t="n">
        <v>241.41</v>
      </c>
      <c r="K92" t="n">
        <v>55.27</v>
      </c>
      <c r="L92" t="n">
        <v>23.5</v>
      </c>
      <c r="M92" t="n">
        <v>21</v>
      </c>
      <c r="N92" t="n">
        <v>57.64</v>
      </c>
      <c r="O92" t="n">
        <v>30008.32</v>
      </c>
      <c r="P92" t="n">
        <v>707.16</v>
      </c>
      <c r="Q92" t="n">
        <v>1367.23</v>
      </c>
      <c r="R92" t="n">
        <v>127.12</v>
      </c>
      <c r="S92" t="n">
        <v>104.26</v>
      </c>
      <c r="T92" t="n">
        <v>10501.82</v>
      </c>
      <c r="U92" t="n">
        <v>0.82</v>
      </c>
      <c r="V92" t="n">
        <v>0.9</v>
      </c>
      <c r="W92" t="n">
        <v>20.68</v>
      </c>
      <c r="X92" t="n">
        <v>0.63</v>
      </c>
      <c r="Y92" t="n">
        <v>1</v>
      </c>
      <c r="Z92" t="n">
        <v>10</v>
      </c>
      <c r="AA92" t="n">
        <v>1513.847977611158</v>
      </c>
      <c r="AB92" t="n">
        <v>2071.313589226822</v>
      </c>
      <c r="AC92" t="n">
        <v>1873.630327377894</v>
      </c>
      <c r="AD92" t="n">
        <v>1513847.977611158</v>
      </c>
      <c r="AE92" t="n">
        <v>2071313.589226822</v>
      </c>
      <c r="AF92" t="n">
        <v>2.3446825813937e-06</v>
      </c>
      <c r="AG92" t="n">
        <v>2.362916666666667</v>
      </c>
      <c r="AH92" t="n">
        <v>1873630.327377894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1.7628</v>
      </c>
      <c r="E93" t="n">
        <v>56.73</v>
      </c>
      <c r="F93" t="n">
        <v>53.23</v>
      </c>
      <c r="G93" t="n">
        <v>138.86</v>
      </c>
      <c r="H93" t="n">
        <v>1.75</v>
      </c>
      <c r="I93" t="n">
        <v>23</v>
      </c>
      <c r="J93" t="n">
        <v>241.85</v>
      </c>
      <c r="K93" t="n">
        <v>55.27</v>
      </c>
      <c r="L93" t="n">
        <v>23.75</v>
      </c>
      <c r="M93" t="n">
        <v>21</v>
      </c>
      <c r="N93" t="n">
        <v>57.83</v>
      </c>
      <c r="O93" t="n">
        <v>30062.36</v>
      </c>
      <c r="P93" t="n">
        <v>706.45</v>
      </c>
      <c r="Q93" t="n">
        <v>1367.25</v>
      </c>
      <c r="R93" t="n">
        <v>128.05</v>
      </c>
      <c r="S93" t="n">
        <v>104.26</v>
      </c>
      <c r="T93" t="n">
        <v>10967.94</v>
      </c>
      <c r="U93" t="n">
        <v>0.8100000000000001</v>
      </c>
      <c r="V93" t="n">
        <v>0.9</v>
      </c>
      <c r="W93" t="n">
        <v>20.68</v>
      </c>
      <c r="X93" t="n">
        <v>0.65</v>
      </c>
      <c r="Y93" t="n">
        <v>1</v>
      </c>
      <c r="Z93" t="n">
        <v>10</v>
      </c>
      <c r="AA93" t="n">
        <v>1513.584267784783</v>
      </c>
      <c r="AB93" t="n">
        <v>2070.952769808318</v>
      </c>
      <c r="AC93" t="n">
        <v>1873.303944058279</v>
      </c>
      <c r="AD93" t="n">
        <v>1513584.267784783</v>
      </c>
      <c r="AE93" t="n">
        <v>2070952.769808318</v>
      </c>
      <c r="AF93" t="n">
        <v>2.343884798957023e-06</v>
      </c>
      <c r="AG93" t="n">
        <v>2.36375</v>
      </c>
      <c r="AH93" t="n">
        <v>1873303.944058279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1.7657</v>
      </c>
      <c r="E94" t="n">
        <v>56.64</v>
      </c>
      <c r="F94" t="n">
        <v>53.18</v>
      </c>
      <c r="G94" t="n">
        <v>145.03</v>
      </c>
      <c r="H94" t="n">
        <v>1.76</v>
      </c>
      <c r="I94" t="n">
        <v>22</v>
      </c>
      <c r="J94" t="n">
        <v>242.29</v>
      </c>
      <c r="K94" t="n">
        <v>55.27</v>
      </c>
      <c r="L94" t="n">
        <v>24</v>
      </c>
      <c r="M94" t="n">
        <v>20</v>
      </c>
      <c r="N94" t="n">
        <v>58.02</v>
      </c>
      <c r="O94" t="n">
        <v>30116.47</v>
      </c>
      <c r="P94" t="n">
        <v>703.55</v>
      </c>
      <c r="Q94" t="n">
        <v>1367.19</v>
      </c>
      <c r="R94" t="n">
        <v>126</v>
      </c>
      <c r="S94" t="n">
        <v>104.26</v>
      </c>
      <c r="T94" t="n">
        <v>9948.209999999999</v>
      </c>
      <c r="U94" t="n">
        <v>0.83</v>
      </c>
      <c r="V94" t="n">
        <v>0.9</v>
      </c>
      <c r="W94" t="n">
        <v>20.68</v>
      </c>
      <c r="X94" t="n">
        <v>0.6</v>
      </c>
      <c r="Y94" t="n">
        <v>1</v>
      </c>
      <c r="Z94" t="n">
        <v>10</v>
      </c>
      <c r="AA94" t="n">
        <v>1506.641868827098</v>
      </c>
      <c r="AB94" t="n">
        <v>2061.453873277388</v>
      </c>
      <c r="AC94" t="n">
        <v>1864.711608880476</v>
      </c>
      <c r="AD94" t="n">
        <v>1506641.868827098</v>
      </c>
      <c r="AE94" t="n">
        <v>2061453.873277388</v>
      </c>
      <c r="AF94" t="n">
        <v>2.347740747400962e-06</v>
      </c>
      <c r="AG94" t="n">
        <v>2.36</v>
      </c>
      <c r="AH94" t="n">
        <v>1864711.608880476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1.7663</v>
      </c>
      <c r="E95" t="n">
        <v>56.62</v>
      </c>
      <c r="F95" t="n">
        <v>53.16</v>
      </c>
      <c r="G95" t="n">
        <v>144.98</v>
      </c>
      <c r="H95" t="n">
        <v>1.78</v>
      </c>
      <c r="I95" t="n">
        <v>22</v>
      </c>
      <c r="J95" t="n">
        <v>242.73</v>
      </c>
      <c r="K95" t="n">
        <v>55.27</v>
      </c>
      <c r="L95" t="n">
        <v>24.25</v>
      </c>
      <c r="M95" t="n">
        <v>20</v>
      </c>
      <c r="N95" t="n">
        <v>58.21</v>
      </c>
      <c r="O95" t="n">
        <v>30170.65</v>
      </c>
      <c r="P95" t="n">
        <v>703.64</v>
      </c>
      <c r="Q95" t="n">
        <v>1367.18</v>
      </c>
      <c r="R95" t="n">
        <v>125.48</v>
      </c>
      <c r="S95" t="n">
        <v>104.26</v>
      </c>
      <c r="T95" t="n">
        <v>9685.719999999999</v>
      </c>
      <c r="U95" t="n">
        <v>0.83</v>
      </c>
      <c r="V95" t="n">
        <v>0.9</v>
      </c>
      <c r="W95" t="n">
        <v>20.68</v>
      </c>
      <c r="X95" t="n">
        <v>0.58</v>
      </c>
      <c r="Y95" t="n">
        <v>1</v>
      </c>
      <c r="Z95" t="n">
        <v>10</v>
      </c>
      <c r="AA95" t="n">
        <v>1506.058493473638</v>
      </c>
      <c r="AB95" t="n">
        <v>2060.655673382079</v>
      </c>
      <c r="AC95" t="n">
        <v>1863.989588062895</v>
      </c>
      <c r="AD95" t="n">
        <v>1506058.493473638</v>
      </c>
      <c r="AE95" t="n">
        <v>2060655.673382079</v>
      </c>
      <c r="AF95" t="n">
        <v>2.348538529837639e-06</v>
      </c>
      <c r="AG95" t="n">
        <v>2.359166666666666</v>
      </c>
      <c r="AH95" t="n">
        <v>1863989.588062895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1.7655</v>
      </c>
      <c r="E96" t="n">
        <v>56.64</v>
      </c>
      <c r="F96" t="n">
        <v>53.18</v>
      </c>
      <c r="G96" t="n">
        <v>145.05</v>
      </c>
      <c r="H96" t="n">
        <v>1.79</v>
      </c>
      <c r="I96" t="n">
        <v>22</v>
      </c>
      <c r="J96" t="n">
        <v>243.17</v>
      </c>
      <c r="K96" t="n">
        <v>55.27</v>
      </c>
      <c r="L96" t="n">
        <v>24.5</v>
      </c>
      <c r="M96" t="n">
        <v>20</v>
      </c>
      <c r="N96" t="n">
        <v>58.4</v>
      </c>
      <c r="O96" t="n">
        <v>30224.9</v>
      </c>
      <c r="P96" t="n">
        <v>703.8</v>
      </c>
      <c r="Q96" t="n">
        <v>1367.22</v>
      </c>
      <c r="R96" t="n">
        <v>126.19</v>
      </c>
      <c r="S96" t="n">
        <v>104.26</v>
      </c>
      <c r="T96" t="n">
        <v>10042.6</v>
      </c>
      <c r="U96" t="n">
        <v>0.83</v>
      </c>
      <c r="V96" t="n">
        <v>0.9</v>
      </c>
      <c r="W96" t="n">
        <v>20.68</v>
      </c>
      <c r="X96" t="n">
        <v>0.61</v>
      </c>
      <c r="Y96" t="n">
        <v>1</v>
      </c>
      <c r="Z96" t="n">
        <v>10</v>
      </c>
      <c r="AA96" t="n">
        <v>1507.152280271816</v>
      </c>
      <c r="AB96" t="n">
        <v>2062.152240733814</v>
      </c>
      <c r="AC96" t="n">
        <v>1865.343325127026</v>
      </c>
      <c r="AD96" t="n">
        <v>1507152.280271816</v>
      </c>
      <c r="AE96" t="n">
        <v>2062152.240733814</v>
      </c>
      <c r="AF96" t="n">
        <v>2.34747481992207e-06</v>
      </c>
      <c r="AG96" t="n">
        <v>2.36</v>
      </c>
      <c r="AH96" t="n">
        <v>1865343.325127026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1.7657</v>
      </c>
      <c r="E97" t="n">
        <v>56.64</v>
      </c>
      <c r="F97" t="n">
        <v>53.18</v>
      </c>
      <c r="G97" t="n">
        <v>145.03</v>
      </c>
      <c r="H97" t="n">
        <v>1.81</v>
      </c>
      <c r="I97" t="n">
        <v>22</v>
      </c>
      <c r="J97" t="n">
        <v>243.61</v>
      </c>
      <c r="K97" t="n">
        <v>55.27</v>
      </c>
      <c r="L97" t="n">
        <v>24.75</v>
      </c>
      <c r="M97" t="n">
        <v>20</v>
      </c>
      <c r="N97" t="n">
        <v>58.59</v>
      </c>
      <c r="O97" t="n">
        <v>30279.22</v>
      </c>
      <c r="P97" t="n">
        <v>702.83</v>
      </c>
      <c r="Q97" t="n">
        <v>1367.34</v>
      </c>
      <c r="R97" t="n">
        <v>125.93</v>
      </c>
      <c r="S97" t="n">
        <v>104.26</v>
      </c>
      <c r="T97" t="n">
        <v>9911.049999999999</v>
      </c>
      <c r="U97" t="n">
        <v>0.83</v>
      </c>
      <c r="V97" t="n">
        <v>0.9</v>
      </c>
      <c r="W97" t="n">
        <v>20.68</v>
      </c>
      <c r="X97" t="n">
        <v>0.6</v>
      </c>
      <c r="Y97" t="n">
        <v>1</v>
      </c>
      <c r="Z97" t="n">
        <v>10</v>
      </c>
      <c r="AA97" t="n">
        <v>1505.655615929422</v>
      </c>
      <c r="AB97" t="n">
        <v>2060.104438552381</v>
      </c>
      <c r="AC97" t="n">
        <v>1863.49096231168</v>
      </c>
      <c r="AD97" t="n">
        <v>1505655.615929422</v>
      </c>
      <c r="AE97" t="n">
        <v>2060104.438552381</v>
      </c>
      <c r="AF97" t="n">
        <v>2.347740747400962e-06</v>
      </c>
      <c r="AG97" t="n">
        <v>2.36</v>
      </c>
      <c r="AH97" t="n">
        <v>1863490.96231168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1.7656</v>
      </c>
      <c r="E98" t="n">
        <v>56.64</v>
      </c>
      <c r="F98" t="n">
        <v>53.18</v>
      </c>
      <c r="G98" t="n">
        <v>145.04</v>
      </c>
      <c r="H98" t="n">
        <v>1.82</v>
      </c>
      <c r="I98" t="n">
        <v>22</v>
      </c>
      <c r="J98" t="n">
        <v>244.05</v>
      </c>
      <c r="K98" t="n">
        <v>55.27</v>
      </c>
      <c r="L98" t="n">
        <v>25</v>
      </c>
      <c r="M98" t="n">
        <v>20</v>
      </c>
      <c r="N98" t="n">
        <v>58.78</v>
      </c>
      <c r="O98" t="n">
        <v>30333.61</v>
      </c>
      <c r="P98" t="n">
        <v>700.62</v>
      </c>
      <c r="Q98" t="n">
        <v>1367.24</v>
      </c>
      <c r="R98" t="n">
        <v>126.25</v>
      </c>
      <c r="S98" t="n">
        <v>104.26</v>
      </c>
      <c r="T98" t="n">
        <v>10069.26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1502.712097244079</v>
      </c>
      <c r="AB98" t="n">
        <v>2056.076986428214</v>
      </c>
      <c r="AC98" t="n">
        <v>1859.847884565679</v>
      </c>
      <c r="AD98" t="n">
        <v>1502712.097244079</v>
      </c>
      <c r="AE98" t="n">
        <v>2056076.986428214</v>
      </c>
      <c r="AF98" t="n">
        <v>2.347607783661516e-06</v>
      </c>
      <c r="AG98" t="n">
        <v>2.36</v>
      </c>
      <c r="AH98" t="n">
        <v>1859847.884565679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1.7683</v>
      </c>
      <c r="E99" t="n">
        <v>56.55</v>
      </c>
      <c r="F99" t="n">
        <v>53.13</v>
      </c>
      <c r="G99" t="n">
        <v>151.81</v>
      </c>
      <c r="H99" t="n">
        <v>1.84</v>
      </c>
      <c r="I99" t="n">
        <v>21</v>
      </c>
      <c r="J99" t="n">
        <v>244.49</v>
      </c>
      <c r="K99" t="n">
        <v>55.27</v>
      </c>
      <c r="L99" t="n">
        <v>25.25</v>
      </c>
      <c r="M99" t="n">
        <v>19</v>
      </c>
      <c r="N99" t="n">
        <v>58.97</v>
      </c>
      <c r="O99" t="n">
        <v>30388.06</v>
      </c>
      <c r="P99" t="n">
        <v>699.33</v>
      </c>
      <c r="Q99" t="n">
        <v>1367.25</v>
      </c>
      <c r="R99" t="n">
        <v>124.59</v>
      </c>
      <c r="S99" t="n">
        <v>104.26</v>
      </c>
      <c r="T99" t="n">
        <v>9245.92</v>
      </c>
      <c r="U99" t="n">
        <v>0.84</v>
      </c>
      <c r="V99" t="n">
        <v>0.9</v>
      </c>
      <c r="W99" t="n">
        <v>20.68</v>
      </c>
      <c r="X99" t="n">
        <v>0.5600000000000001</v>
      </c>
      <c r="Y99" t="n">
        <v>1</v>
      </c>
      <c r="Z99" t="n">
        <v>10</v>
      </c>
      <c r="AA99" t="n">
        <v>1498.166964766867</v>
      </c>
      <c r="AB99" t="n">
        <v>2049.858135655799</v>
      </c>
      <c r="AC99" t="n">
        <v>1854.222552182772</v>
      </c>
      <c r="AD99" t="n">
        <v>1498166.964766867</v>
      </c>
      <c r="AE99" t="n">
        <v>2049858.135655799</v>
      </c>
      <c r="AF99" t="n">
        <v>2.351197804626562e-06</v>
      </c>
      <c r="AG99" t="n">
        <v>2.35625</v>
      </c>
      <c r="AH99" t="n">
        <v>1854222.552182772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1.7681</v>
      </c>
      <c r="E100" t="n">
        <v>56.56</v>
      </c>
      <c r="F100" t="n">
        <v>53.14</v>
      </c>
      <c r="G100" t="n">
        <v>151.84</v>
      </c>
      <c r="H100" t="n">
        <v>1.85</v>
      </c>
      <c r="I100" t="n">
        <v>21</v>
      </c>
      <c r="J100" t="n">
        <v>244.93</v>
      </c>
      <c r="K100" t="n">
        <v>55.27</v>
      </c>
      <c r="L100" t="n">
        <v>25.5</v>
      </c>
      <c r="M100" t="n">
        <v>19</v>
      </c>
      <c r="N100" t="n">
        <v>59.16</v>
      </c>
      <c r="O100" t="n">
        <v>30442.58</v>
      </c>
      <c r="P100" t="n">
        <v>699.83</v>
      </c>
      <c r="Q100" t="n">
        <v>1367.26</v>
      </c>
      <c r="R100" t="n">
        <v>124.94</v>
      </c>
      <c r="S100" t="n">
        <v>104.26</v>
      </c>
      <c r="T100" t="n">
        <v>9420.370000000001</v>
      </c>
      <c r="U100" t="n">
        <v>0.83</v>
      </c>
      <c r="V100" t="n">
        <v>0.9</v>
      </c>
      <c r="W100" t="n">
        <v>20.68</v>
      </c>
      <c r="X100" t="n">
        <v>0.57</v>
      </c>
      <c r="Y100" t="n">
        <v>1</v>
      </c>
      <c r="Z100" t="n">
        <v>10</v>
      </c>
      <c r="AA100" t="n">
        <v>1499.11909199668</v>
      </c>
      <c r="AB100" t="n">
        <v>2051.160878136519</v>
      </c>
      <c r="AC100" t="n">
        <v>1855.400962749542</v>
      </c>
      <c r="AD100" t="n">
        <v>1499119.09199668</v>
      </c>
      <c r="AE100" t="n">
        <v>2051160.878136519</v>
      </c>
      <c r="AF100" t="n">
        <v>2.35093187714767e-06</v>
      </c>
      <c r="AG100" t="n">
        <v>2.356666666666667</v>
      </c>
      <c r="AH100" t="n">
        <v>1855400.962749542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1.768</v>
      </c>
      <c r="E101" t="n">
        <v>56.56</v>
      </c>
      <c r="F101" t="n">
        <v>53.15</v>
      </c>
      <c r="G101" t="n">
        <v>151.84</v>
      </c>
      <c r="H101" t="n">
        <v>1.87</v>
      </c>
      <c r="I101" t="n">
        <v>21</v>
      </c>
      <c r="J101" t="n">
        <v>245.38</v>
      </c>
      <c r="K101" t="n">
        <v>55.27</v>
      </c>
      <c r="L101" t="n">
        <v>25.75</v>
      </c>
      <c r="M101" t="n">
        <v>19</v>
      </c>
      <c r="N101" t="n">
        <v>59.35</v>
      </c>
      <c r="O101" t="n">
        <v>30497.18</v>
      </c>
      <c r="P101" t="n">
        <v>698.67</v>
      </c>
      <c r="Q101" t="n">
        <v>1367.23</v>
      </c>
      <c r="R101" t="n">
        <v>125.1</v>
      </c>
      <c r="S101" t="n">
        <v>104.26</v>
      </c>
      <c r="T101" t="n">
        <v>9499.48</v>
      </c>
      <c r="U101" t="n">
        <v>0.83</v>
      </c>
      <c r="V101" t="n">
        <v>0.9</v>
      </c>
      <c r="W101" t="n">
        <v>20.67</v>
      </c>
      <c r="X101" t="n">
        <v>0.57</v>
      </c>
      <c r="Y101" t="n">
        <v>1</v>
      </c>
      <c r="Z101" t="n">
        <v>10</v>
      </c>
      <c r="AA101" t="n">
        <v>1497.713011623454</v>
      </c>
      <c r="AB101" t="n">
        <v>2049.237016937984</v>
      </c>
      <c r="AC101" t="n">
        <v>1853.660712163639</v>
      </c>
      <c r="AD101" t="n">
        <v>1497713.011623454</v>
      </c>
      <c r="AE101" t="n">
        <v>2049237.016937984</v>
      </c>
      <c r="AF101" t="n">
        <v>2.350798913408223e-06</v>
      </c>
      <c r="AG101" t="n">
        <v>2.356666666666667</v>
      </c>
      <c r="AH101" t="n">
        <v>1853660.712163639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1.7678</v>
      </c>
      <c r="E102" t="n">
        <v>56.57</v>
      </c>
      <c r="F102" t="n">
        <v>53.15</v>
      </c>
      <c r="G102" t="n">
        <v>151.86</v>
      </c>
      <c r="H102" t="n">
        <v>1.88</v>
      </c>
      <c r="I102" t="n">
        <v>21</v>
      </c>
      <c r="J102" t="n">
        <v>245.82</v>
      </c>
      <c r="K102" t="n">
        <v>55.27</v>
      </c>
      <c r="L102" t="n">
        <v>26</v>
      </c>
      <c r="M102" t="n">
        <v>19</v>
      </c>
      <c r="N102" t="n">
        <v>59.55</v>
      </c>
      <c r="O102" t="n">
        <v>30551.84</v>
      </c>
      <c r="P102" t="n">
        <v>696.67</v>
      </c>
      <c r="Q102" t="n">
        <v>1367.15</v>
      </c>
      <c r="R102" t="n">
        <v>125.19</v>
      </c>
      <c r="S102" t="n">
        <v>104.26</v>
      </c>
      <c r="T102" t="n">
        <v>9546.620000000001</v>
      </c>
      <c r="U102" t="n">
        <v>0.83</v>
      </c>
      <c r="V102" t="n">
        <v>0.9</v>
      </c>
      <c r="W102" t="n">
        <v>20.68</v>
      </c>
      <c r="X102" t="n">
        <v>0.57</v>
      </c>
      <c r="Y102" t="n">
        <v>1</v>
      </c>
      <c r="Z102" t="n">
        <v>10</v>
      </c>
      <c r="AA102" t="n">
        <v>1495.147419627487</v>
      </c>
      <c r="AB102" t="n">
        <v>2045.72666078317</v>
      </c>
      <c r="AC102" t="n">
        <v>1850.485379473425</v>
      </c>
      <c r="AD102" t="n">
        <v>1495147.419627487</v>
      </c>
      <c r="AE102" t="n">
        <v>2045726.66078317</v>
      </c>
      <c r="AF102" t="n">
        <v>2.350532985929331e-06</v>
      </c>
      <c r="AG102" t="n">
        <v>2.357083333333333</v>
      </c>
      <c r="AH102" t="n">
        <v>1850485.379473425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1.7703</v>
      </c>
      <c r="E103" t="n">
        <v>56.49</v>
      </c>
      <c r="F103" t="n">
        <v>53.11</v>
      </c>
      <c r="G103" t="n">
        <v>159.33</v>
      </c>
      <c r="H103" t="n">
        <v>1.9</v>
      </c>
      <c r="I103" t="n">
        <v>20</v>
      </c>
      <c r="J103" t="n">
        <v>246.26</v>
      </c>
      <c r="K103" t="n">
        <v>55.27</v>
      </c>
      <c r="L103" t="n">
        <v>26.25</v>
      </c>
      <c r="M103" t="n">
        <v>18</v>
      </c>
      <c r="N103" t="n">
        <v>59.74</v>
      </c>
      <c r="O103" t="n">
        <v>30606.57</v>
      </c>
      <c r="P103" t="n">
        <v>695.49</v>
      </c>
      <c r="Q103" t="n">
        <v>1367.2</v>
      </c>
      <c r="R103" t="n">
        <v>123.74</v>
      </c>
      <c r="S103" t="n">
        <v>104.26</v>
      </c>
      <c r="T103" t="n">
        <v>8825.99</v>
      </c>
      <c r="U103" t="n">
        <v>0.84</v>
      </c>
      <c r="V103" t="n">
        <v>0.9</v>
      </c>
      <c r="W103" t="n">
        <v>20.68</v>
      </c>
      <c r="X103" t="n">
        <v>0.53</v>
      </c>
      <c r="Y103" t="n">
        <v>1</v>
      </c>
      <c r="Z103" t="n">
        <v>10</v>
      </c>
      <c r="AA103" t="n">
        <v>1491.03664985689</v>
      </c>
      <c r="AB103" t="n">
        <v>2040.102124228677</v>
      </c>
      <c r="AC103" t="n">
        <v>1845.397640793606</v>
      </c>
      <c r="AD103" t="n">
        <v>1491036.64985689</v>
      </c>
      <c r="AE103" t="n">
        <v>2040102.124228677</v>
      </c>
      <c r="AF103" t="n">
        <v>2.353857079415486e-06</v>
      </c>
      <c r="AG103" t="n">
        <v>2.35375</v>
      </c>
      <c r="AH103" t="n">
        <v>1845397.640793606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1.7702</v>
      </c>
      <c r="E104" t="n">
        <v>56.49</v>
      </c>
      <c r="F104" t="n">
        <v>53.11</v>
      </c>
      <c r="G104" t="n">
        <v>159.34</v>
      </c>
      <c r="H104" t="n">
        <v>1.91</v>
      </c>
      <c r="I104" t="n">
        <v>20</v>
      </c>
      <c r="J104" t="n">
        <v>246.71</v>
      </c>
      <c r="K104" t="n">
        <v>55.27</v>
      </c>
      <c r="L104" t="n">
        <v>26.5</v>
      </c>
      <c r="M104" t="n">
        <v>18</v>
      </c>
      <c r="N104" t="n">
        <v>59.93</v>
      </c>
      <c r="O104" t="n">
        <v>30661.38</v>
      </c>
      <c r="P104" t="n">
        <v>697.08</v>
      </c>
      <c r="Q104" t="n">
        <v>1367.16</v>
      </c>
      <c r="R104" t="n">
        <v>123.99</v>
      </c>
      <c r="S104" t="n">
        <v>104.26</v>
      </c>
      <c r="T104" t="n">
        <v>8951.77</v>
      </c>
      <c r="U104" t="n">
        <v>0.84</v>
      </c>
      <c r="V104" t="n">
        <v>0.9</v>
      </c>
      <c r="W104" t="n">
        <v>20.68</v>
      </c>
      <c r="X104" t="n">
        <v>0.54</v>
      </c>
      <c r="Y104" t="n">
        <v>1</v>
      </c>
      <c r="Z104" t="n">
        <v>10</v>
      </c>
      <c r="AA104" t="n">
        <v>1493.29194922387</v>
      </c>
      <c r="AB104" t="n">
        <v>2043.187924319364</v>
      </c>
      <c r="AC104" t="n">
        <v>1848.188936454585</v>
      </c>
      <c r="AD104" t="n">
        <v>1493291.949223869</v>
      </c>
      <c r="AE104" t="n">
        <v>2043187.924319364</v>
      </c>
      <c r="AF104" t="n">
        <v>2.353724115676039e-06</v>
      </c>
      <c r="AG104" t="n">
        <v>2.35375</v>
      </c>
      <c r="AH104" t="n">
        <v>1848188.936454586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1.7706</v>
      </c>
      <c r="E105" t="n">
        <v>56.48</v>
      </c>
      <c r="F105" t="n">
        <v>53.1</v>
      </c>
      <c r="G105" t="n">
        <v>159.31</v>
      </c>
      <c r="H105" t="n">
        <v>1.93</v>
      </c>
      <c r="I105" t="n">
        <v>20</v>
      </c>
      <c r="J105" t="n">
        <v>247.15</v>
      </c>
      <c r="K105" t="n">
        <v>55.27</v>
      </c>
      <c r="L105" t="n">
        <v>26.75</v>
      </c>
      <c r="M105" t="n">
        <v>18</v>
      </c>
      <c r="N105" t="n">
        <v>60.13</v>
      </c>
      <c r="O105" t="n">
        <v>30716.25</v>
      </c>
      <c r="P105" t="n">
        <v>697.27</v>
      </c>
      <c r="Q105" t="n">
        <v>1367.16</v>
      </c>
      <c r="R105" t="n">
        <v>123.7</v>
      </c>
      <c r="S105" t="n">
        <v>104.26</v>
      </c>
      <c r="T105" t="n">
        <v>8804.370000000001</v>
      </c>
      <c r="U105" t="n">
        <v>0.84</v>
      </c>
      <c r="V105" t="n">
        <v>0.9</v>
      </c>
      <c r="W105" t="n">
        <v>20.67</v>
      </c>
      <c r="X105" t="n">
        <v>0.53</v>
      </c>
      <c r="Y105" t="n">
        <v>1</v>
      </c>
      <c r="Z105" t="n">
        <v>10</v>
      </c>
      <c r="AA105" t="n">
        <v>1493.118312983871</v>
      </c>
      <c r="AB105" t="n">
        <v>2042.950347555508</v>
      </c>
      <c r="AC105" t="n">
        <v>1847.97403368363</v>
      </c>
      <c r="AD105" t="n">
        <v>1493118.312983871</v>
      </c>
      <c r="AE105" t="n">
        <v>2042950.347555508</v>
      </c>
      <c r="AF105" t="n">
        <v>2.354255970633824e-06</v>
      </c>
      <c r="AG105" t="n">
        <v>2.353333333333333</v>
      </c>
      <c r="AH105" t="n">
        <v>1847974.03368363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1.77</v>
      </c>
      <c r="E106" t="n">
        <v>56.5</v>
      </c>
      <c r="F106" t="n">
        <v>53.12</v>
      </c>
      <c r="G106" t="n">
        <v>159.37</v>
      </c>
      <c r="H106" t="n">
        <v>1.94</v>
      </c>
      <c r="I106" t="n">
        <v>20</v>
      </c>
      <c r="J106" t="n">
        <v>247.6</v>
      </c>
      <c r="K106" t="n">
        <v>55.27</v>
      </c>
      <c r="L106" t="n">
        <v>27</v>
      </c>
      <c r="M106" t="n">
        <v>18</v>
      </c>
      <c r="N106" t="n">
        <v>60.33</v>
      </c>
      <c r="O106" t="n">
        <v>30771.2</v>
      </c>
      <c r="P106" t="n">
        <v>696.54</v>
      </c>
      <c r="Q106" t="n">
        <v>1367.21</v>
      </c>
      <c r="R106" t="n">
        <v>124.33</v>
      </c>
      <c r="S106" t="n">
        <v>104.26</v>
      </c>
      <c r="T106" t="n">
        <v>9120.09</v>
      </c>
      <c r="U106" t="n">
        <v>0.84</v>
      </c>
      <c r="V106" t="n">
        <v>0.9</v>
      </c>
      <c r="W106" t="n">
        <v>20.68</v>
      </c>
      <c r="X106" t="n">
        <v>0.55</v>
      </c>
      <c r="Y106" t="n">
        <v>1</v>
      </c>
      <c r="Z106" t="n">
        <v>10</v>
      </c>
      <c r="AA106" t="n">
        <v>1492.82138397708</v>
      </c>
      <c r="AB106" t="n">
        <v>2042.544076188834</v>
      </c>
      <c r="AC106" t="n">
        <v>1847.606536285986</v>
      </c>
      <c r="AD106" t="n">
        <v>1492821.38397708</v>
      </c>
      <c r="AE106" t="n">
        <v>2042544.076188833</v>
      </c>
      <c r="AF106" t="n">
        <v>2.353458188197147e-06</v>
      </c>
      <c r="AG106" t="n">
        <v>2.354166666666667</v>
      </c>
      <c r="AH106" t="n">
        <v>1847606.536285986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1.7704</v>
      </c>
      <c r="E107" t="n">
        <v>56.48</v>
      </c>
      <c r="F107" t="n">
        <v>53.11</v>
      </c>
      <c r="G107" t="n">
        <v>159.32</v>
      </c>
      <c r="H107" t="n">
        <v>1.95</v>
      </c>
      <c r="I107" t="n">
        <v>20</v>
      </c>
      <c r="J107" t="n">
        <v>248.04</v>
      </c>
      <c r="K107" t="n">
        <v>55.27</v>
      </c>
      <c r="L107" t="n">
        <v>27.25</v>
      </c>
      <c r="M107" t="n">
        <v>18</v>
      </c>
      <c r="N107" t="n">
        <v>60.52</v>
      </c>
      <c r="O107" t="n">
        <v>30826.21</v>
      </c>
      <c r="P107" t="n">
        <v>694.17</v>
      </c>
      <c r="Q107" t="n">
        <v>1367.17</v>
      </c>
      <c r="R107" t="n">
        <v>123.8</v>
      </c>
      <c r="S107" t="n">
        <v>104.26</v>
      </c>
      <c r="T107" t="n">
        <v>8856.059999999999</v>
      </c>
      <c r="U107" t="n">
        <v>0.84</v>
      </c>
      <c r="V107" t="n">
        <v>0.9</v>
      </c>
      <c r="W107" t="n">
        <v>20.67</v>
      </c>
      <c r="X107" t="n">
        <v>0.53</v>
      </c>
      <c r="Y107" t="n">
        <v>1</v>
      </c>
      <c r="Z107" t="n">
        <v>10</v>
      </c>
      <c r="AA107" t="n">
        <v>1489.146422021427</v>
      </c>
      <c r="AB107" t="n">
        <v>2037.515831113229</v>
      </c>
      <c r="AC107" t="n">
        <v>1843.058179863212</v>
      </c>
      <c r="AD107" t="n">
        <v>1489146.422021427</v>
      </c>
      <c r="AE107" t="n">
        <v>2037515.831113229</v>
      </c>
      <c r="AF107" t="n">
        <v>2.353990043154932e-06</v>
      </c>
      <c r="AG107" t="n">
        <v>2.353333333333333</v>
      </c>
      <c r="AH107" t="n">
        <v>1843058.179863211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1.7722</v>
      </c>
      <c r="E108" t="n">
        <v>56.43</v>
      </c>
      <c r="F108" t="n">
        <v>53.09</v>
      </c>
      <c r="G108" t="n">
        <v>167.66</v>
      </c>
      <c r="H108" t="n">
        <v>1.97</v>
      </c>
      <c r="I108" t="n">
        <v>19</v>
      </c>
      <c r="J108" t="n">
        <v>248.49</v>
      </c>
      <c r="K108" t="n">
        <v>55.27</v>
      </c>
      <c r="L108" t="n">
        <v>27.5</v>
      </c>
      <c r="M108" t="n">
        <v>17</v>
      </c>
      <c r="N108" t="n">
        <v>60.72</v>
      </c>
      <c r="O108" t="n">
        <v>30881.3</v>
      </c>
      <c r="P108" t="n">
        <v>690.42</v>
      </c>
      <c r="Q108" t="n">
        <v>1367.24</v>
      </c>
      <c r="R108" t="n">
        <v>123.25</v>
      </c>
      <c r="S108" t="n">
        <v>104.26</v>
      </c>
      <c r="T108" t="n">
        <v>8588.219999999999</v>
      </c>
      <c r="U108" t="n">
        <v>0.85</v>
      </c>
      <c r="V108" t="n">
        <v>0.9</v>
      </c>
      <c r="W108" t="n">
        <v>20.67</v>
      </c>
      <c r="X108" t="n">
        <v>0.51</v>
      </c>
      <c r="Y108" t="n">
        <v>1</v>
      </c>
      <c r="Z108" t="n">
        <v>10</v>
      </c>
      <c r="AA108" t="n">
        <v>1482.326071102634</v>
      </c>
      <c r="AB108" t="n">
        <v>2028.183926093491</v>
      </c>
      <c r="AC108" t="n">
        <v>1834.616898761146</v>
      </c>
      <c r="AD108" t="n">
        <v>1482326.071102634</v>
      </c>
      <c r="AE108" t="n">
        <v>2028183.926093491</v>
      </c>
      <c r="AF108" t="n">
        <v>2.356383390464963e-06</v>
      </c>
      <c r="AG108" t="n">
        <v>2.35125</v>
      </c>
      <c r="AH108" t="n">
        <v>1834616.898761146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1.7724</v>
      </c>
      <c r="E109" t="n">
        <v>56.42</v>
      </c>
      <c r="F109" t="n">
        <v>53.09</v>
      </c>
      <c r="G109" t="n">
        <v>167.64</v>
      </c>
      <c r="H109" t="n">
        <v>1.98</v>
      </c>
      <c r="I109" t="n">
        <v>19</v>
      </c>
      <c r="J109" t="n">
        <v>248.94</v>
      </c>
      <c r="K109" t="n">
        <v>55.27</v>
      </c>
      <c r="L109" t="n">
        <v>27.75</v>
      </c>
      <c r="M109" t="n">
        <v>17</v>
      </c>
      <c r="N109" t="n">
        <v>60.92</v>
      </c>
      <c r="O109" t="n">
        <v>30936.46</v>
      </c>
      <c r="P109" t="n">
        <v>690.9299999999999</v>
      </c>
      <c r="Q109" t="n">
        <v>1367.19</v>
      </c>
      <c r="R109" t="n">
        <v>123.26</v>
      </c>
      <c r="S109" t="n">
        <v>104.26</v>
      </c>
      <c r="T109" t="n">
        <v>8590.280000000001</v>
      </c>
      <c r="U109" t="n">
        <v>0.85</v>
      </c>
      <c r="V109" t="n">
        <v>0.9</v>
      </c>
      <c r="W109" t="n">
        <v>20.67</v>
      </c>
      <c r="X109" t="n">
        <v>0.51</v>
      </c>
      <c r="Y109" t="n">
        <v>1</v>
      </c>
      <c r="Z109" t="n">
        <v>10</v>
      </c>
      <c r="AA109" t="n">
        <v>1482.853444094202</v>
      </c>
      <c r="AB109" t="n">
        <v>2028.905501086608</v>
      </c>
      <c r="AC109" t="n">
        <v>1835.269607649657</v>
      </c>
      <c r="AD109" t="n">
        <v>1482853.444094202</v>
      </c>
      <c r="AE109" t="n">
        <v>2028905.501086609</v>
      </c>
      <c r="AF109" t="n">
        <v>2.356649317943855e-06</v>
      </c>
      <c r="AG109" t="n">
        <v>2.350833333333334</v>
      </c>
      <c r="AH109" t="n">
        <v>1835269.607649657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1.7719</v>
      </c>
      <c r="E110" t="n">
        <v>56.44</v>
      </c>
      <c r="F110" t="n">
        <v>53.1</v>
      </c>
      <c r="G110" t="n">
        <v>167.68</v>
      </c>
      <c r="H110" t="n">
        <v>2</v>
      </c>
      <c r="I110" t="n">
        <v>19</v>
      </c>
      <c r="J110" t="n">
        <v>249.39</v>
      </c>
      <c r="K110" t="n">
        <v>55.27</v>
      </c>
      <c r="L110" t="n">
        <v>28</v>
      </c>
      <c r="M110" t="n">
        <v>17</v>
      </c>
      <c r="N110" t="n">
        <v>61.11</v>
      </c>
      <c r="O110" t="n">
        <v>30991.69</v>
      </c>
      <c r="P110" t="n">
        <v>691.0700000000001</v>
      </c>
      <c r="Q110" t="n">
        <v>1367.18</v>
      </c>
      <c r="R110" t="n">
        <v>123.46</v>
      </c>
      <c r="S110" t="n">
        <v>104.26</v>
      </c>
      <c r="T110" t="n">
        <v>8688.85</v>
      </c>
      <c r="U110" t="n">
        <v>0.84</v>
      </c>
      <c r="V110" t="n">
        <v>0.9</v>
      </c>
      <c r="W110" t="n">
        <v>20.68</v>
      </c>
      <c r="X110" t="n">
        <v>0.52</v>
      </c>
      <c r="Y110" t="n">
        <v>1</v>
      </c>
      <c r="Z110" t="n">
        <v>10</v>
      </c>
      <c r="AA110" t="n">
        <v>1483.561424051094</v>
      </c>
      <c r="AB110" t="n">
        <v>2029.874190497499</v>
      </c>
      <c r="AC110" t="n">
        <v>1836.145846702737</v>
      </c>
      <c r="AD110" t="n">
        <v>1483561.424051094</v>
      </c>
      <c r="AE110" t="n">
        <v>2029874.190497499</v>
      </c>
      <c r="AF110" t="n">
        <v>2.355984499246624e-06</v>
      </c>
      <c r="AG110" t="n">
        <v>2.351666666666667</v>
      </c>
      <c r="AH110" t="n">
        <v>1836145.846702737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1.7721</v>
      </c>
      <c r="E111" t="n">
        <v>56.43</v>
      </c>
      <c r="F111" t="n">
        <v>53.1</v>
      </c>
      <c r="G111" t="n">
        <v>167.67</v>
      </c>
      <c r="H111" t="n">
        <v>2.01</v>
      </c>
      <c r="I111" t="n">
        <v>19</v>
      </c>
      <c r="J111" t="n">
        <v>249.83</v>
      </c>
      <c r="K111" t="n">
        <v>55.27</v>
      </c>
      <c r="L111" t="n">
        <v>28.25</v>
      </c>
      <c r="M111" t="n">
        <v>17</v>
      </c>
      <c r="N111" t="n">
        <v>61.31</v>
      </c>
      <c r="O111" t="n">
        <v>31047</v>
      </c>
      <c r="P111" t="n">
        <v>690.0599999999999</v>
      </c>
      <c r="Q111" t="n">
        <v>1367.18</v>
      </c>
      <c r="R111" t="n">
        <v>123.24</v>
      </c>
      <c r="S111" t="n">
        <v>104.26</v>
      </c>
      <c r="T111" t="n">
        <v>8578.780000000001</v>
      </c>
      <c r="U111" t="n">
        <v>0.85</v>
      </c>
      <c r="V111" t="n">
        <v>0.9</v>
      </c>
      <c r="W111" t="n">
        <v>20.68</v>
      </c>
      <c r="X111" t="n">
        <v>0.52</v>
      </c>
      <c r="Y111" t="n">
        <v>1</v>
      </c>
      <c r="Z111" t="n">
        <v>10</v>
      </c>
      <c r="AA111" t="n">
        <v>1482.014178128047</v>
      </c>
      <c r="AB111" t="n">
        <v>2027.757180365914</v>
      </c>
      <c r="AC111" t="n">
        <v>1834.230881046867</v>
      </c>
      <c r="AD111" t="n">
        <v>1482014.178128047</v>
      </c>
      <c r="AE111" t="n">
        <v>2027757.180365914</v>
      </c>
      <c r="AF111" t="n">
        <v>2.356250426725516e-06</v>
      </c>
      <c r="AG111" t="n">
        <v>2.35125</v>
      </c>
      <c r="AH111" t="n">
        <v>1834230.881046867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1.7723</v>
      </c>
      <c r="E112" t="n">
        <v>56.42</v>
      </c>
      <c r="F112" t="n">
        <v>53.09</v>
      </c>
      <c r="G112" t="n">
        <v>167.65</v>
      </c>
      <c r="H112" t="n">
        <v>2.03</v>
      </c>
      <c r="I112" t="n">
        <v>19</v>
      </c>
      <c r="J112" t="n">
        <v>250.28</v>
      </c>
      <c r="K112" t="n">
        <v>55.27</v>
      </c>
      <c r="L112" t="n">
        <v>28.5</v>
      </c>
      <c r="M112" t="n">
        <v>17</v>
      </c>
      <c r="N112" t="n">
        <v>61.51</v>
      </c>
      <c r="O112" t="n">
        <v>31102.37</v>
      </c>
      <c r="P112" t="n">
        <v>688.85</v>
      </c>
      <c r="Q112" t="n">
        <v>1367.17</v>
      </c>
      <c r="R112" t="n">
        <v>123.35</v>
      </c>
      <c r="S112" t="n">
        <v>104.26</v>
      </c>
      <c r="T112" t="n">
        <v>8635.26</v>
      </c>
      <c r="U112" t="n">
        <v>0.85</v>
      </c>
      <c r="V112" t="n">
        <v>0.9</v>
      </c>
      <c r="W112" t="n">
        <v>20.67</v>
      </c>
      <c r="X112" t="n">
        <v>0.51</v>
      </c>
      <c r="Y112" t="n">
        <v>1</v>
      </c>
      <c r="Z112" t="n">
        <v>10</v>
      </c>
      <c r="AA112" t="n">
        <v>1480.097181817184</v>
      </c>
      <c r="AB112" t="n">
        <v>2025.134261441483</v>
      </c>
      <c r="AC112" t="n">
        <v>1831.858289823294</v>
      </c>
      <c r="AD112" t="n">
        <v>1480097.181817184</v>
      </c>
      <c r="AE112" t="n">
        <v>2025134.261441483</v>
      </c>
      <c r="AF112" t="n">
        <v>2.356516354204409e-06</v>
      </c>
      <c r="AG112" t="n">
        <v>2.350833333333334</v>
      </c>
      <c r="AH112" t="n">
        <v>1831858.289823294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1.7721</v>
      </c>
      <c r="E113" t="n">
        <v>56.43</v>
      </c>
      <c r="F113" t="n">
        <v>53.1</v>
      </c>
      <c r="G113" t="n">
        <v>167.67</v>
      </c>
      <c r="H113" t="n">
        <v>2.04</v>
      </c>
      <c r="I113" t="n">
        <v>19</v>
      </c>
      <c r="J113" t="n">
        <v>250.73</v>
      </c>
      <c r="K113" t="n">
        <v>55.27</v>
      </c>
      <c r="L113" t="n">
        <v>28.75</v>
      </c>
      <c r="M113" t="n">
        <v>17</v>
      </c>
      <c r="N113" t="n">
        <v>61.71</v>
      </c>
      <c r="O113" t="n">
        <v>31157.82</v>
      </c>
      <c r="P113" t="n">
        <v>686.99</v>
      </c>
      <c r="Q113" t="n">
        <v>1367.18</v>
      </c>
      <c r="R113" t="n">
        <v>123.35</v>
      </c>
      <c r="S113" t="n">
        <v>104.26</v>
      </c>
      <c r="T113" t="n">
        <v>8635.139999999999</v>
      </c>
      <c r="U113" t="n">
        <v>0.85</v>
      </c>
      <c r="V113" t="n">
        <v>0.9</v>
      </c>
      <c r="W113" t="n">
        <v>20.68</v>
      </c>
      <c r="X113" t="n">
        <v>0.52</v>
      </c>
      <c r="Y113" t="n">
        <v>1</v>
      </c>
      <c r="Z113" t="n">
        <v>10</v>
      </c>
      <c r="AA113" t="n">
        <v>1477.824092843027</v>
      </c>
      <c r="AB113" t="n">
        <v>2022.024120825433</v>
      </c>
      <c r="AC113" t="n">
        <v>1829.04497666253</v>
      </c>
      <c r="AD113" t="n">
        <v>1477824.092843027</v>
      </c>
      <c r="AE113" t="n">
        <v>2022024.120825433</v>
      </c>
      <c r="AF113" t="n">
        <v>2.356250426725516e-06</v>
      </c>
      <c r="AG113" t="n">
        <v>2.35125</v>
      </c>
      <c r="AH113" t="n">
        <v>1829044.97666253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1.7744</v>
      </c>
      <c r="E114" t="n">
        <v>56.36</v>
      </c>
      <c r="F114" t="n">
        <v>53.06</v>
      </c>
      <c r="G114" t="n">
        <v>176.87</v>
      </c>
      <c r="H114" t="n">
        <v>2.05</v>
      </c>
      <c r="I114" t="n">
        <v>18</v>
      </c>
      <c r="J114" t="n">
        <v>251.18</v>
      </c>
      <c r="K114" t="n">
        <v>55.27</v>
      </c>
      <c r="L114" t="n">
        <v>29</v>
      </c>
      <c r="M114" t="n">
        <v>16</v>
      </c>
      <c r="N114" t="n">
        <v>61.91</v>
      </c>
      <c r="O114" t="n">
        <v>31213.35</v>
      </c>
      <c r="P114" t="n">
        <v>685.95</v>
      </c>
      <c r="Q114" t="n">
        <v>1367.16</v>
      </c>
      <c r="R114" t="n">
        <v>122.13</v>
      </c>
      <c r="S114" t="n">
        <v>104.26</v>
      </c>
      <c r="T114" t="n">
        <v>8031.61</v>
      </c>
      <c r="U114" t="n">
        <v>0.85</v>
      </c>
      <c r="V114" t="n">
        <v>0.9</v>
      </c>
      <c r="W114" t="n">
        <v>20.68</v>
      </c>
      <c r="X114" t="n">
        <v>0.49</v>
      </c>
      <c r="Y114" t="n">
        <v>1</v>
      </c>
      <c r="Z114" t="n">
        <v>10</v>
      </c>
      <c r="AA114" t="n">
        <v>1474.105794504384</v>
      </c>
      <c r="AB114" t="n">
        <v>2016.936580998757</v>
      </c>
      <c r="AC114" t="n">
        <v>1824.442984496505</v>
      </c>
      <c r="AD114" t="n">
        <v>1474105.794504385</v>
      </c>
      <c r="AE114" t="n">
        <v>2016936.580998757</v>
      </c>
      <c r="AF114" t="n">
        <v>2.359308592732778e-06</v>
      </c>
      <c r="AG114" t="n">
        <v>2.348333333333333</v>
      </c>
      <c r="AH114" t="n">
        <v>1824442.984496505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1.7739</v>
      </c>
      <c r="E115" t="n">
        <v>56.37</v>
      </c>
      <c r="F115" t="n">
        <v>53.08</v>
      </c>
      <c r="G115" t="n">
        <v>176.93</v>
      </c>
      <c r="H115" t="n">
        <v>2.07</v>
      </c>
      <c r="I115" t="n">
        <v>18</v>
      </c>
      <c r="J115" t="n">
        <v>251.63</v>
      </c>
      <c r="K115" t="n">
        <v>55.27</v>
      </c>
      <c r="L115" t="n">
        <v>29.25</v>
      </c>
      <c r="M115" t="n">
        <v>16</v>
      </c>
      <c r="N115" t="n">
        <v>62.11</v>
      </c>
      <c r="O115" t="n">
        <v>31268.94</v>
      </c>
      <c r="P115" t="n">
        <v>687.29</v>
      </c>
      <c r="Q115" t="n">
        <v>1367.19</v>
      </c>
      <c r="R115" t="n">
        <v>122.84</v>
      </c>
      <c r="S115" t="n">
        <v>104.26</v>
      </c>
      <c r="T115" t="n">
        <v>8384.469999999999</v>
      </c>
      <c r="U115" t="n">
        <v>0.85</v>
      </c>
      <c r="V115" t="n">
        <v>0.9</v>
      </c>
      <c r="W115" t="n">
        <v>20.67</v>
      </c>
      <c r="X115" t="n">
        <v>0.5</v>
      </c>
      <c r="Y115" t="n">
        <v>1</v>
      </c>
      <c r="Z115" t="n">
        <v>10</v>
      </c>
      <c r="AA115" t="n">
        <v>1476.539708884172</v>
      </c>
      <c r="AB115" t="n">
        <v>2020.266770029906</v>
      </c>
      <c r="AC115" t="n">
        <v>1827.455344960471</v>
      </c>
      <c r="AD115" t="n">
        <v>1476539.708884172</v>
      </c>
      <c r="AE115" t="n">
        <v>2020266.770029906</v>
      </c>
      <c r="AF115" t="n">
        <v>2.358643774035547e-06</v>
      </c>
      <c r="AG115" t="n">
        <v>2.34875</v>
      </c>
      <c r="AH115" t="n">
        <v>1827455.344960471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1.7741</v>
      </c>
      <c r="E116" t="n">
        <v>56.37</v>
      </c>
      <c r="F116" t="n">
        <v>53.07</v>
      </c>
      <c r="G116" t="n">
        <v>176.91</v>
      </c>
      <c r="H116" t="n">
        <v>2.08</v>
      </c>
      <c r="I116" t="n">
        <v>18</v>
      </c>
      <c r="J116" t="n">
        <v>252.08</v>
      </c>
      <c r="K116" t="n">
        <v>55.27</v>
      </c>
      <c r="L116" t="n">
        <v>29.5</v>
      </c>
      <c r="M116" t="n">
        <v>16</v>
      </c>
      <c r="N116" t="n">
        <v>62.31</v>
      </c>
      <c r="O116" t="n">
        <v>31324.61</v>
      </c>
      <c r="P116" t="n">
        <v>686.29</v>
      </c>
      <c r="Q116" t="n">
        <v>1367.2</v>
      </c>
      <c r="R116" t="n">
        <v>122.88</v>
      </c>
      <c r="S116" t="n">
        <v>104.26</v>
      </c>
      <c r="T116" t="n">
        <v>8408.700000000001</v>
      </c>
      <c r="U116" t="n">
        <v>0.85</v>
      </c>
      <c r="V116" t="n">
        <v>0.9</v>
      </c>
      <c r="W116" t="n">
        <v>20.67</v>
      </c>
      <c r="X116" t="n">
        <v>0.5</v>
      </c>
      <c r="Y116" t="n">
        <v>1</v>
      </c>
      <c r="Z116" t="n">
        <v>10</v>
      </c>
      <c r="AA116" t="n">
        <v>1474.915609197512</v>
      </c>
      <c r="AB116" t="n">
        <v>2018.044605188396</v>
      </c>
      <c r="AC116" t="n">
        <v>1825.445260412607</v>
      </c>
      <c r="AD116" t="n">
        <v>1474915.609197512</v>
      </c>
      <c r="AE116" t="n">
        <v>2018044.605188396</v>
      </c>
      <c r="AF116" t="n">
        <v>2.35890970151444e-06</v>
      </c>
      <c r="AG116" t="n">
        <v>2.34875</v>
      </c>
      <c r="AH116" t="n">
        <v>1825445.260412607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1.7742</v>
      </c>
      <c r="E117" t="n">
        <v>56.36</v>
      </c>
      <c r="F117" t="n">
        <v>53.07</v>
      </c>
      <c r="G117" t="n">
        <v>176.9</v>
      </c>
      <c r="H117" t="n">
        <v>2.1</v>
      </c>
      <c r="I117" t="n">
        <v>18</v>
      </c>
      <c r="J117" t="n">
        <v>252.54</v>
      </c>
      <c r="K117" t="n">
        <v>55.27</v>
      </c>
      <c r="L117" t="n">
        <v>29.75</v>
      </c>
      <c r="M117" t="n">
        <v>16</v>
      </c>
      <c r="N117" t="n">
        <v>62.51</v>
      </c>
      <c r="O117" t="n">
        <v>31380.35</v>
      </c>
      <c r="P117" t="n">
        <v>686.1900000000001</v>
      </c>
      <c r="Q117" t="n">
        <v>1367.17</v>
      </c>
      <c r="R117" t="n">
        <v>122.43</v>
      </c>
      <c r="S117" t="n">
        <v>104.26</v>
      </c>
      <c r="T117" t="n">
        <v>8182.88</v>
      </c>
      <c r="U117" t="n">
        <v>0.85</v>
      </c>
      <c r="V117" t="n">
        <v>0.9</v>
      </c>
      <c r="W117" t="n">
        <v>20.68</v>
      </c>
      <c r="X117" t="n">
        <v>0.49</v>
      </c>
      <c r="Y117" t="n">
        <v>1</v>
      </c>
      <c r="Z117" t="n">
        <v>10</v>
      </c>
      <c r="AA117" t="n">
        <v>1474.693471546977</v>
      </c>
      <c r="AB117" t="n">
        <v>2017.740666654913</v>
      </c>
      <c r="AC117" t="n">
        <v>1825.170329346179</v>
      </c>
      <c r="AD117" t="n">
        <v>1474693.471546977</v>
      </c>
      <c r="AE117" t="n">
        <v>2017740.666654913</v>
      </c>
      <c r="AF117" t="n">
        <v>2.359042665253886e-06</v>
      </c>
      <c r="AG117" t="n">
        <v>2.348333333333333</v>
      </c>
      <c r="AH117" t="n">
        <v>1825170.329346179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1.7745</v>
      </c>
      <c r="E118" t="n">
        <v>56.35</v>
      </c>
      <c r="F118" t="n">
        <v>53.06</v>
      </c>
      <c r="G118" t="n">
        <v>176.86</v>
      </c>
      <c r="H118" t="n">
        <v>2.11</v>
      </c>
      <c r="I118" t="n">
        <v>18</v>
      </c>
      <c r="J118" t="n">
        <v>252.99</v>
      </c>
      <c r="K118" t="n">
        <v>55.27</v>
      </c>
      <c r="L118" t="n">
        <v>30</v>
      </c>
      <c r="M118" t="n">
        <v>16</v>
      </c>
      <c r="N118" t="n">
        <v>62.72</v>
      </c>
      <c r="O118" t="n">
        <v>31436.17</v>
      </c>
      <c r="P118" t="n">
        <v>684.21</v>
      </c>
      <c r="Q118" t="n">
        <v>1367.22</v>
      </c>
      <c r="R118" t="n">
        <v>122.2</v>
      </c>
      <c r="S118" t="n">
        <v>104.26</v>
      </c>
      <c r="T118" t="n">
        <v>8067.62</v>
      </c>
      <c r="U118" t="n">
        <v>0.85</v>
      </c>
      <c r="V118" t="n">
        <v>0.9</v>
      </c>
      <c r="W118" t="n">
        <v>20.67</v>
      </c>
      <c r="X118" t="n">
        <v>0.48</v>
      </c>
      <c r="Y118" t="n">
        <v>1</v>
      </c>
      <c r="Z118" t="n">
        <v>10</v>
      </c>
      <c r="AA118" t="n">
        <v>1471.648414741154</v>
      </c>
      <c r="AB118" t="n">
        <v>2013.574285594761</v>
      </c>
      <c r="AC118" t="n">
        <v>1821.401581846856</v>
      </c>
      <c r="AD118" t="n">
        <v>1471648.414741154</v>
      </c>
      <c r="AE118" t="n">
        <v>2013574.285594761</v>
      </c>
      <c r="AF118" t="n">
        <v>2.359441556472224e-06</v>
      </c>
      <c r="AG118" t="n">
        <v>2.347916666666667</v>
      </c>
      <c r="AH118" t="n">
        <v>1821401.581846856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1.7737</v>
      </c>
      <c r="E119" t="n">
        <v>56.38</v>
      </c>
      <c r="F119" t="n">
        <v>53.09</v>
      </c>
      <c r="G119" t="n">
        <v>176.95</v>
      </c>
      <c r="H119" t="n">
        <v>2.12</v>
      </c>
      <c r="I119" t="n">
        <v>18</v>
      </c>
      <c r="J119" t="n">
        <v>253.44</v>
      </c>
      <c r="K119" t="n">
        <v>55.27</v>
      </c>
      <c r="L119" t="n">
        <v>30.25</v>
      </c>
      <c r="M119" t="n">
        <v>16</v>
      </c>
      <c r="N119" t="n">
        <v>62.92</v>
      </c>
      <c r="O119" t="n">
        <v>31492.06</v>
      </c>
      <c r="P119" t="n">
        <v>683.49</v>
      </c>
      <c r="Q119" t="n">
        <v>1367.26</v>
      </c>
      <c r="R119" t="n">
        <v>123.02</v>
      </c>
      <c r="S119" t="n">
        <v>104.26</v>
      </c>
      <c r="T119" t="n">
        <v>8478.68</v>
      </c>
      <c r="U119" t="n">
        <v>0.85</v>
      </c>
      <c r="V119" t="n">
        <v>0.9</v>
      </c>
      <c r="W119" t="n">
        <v>20.68</v>
      </c>
      <c r="X119" t="n">
        <v>0.51</v>
      </c>
      <c r="Y119" t="n">
        <v>1</v>
      </c>
      <c r="Z119" t="n">
        <v>10</v>
      </c>
      <c r="AA119" t="n">
        <v>1471.622857356669</v>
      </c>
      <c r="AB119" t="n">
        <v>2013.539316853796</v>
      </c>
      <c r="AC119" t="n">
        <v>1821.36995047345</v>
      </c>
      <c r="AD119" t="n">
        <v>1471622.857356669</v>
      </c>
      <c r="AE119" t="n">
        <v>2013539.316853796</v>
      </c>
      <c r="AF119" t="n">
        <v>2.358377846556655e-06</v>
      </c>
      <c r="AG119" t="n">
        <v>2.349166666666667</v>
      </c>
      <c r="AH119" t="n">
        <v>1821369.950473449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1.7762</v>
      </c>
      <c r="E120" t="n">
        <v>56.3</v>
      </c>
      <c r="F120" t="n">
        <v>53.05</v>
      </c>
      <c r="G120" t="n">
        <v>187.23</v>
      </c>
      <c r="H120" t="n">
        <v>2.14</v>
      </c>
      <c r="I120" t="n">
        <v>17</v>
      </c>
      <c r="J120" t="n">
        <v>253.9</v>
      </c>
      <c r="K120" t="n">
        <v>55.27</v>
      </c>
      <c r="L120" t="n">
        <v>30.5</v>
      </c>
      <c r="M120" t="n">
        <v>15</v>
      </c>
      <c r="N120" t="n">
        <v>63.12</v>
      </c>
      <c r="O120" t="n">
        <v>31548.03</v>
      </c>
      <c r="P120" t="n">
        <v>681.34</v>
      </c>
      <c r="Q120" t="n">
        <v>1367.14</v>
      </c>
      <c r="R120" t="n">
        <v>121.9</v>
      </c>
      <c r="S120" t="n">
        <v>104.26</v>
      </c>
      <c r="T120" t="n">
        <v>7921.16</v>
      </c>
      <c r="U120" t="n">
        <v>0.86</v>
      </c>
      <c r="V120" t="n">
        <v>0.9</v>
      </c>
      <c r="W120" t="n">
        <v>20.67</v>
      </c>
      <c r="X120" t="n">
        <v>0.47</v>
      </c>
      <c r="Y120" t="n">
        <v>1</v>
      </c>
      <c r="Z120" t="n">
        <v>10</v>
      </c>
      <c r="AA120" t="n">
        <v>1466.237790189813</v>
      </c>
      <c r="AB120" t="n">
        <v>2006.171230383707</v>
      </c>
      <c r="AC120" t="n">
        <v>1814.705063834892</v>
      </c>
      <c r="AD120" t="n">
        <v>1466237.790189813</v>
      </c>
      <c r="AE120" t="n">
        <v>2006171.230383707</v>
      </c>
      <c r="AF120" t="n">
        <v>2.361701940042809e-06</v>
      </c>
      <c r="AG120" t="n">
        <v>2.345833333333333</v>
      </c>
      <c r="AH120" t="n">
        <v>1814705.063834892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1.7767</v>
      </c>
      <c r="E121" t="n">
        <v>56.28</v>
      </c>
      <c r="F121" t="n">
        <v>53.03</v>
      </c>
      <c r="G121" t="n">
        <v>187.17</v>
      </c>
      <c r="H121" t="n">
        <v>2.15</v>
      </c>
      <c r="I121" t="n">
        <v>17</v>
      </c>
      <c r="J121" t="n">
        <v>254.35</v>
      </c>
      <c r="K121" t="n">
        <v>55.27</v>
      </c>
      <c r="L121" t="n">
        <v>30.75</v>
      </c>
      <c r="M121" t="n">
        <v>15</v>
      </c>
      <c r="N121" t="n">
        <v>63.33</v>
      </c>
      <c r="O121" t="n">
        <v>31604.07</v>
      </c>
      <c r="P121" t="n">
        <v>681.05</v>
      </c>
      <c r="Q121" t="n">
        <v>1367.2</v>
      </c>
      <c r="R121" t="n">
        <v>121.31</v>
      </c>
      <c r="S121" t="n">
        <v>104.26</v>
      </c>
      <c r="T121" t="n">
        <v>7628.25</v>
      </c>
      <c r="U121" t="n">
        <v>0.86</v>
      </c>
      <c r="V121" t="n">
        <v>0.9</v>
      </c>
      <c r="W121" t="n">
        <v>20.67</v>
      </c>
      <c r="X121" t="n">
        <v>0.45</v>
      </c>
      <c r="Y121" t="n">
        <v>1</v>
      </c>
      <c r="Z121" t="n">
        <v>10</v>
      </c>
      <c r="AA121" t="n">
        <v>1465.235247014554</v>
      </c>
      <c r="AB121" t="n">
        <v>2004.799506582235</v>
      </c>
      <c r="AC121" t="n">
        <v>1813.464255427806</v>
      </c>
      <c r="AD121" t="n">
        <v>1465235.247014554</v>
      </c>
      <c r="AE121" t="n">
        <v>2004799.506582235</v>
      </c>
      <c r="AF121" t="n">
        <v>2.36236675874004e-06</v>
      </c>
      <c r="AG121" t="n">
        <v>2.345</v>
      </c>
      <c r="AH121" t="n">
        <v>1813464.255427806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1.7769</v>
      </c>
      <c r="E122" t="n">
        <v>56.28</v>
      </c>
      <c r="F122" t="n">
        <v>53.02</v>
      </c>
      <c r="G122" t="n">
        <v>187.15</v>
      </c>
      <c r="H122" t="n">
        <v>2.16</v>
      </c>
      <c r="I122" t="n">
        <v>17</v>
      </c>
      <c r="J122" t="n">
        <v>254.81</v>
      </c>
      <c r="K122" t="n">
        <v>55.27</v>
      </c>
      <c r="L122" t="n">
        <v>31</v>
      </c>
      <c r="M122" t="n">
        <v>15</v>
      </c>
      <c r="N122" t="n">
        <v>63.53</v>
      </c>
      <c r="O122" t="n">
        <v>31660.19</v>
      </c>
      <c r="P122" t="n">
        <v>680.9299999999999</v>
      </c>
      <c r="Q122" t="n">
        <v>1367.16</v>
      </c>
      <c r="R122" t="n">
        <v>121.21</v>
      </c>
      <c r="S122" t="n">
        <v>104.26</v>
      </c>
      <c r="T122" t="n">
        <v>7578.22</v>
      </c>
      <c r="U122" t="n">
        <v>0.86</v>
      </c>
      <c r="V122" t="n">
        <v>0.9</v>
      </c>
      <c r="W122" t="n">
        <v>20.67</v>
      </c>
      <c r="X122" t="n">
        <v>0.45</v>
      </c>
      <c r="Y122" t="n">
        <v>1</v>
      </c>
      <c r="Z122" t="n">
        <v>10</v>
      </c>
      <c r="AA122" t="n">
        <v>1464.812797139377</v>
      </c>
      <c r="AB122" t="n">
        <v>2004.221492025845</v>
      </c>
      <c r="AC122" t="n">
        <v>1812.941405769428</v>
      </c>
      <c r="AD122" t="n">
        <v>1464812.797139377</v>
      </c>
      <c r="AE122" t="n">
        <v>2004221.492025845</v>
      </c>
      <c r="AF122" t="n">
        <v>2.362632686218932e-06</v>
      </c>
      <c r="AG122" t="n">
        <v>2.345</v>
      </c>
      <c r="AH122" t="n">
        <v>1812941.405769428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1.7766</v>
      </c>
      <c r="E123" t="n">
        <v>56.29</v>
      </c>
      <c r="F123" t="n">
        <v>53.03</v>
      </c>
      <c r="G123" t="n">
        <v>187.17</v>
      </c>
      <c r="H123" t="n">
        <v>2.18</v>
      </c>
      <c r="I123" t="n">
        <v>17</v>
      </c>
      <c r="J123" t="n">
        <v>255.26</v>
      </c>
      <c r="K123" t="n">
        <v>55.27</v>
      </c>
      <c r="L123" t="n">
        <v>31.25</v>
      </c>
      <c r="M123" t="n">
        <v>15</v>
      </c>
      <c r="N123" t="n">
        <v>63.74</v>
      </c>
      <c r="O123" t="n">
        <v>31716.38</v>
      </c>
      <c r="P123" t="n">
        <v>680.4</v>
      </c>
      <c r="Q123" t="n">
        <v>1367.22</v>
      </c>
      <c r="R123" t="n">
        <v>121.24</v>
      </c>
      <c r="S123" t="n">
        <v>104.26</v>
      </c>
      <c r="T123" t="n">
        <v>7593.18</v>
      </c>
      <c r="U123" t="n">
        <v>0.86</v>
      </c>
      <c r="V123" t="n">
        <v>0.9</v>
      </c>
      <c r="W123" t="n">
        <v>20.67</v>
      </c>
      <c r="X123" t="n">
        <v>0.46</v>
      </c>
      <c r="Y123" t="n">
        <v>1</v>
      </c>
      <c r="Z123" t="n">
        <v>10</v>
      </c>
      <c r="AA123" t="n">
        <v>1464.435503542157</v>
      </c>
      <c r="AB123" t="n">
        <v>2003.70526228111</v>
      </c>
      <c r="AC123" t="n">
        <v>1812.474444266998</v>
      </c>
      <c r="AD123" t="n">
        <v>1464435.503542157</v>
      </c>
      <c r="AE123" t="n">
        <v>2003705.26228111</v>
      </c>
      <c r="AF123" t="n">
        <v>2.362233795000594e-06</v>
      </c>
      <c r="AG123" t="n">
        <v>2.345416666666666</v>
      </c>
      <c r="AH123" t="n">
        <v>1812474.444266998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1.7767</v>
      </c>
      <c r="E124" t="n">
        <v>56.28</v>
      </c>
      <c r="F124" t="n">
        <v>53.03</v>
      </c>
      <c r="G124" t="n">
        <v>187.16</v>
      </c>
      <c r="H124" t="n">
        <v>2.19</v>
      </c>
      <c r="I124" t="n">
        <v>17</v>
      </c>
      <c r="J124" t="n">
        <v>255.72</v>
      </c>
      <c r="K124" t="n">
        <v>55.27</v>
      </c>
      <c r="L124" t="n">
        <v>31.5</v>
      </c>
      <c r="M124" t="n">
        <v>15</v>
      </c>
      <c r="N124" t="n">
        <v>63.95</v>
      </c>
      <c r="O124" t="n">
        <v>31772.65</v>
      </c>
      <c r="P124" t="n">
        <v>679.8200000000001</v>
      </c>
      <c r="Q124" t="n">
        <v>1367.14</v>
      </c>
      <c r="R124" t="n">
        <v>121.41</v>
      </c>
      <c r="S124" t="n">
        <v>104.26</v>
      </c>
      <c r="T124" t="n">
        <v>7677.94</v>
      </c>
      <c r="U124" t="n">
        <v>0.86</v>
      </c>
      <c r="V124" t="n">
        <v>0.9</v>
      </c>
      <c r="W124" t="n">
        <v>20.67</v>
      </c>
      <c r="X124" t="n">
        <v>0.45</v>
      </c>
      <c r="Y124" t="n">
        <v>1</v>
      </c>
      <c r="Z124" t="n">
        <v>10</v>
      </c>
      <c r="AA124" t="n">
        <v>1463.560829639681</v>
      </c>
      <c r="AB124" t="n">
        <v>2002.508494859853</v>
      </c>
      <c r="AC124" t="n">
        <v>1811.391894648752</v>
      </c>
      <c r="AD124" t="n">
        <v>1463560.829639681</v>
      </c>
      <c r="AE124" t="n">
        <v>2002508.494859853</v>
      </c>
      <c r="AF124" t="n">
        <v>2.36236675874004e-06</v>
      </c>
      <c r="AG124" t="n">
        <v>2.345</v>
      </c>
      <c r="AH124" t="n">
        <v>1811391.894648752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1.7766</v>
      </c>
      <c r="E125" t="n">
        <v>56.29</v>
      </c>
      <c r="F125" t="n">
        <v>53.03</v>
      </c>
      <c r="G125" t="n">
        <v>187.17</v>
      </c>
      <c r="H125" t="n">
        <v>2.21</v>
      </c>
      <c r="I125" t="n">
        <v>17</v>
      </c>
      <c r="J125" t="n">
        <v>256.17</v>
      </c>
      <c r="K125" t="n">
        <v>55.27</v>
      </c>
      <c r="L125" t="n">
        <v>31.75</v>
      </c>
      <c r="M125" t="n">
        <v>15</v>
      </c>
      <c r="N125" t="n">
        <v>64.15000000000001</v>
      </c>
      <c r="O125" t="n">
        <v>31829</v>
      </c>
      <c r="P125" t="n">
        <v>676.9</v>
      </c>
      <c r="Q125" t="n">
        <v>1367.17</v>
      </c>
      <c r="R125" t="n">
        <v>121.32</v>
      </c>
      <c r="S125" t="n">
        <v>104.26</v>
      </c>
      <c r="T125" t="n">
        <v>7630.23</v>
      </c>
      <c r="U125" t="n">
        <v>0.86</v>
      </c>
      <c r="V125" t="n">
        <v>0.9</v>
      </c>
      <c r="W125" t="n">
        <v>20.67</v>
      </c>
      <c r="X125" t="n">
        <v>0.46</v>
      </c>
      <c r="Y125" t="n">
        <v>1</v>
      </c>
      <c r="Z125" t="n">
        <v>10</v>
      </c>
      <c r="AA125" t="n">
        <v>1459.67063306938</v>
      </c>
      <c r="AB125" t="n">
        <v>1997.185756289007</v>
      </c>
      <c r="AC125" t="n">
        <v>1806.577150776597</v>
      </c>
      <c r="AD125" t="n">
        <v>1459670.63306938</v>
      </c>
      <c r="AE125" t="n">
        <v>1997185.756289007</v>
      </c>
      <c r="AF125" t="n">
        <v>2.362233795000594e-06</v>
      </c>
      <c r="AG125" t="n">
        <v>2.345416666666666</v>
      </c>
      <c r="AH125" t="n">
        <v>1806577.150776597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1.7766</v>
      </c>
      <c r="E126" t="n">
        <v>56.29</v>
      </c>
      <c r="F126" t="n">
        <v>53.03</v>
      </c>
      <c r="G126" t="n">
        <v>187.18</v>
      </c>
      <c r="H126" t="n">
        <v>2.22</v>
      </c>
      <c r="I126" t="n">
        <v>17</v>
      </c>
      <c r="J126" t="n">
        <v>256.63</v>
      </c>
      <c r="K126" t="n">
        <v>55.27</v>
      </c>
      <c r="L126" t="n">
        <v>32</v>
      </c>
      <c r="M126" t="n">
        <v>15</v>
      </c>
      <c r="N126" t="n">
        <v>64.36</v>
      </c>
      <c r="O126" t="n">
        <v>31885.42</v>
      </c>
      <c r="P126" t="n">
        <v>675.05</v>
      </c>
      <c r="Q126" t="n">
        <v>1367.2</v>
      </c>
      <c r="R126" t="n">
        <v>121.51</v>
      </c>
      <c r="S126" t="n">
        <v>104.26</v>
      </c>
      <c r="T126" t="n">
        <v>7726.73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1457.152058676626</v>
      </c>
      <c r="AB126" t="n">
        <v>1993.739731693181</v>
      </c>
      <c r="AC126" t="n">
        <v>1803.460009931671</v>
      </c>
      <c r="AD126" t="n">
        <v>1457152.058676627</v>
      </c>
      <c r="AE126" t="n">
        <v>1993739.731693181</v>
      </c>
      <c r="AF126" t="n">
        <v>2.362233795000594e-06</v>
      </c>
      <c r="AG126" t="n">
        <v>2.345416666666666</v>
      </c>
      <c r="AH126" t="n">
        <v>1803460.009931671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1.7785</v>
      </c>
      <c r="E127" t="n">
        <v>56.23</v>
      </c>
      <c r="F127" t="n">
        <v>53.01</v>
      </c>
      <c r="G127" t="n">
        <v>198.8</v>
      </c>
      <c r="H127" t="n">
        <v>2.23</v>
      </c>
      <c r="I127" t="n">
        <v>16</v>
      </c>
      <c r="J127" t="n">
        <v>257.09</v>
      </c>
      <c r="K127" t="n">
        <v>55.27</v>
      </c>
      <c r="L127" t="n">
        <v>32.25</v>
      </c>
      <c r="M127" t="n">
        <v>14</v>
      </c>
      <c r="N127" t="n">
        <v>64.56999999999999</v>
      </c>
      <c r="O127" t="n">
        <v>31942.05</v>
      </c>
      <c r="P127" t="n">
        <v>674.5599999999999</v>
      </c>
      <c r="Q127" t="n">
        <v>1367.22</v>
      </c>
      <c r="R127" t="n">
        <v>120.79</v>
      </c>
      <c r="S127" t="n">
        <v>104.26</v>
      </c>
      <c r="T127" t="n">
        <v>7371.39</v>
      </c>
      <c r="U127" t="n">
        <v>0.86</v>
      </c>
      <c r="V127" t="n">
        <v>0.9</v>
      </c>
      <c r="W127" t="n">
        <v>20.67</v>
      </c>
      <c r="X127" t="n">
        <v>0.44</v>
      </c>
      <c r="Y127" t="n">
        <v>1</v>
      </c>
      <c r="Z127" t="n">
        <v>10</v>
      </c>
      <c r="AA127" t="n">
        <v>1454.736874726482</v>
      </c>
      <c r="AB127" t="n">
        <v>1990.435170462197</v>
      </c>
      <c r="AC127" t="n">
        <v>1800.470831386591</v>
      </c>
      <c r="AD127" t="n">
        <v>1454736.874726482</v>
      </c>
      <c r="AE127" t="n">
        <v>1990435.170462197</v>
      </c>
      <c r="AF127" t="n">
        <v>2.364760106050071e-06</v>
      </c>
      <c r="AG127" t="n">
        <v>2.342916666666667</v>
      </c>
      <c r="AH127" t="n">
        <v>1800470.831386591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1.7788</v>
      </c>
      <c r="E128" t="n">
        <v>56.22</v>
      </c>
      <c r="F128" t="n">
        <v>53</v>
      </c>
      <c r="G128" t="n">
        <v>198.76</v>
      </c>
      <c r="H128" t="n">
        <v>2.25</v>
      </c>
      <c r="I128" t="n">
        <v>16</v>
      </c>
      <c r="J128" t="n">
        <v>257.55</v>
      </c>
      <c r="K128" t="n">
        <v>55.27</v>
      </c>
      <c r="L128" t="n">
        <v>32.5</v>
      </c>
      <c r="M128" t="n">
        <v>14</v>
      </c>
      <c r="N128" t="n">
        <v>64.78</v>
      </c>
      <c r="O128" t="n">
        <v>31998.63</v>
      </c>
      <c r="P128" t="n">
        <v>674.77</v>
      </c>
      <c r="Q128" t="n">
        <v>1367.17</v>
      </c>
      <c r="R128" t="n">
        <v>120.3</v>
      </c>
      <c r="S128" t="n">
        <v>104.26</v>
      </c>
      <c r="T128" t="n">
        <v>7126.75</v>
      </c>
      <c r="U128" t="n">
        <v>0.87</v>
      </c>
      <c r="V128" t="n">
        <v>0.9</v>
      </c>
      <c r="W128" t="n">
        <v>20.67</v>
      </c>
      <c r="X128" t="n">
        <v>0.43</v>
      </c>
      <c r="Y128" t="n">
        <v>1</v>
      </c>
      <c r="Z128" t="n">
        <v>10</v>
      </c>
      <c r="AA128" t="n">
        <v>1454.680286110479</v>
      </c>
      <c r="AB128" t="n">
        <v>1990.357743421268</v>
      </c>
      <c r="AC128" t="n">
        <v>1800.400793873779</v>
      </c>
      <c r="AD128" t="n">
        <v>1454680.286110479</v>
      </c>
      <c r="AE128" t="n">
        <v>1990357.743421268</v>
      </c>
      <c r="AF128" t="n">
        <v>2.36515899726841e-06</v>
      </c>
      <c r="AG128" t="n">
        <v>2.3425</v>
      </c>
      <c r="AH128" t="n">
        <v>1800400.793873779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1.7785</v>
      </c>
      <c r="E129" t="n">
        <v>56.23</v>
      </c>
      <c r="F129" t="n">
        <v>53.01</v>
      </c>
      <c r="G129" t="n">
        <v>198.8</v>
      </c>
      <c r="H129" t="n">
        <v>2.26</v>
      </c>
      <c r="I129" t="n">
        <v>16</v>
      </c>
      <c r="J129" t="n">
        <v>258.01</v>
      </c>
      <c r="K129" t="n">
        <v>55.27</v>
      </c>
      <c r="L129" t="n">
        <v>32.75</v>
      </c>
      <c r="M129" t="n">
        <v>14</v>
      </c>
      <c r="N129" t="n">
        <v>64.98999999999999</v>
      </c>
      <c r="O129" t="n">
        <v>32055.29</v>
      </c>
      <c r="P129" t="n">
        <v>675.41</v>
      </c>
      <c r="Q129" t="n">
        <v>1367.14</v>
      </c>
      <c r="R129" t="n">
        <v>120.64</v>
      </c>
      <c r="S129" t="n">
        <v>104.26</v>
      </c>
      <c r="T129" t="n">
        <v>7293.78</v>
      </c>
      <c r="U129" t="n">
        <v>0.86</v>
      </c>
      <c r="V129" t="n">
        <v>0.9</v>
      </c>
      <c r="W129" t="n">
        <v>20.67</v>
      </c>
      <c r="X129" t="n">
        <v>0.44</v>
      </c>
      <c r="Y129" t="n">
        <v>1</v>
      </c>
      <c r="Z129" t="n">
        <v>10</v>
      </c>
      <c r="AA129" t="n">
        <v>1455.892821318657</v>
      </c>
      <c r="AB129" t="n">
        <v>1992.016787586376</v>
      </c>
      <c r="AC129" t="n">
        <v>1801.901501192252</v>
      </c>
      <c r="AD129" t="n">
        <v>1455892.821318657</v>
      </c>
      <c r="AE129" t="n">
        <v>1992016.787586376</v>
      </c>
      <c r="AF129" t="n">
        <v>2.364760106050071e-06</v>
      </c>
      <c r="AG129" t="n">
        <v>2.342916666666667</v>
      </c>
      <c r="AH129" t="n">
        <v>1801901.501192252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1.7788</v>
      </c>
      <c r="E130" t="n">
        <v>56.22</v>
      </c>
      <c r="F130" t="n">
        <v>53</v>
      </c>
      <c r="G130" t="n">
        <v>198.76</v>
      </c>
      <c r="H130" t="n">
        <v>2.27</v>
      </c>
      <c r="I130" t="n">
        <v>16</v>
      </c>
      <c r="J130" t="n">
        <v>258.47</v>
      </c>
      <c r="K130" t="n">
        <v>55.27</v>
      </c>
      <c r="L130" t="n">
        <v>33</v>
      </c>
      <c r="M130" t="n">
        <v>14</v>
      </c>
      <c r="N130" t="n">
        <v>65.2</v>
      </c>
      <c r="O130" t="n">
        <v>32112.02</v>
      </c>
      <c r="P130" t="n">
        <v>675.12</v>
      </c>
      <c r="Q130" t="n">
        <v>1367.23</v>
      </c>
      <c r="R130" t="n">
        <v>120.44</v>
      </c>
      <c r="S130" t="n">
        <v>104.26</v>
      </c>
      <c r="T130" t="n">
        <v>7198.51</v>
      </c>
      <c r="U130" t="n">
        <v>0.87</v>
      </c>
      <c r="V130" t="n">
        <v>0.9</v>
      </c>
      <c r="W130" t="n">
        <v>20.67</v>
      </c>
      <c r="X130" t="n">
        <v>0.43</v>
      </c>
      <c r="Y130" t="n">
        <v>1</v>
      </c>
      <c r="Z130" t="n">
        <v>10</v>
      </c>
      <c r="AA130" t="n">
        <v>1455.156183843891</v>
      </c>
      <c r="AB130" t="n">
        <v>1991.008887695248</v>
      </c>
      <c r="AC130" t="n">
        <v>1800.989793852138</v>
      </c>
      <c r="AD130" t="n">
        <v>1455156.183843891</v>
      </c>
      <c r="AE130" t="n">
        <v>1991008.887695248</v>
      </c>
      <c r="AF130" t="n">
        <v>2.36515899726841e-06</v>
      </c>
      <c r="AG130" t="n">
        <v>2.3425</v>
      </c>
      <c r="AH130" t="n">
        <v>1800989.793852138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1.7788</v>
      </c>
      <c r="E131" t="n">
        <v>56.22</v>
      </c>
      <c r="F131" t="n">
        <v>53</v>
      </c>
      <c r="G131" t="n">
        <v>198.76</v>
      </c>
      <c r="H131" t="n">
        <v>2.28</v>
      </c>
      <c r="I131" t="n">
        <v>16</v>
      </c>
      <c r="J131" t="n">
        <v>258.93</v>
      </c>
      <c r="K131" t="n">
        <v>55.27</v>
      </c>
      <c r="L131" t="n">
        <v>33.25</v>
      </c>
      <c r="M131" t="n">
        <v>14</v>
      </c>
      <c r="N131" t="n">
        <v>65.41</v>
      </c>
      <c r="O131" t="n">
        <v>32168.84</v>
      </c>
      <c r="P131" t="n">
        <v>673</v>
      </c>
      <c r="Q131" t="n">
        <v>1367.24</v>
      </c>
      <c r="R131" t="n">
        <v>120.29</v>
      </c>
      <c r="S131" t="n">
        <v>104.26</v>
      </c>
      <c r="T131" t="n">
        <v>7119.3</v>
      </c>
      <c r="U131" t="n">
        <v>0.87</v>
      </c>
      <c r="V131" t="n">
        <v>0.9</v>
      </c>
      <c r="W131" t="n">
        <v>20.67</v>
      </c>
      <c r="X131" t="n">
        <v>0.43</v>
      </c>
      <c r="Y131" t="n">
        <v>1</v>
      </c>
      <c r="Z131" t="n">
        <v>10</v>
      </c>
      <c r="AA131" t="n">
        <v>1452.273603287223</v>
      </c>
      <c r="AB131" t="n">
        <v>1987.064813807137</v>
      </c>
      <c r="AC131" t="n">
        <v>1797.422136840365</v>
      </c>
      <c r="AD131" t="n">
        <v>1452273.603287223</v>
      </c>
      <c r="AE131" t="n">
        <v>1987064.813807137</v>
      </c>
      <c r="AF131" t="n">
        <v>2.36515899726841e-06</v>
      </c>
      <c r="AG131" t="n">
        <v>2.3425</v>
      </c>
      <c r="AH131" t="n">
        <v>1797422.136840365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1.7787</v>
      </c>
      <c r="E132" t="n">
        <v>56.22</v>
      </c>
      <c r="F132" t="n">
        <v>53.01</v>
      </c>
      <c r="G132" t="n">
        <v>198.78</v>
      </c>
      <c r="H132" t="n">
        <v>2.3</v>
      </c>
      <c r="I132" t="n">
        <v>16</v>
      </c>
      <c r="J132" t="n">
        <v>259.39</v>
      </c>
      <c r="K132" t="n">
        <v>55.27</v>
      </c>
      <c r="L132" t="n">
        <v>33.5</v>
      </c>
      <c r="M132" t="n">
        <v>14</v>
      </c>
      <c r="N132" t="n">
        <v>65.62</v>
      </c>
      <c r="O132" t="n">
        <v>32225.73</v>
      </c>
      <c r="P132" t="n">
        <v>672.62</v>
      </c>
      <c r="Q132" t="n">
        <v>1367.22</v>
      </c>
      <c r="R132" t="n">
        <v>120.45</v>
      </c>
      <c r="S132" t="n">
        <v>104.26</v>
      </c>
      <c r="T132" t="n">
        <v>7199.43</v>
      </c>
      <c r="U132" t="n">
        <v>0.87</v>
      </c>
      <c r="V132" t="n">
        <v>0.9</v>
      </c>
      <c r="W132" t="n">
        <v>20.67</v>
      </c>
      <c r="X132" t="n">
        <v>0.43</v>
      </c>
      <c r="Y132" t="n">
        <v>1</v>
      </c>
      <c r="Z132" t="n">
        <v>10</v>
      </c>
      <c r="AA132" t="n">
        <v>1451.933987132165</v>
      </c>
      <c r="AB132" t="n">
        <v>1986.600136000979</v>
      </c>
      <c r="AC132" t="n">
        <v>1797.001807231848</v>
      </c>
      <c r="AD132" t="n">
        <v>1451933.987132165</v>
      </c>
      <c r="AE132" t="n">
        <v>1986600.136000979</v>
      </c>
      <c r="AF132" t="n">
        <v>2.365026033528964e-06</v>
      </c>
      <c r="AG132" t="n">
        <v>2.3425</v>
      </c>
      <c r="AH132" t="n">
        <v>1797001.807231848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1.7785</v>
      </c>
      <c r="E133" t="n">
        <v>56.23</v>
      </c>
      <c r="F133" t="n">
        <v>53.01</v>
      </c>
      <c r="G133" t="n">
        <v>198.81</v>
      </c>
      <c r="H133" t="n">
        <v>2.31</v>
      </c>
      <c r="I133" t="n">
        <v>16</v>
      </c>
      <c r="J133" t="n">
        <v>259.85</v>
      </c>
      <c r="K133" t="n">
        <v>55.27</v>
      </c>
      <c r="L133" t="n">
        <v>33.75</v>
      </c>
      <c r="M133" t="n">
        <v>14</v>
      </c>
      <c r="N133" t="n">
        <v>65.83</v>
      </c>
      <c r="O133" t="n">
        <v>32282.7</v>
      </c>
      <c r="P133" t="n">
        <v>671.67</v>
      </c>
      <c r="Q133" t="n">
        <v>1367.2</v>
      </c>
      <c r="R133" t="n">
        <v>120.79</v>
      </c>
      <c r="S133" t="n">
        <v>104.26</v>
      </c>
      <c r="T133" t="n">
        <v>7369.97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1450.806656313084</v>
      </c>
      <c r="AB133" t="n">
        <v>1985.057672239987</v>
      </c>
      <c r="AC133" t="n">
        <v>1795.606554047344</v>
      </c>
      <c r="AD133" t="n">
        <v>1450806.656313084</v>
      </c>
      <c r="AE133" t="n">
        <v>1985057.672239987</v>
      </c>
      <c r="AF133" t="n">
        <v>2.364760106050071e-06</v>
      </c>
      <c r="AG133" t="n">
        <v>2.342916666666667</v>
      </c>
      <c r="AH133" t="n">
        <v>1795606.554047344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1.7785</v>
      </c>
      <c r="E134" t="n">
        <v>56.23</v>
      </c>
      <c r="F134" t="n">
        <v>53.01</v>
      </c>
      <c r="G134" t="n">
        <v>198.8</v>
      </c>
      <c r="H134" t="n">
        <v>2.32</v>
      </c>
      <c r="I134" t="n">
        <v>16</v>
      </c>
      <c r="J134" t="n">
        <v>260.32</v>
      </c>
      <c r="K134" t="n">
        <v>55.27</v>
      </c>
      <c r="L134" t="n">
        <v>34</v>
      </c>
      <c r="M134" t="n">
        <v>13</v>
      </c>
      <c r="N134" t="n">
        <v>66.04000000000001</v>
      </c>
      <c r="O134" t="n">
        <v>32339.75</v>
      </c>
      <c r="P134" t="n">
        <v>670.26</v>
      </c>
      <c r="Q134" t="n">
        <v>1367.2</v>
      </c>
      <c r="R134" t="n">
        <v>120.83</v>
      </c>
      <c r="S134" t="n">
        <v>104.26</v>
      </c>
      <c r="T134" t="n">
        <v>7388.96</v>
      </c>
      <c r="U134" t="n">
        <v>0.86</v>
      </c>
      <c r="V134" t="n">
        <v>0.9</v>
      </c>
      <c r="W134" t="n">
        <v>20.67</v>
      </c>
      <c r="X134" t="n">
        <v>0.44</v>
      </c>
      <c r="Y134" t="n">
        <v>1</v>
      </c>
      <c r="Z134" t="n">
        <v>10</v>
      </c>
      <c r="AA134" t="n">
        <v>1448.88914490724</v>
      </c>
      <c r="AB134" t="n">
        <v>1982.434048539879</v>
      </c>
      <c r="AC134" t="n">
        <v>1793.233325310894</v>
      </c>
      <c r="AD134" t="n">
        <v>1448889.14490724</v>
      </c>
      <c r="AE134" t="n">
        <v>1982434.048539879</v>
      </c>
      <c r="AF134" t="n">
        <v>2.364760106050071e-06</v>
      </c>
      <c r="AG134" t="n">
        <v>2.342916666666667</v>
      </c>
      <c r="AH134" t="n">
        <v>1793233.325310894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1.7812</v>
      </c>
      <c r="E135" t="n">
        <v>56.14</v>
      </c>
      <c r="F135" t="n">
        <v>52.97</v>
      </c>
      <c r="G135" t="n">
        <v>211.88</v>
      </c>
      <c r="H135" t="n">
        <v>2.34</v>
      </c>
      <c r="I135" t="n">
        <v>15</v>
      </c>
      <c r="J135" t="n">
        <v>260.78</v>
      </c>
      <c r="K135" t="n">
        <v>55.27</v>
      </c>
      <c r="L135" t="n">
        <v>34.25</v>
      </c>
      <c r="M135" t="n">
        <v>12</v>
      </c>
      <c r="N135" t="n">
        <v>66.26000000000001</v>
      </c>
      <c r="O135" t="n">
        <v>32396.88</v>
      </c>
      <c r="P135" t="n">
        <v>668.58</v>
      </c>
      <c r="Q135" t="n">
        <v>1367.19</v>
      </c>
      <c r="R135" t="n">
        <v>119.27</v>
      </c>
      <c r="S135" t="n">
        <v>104.26</v>
      </c>
      <c r="T135" t="n">
        <v>6617.87</v>
      </c>
      <c r="U135" t="n">
        <v>0.87</v>
      </c>
      <c r="V135" t="n">
        <v>0.9</v>
      </c>
      <c r="W135" t="n">
        <v>20.67</v>
      </c>
      <c r="X135" t="n">
        <v>0.39</v>
      </c>
      <c r="Y135" t="n">
        <v>1</v>
      </c>
      <c r="Z135" t="n">
        <v>10</v>
      </c>
      <c r="AA135" t="n">
        <v>1444.025103783307</v>
      </c>
      <c r="AB135" t="n">
        <v>1975.778852887764</v>
      </c>
      <c r="AC135" t="n">
        <v>1787.213292191191</v>
      </c>
      <c r="AD135" t="n">
        <v>1444025.103783307</v>
      </c>
      <c r="AE135" t="n">
        <v>1975778.852887764</v>
      </c>
      <c r="AF135" t="n">
        <v>2.368350127015118e-06</v>
      </c>
      <c r="AG135" t="n">
        <v>2.339166666666667</v>
      </c>
      <c r="AH135" t="n">
        <v>1787213.292191191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1.781</v>
      </c>
      <c r="E136" t="n">
        <v>56.15</v>
      </c>
      <c r="F136" t="n">
        <v>52.98</v>
      </c>
      <c r="G136" t="n">
        <v>211.91</v>
      </c>
      <c r="H136" t="n">
        <v>2.35</v>
      </c>
      <c r="I136" t="n">
        <v>15</v>
      </c>
      <c r="J136" t="n">
        <v>261.24</v>
      </c>
      <c r="K136" t="n">
        <v>55.27</v>
      </c>
      <c r="L136" t="n">
        <v>34.5</v>
      </c>
      <c r="M136" t="n">
        <v>12</v>
      </c>
      <c r="N136" t="n">
        <v>66.47</v>
      </c>
      <c r="O136" t="n">
        <v>32454.09</v>
      </c>
      <c r="P136" t="n">
        <v>669.84</v>
      </c>
      <c r="Q136" t="n">
        <v>1367.16</v>
      </c>
      <c r="R136" t="n">
        <v>119.4</v>
      </c>
      <c r="S136" t="n">
        <v>104.26</v>
      </c>
      <c r="T136" t="n">
        <v>6682.05</v>
      </c>
      <c r="U136" t="n">
        <v>0.87</v>
      </c>
      <c r="V136" t="n">
        <v>0.9</v>
      </c>
      <c r="W136" t="n">
        <v>20.67</v>
      </c>
      <c r="X136" t="n">
        <v>0.4</v>
      </c>
      <c r="Y136" t="n">
        <v>1</v>
      </c>
      <c r="Z136" t="n">
        <v>10</v>
      </c>
      <c r="AA136" t="n">
        <v>1445.996404080798</v>
      </c>
      <c r="AB136" t="n">
        <v>1978.476072922422</v>
      </c>
      <c r="AC136" t="n">
        <v>1789.653093331314</v>
      </c>
      <c r="AD136" t="n">
        <v>1445996.404080798</v>
      </c>
      <c r="AE136" t="n">
        <v>1978476.072922422</v>
      </c>
      <c r="AF136" t="n">
        <v>2.368084199536225e-06</v>
      </c>
      <c r="AG136" t="n">
        <v>2.339583333333333</v>
      </c>
      <c r="AH136" t="n">
        <v>1789653.093331314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1.7812</v>
      </c>
      <c r="E137" t="n">
        <v>56.14</v>
      </c>
      <c r="F137" t="n">
        <v>52.97</v>
      </c>
      <c r="G137" t="n">
        <v>211.87</v>
      </c>
      <c r="H137" t="n">
        <v>2.36</v>
      </c>
      <c r="I137" t="n">
        <v>15</v>
      </c>
      <c r="J137" t="n">
        <v>261.71</v>
      </c>
      <c r="K137" t="n">
        <v>55.27</v>
      </c>
      <c r="L137" t="n">
        <v>34.75</v>
      </c>
      <c r="M137" t="n">
        <v>13</v>
      </c>
      <c r="N137" t="n">
        <v>66.68000000000001</v>
      </c>
      <c r="O137" t="n">
        <v>32511.38</v>
      </c>
      <c r="P137" t="n">
        <v>669.5</v>
      </c>
      <c r="Q137" t="n">
        <v>1367.15</v>
      </c>
      <c r="R137" t="n">
        <v>119.27</v>
      </c>
      <c r="S137" t="n">
        <v>104.26</v>
      </c>
      <c r="T137" t="n">
        <v>6617.93</v>
      </c>
      <c r="U137" t="n">
        <v>0.87</v>
      </c>
      <c r="V137" t="n">
        <v>0.9</v>
      </c>
      <c r="W137" t="n">
        <v>20.67</v>
      </c>
      <c r="X137" t="n">
        <v>0.39</v>
      </c>
      <c r="Y137" t="n">
        <v>1</v>
      </c>
      <c r="Z137" t="n">
        <v>10</v>
      </c>
      <c r="AA137" t="n">
        <v>1445.274349455788</v>
      </c>
      <c r="AB137" t="n">
        <v>1977.488125929682</v>
      </c>
      <c r="AC137" t="n">
        <v>1788.759434612969</v>
      </c>
      <c r="AD137" t="n">
        <v>1445274.349455788</v>
      </c>
      <c r="AE137" t="n">
        <v>1977488.125929682</v>
      </c>
      <c r="AF137" t="n">
        <v>2.368350127015118e-06</v>
      </c>
      <c r="AG137" t="n">
        <v>2.339166666666667</v>
      </c>
      <c r="AH137" t="n">
        <v>1788759.434612968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1.7811</v>
      </c>
      <c r="E138" t="n">
        <v>56.15</v>
      </c>
      <c r="F138" t="n">
        <v>52.97</v>
      </c>
      <c r="G138" t="n">
        <v>211.89</v>
      </c>
      <c r="H138" t="n">
        <v>2.38</v>
      </c>
      <c r="I138" t="n">
        <v>15</v>
      </c>
      <c r="J138" t="n">
        <v>262.17</v>
      </c>
      <c r="K138" t="n">
        <v>55.27</v>
      </c>
      <c r="L138" t="n">
        <v>35</v>
      </c>
      <c r="M138" t="n">
        <v>13</v>
      </c>
      <c r="N138" t="n">
        <v>66.90000000000001</v>
      </c>
      <c r="O138" t="n">
        <v>32568.76</v>
      </c>
      <c r="P138" t="n">
        <v>669.98</v>
      </c>
      <c r="Q138" t="n">
        <v>1367.16</v>
      </c>
      <c r="R138" t="n">
        <v>119.37</v>
      </c>
      <c r="S138" t="n">
        <v>104.26</v>
      </c>
      <c r="T138" t="n">
        <v>6667.31</v>
      </c>
      <c r="U138" t="n">
        <v>0.87</v>
      </c>
      <c r="V138" t="n">
        <v>0.9</v>
      </c>
      <c r="W138" t="n">
        <v>20.67</v>
      </c>
      <c r="X138" t="n">
        <v>0.4</v>
      </c>
      <c r="Y138" t="n">
        <v>1</v>
      </c>
      <c r="Z138" t="n">
        <v>10</v>
      </c>
      <c r="AA138" t="n">
        <v>1446.010004980289</v>
      </c>
      <c r="AB138" t="n">
        <v>1978.494682273135</v>
      </c>
      <c r="AC138" t="n">
        <v>1789.669926631713</v>
      </c>
      <c r="AD138" t="n">
        <v>1446010.004980289</v>
      </c>
      <c r="AE138" t="n">
        <v>1978494.682273135</v>
      </c>
      <c r="AF138" t="n">
        <v>2.368217163275671e-06</v>
      </c>
      <c r="AG138" t="n">
        <v>2.339583333333333</v>
      </c>
      <c r="AH138" t="n">
        <v>1789669.926631713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1.7811</v>
      </c>
      <c r="E139" t="n">
        <v>56.15</v>
      </c>
      <c r="F139" t="n">
        <v>52.97</v>
      </c>
      <c r="G139" t="n">
        <v>211.89</v>
      </c>
      <c r="H139" t="n">
        <v>2.39</v>
      </c>
      <c r="I139" t="n">
        <v>15</v>
      </c>
      <c r="J139" t="n">
        <v>262.64</v>
      </c>
      <c r="K139" t="n">
        <v>55.27</v>
      </c>
      <c r="L139" t="n">
        <v>35.25</v>
      </c>
      <c r="M139" t="n">
        <v>12</v>
      </c>
      <c r="N139" t="n">
        <v>67.12</v>
      </c>
      <c r="O139" t="n">
        <v>32626.21</v>
      </c>
      <c r="P139" t="n">
        <v>668.78</v>
      </c>
      <c r="Q139" t="n">
        <v>1367.18</v>
      </c>
      <c r="R139" t="n">
        <v>119.46</v>
      </c>
      <c r="S139" t="n">
        <v>104.26</v>
      </c>
      <c r="T139" t="n">
        <v>6709.46</v>
      </c>
      <c r="U139" t="n">
        <v>0.87</v>
      </c>
      <c r="V139" t="n">
        <v>0.9</v>
      </c>
      <c r="W139" t="n">
        <v>20.67</v>
      </c>
      <c r="X139" t="n">
        <v>0.4</v>
      </c>
      <c r="Y139" t="n">
        <v>1</v>
      </c>
      <c r="Z139" t="n">
        <v>10</v>
      </c>
      <c r="AA139" t="n">
        <v>1444.380462617492</v>
      </c>
      <c r="AB139" t="n">
        <v>1976.26507052202</v>
      </c>
      <c r="AC139" t="n">
        <v>1787.653105896846</v>
      </c>
      <c r="AD139" t="n">
        <v>1444380.462617492</v>
      </c>
      <c r="AE139" t="n">
        <v>1976265.07052202</v>
      </c>
      <c r="AF139" t="n">
        <v>2.368217163275671e-06</v>
      </c>
      <c r="AG139" t="n">
        <v>2.339583333333333</v>
      </c>
      <c r="AH139" t="n">
        <v>1787653.105896845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1.7808</v>
      </c>
      <c r="E140" t="n">
        <v>56.16</v>
      </c>
      <c r="F140" t="n">
        <v>52.98</v>
      </c>
      <c r="G140" t="n">
        <v>211.93</v>
      </c>
      <c r="H140" t="n">
        <v>2.4</v>
      </c>
      <c r="I140" t="n">
        <v>15</v>
      </c>
      <c r="J140" t="n">
        <v>263.1</v>
      </c>
      <c r="K140" t="n">
        <v>55.27</v>
      </c>
      <c r="L140" t="n">
        <v>35.5</v>
      </c>
      <c r="M140" t="n">
        <v>12</v>
      </c>
      <c r="N140" t="n">
        <v>67.33</v>
      </c>
      <c r="O140" t="n">
        <v>32683.74</v>
      </c>
      <c r="P140" t="n">
        <v>668.23</v>
      </c>
      <c r="Q140" t="n">
        <v>1367.21</v>
      </c>
      <c r="R140" t="n">
        <v>119.72</v>
      </c>
      <c r="S140" t="n">
        <v>104.26</v>
      </c>
      <c r="T140" t="n">
        <v>6839.32</v>
      </c>
      <c r="U140" t="n">
        <v>0.87</v>
      </c>
      <c r="V140" t="n">
        <v>0.9</v>
      </c>
      <c r="W140" t="n">
        <v>20.67</v>
      </c>
      <c r="X140" t="n">
        <v>0.41</v>
      </c>
      <c r="Y140" t="n">
        <v>1</v>
      </c>
      <c r="Z140" t="n">
        <v>10</v>
      </c>
      <c r="AA140" t="n">
        <v>1443.973471548455</v>
      </c>
      <c r="AB140" t="n">
        <v>1975.708207386185</v>
      </c>
      <c r="AC140" t="n">
        <v>1787.149388997132</v>
      </c>
      <c r="AD140" t="n">
        <v>1443973.471548455</v>
      </c>
      <c r="AE140" t="n">
        <v>1975708.207386185</v>
      </c>
      <c r="AF140" t="n">
        <v>2.367818272057333e-06</v>
      </c>
      <c r="AG140" t="n">
        <v>2.34</v>
      </c>
      <c r="AH140" t="n">
        <v>1787149.388997132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1.7808</v>
      </c>
      <c r="E141" t="n">
        <v>56.16</v>
      </c>
      <c r="F141" t="n">
        <v>52.98</v>
      </c>
      <c r="G141" t="n">
        <v>211.93</v>
      </c>
      <c r="H141" t="n">
        <v>2.41</v>
      </c>
      <c r="I141" t="n">
        <v>15</v>
      </c>
      <c r="J141" t="n">
        <v>263.57</v>
      </c>
      <c r="K141" t="n">
        <v>55.27</v>
      </c>
      <c r="L141" t="n">
        <v>35.75</v>
      </c>
      <c r="M141" t="n">
        <v>8</v>
      </c>
      <c r="N141" t="n">
        <v>67.55</v>
      </c>
      <c r="O141" t="n">
        <v>32741.36</v>
      </c>
      <c r="P141" t="n">
        <v>666.3099999999999</v>
      </c>
      <c r="Q141" t="n">
        <v>1367.16</v>
      </c>
      <c r="R141" t="n">
        <v>119.48</v>
      </c>
      <c r="S141" t="n">
        <v>104.26</v>
      </c>
      <c r="T141" t="n">
        <v>6722.45</v>
      </c>
      <c r="U141" t="n">
        <v>0.87</v>
      </c>
      <c r="V141" t="n">
        <v>0.9</v>
      </c>
      <c r="W141" t="n">
        <v>20.68</v>
      </c>
      <c r="X141" t="n">
        <v>0.41</v>
      </c>
      <c r="Y141" t="n">
        <v>1</v>
      </c>
      <c r="Z141" t="n">
        <v>10</v>
      </c>
      <c r="AA141" t="n">
        <v>1441.365764538232</v>
      </c>
      <c r="AB141" t="n">
        <v>1972.140227610884</v>
      </c>
      <c r="AC141" t="n">
        <v>1783.921932203895</v>
      </c>
      <c r="AD141" t="n">
        <v>1441365.764538232</v>
      </c>
      <c r="AE141" t="n">
        <v>1972140.227610884</v>
      </c>
      <c r="AF141" t="n">
        <v>2.367818272057333e-06</v>
      </c>
      <c r="AG141" t="n">
        <v>2.34</v>
      </c>
      <c r="AH141" t="n">
        <v>1783921.932203895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1.7808</v>
      </c>
      <c r="E142" t="n">
        <v>56.15</v>
      </c>
      <c r="F142" t="n">
        <v>52.98</v>
      </c>
      <c r="G142" t="n">
        <v>211.92</v>
      </c>
      <c r="H142" t="n">
        <v>2.43</v>
      </c>
      <c r="I142" t="n">
        <v>15</v>
      </c>
      <c r="J142" t="n">
        <v>264.04</v>
      </c>
      <c r="K142" t="n">
        <v>55.27</v>
      </c>
      <c r="L142" t="n">
        <v>36</v>
      </c>
      <c r="M142" t="n">
        <v>7</v>
      </c>
      <c r="N142" t="n">
        <v>67.77</v>
      </c>
      <c r="O142" t="n">
        <v>32799.06</v>
      </c>
      <c r="P142" t="n">
        <v>665.71</v>
      </c>
      <c r="Q142" t="n">
        <v>1367.26</v>
      </c>
      <c r="R142" t="n">
        <v>119.59</v>
      </c>
      <c r="S142" t="n">
        <v>104.26</v>
      </c>
      <c r="T142" t="n">
        <v>6774.76</v>
      </c>
      <c r="U142" t="n">
        <v>0.87</v>
      </c>
      <c r="V142" t="n">
        <v>0.9</v>
      </c>
      <c r="W142" t="n">
        <v>20.67</v>
      </c>
      <c r="X142" t="n">
        <v>0.41</v>
      </c>
      <c r="Y142" t="n">
        <v>1</v>
      </c>
      <c r="Z142" t="n">
        <v>10</v>
      </c>
      <c r="AA142" t="n">
        <v>1440.546809865888</v>
      </c>
      <c r="AB142" t="n">
        <v>1971.019697698454</v>
      </c>
      <c r="AC142" t="n">
        <v>1782.908344093633</v>
      </c>
      <c r="AD142" t="n">
        <v>1440546.809865888</v>
      </c>
      <c r="AE142" t="n">
        <v>1971019.697698454</v>
      </c>
      <c r="AF142" t="n">
        <v>2.367818272057333e-06</v>
      </c>
      <c r="AG142" t="n">
        <v>2.339583333333333</v>
      </c>
      <c r="AH142" t="n">
        <v>1782908.344093633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1.7808</v>
      </c>
      <c r="E143" t="n">
        <v>56.15</v>
      </c>
      <c r="F143" t="n">
        <v>52.98</v>
      </c>
      <c r="G143" t="n">
        <v>211.93</v>
      </c>
      <c r="H143" t="n">
        <v>2.44</v>
      </c>
      <c r="I143" t="n">
        <v>15</v>
      </c>
      <c r="J143" t="n">
        <v>264.51</v>
      </c>
      <c r="K143" t="n">
        <v>55.27</v>
      </c>
      <c r="L143" t="n">
        <v>36.25</v>
      </c>
      <c r="M143" t="n">
        <v>7</v>
      </c>
      <c r="N143" t="n">
        <v>67.98999999999999</v>
      </c>
      <c r="O143" t="n">
        <v>32856.84</v>
      </c>
      <c r="P143" t="n">
        <v>665.46</v>
      </c>
      <c r="Q143" t="n">
        <v>1367.16</v>
      </c>
      <c r="R143" t="n">
        <v>119.36</v>
      </c>
      <c r="S143" t="n">
        <v>104.26</v>
      </c>
      <c r="T143" t="n">
        <v>6663.01</v>
      </c>
      <c r="U143" t="n">
        <v>0.87</v>
      </c>
      <c r="V143" t="n">
        <v>0.9</v>
      </c>
      <c r="W143" t="n">
        <v>20.68</v>
      </c>
      <c r="X143" t="n">
        <v>0.41</v>
      </c>
      <c r="Y143" t="n">
        <v>1</v>
      </c>
      <c r="Z143" t="n">
        <v>10</v>
      </c>
      <c r="AA143" t="n">
        <v>1440.207264682266</v>
      </c>
      <c r="AB143" t="n">
        <v>1970.555116998545</v>
      </c>
      <c r="AC143" t="n">
        <v>1782.48810232368</v>
      </c>
      <c r="AD143" t="n">
        <v>1440207.264682265</v>
      </c>
      <c r="AE143" t="n">
        <v>1970555.116998545</v>
      </c>
      <c r="AF143" t="n">
        <v>2.367818272057333e-06</v>
      </c>
      <c r="AG143" t="n">
        <v>2.339583333333333</v>
      </c>
      <c r="AH143" t="n">
        <v>1782488.10232368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1.7811</v>
      </c>
      <c r="E144" t="n">
        <v>56.15</v>
      </c>
      <c r="F144" t="n">
        <v>52.97</v>
      </c>
      <c r="G144" t="n">
        <v>211.89</v>
      </c>
      <c r="H144" t="n">
        <v>2.45</v>
      </c>
      <c r="I144" t="n">
        <v>15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664.8200000000001</v>
      </c>
      <c r="Q144" t="n">
        <v>1367.18</v>
      </c>
      <c r="R144" t="n">
        <v>119.18</v>
      </c>
      <c r="S144" t="n">
        <v>104.26</v>
      </c>
      <c r="T144" t="n">
        <v>6572.47</v>
      </c>
      <c r="U144" t="n">
        <v>0.87</v>
      </c>
      <c r="V144" t="n">
        <v>0.9</v>
      </c>
      <c r="W144" t="n">
        <v>20.67</v>
      </c>
      <c r="X144" t="n">
        <v>0.4</v>
      </c>
      <c r="Y144" t="n">
        <v>1</v>
      </c>
      <c r="Z144" t="n">
        <v>10</v>
      </c>
      <c r="AA144" t="n">
        <v>1439.002972820261</v>
      </c>
      <c r="AB144" t="n">
        <v>1968.907351743344</v>
      </c>
      <c r="AC144" t="n">
        <v>1780.997597471782</v>
      </c>
      <c r="AD144" t="n">
        <v>1439002.972820261</v>
      </c>
      <c r="AE144" t="n">
        <v>1968907.351743344</v>
      </c>
      <c r="AF144" t="n">
        <v>2.368217163275671e-06</v>
      </c>
      <c r="AG144" t="n">
        <v>2.339583333333333</v>
      </c>
      <c r="AH144" t="n">
        <v>1780997.597471782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1.781</v>
      </c>
      <c r="E145" t="n">
        <v>56.15</v>
      </c>
      <c r="F145" t="n">
        <v>52.98</v>
      </c>
      <c r="G145" t="n">
        <v>211.91</v>
      </c>
      <c r="H145" t="n">
        <v>2.46</v>
      </c>
      <c r="I145" t="n">
        <v>15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665.01</v>
      </c>
      <c r="Q145" t="n">
        <v>1367.24</v>
      </c>
      <c r="R145" t="n">
        <v>119.03</v>
      </c>
      <c r="S145" t="n">
        <v>104.26</v>
      </c>
      <c r="T145" t="n">
        <v>6494.58</v>
      </c>
      <c r="U145" t="n">
        <v>0.88</v>
      </c>
      <c r="V145" t="n">
        <v>0.9</v>
      </c>
      <c r="W145" t="n">
        <v>20.68</v>
      </c>
      <c r="X145" t="n">
        <v>0.4</v>
      </c>
      <c r="Y145" t="n">
        <v>1</v>
      </c>
      <c r="Z145" t="n">
        <v>10</v>
      </c>
      <c r="AA145" t="n">
        <v>1439.437127799455</v>
      </c>
      <c r="AB145" t="n">
        <v>1969.501381739442</v>
      </c>
      <c r="AC145" t="n">
        <v>1781.53493407878</v>
      </c>
      <c r="AD145" t="n">
        <v>1439437.127799455</v>
      </c>
      <c r="AE145" t="n">
        <v>1969501.381739442</v>
      </c>
      <c r="AF145" t="n">
        <v>2.368084199536225e-06</v>
      </c>
      <c r="AG145" t="n">
        <v>2.339583333333333</v>
      </c>
      <c r="AH145" t="n">
        <v>1781534.93407878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1.7809</v>
      </c>
      <c r="E146" t="n">
        <v>56.15</v>
      </c>
      <c r="F146" t="n">
        <v>52.98</v>
      </c>
      <c r="G146" t="n">
        <v>211.92</v>
      </c>
      <c r="H146" t="n">
        <v>2.48</v>
      </c>
      <c r="I146" t="n">
        <v>15</v>
      </c>
      <c r="J146" t="n">
        <v>265.92</v>
      </c>
      <c r="K146" t="n">
        <v>55.27</v>
      </c>
      <c r="L146" t="n">
        <v>37</v>
      </c>
      <c r="M146" t="n">
        <v>3</v>
      </c>
      <c r="N146" t="n">
        <v>68.65000000000001</v>
      </c>
      <c r="O146" t="n">
        <v>33030.68</v>
      </c>
      <c r="P146" t="n">
        <v>664.79</v>
      </c>
      <c r="Q146" t="n">
        <v>1367.25</v>
      </c>
      <c r="R146" t="n">
        <v>119.21</v>
      </c>
      <c r="S146" t="n">
        <v>104.26</v>
      </c>
      <c r="T146" t="n">
        <v>6587.64</v>
      </c>
      <c r="U146" t="n">
        <v>0.87</v>
      </c>
      <c r="V146" t="n">
        <v>0.9</v>
      </c>
      <c r="W146" t="n">
        <v>20.68</v>
      </c>
      <c r="X146" t="n">
        <v>0.4</v>
      </c>
      <c r="Y146" t="n">
        <v>1</v>
      </c>
      <c r="Z146" t="n">
        <v>10</v>
      </c>
      <c r="AA146" t="n">
        <v>1439.217818129245</v>
      </c>
      <c r="AB146" t="n">
        <v>1969.201312573402</v>
      </c>
      <c r="AC146" t="n">
        <v>1781.263503092796</v>
      </c>
      <c r="AD146" t="n">
        <v>1439217.818129245</v>
      </c>
      <c r="AE146" t="n">
        <v>1969201.312573401</v>
      </c>
      <c r="AF146" t="n">
        <v>2.367951235796779e-06</v>
      </c>
      <c r="AG146" t="n">
        <v>2.339583333333333</v>
      </c>
      <c r="AH146" t="n">
        <v>1781263.503092796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1.7807</v>
      </c>
      <c r="E147" t="n">
        <v>56.16</v>
      </c>
      <c r="F147" t="n">
        <v>52.98</v>
      </c>
      <c r="G147" t="n">
        <v>211.93</v>
      </c>
      <c r="H147" t="n">
        <v>2.49</v>
      </c>
      <c r="I147" t="n">
        <v>15</v>
      </c>
      <c r="J147" t="n">
        <v>266.39</v>
      </c>
      <c r="K147" t="n">
        <v>55.27</v>
      </c>
      <c r="L147" t="n">
        <v>37.25</v>
      </c>
      <c r="M147" t="n">
        <v>1</v>
      </c>
      <c r="N147" t="n">
        <v>68.87</v>
      </c>
      <c r="O147" t="n">
        <v>33088.79</v>
      </c>
      <c r="P147" t="n">
        <v>665.38</v>
      </c>
      <c r="Q147" t="n">
        <v>1367.22</v>
      </c>
      <c r="R147" t="n">
        <v>119.16</v>
      </c>
      <c r="S147" t="n">
        <v>104.26</v>
      </c>
      <c r="T147" t="n">
        <v>6560.6</v>
      </c>
      <c r="U147" t="n">
        <v>0.87</v>
      </c>
      <c r="V147" t="n">
        <v>0.9</v>
      </c>
      <c r="W147" t="n">
        <v>20.68</v>
      </c>
      <c r="X147" t="n">
        <v>0.41</v>
      </c>
      <c r="Y147" t="n">
        <v>1</v>
      </c>
      <c r="Z147" t="n">
        <v>10</v>
      </c>
      <c r="AA147" t="n">
        <v>1440.182175841915</v>
      </c>
      <c r="AB147" t="n">
        <v>1970.520789340335</v>
      </c>
      <c r="AC147" t="n">
        <v>1782.457050848991</v>
      </c>
      <c r="AD147" t="n">
        <v>1440182.175841915</v>
      </c>
      <c r="AE147" t="n">
        <v>1970520.789340335</v>
      </c>
      <c r="AF147" t="n">
        <v>2.367685308317887e-06</v>
      </c>
      <c r="AG147" t="n">
        <v>2.34</v>
      </c>
      <c r="AH147" t="n">
        <v>1782457.05084899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1.7806</v>
      </c>
      <c r="E148" t="n">
        <v>56.16</v>
      </c>
      <c r="F148" t="n">
        <v>52.99</v>
      </c>
      <c r="G148" t="n">
        <v>211.95</v>
      </c>
      <c r="H148" t="n">
        <v>2.5</v>
      </c>
      <c r="I148" t="n">
        <v>15</v>
      </c>
      <c r="J148" t="n">
        <v>266.86</v>
      </c>
      <c r="K148" t="n">
        <v>55.27</v>
      </c>
      <c r="L148" t="n">
        <v>37.5</v>
      </c>
      <c r="M148" t="n">
        <v>0</v>
      </c>
      <c r="N148" t="n">
        <v>69.09</v>
      </c>
      <c r="O148" t="n">
        <v>33146.99</v>
      </c>
      <c r="P148" t="n">
        <v>666.4400000000001</v>
      </c>
      <c r="Q148" t="n">
        <v>1367.28</v>
      </c>
      <c r="R148" t="n">
        <v>119.16</v>
      </c>
      <c r="S148" t="n">
        <v>104.26</v>
      </c>
      <c r="T148" t="n">
        <v>6559.64</v>
      </c>
      <c r="U148" t="n">
        <v>0.87</v>
      </c>
      <c r="V148" t="n">
        <v>0.9</v>
      </c>
      <c r="W148" t="n">
        <v>20.69</v>
      </c>
      <c r="X148" t="n">
        <v>0.41</v>
      </c>
      <c r="Y148" t="n">
        <v>1</v>
      </c>
      <c r="Z148" t="n">
        <v>10</v>
      </c>
      <c r="AA148" t="n">
        <v>1441.798244309199</v>
      </c>
      <c r="AB148" t="n">
        <v>1972.731965513183</v>
      </c>
      <c r="AC148" t="n">
        <v>1784.457195471307</v>
      </c>
      <c r="AD148" t="n">
        <v>1441798.244309199</v>
      </c>
      <c r="AE148" t="n">
        <v>1972731.965513183</v>
      </c>
      <c r="AF148" t="n">
        <v>2.36755234457844e-06</v>
      </c>
      <c r="AG148" t="n">
        <v>2.34</v>
      </c>
      <c r="AH148" t="n">
        <v>1784457.195471307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6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1.2004</v>
      </c>
      <c r="E2" t="n">
        <v>83.3</v>
      </c>
      <c r="F2" t="n">
        <v>67.91</v>
      </c>
      <c r="G2" t="n">
        <v>7.85</v>
      </c>
      <c r="H2" t="n">
        <v>0.14</v>
      </c>
      <c r="I2" t="n">
        <v>519</v>
      </c>
      <c r="J2" t="n">
        <v>124.63</v>
      </c>
      <c r="K2" t="n">
        <v>45</v>
      </c>
      <c r="L2" t="n">
        <v>1</v>
      </c>
      <c r="M2" t="n">
        <v>517</v>
      </c>
      <c r="N2" t="n">
        <v>18.64</v>
      </c>
      <c r="O2" t="n">
        <v>15605.44</v>
      </c>
      <c r="P2" t="n">
        <v>719.14</v>
      </c>
      <c r="Q2" t="n">
        <v>1369.48</v>
      </c>
      <c r="R2" t="n">
        <v>604.86</v>
      </c>
      <c r="S2" t="n">
        <v>104.26</v>
      </c>
      <c r="T2" t="n">
        <v>246890.4</v>
      </c>
      <c r="U2" t="n">
        <v>0.17</v>
      </c>
      <c r="V2" t="n">
        <v>0.71</v>
      </c>
      <c r="W2" t="n">
        <v>21.51</v>
      </c>
      <c r="X2" t="n">
        <v>15.29</v>
      </c>
      <c r="Y2" t="n">
        <v>1</v>
      </c>
      <c r="Z2" t="n">
        <v>10</v>
      </c>
      <c r="AA2" t="n">
        <v>2260.676805769592</v>
      </c>
      <c r="AB2" t="n">
        <v>3093.157739675929</v>
      </c>
      <c r="AC2" t="n">
        <v>2797.951106275295</v>
      </c>
      <c r="AD2" t="n">
        <v>2260676.805769592</v>
      </c>
      <c r="AE2" t="n">
        <v>3093157.739675929</v>
      </c>
      <c r="AF2" t="n">
        <v>2.000290081768232e-06</v>
      </c>
      <c r="AG2" t="n">
        <v>3.470833333333333</v>
      </c>
      <c r="AH2" t="n">
        <v>2797951.106275295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1.314</v>
      </c>
      <c r="E3" t="n">
        <v>76.09999999999999</v>
      </c>
      <c r="F3" t="n">
        <v>64.01000000000001</v>
      </c>
      <c r="G3" t="n">
        <v>9.85</v>
      </c>
      <c r="H3" t="n">
        <v>0.18</v>
      </c>
      <c r="I3" t="n">
        <v>390</v>
      </c>
      <c r="J3" t="n">
        <v>124.96</v>
      </c>
      <c r="K3" t="n">
        <v>45</v>
      </c>
      <c r="L3" t="n">
        <v>1.25</v>
      </c>
      <c r="M3" t="n">
        <v>388</v>
      </c>
      <c r="N3" t="n">
        <v>18.71</v>
      </c>
      <c r="O3" t="n">
        <v>15645.96</v>
      </c>
      <c r="P3" t="n">
        <v>676.45</v>
      </c>
      <c r="Q3" t="n">
        <v>1368.77</v>
      </c>
      <c r="R3" t="n">
        <v>477.46</v>
      </c>
      <c r="S3" t="n">
        <v>104.26</v>
      </c>
      <c r="T3" t="n">
        <v>183835.28</v>
      </c>
      <c r="U3" t="n">
        <v>0.22</v>
      </c>
      <c r="V3" t="n">
        <v>0.75</v>
      </c>
      <c r="W3" t="n">
        <v>21.3</v>
      </c>
      <c r="X3" t="n">
        <v>11.4</v>
      </c>
      <c r="Y3" t="n">
        <v>1</v>
      </c>
      <c r="Z3" t="n">
        <v>10</v>
      </c>
      <c r="AA3" t="n">
        <v>1946.010876348066</v>
      </c>
      <c r="AB3" t="n">
        <v>2662.617932960162</v>
      </c>
      <c r="AC3" t="n">
        <v>2408.501414446183</v>
      </c>
      <c r="AD3" t="n">
        <v>1946010.876348066</v>
      </c>
      <c r="AE3" t="n">
        <v>2662617.932960162</v>
      </c>
      <c r="AF3" t="n">
        <v>2.1895877769439e-06</v>
      </c>
      <c r="AG3" t="n">
        <v>3.170833333333333</v>
      </c>
      <c r="AH3" t="n">
        <v>2408501.414446183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1.393</v>
      </c>
      <c r="E4" t="n">
        <v>71.79000000000001</v>
      </c>
      <c r="F4" t="n">
        <v>61.66</v>
      </c>
      <c r="G4" t="n">
        <v>11.82</v>
      </c>
      <c r="H4" t="n">
        <v>0.21</v>
      </c>
      <c r="I4" t="n">
        <v>313</v>
      </c>
      <c r="J4" t="n">
        <v>125.29</v>
      </c>
      <c r="K4" t="n">
        <v>45</v>
      </c>
      <c r="L4" t="n">
        <v>1.5</v>
      </c>
      <c r="M4" t="n">
        <v>311</v>
      </c>
      <c r="N4" t="n">
        <v>18.79</v>
      </c>
      <c r="O4" t="n">
        <v>15686.51</v>
      </c>
      <c r="P4" t="n">
        <v>650.02</v>
      </c>
      <c r="Q4" t="n">
        <v>1368.25</v>
      </c>
      <c r="R4" t="n">
        <v>402.49</v>
      </c>
      <c r="S4" t="n">
        <v>104.26</v>
      </c>
      <c r="T4" t="n">
        <v>146738</v>
      </c>
      <c r="U4" t="n">
        <v>0.26</v>
      </c>
      <c r="V4" t="n">
        <v>0.78</v>
      </c>
      <c r="W4" t="n">
        <v>21.13</v>
      </c>
      <c r="X4" t="n">
        <v>9.050000000000001</v>
      </c>
      <c r="Y4" t="n">
        <v>1</v>
      </c>
      <c r="Z4" t="n">
        <v>10</v>
      </c>
      <c r="AA4" t="n">
        <v>1766.569155734355</v>
      </c>
      <c r="AB4" t="n">
        <v>2417.097854406481</v>
      </c>
      <c r="AC4" t="n">
        <v>2186.413427600072</v>
      </c>
      <c r="AD4" t="n">
        <v>1766569.155734355</v>
      </c>
      <c r="AE4" t="n">
        <v>2417097.854406482</v>
      </c>
      <c r="AF4" t="n">
        <v>2.321229660032612e-06</v>
      </c>
      <c r="AG4" t="n">
        <v>2.99125</v>
      </c>
      <c r="AH4" t="n">
        <v>2186413.427600072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1.4508</v>
      </c>
      <c r="E5" t="n">
        <v>68.93000000000001</v>
      </c>
      <c r="F5" t="n">
        <v>60.13</v>
      </c>
      <c r="G5" t="n">
        <v>13.82</v>
      </c>
      <c r="H5" t="n">
        <v>0.25</v>
      </c>
      <c r="I5" t="n">
        <v>261</v>
      </c>
      <c r="J5" t="n">
        <v>125.62</v>
      </c>
      <c r="K5" t="n">
        <v>45</v>
      </c>
      <c r="L5" t="n">
        <v>1.75</v>
      </c>
      <c r="M5" t="n">
        <v>259</v>
      </c>
      <c r="N5" t="n">
        <v>18.87</v>
      </c>
      <c r="O5" t="n">
        <v>15727.09</v>
      </c>
      <c r="P5" t="n">
        <v>632.37</v>
      </c>
      <c r="Q5" t="n">
        <v>1368.39</v>
      </c>
      <c r="R5" t="n">
        <v>352.04</v>
      </c>
      <c r="S5" t="n">
        <v>104.26</v>
      </c>
      <c r="T5" t="n">
        <v>121769.22</v>
      </c>
      <c r="U5" t="n">
        <v>0.3</v>
      </c>
      <c r="V5" t="n">
        <v>0.8</v>
      </c>
      <c r="W5" t="n">
        <v>21.06</v>
      </c>
      <c r="X5" t="n">
        <v>7.52</v>
      </c>
      <c r="Y5" t="n">
        <v>1</v>
      </c>
      <c r="Z5" t="n">
        <v>10</v>
      </c>
      <c r="AA5" t="n">
        <v>1652.333113818825</v>
      </c>
      <c r="AB5" t="n">
        <v>2260.795062119172</v>
      </c>
      <c r="AC5" t="n">
        <v>2045.027954436315</v>
      </c>
      <c r="AD5" t="n">
        <v>1652333.113818825</v>
      </c>
      <c r="AE5" t="n">
        <v>2260795.062119171</v>
      </c>
      <c r="AF5" t="n">
        <v>2.417544860570935e-06</v>
      </c>
      <c r="AG5" t="n">
        <v>2.872083333333334</v>
      </c>
      <c r="AH5" t="n">
        <v>2045027.954436315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1.4961</v>
      </c>
      <c r="E6" t="n">
        <v>66.84</v>
      </c>
      <c r="F6" t="n">
        <v>59.01</v>
      </c>
      <c r="G6" t="n">
        <v>15.88</v>
      </c>
      <c r="H6" t="n">
        <v>0.28</v>
      </c>
      <c r="I6" t="n">
        <v>223</v>
      </c>
      <c r="J6" t="n">
        <v>125.95</v>
      </c>
      <c r="K6" t="n">
        <v>45</v>
      </c>
      <c r="L6" t="n">
        <v>2</v>
      </c>
      <c r="M6" t="n">
        <v>221</v>
      </c>
      <c r="N6" t="n">
        <v>18.95</v>
      </c>
      <c r="O6" t="n">
        <v>15767.7</v>
      </c>
      <c r="P6" t="n">
        <v>618.9400000000001</v>
      </c>
      <c r="Q6" t="n">
        <v>1368.1</v>
      </c>
      <c r="R6" t="n">
        <v>316.11</v>
      </c>
      <c r="S6" t="n">
        <v>104.26</v>
      </c>
      <c r="T6" t="n">
        <v>103996.5</v>
      </c>
      <c r="U6" t="n">
        <v>0.33</v>
      </c>
      <c r="V6" t="n">
        <v>0.8100000000000001</v>
      </c>
      <c r="W6" t="n">
        <v>20.99</v>
      </c>
      <c r="X6" t="n">
        <v>6.41</v>
      </c>
      <c r="Y6" t="n">
        <v>1</v>
      </c>
      <c r="Z6" t="n">
        <v>10</v>
      </c>
      <c r="AA6" t="n">
        <v>1570.348780813278</v>
      </c>
      <c r="AB6" t="n">
        <v>2148.620480807477</v>
      </c>
      <c r="AC6" t="n">
        <v>1943.559157726995</v>
      </c>
      <c r="AD6" t="n">
        <v>1570348.780813278</v>
      </c>
      <c r="AE6" t="n">
        <v>2148620.480807477</v>
      </c>
      <c r="AF6" t="n">
        <v>2.493030649228134e-06</v>
      </c>
      <c r="AG6" t="n">
        <v>2.785</v>
      </c>
      <c r="AH6" t="n">
        <v>1943559.157726995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1.5312</v>
      </c>
      <c r="E7" t="n">
        <v>65.31</v>
      </c>
      <c r="F7" t="n">
        <v>58.19</v>
      </c>
      <c r="G7" t="n">
        <v>17.91</v>
      </c>
      <c r="H7" t="n">
        <v>0.31</v>
      </c>
      <c r="I7" t="n">
        <v>195</v>
      </c>
      <c r="J7" t="n">
        <v>126.28</v>
      </c>
      <c r="K7" t="n">
        <v>45</v>
      </c>
      <c r="L7" t="n">
        <v>2.25</v>
      </c>
      <c r="M7" t="n">
        <v>193</v>
      </c>
      <c r="N7" t="n">
        <v>19.03</v>
      </c>
      <c r="O7" t="n">
        <v>15808.34</v>
      </c>
      <c r="P7" t="n">
        <v>608.63</v>
      </c>
      <c r="Q7" t="n">
        <v>1368.37</v>
      </c>
      <c r="R7" t="n">
        <v>288.37</v>
      </c>
      <c r="S7" t="n">
        <v>104.26</v>
      </c>
      <c r="T7" t="n">
        <v>90268.50999999999</v>
      </c>
      <c r="U7" t="n">
        <v>0.36</v>
      </c>
      <c r="V7" t="n">
        <v>0.82</v>
      </c>
      <c r="W7" t="n">
        <v>20.98</v>
      </c>
      <c r="X7" t="n">
        <v>5.6</v>
      </c>
      <c r="Y7" t="n">
        <v>1</v>
      </c>
      <c r="Z7" t="n">
        <v>10</v>
      </c>
      <c r="AA7" t="n">
        <v>1510.74248264835</v>
      </c>
      <c r="AB7" t="n">
        <v>2067.064514013938</v>
      </c>
      <c r="AC7" t="n">
        <v>1869.786777939714</v>
      </c>
      <c r="AD7" t="n">
        <v>1510742.48264835</v>
      </c>
      <c r="AE7" t="n">
        <v>2067064.514013938</v>
      </c>
      <c r="AF7" t="n">
        <v>2.551519637790333e-06</v>
      </c>
      <c r="AG7" t="n">
        <v>2.72125</v>
      </c>
      <c r="AH7" t="n">
        <v>1869786.777939714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1.5588</v>
      </c>
      <c r="E8" t="n">
        <v>64.15000000000001</v>
      </c>
      <c r="F8" t="n">
        <v>57.57</v>
      </c>
      <c r="G8" t="n">
        <v>19.85</v>
      </c>
      <c r="H8" t="n">
        <v>0.35</v>
      </c>
      <c r="I8" t="n">
        <v>174</v>
      </c>
      <c r="J8" t="n">
        <v>126.61</v>
      </c>
      <c r="K8" t="n">
        <v>45</v>
      </c>
      <c r="L8" t="n">
        <v>2.5</v>
      </c>
      <c r="M8" t="n">
        <v>172</v>
      </c>
      <c r="N8" t="n">
        <v>19.11</v>
      </c>
      <c r="O8" t="n">
        <v>15849</v>
      </c>
      <c r="P8" t="n">
        <v>600.54</v>
      </c>
      <c r="Q8" t="n">
        <v>1367.9</v>
      </c>
      <c r="R8" t="n">
        <v>268.98</v>
      </c>
      <c r="S8" t="n">
        <v>104.26</v>
      </c>
      <c r="T8" t="n">
        <v>80677.64999999999</v>
      </c>
      <c r="U8" t="n">
        <v>0.39</v>
      </c>
      <c r="V8" t="n">
        <v>0.83</v>
      </c>
      <c r="W8" t="n">
        <v>20.92</v>
      </c>
      <c r="X8" t="n">
        <v>4.98</v>
      </c>
      <c r="Y8" t="n">
        <v>1</v>
      </c>
      <c r="Z8" t="n">
        <v>10</v>
      </c>
      <c r="AA8" t="n">
        <v>1466.000610378888</v>
      </c>
      <c r="AB8" t="n">
        <v>2005.846710502765</v>
      </c>
      <c r="AC8" t="n">
        <v>1814.411515675921</v>
      </c>
      <c r="AD8" t="n">
        <v>1466000.610378888</v>
      </c>
      <c r="AE8" t="n">
        <v>2005846.710502765</v>
      </c>
      <c r="AF8" t="n">
        <v>2.597510979223859e-06</v>
      </c>
      <c r="AG8" t="n">
        <v>2.672916666666667</v>
      </c>
      <c r="AH8" t="n">
        <v>1814411.515675921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1.5833</v>
      </c>
      <c r="E9" t="n">
        <v>63.16</v>
      </c>
      <c r="F9" t="n">
        <v>57.04</v>
      </c>
      <c r="G9" t="n">
        <v>21.94</v>
      </c>
      <c r="H9" t="n">
        <v>0.38</v>
      </c>
      <c r="I9" t="n">
        <v>156</v>
      </c>
      <c r="J9" t="n">
        <v>126.94</v>
      </c>
      <c r="K9" t="n">
        <v>45</v>
      </c>
      <c r="L9" t="n">
        <v>2.75</v>
      </c>
      <c r="M9" t="n">
        <v>154</v>
      </c>
      <c r="N9" t="n">
        <v>19.19</v>
      </c>
      <c r="O9" t="n">
        <v>15889.69</v>
      </c>
      <c r="P9" t="n">
        <v>593.22</v>
      </c>
      <c r="Q9" t="n">
        <v>1367.63</v>
      </c>
      <c r="R9" t="n">
        <v>251.49</v>
      </c>
      <c r="S9" t="n">
        <v>104.26</v>
      </c>
      <c r="T9" t="n">
        <v>72021.41</v>
      </c>
      <c r="U9" t="n">
        <v>0.41</v>
      </c>
      <c r="V9" t="n">
        <v>0.84</v>
      </c>
      <c r="W9" t="n">
        <v>20.9</v>
      </c>
      <c r="X9" t="n">
        <v>4.45</v>
      </c>
      <c r="Y9" t="n">
        <v>1</v>
      </c>
      <c r="Z9" t="n">
        <v>10</v>
      </c>
      <c r="AA9" t="n">
        <v>1427.558189094043</v>
      </c>
      <c r="AB9" t="n">
        <v>1953.248093740908</v>
      </c>
      <c r="AC9" t="n">
        <v>1766.832837075192</v>
      </c>
      <c r="AD9" t="n">
        <v>1427558.189094043</v>
      </c>
      <c r="AE9" t="n">
        <v>1953248.093740908</v>
      </c>
      <c r="AF9" t="n">
        <v>2.638336626510864e-06</v>
      </c>
      <c r="AG9" t="n">
        <v>2.631666666666666</v>
      </c>
      <c r="AH9" t="n">
        <v>1766832.837075192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1.6027</v>
      </c>
      <c r="E10" t="n">
        <v>62.4</v>
      </c>
      <c r="F10" t="n">
        <v>56.63</v>
      </c>
      <c r="G10" t="n">
        <v>23.93</v>
      </c>
      <c r="H10" t="n">
        <v>0.42</v>
      </c>
      <c r="I10" t="n">
        <v>142</v>
      </c>
      <c r="J10" t="n">
        <v>127.27</v>
      </c>
      <c r="K10" t="n">
        <v>45</v>
      </c>
      <c r="L10" t="n">
        <v>3</v>
      </c>
      <c r="M10" t="n">
        <v>140</v>
      </c>
      <c r="N10" t="n">
        <v>19.27</v>
      </c>
      <c r="O10" t="n">
        <v>15930.42</v>
      </c>
      <c r="P10" t="n">
        <v>587.3200000000001</v>
      </c>
      <c r="Q10" t="n">
        <v>1367.91</v>
      </c>
      <c r="R10" t="n">
        <v>238.47</v>
      </c>
      <c r="S10" t="n">
        <v>104.26</v>
      </c>
      <c r="T10" t="n">
        <v>65579.83</v>
      </c>
      <c r="U10" t="n">
        <v>0.44</v>
      </c>
      <c r="V10" t="n">
        <v>0.85</v>
      </c>
      <c r="W10" t="n">
        <v>20.87</v>
      </c>
      <c r="X10" t="n">
        <v>4.04</v>
      </c>
      <c r="Y10" t="n">
        <v>1</v>
      </c>
      <c r="Z10" t="n">
        <v>10</v>
      </c>
      <c r="AA10" t="n">
        <v>1397.8791787185</v>
      </c>
      <c r="AB10" t="n">
        <v>1912.639962399561</v>
      </c>
      <c r="AC10" t="n">
        <v>1730.100288795193</v>
      </c>
      <c r="AD10" t="n">
        <v>1397879.1787185</v>
      </c>
      <c r="AE10" t="n">
        <v>1912639.962399561</v>
      </c>
      <c r="AF10" t="n">
        <v>2.670663873750371e-06</v>
      </c>
      <c r="AG10" t="n">
        <v>2.6</v>
      </c>
      <c r="AH10" t="n">
        <v>1730100.288795193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1.6195</v>
      </c>
      <c r="E11" t="n">
        <v>61.75</v>
      </c>
      <c r="F11" t="n">
        <v>56.29</v>
      </c>
      <c r="G11" t="n">
        <v>25.98</v>
      </c>
      <c r="H11" t="n">
        <v>0.45</v>
      </c>
      <c r="I11" t="n">
        <v>130</v>
      </c>
      <c r="J11" t="n">
        <v>127.6</v>
      </c>
      <c r="K11" t="n">
        <v>45</v>
      </c>
      <c r="L11" t="n">
        <v>3.25</v>
      </c>
      <c r="M11" t="n">
        <v>128</v>
      </c>
      <c r="N11" t="n">
        <v>19.35</v>
      </c>
      <c r="O11" t="n">
        <v>15971.17</v>
      </c>
      <c r="P11" t="n">
        <v>581.88</v>
      </c>
      <c r="Q11" t="n">
        <v>1367.55</v>
      </c>
      <c r="R11" t="n">
        <v>227.34</v>
      </c>
      <c r="S11" t="n">
        <v>104.26</v>
      </c>
      <c r="T11" t="n">
        <v>60076.66</v>
      </c>
      <c r="U11" t="n">
        <v>0.46</v>
      </c>
      <c r="V11" t="n">
        <v>0.85</v>
      </c>
      <c r="W11" t="n">
        <v>20.85</v>
      </c>
      <c r="X11" t="n">
        <v>3.71</v>
      </c>
      <c r="Y11" t="n">
        <v>1</v>
      </c>
      <c r="Z11" t="n">
        <v>10</v>
      </c>
      <c r="AA11" t="n">
        <v>1372.383456367781</v>
      </c>
      <c r="AB11" t="n">
        <v>1877.755590287421</v>
      </c>
      <c r="AC11" t="n">
        <v>1698.545232196912</v>
      </c>
      <c r="AD11" t="n">
        <v>1372383.456367781</v>
      </c>
      <c r="AE11" t="n">
        <v>1877755.590287421</v>
      </c>
      <c r="AF11" t="n">
        <v>2.698658603318603e-06</v>
      </c>
      <c r="AG11" t="n">
        <v>2.572916666666667</v>
      </c>
      <c r="AH11" t="n">
        <v>1698545.232196912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1.6358</v>
      </c>
      <c r="E12" t="n">
        <v>61.13</v>
      </c>
      <c r="F12" t="n">
        <v>55.96</v>
      </c>
      <c r="G12" t="n">
        <v>28.21</v>
      </c>
      <c r="H12" t="n">
        <v>0.48</v>
      </c>
      <c r="I12" t="n">
        <v>119</v>
      </c>
      <c r="J12" t="n">
        <v>127.93</v>
      </c>
      <c r="K12" t="n">
        <v>45</v>
      </c>
      <c r="L12" t="n">
        <v>3.5</v>
      </c>
      <c r="M12" t="n">
        <v>117</v>
      </c>
      <c r="N12" t="n">
        <v>19.43</v>
      </c>
      <c r="O12" t="n">
        <v>16011.95</v>
      </c>
      <c r="P12" t="n">
        <v>576.71</v>
      </c>
      <c r="Q12" t="n">
        <v>1367.54</v>
      </c>
      <c r="R12" t="n">
        <v>215.99</v>
      </c>
      <c r="S12" t="n">
        <v>104.26</v>
      </c>
      <c r="T12" t="n">
        <v>54457.29</v>
      </c>
      <c r="U12" t="n">
        <v>0.48</v>
      </c>
      <c r="V12" t="n">
        <v>0.86</v>
      </c>
      <c r="W12" t="n">
        <v>20.85</v>
      </c>
      <c r="X12" t="n">
        <v>3.37</v>
      </c>
      <c r="Y12" t="n">
        <v>1</v>
      </c>
      <c r="Z12" t="n">
        <v>10</v>
      </c>
      <c r="AA12" t="n">
        <v>1348.305077677808</v>
      </c>
      <c r="AB12" t="n">
        <v>1844.810490300703</v>
      </c>
      <c r="AC12" t="n">
        <v>1668.744366314188</v>
      </c>
      <c r="AD12" t="n">
        <v>1348305.077677808</v>
      </c>
      <c r="AE12" t="n">
        <v>1844810.490300703</v>
      </c>
      <c r="AF12" t="n">
        <v>2.725820156411591e-06</v>
      </c>
      <c r="AG12" t="n">
        <v>2.547083333333334</v>
      </c>
      <c r="AH12" t="n">
        <v>1668744.366314188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1.6467</v>
      </c>
      <c r="E13" t="n">
        <v>60.73</v>
      </c>
      <c r="F13" t="n">
        <v>55.76</v>
      </c>
      <c r="G13" t="n">
        <v>30.14</v>
      </c>
      <c r="H13" t="n">
        <v>0.52</v>
      </c>
      <c r="I13" t="n">
        <v>111</v>
      </c>
      <c r="J13" t="n">
        <v>128.26</v>
      </c>
      <c r="K13" t="n">
        <v>45</v>
      </c>
      <c r="L13" t="n">
        <v>3.75</v>
      </c>
      <c r="M13" t="n">
        <v>109</v>
      </c>
      <c r="N13" t="n">
        <v>19.51</v>
      </c>
      <c r="O13" t="n">
        <v>16052.76</v>
      </c>
      <c r="P13" t="n">
        <v>572.99</v>
      </c>
      <c r="Q13" t="n">
        <v>1367.48</v>
      </c>
      <c r="R13" t="n">
        <v>209.55</v>
      </c>
      <c r="S13" t="n">
        <v>104.26</v>
      </c>
      <c r="T13" t="n">
        <v>51278.27</v>
      </c>
      <c r="U13" t="n">
        <v>0.5</v>
      </c>
      <c r="V13" t="n">
        <v>0.86</v>
      </c>
      <c r="W13" t="n">
        <v>20.83</v>
      </c>
      <c r="X13" t="n">
        <v>3.17</v>
      </c>
      <c r="Y13" t="n">
        <v>1</v>
      </c>
      <c r="Z13" t="n">
        <v>10</v>
      </c>
      <c r="AA13" t="n">
        <v>1332.259173598062</v>
      </c>
      <c r="AB13" t="n">
        <v>1822.855776443467</v>
      </c>
      <c r="AC13" t="n">
        <v>1648.884979533852</v>
      </c>
      <c r="AD13" t="n">
        <v>1332259.173598062</v>
      </c>
      <c r="AE13" t="n">
        <v>1822855.776443467</v>
      </c>
      <c r="AF13" t="n">
        <v>2.743983403571932e-06</v>
      </c>
      <c r="AG13" t="n">
        <v>2.530416666666667</v>
      </c>
      <c r="AH13" t="n">
        <v>1648884.979533852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1.6588</v>
      </c>
      <c r="E14" t="n">
        <v>60.28</v>
      </c>
      <c r="F14" t="n">
        <v>55.52</v>
      </c>
      <c r="G14" t="n">
        <v>32.34</v>
      </c>
      <c r="H14" t="n">
        <v>0.55</v>
      </c>
      <c r="I14" t="n">
        <v>103</v>
      </c>
      <c r="J14" t="n">
        <v>128.59</v>
      </c>
      <c r="K14" t="n">
        <v>45</v>
      </c>
      <c r="L14" t="n">
        <v>4</v>
      </c>
      <c r="M14" t="n">
        <v>101</v>
      </c>
      <c r="N14" t="n">
        <v>19.59</v>
      </c>
      <c r="O14" t="n">
        <v>16093.6</v>
      </c>
      <c r="P14" t="n">
        <v>568.62</v>
      </c>
      <c r="Q14" t="n">
        <v>1367.57</v>
      </c>
      <c r="R14" t="n">
        <v>202.52</v>
      </c>
      <c r="S14" t="n">
        <v>104.26</v>
      </c>
      <c r="T14" t="n">
        <v>47798.94</v>
      </c>
      <c r="U14" t="n">
        <v>0.51</v>
      </c>
      <c r="V14" t="n">
        <v>0.86</v>
      </c>
      <c r="W14" t="n">
        <v>20.8</v>
      </c>
      <c r="X14" t="n">
        <v>2.93</v>
      </c>
      <c r="Y14" t="n">
        <v>1</v>
      </c>
      <c r="Z14" t="n">
        <v>10</v>
      </c>
      <c r="AA14" t="n">
        <v>1314.189400935129</v>
      </c>
      <c r="AB14" t="n">
        <v>1798.131916303935</v>
      </c>
      <c r="AC14" t="n">
        <v>1626.520729905882</v>
      </c>
      <c r="AD14" t="n">
        <v>1314189.400935129</v>
      </c>
      <c r="AE14" t="n">
        <v>1798131.916303935</v>
      </c>
      <c r="AF14" t="n">
        <v>2.764146274272862e-06</v>
      </c>
      <c r="AG14" t="n">
        <v>2.511666666666667</v>
      </c>
      <c r="AH14" t="n">
        <v>1626520.729905882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1.6683</v>
      </c>
      <c r="E15" t="n">
        <v>59.94</v>
      </c>
      <c r="F15" t="n">
        <v>55.33</v>
      </c>
      <c r="G15" t="n">
        <v>34.22</v>
      </c>
      <c r="H15" t="n">
        <v>0.58</v>
      </c>
      <c r="I15" t="n">
        <v>97</v>
      </c>
      <c r="J15" t="n">
        <v>128.92</v>
      </c>
      <c r="K15" t="n">
        <v>45</v>
      </c>
      <c r="L15" t="n">
        <v>4.25</v>
      </c>
      <c r="M15" t="n">
        <v>95</v>
      </c>
      <c r="N15" t="n">
        <v>19.68</v>
      </c>
      <c r="O15" t="n">
        <v>16134.46</v>
      </c>
      <c r="P15" t="n">
        <v>565.17</v>
      </c>
      <c r="Q15" t="n">
        <v>1367.78</v>
      </c>
      <c r="R15" t="n">
        <v>195.76</v>
      </c>
      <c r="S15" t="n">
        <v>104.26</v>
      </c>
      <c r="T15" t="n">
        <v>44449.02</v>
      </c>
      <c r="U15" t="n">
        <v>0.53</v>
      </c>
      <c r="V15" t="n">
        <v>0.87</v>
      </c>
      <c r="W15" t="n">
        <v>20.8</v>
      </c>
      <c r="X15" t="n">
        <v>2.74</v>
      </c>
      <c r="Y15" t="n">
        <v>1</v>
      </c>
      <c r="Z15" t="n">
        <v>10</v>
      </c>
      <c r="AA15" t="n">
        <v>1300.047536543351</v>
      </c>
      <c r="AB15" t="n">
        <v>1778.782393548079</v>
      </c>
      <c r="AC15" t="n">
        <v>1609.017898444619</v>
      </c>
      <c r="AD15" t="n">
        <v>1300047.536543351</v>
      </c>
      <c r="AE15" t="n">
        <v>1778782.393548079</v>
      </c>
      <c r="AF15" t="n">
        <v>2.779976627302517e-06</v>
      </c>
      <c r="AG15" t="n">
        <v>2.4975</v>
      </c>
      <c r="AH15" t="n">
        <v>1609017.898444619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1.677</v>
      </c>
      <c r="E16" t="n">
        <v>59.63</v>
      </c>
      <c r="F16" t="n">
        <v>55.17</v>
      </c>
      <c r="G16" t="n">
        <v>36.38</v>
      </c>
      <c r="H16" t="n">
        <v>0.62</v>
      </c>
      <c r="I16" t="n">
        <v>91</v>
      </c>
      <c r="J16" t="n">
        <v>129.25</v>
      </c>
      <c r="K16" t="n">
        <v>45</v>
      </c>
      <c r="L16" t="n">
        <v>4.5</v>
      </c>
      <c r="M16" t="n">
        <v>89</v>
      </c>
      <c r="N16" t="n">
        <v>19.76</v>
      </c>
      <c r="O16" t="n">
        <v>16175.36</v>
      </c>
      <c r="P16" t="n">
        <v>561.78</v>
      </c>
      <c r="Q16" t="n">
        <v>1367.57</v>
      </c>
      <c r="R16" t="n">
        <v>190.81</v>
      </c>
      <c r="S16" t="n">
        <v>104.26</v>
      </c>
      <c r="T16" t="n">
        <v>42007.78</v>
      </c>
      <c r="U16" t="n">
        <v>0.55</v>
      </c>
      <c r="V16" t="n">
        <v>0.87</v>
      </c>
      <c r="W16" t="n">
        <v>20.79</v>
      </c>
      <c r="X16" t="n">
        <v>2.59</v>
      </c>
      <c r="Y16" t="n">
        <v>1</v>
      </c>
      <c r="Z16" t="n">
        <v>10</v>
      </c>
      <c r="AA16" t="n">
        <v>1287.110487451274</v>
      </c>
      <c r="AB16" t="n">
        <v>1761.081352237975</v>
      </c>
      <c r="AC16" t="n">
        <v>1593.006219673584</v>
      </c>
      <c r="AD16" t="n">
        <v>1287110.487451274</v>
      </c>
      <c r="AE16" t="n">
        <v>1761081.352237975</v>
      </c>
      <c r="AF16" t="n">
        <v>2.79447389797178e-06</v>
      </c>
      <c r="AG16" t="n">
        <v>2.484583333333334</v>
      </c>
      <c r="AH16" t="n">
        <v>1593006.219673584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1.6856</v>
      </c>
      <c r="E17" t="n">
        <v>59.32</v>
      </c>
      <c r="F17" t="n">
        <v>54.99</v>
      </c>
      <c r="G17" t="n">
        <v>38.37</v>
      </c>
      <c r="H17" t="n">
        <v>0.65</v>
      </c>
      <c r="I17" t="n">
        <v>86</v>
      </c>
      <c r="J17" t="n">
        <v>129.59</v>
      </c>
      <c r="K17" t="n">
        <v>45</v>
      </c>
      <c r="L17" t="n">
        <v>4.75</v>
      </c>
      <c r="M17" t="n">
        <v>84</v>
      </c>
      <c r="N17" t="n">
        <v>19.84</v>
      </c>
      <c r="O17" t="n">
        <v>16216.29</v>
      </c>
      <c r="P17" t="n">
        <v>558.16</v>
      </c>
      <c r="Q17" t="n">
        <v>1367.54</v>
      </c>
      <c r="R17" t="n">
        <v>185.03</v>
      </c>
      <c r="S17" t="n">
        <v>104.26</v>
      </c>
      <c r="T17" t="n">
        <v>39142.59</v>
      </c>
      <c r="U17" t="n">
        <v>0.5600000000000001</v>
      </c>
      <c r="V17" t="n">
        <v>0.87</v>
      </c>
      <c r="W17" t="n">
        <v>20.78</v>
      </c>
      <c r="X17" t="n">
        <v>2.41</v>
      </c>
      <c r="Y17" t="n">
        <v>1</v>
      </c>
      <c r="Z17" t="n">
        <v>10</v>
      </c>
      <c r="AA17" t="n">
        <v>1273.886794078222</v>
      </c>
      <c r="AB17" t="n">
        <v>1742.988111576788</v>
      </c>
      <c r="AC17" t="n">
        <v>1576.639772507077</v>
      </c>
      <c r="AD17" t="n">
        <v>1273886.794078222</v>
      </c>
      <c r="AE17" t="n">
        <v>1742988.111576788</v>
      </c>
      <c r="AF17" t="n">
        <v>2.808804533345995e-06</v>
      </c>
      <c r="AG17" t="n">
        <v>2.471666666666667</v>
      </c>
      <c r="AH17" t="n">
        <v>1576639.772507077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1.6928</v>
      </c>
      <c r="E18" t="n">
        <v>59.07</v>
      </c>
      <c r="F18" t="n">
        <v>54.87</v>
      </c>
      <c r="G18" t="n">
        <v>40.64</v>
      </c>
      <c r="H18" t="n">
        <v>0.68</v>
      </c>
      <c r="I18" t="n">
        <v>81</v>
      </c>
      <c r="J18" t="n">
        <v>129.92</v>
      </c>
      <c r="K18" t="n">
        <v>45</v>
      </c>
      <c r="L18" t="n">
        <v>5</v>
      </c>
      <c r="M18" t="n">
        <v>79</v>
      </c>
      <c r="N18" t="n">
        <v>19.92</v>
      </c>
      <c r="O18" t="n">
        <v>16257.24</v>
      </c>
      <c r="P18" t="n">
        <v>554.89</v>
      </c>
      <c r="Q18" t="n">
        <v>1367.42</v>
      </c>
      <c r="R18" t="n">
        <v>180.68</v>
      </c>
      <c r="S18" t="n">
        <v>104.26</v>
      </c>
      <c r="T18" t="n">
        <v>36992.81</v>
      </c>
      <c r="U18" t="n">
        <v>0.58</v>
      </c>
      <c r="V18" t="n">
        <v>0.87</v>
      </c>
      <c r="W18" t="n">
        <v>20.78</v>
      </c>
      <c r="X18" t="n">
        <v>2.29</v>
      </c>
      <c r="Y18" t="n">
        <v>1</v>
      </c>
      <c r="Z18" t="n">
        <v>10</v>
      </c>
      <c r="AA18" t="n">
        <v>1262.82918387618</v>
      </c>
      <c r="AB18" t="n">
        <v>1727.85860147102</v>
      </c>
      <c r="AC18" t="n">
        <v>1562.954201611403</v>
      </c>
      <c r="AD18" t="n">
        <v>1262829.18387618</v>
      </c>
      <c r="AE18" t="n">
        <v>1727858.60147102</v>
      </c>
      <c r="AF18" t="n">
        <v>2.820802274589523e-06</v>
      </c>
      <c r="AG18" t="n">
        <v>2.46125</v>
      </c>
      <c r="AH18" t="n">
        <v>1562954.201611403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1.6991</v>
      </c>
      <c r="E19" t="n">
        <v>58.86</v>
      </c>
      <c r="F19" t="n">
        <v>54.76</v>
      </c>
      <c r="G19" t="n">
        <v>42.67</v>
      </c>
      <c r="H19" t="n">
        <v>0.71</v>
      </c>
      <c r="I19" t="n">
        <v>77</v>
      </c>
      <c r="J19" t="n">
        <v>130.25</v>
      </c>
      <c r="K19" t="n">
        <v>45</v>
      </c>
      <c r="L19" t="n">
        <v>5.25</v>
      </c>
      <c r="M19" t="n">
        <v>75</v>
      </c>
      <c r="N19" t="n">
        <v>20</v>
      </c>
      <c r="O19" t="n">
        <v>16298.23</v>
      </c>
      <c r="P19" t="n">
        <v>551.73</v>
      </c>
      <c r="Q19" t="n">
        <v>1367.48</v>
      </c>
      <c r="R19" t="n">
        <v>177.54</v>
      </c>
      <c r="S19" t="n">
        <v>104.26</v>
      </c>
      <c r="T19" t="n">
        <v>35439.89</v>
      </c>
      <c r="U19" t="n">
        <v>0.59</v>
      </c>
      <c r="V19" t="n">
        <v>0.88</v>
      </c>
      <c r="W19" t="n">
        <v>20.76</v>
      </c>
      <c r="X19" t="n">
        <v>2.17</v>
      </c>
      <c r="Y19" t="n">
        <v>1</v>
      </c>
      <c r="Z19" t="n">
        <v>10</v>
      </c>
      <c r="AA19" t="n">
        <v>1252.767710980015</v>
      </c>
      <c r="AB19" t="n">
        <v>1714.09205037363</v>
      </c>
      <c r="AC19" t="n">
        <v>1550.501510829273</v>
      </c>
      <c r="AD19" t="n">
        <v>1252767.710980015</v>
      </c>
      <c r="AE19" t="n">
        <v>1714092.05037363</v>
      </c>
      <c r="AF19" t="n">
        <v>2.83130029817761e-06</v>
      </c>
      <c r="AG19" t="n">
        <v>2.4525</v>
      </c>
      <c r="AH19" t="n">
        <v>1550501.510829273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1.7049</v>
      </c>
      <c r="E20" t="n">
        <v>58.65</v>
      </c>
      <c r="F20" t="n">
        <v>54.66</v>
      </c>
      <c r="G20" t="n">
        <v>44.92</v>
      </c>
      <c r="H20" t="n">
        <v>0.74</v>
      </c>
      <c r="I20" t="n">
        <v>73</v>
      </c>
      <c r="J20" t="n">
        <v>130.58</v>
      </c>
      <c r="K20" t="n">
        <v>45</v>
      </c>
      <c r="L20" t="n">
        <v>5.5</v>
      </c>
      <c r="M20" t="n">
        <v>71</v>
      </c>
      <c r="N20" t="n">
        <v>20.09</v>
      </c>
      <c r="O20" t="n">
        <v>16339.24</v>
      </c>
      <c r="P20" t="n">
        <v>549.75</v>
      </c>
      <c r="Q20" t="n">
        <v>1367.5</v>
      </c>
      <c r="R20" t="n">
        <v>173.94</v>
      </c>
      <c r="S20" t="n">
        <v>104.26</v>
      </c>
      <c r="T20" t="n">
        <v>33662.27</v>
      </c>
      <c r="U20" t="n">
        <v>0.6</v>
      </c>
      <c r="V20" t="n">
        <v>0.88</v>
      </c>
      <c r="W20" t="n">
        <v>20.77</v>
      </c>
      <c r="X20" t="n">
        <v>2.08</v>
      </c>
      <c r="Y20" t="n">
        <v>1</v>
      </c>
      <c r="Z20" t="n">
        <v>10</v>
      </c>
      <c r="AA20" t="n">
        <v>1244.891851972192</v>
      </c>
      <c r="AB20" t="n">
        <v>1703.315952620751</v>
      </c>
      <c r="AC20" t="n">
        <v>1540.753868721579</v>
      </c>
      <c r="AD20" t="n">
        <v>1244891.851972192</v>
      </c>
      <c r="AE20" t="n">
        <v>1703315.952620751</v>
      </c>
      <c r="AF20" t="n">
        <v>2.840965145290452e-06</v>
      </c>
      <c r="AG20" t="n">
        <v>2.44375</v>
      </c>
      <c r="AH20" t="n">
        <v>1540753.868721579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1.711</v>
      </c>
      <c r="E21" t="n">
        <v>58.45</v>
      </c>
      <c r="F21" t="n">
        <v>54.55</v>
      </c>
      <c r="G21" t="n">
        <v>47.44</v>
      </c>
      <c r="H21" t="n">
        <v>0.78</v>
      </c>
      <c r="I21" t="n">
        <v>69</v>
      </c>
      <c r="J21" t="n">
        <v>130.92</v>
      </c>
      <c r="K21" t="n">
        <v>45</v>
      </c>
      <c r="L21" t="n">
        <v>5.75</v>
      </c>
      <c r="M21" t="n">
        <v>67</v>
      </c>
      <c r="N21" t="n">
        <v>20.17</v>
      </c>
      <c r="O21" t="n">
        <v>16380.29</v>
      </c>
      <c r="P21" t="n">
        <v>546.02</v>
      </c>
      <c r="Q21" t="n">
        <v>1367.45</v>
      </c>
      <c r="R21" t="n">
        <v>170.49</v>
      </c>
      <c r="S21" t="n">
        <v>104.26</v>
      </c>
      <c r="T21" t="n">
        <v>31955.54</v>
      </c>
      <c r="U21" t="n">
        <v>0.61</v>
      </c>
      <c r="V21" t="n">
        <v>0.88</v>
      </c>
      <c r="W21" t="n">
        <v>20.76</v>
      </c>
      <c r="X21" t="n">
        <v>1.97</v>
      </c>
      <c r="Y21" t="n">
        <v>1</v>
      </c>
      <c r="Z21" t="n">
        <v>10</v>
      </c>
      <c r="AA21" t="n">
        <v>1234.306067375607</v>
      </c>
      <c r="AB21" t="n">
        <v>1688.832015123845</v>
      </c>
      <c r="AC21" t="n">
        <v>1527.652257891045</v>
      </c>
      <c r="AD21" t="n">
        <v>1234306.067375607</v>
      </c>
      <c r="AE21" t="n">
        <v>1688832.015123845</v>
      </c>
      <c r="AF21" t="n">
        <v>2.851129898288441e-06</v>
      </c>
      <c r="AG21" t="n">
        <v>2.435416666666667</v>
      </c>
      <c r="AH21" t="n">
        <v>1527652.257891045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1.7163</v>
      </c>
      <c r="E22" t="n">
        <v>58.27</v>
      </c>
      <c r="F22" t="n">
        <v>54.45</v>
      </c>
      <c r="G22" t="n">
        <v>49.5</v>
      </c>
      <c r="H22" t="n">
        <v>0.8100000000000001</v>
      </c>
      <c r="I22" t="n">
        <v>66</v>
      </c>
      <c r="J22" t="n">
        <v>131.25</v>
      </c>
      <c r="K22" t="n">
        <v>45</v>
      </c>
      <c r="L22" t="n">
        <v>6</v>
      </c>
      <c r="M22" t="n">
        <v>64</v>
      </c>
      <c r="N22" t="n">
        <v>20.25</v>
      </c>
      <c r="O22" t="n">
        <v>16421.36</v>
      </c>
      <c r="P22" t="n">
        <v>543.26</v>
      </c>
      <c r="Q22" t="n">
        <v>1367.46</v>
      </c>
      <c r="R22" t="n">
        <v>167.49</v>
      </c>
      <c r="S22" t="n">
        <v>104.26</v>
      </c>
      <c r="T22" t="n">
        <v>30471.27</v>
      </c>
      <c r="U22" t="n">
        <v>0.62</v>
      </c>
      <c r="V22" t="n">
        <v>0.88</v>
      </c>
      <c r="W22" t="n">
        <v>20.74</v>
      </c>
      <c r="X22" t="n">
        <v>1.87</v>
      </c>
      <c r="Y22" t="n">
        <v>1</v>
      </c>
      <c r="Z22" t="n">
        <v>10</v>
      </c>
      <c r="AA22" t="n">
        <v>1225.808912752135</v>
      </c>
      <c r="AB22" t="n">
        <v>1677.205833300006</v>
      </c>
      <c r="AC22" t="n">
        <v>1517.135662543024</v>
      </c>
      <c r="AD22" t="n">
        <v>1225808.912752134</v>
      </c>
      <c r="AE22" t="n">
        <v>1677205.833300006</v>
      </c>
      <c r="AF22" t="n">
        <v>2.859961568926038e-06</v>
      </c>
      <c r="AG22" t="n">
        <v>2.427916666666667</v>
      </c>
      <c r="AH22" t="n">
        <v>1517135.662543024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1.7208</v>
      </c>
      <c r="E23" t="n">
        <v>58.11</v>
      </c>
      <c r="F23" t="n">
        <v>54.37</v>
      </c>
      <c r="G23" t="n">
        <v>51.78</v>
      </c>
      <c r="H23" t="n">
        <v>0.84</v>
      </c>
      <c r="I23" t="n">
        <v>63</v>
      </c>
      <c r="J23" t="n">
        <v>131.58</v>
      </c>
      <c r="K23" t="n">
        <v>45</v>
      </c>
      <c r="L23" t="n">
        <v>6.25</v>
      </c>
      <c r="M23" t="n">
        <v>61</v>
      </c>
      <c r="N23" t="n">
        <v>20.34</v>
      </c>
      <c r="O23" t="n">
        <v>16462.46</v>
      </c>
      <c r="P23" t="n">
        <v>540.84</v>
      </c>
      <c r="Q23" t="n">
        <v>1367.43</v>
      </c>
      <c r="R23" t="n">
        <v>164.89</v>
      </c>
      <c r="S23" t="n">
        <v>104.26</v>
      </c>
      <c r="T23" t="n">
        <v>29187.4</v>
      </c>
      <c r="U23" t="n">
        <v>0.63</v>
      </c>
      <c r="V23" t="n">
        <v>0.88</v>
      </c>
      <c r="W23" t="n">
        <v>20.74</v>
      </c>
      <c r="X23" t="n">
        <v>1.79</v>
      </c>
      <c r="Y23" t="n">
        <v>1</v>
      </c>
      <c r="Z23" t="n">
        <v>10</v>
      </c>
      <c r="AA23" t="n">
        <v>1218.563768856671</v>
      </c>
      <c r="AB23" t="n">
        <v>1667.292707789042</v>
      </c>
      <c r="AC23" t="n">
        <v>1508.168631817668</v>
      </c>
      <c r="AD23" t="n">
        <v>1218563.768856671</v>
      </c>
      <c r="AE23" t="n">
        <v>1667292.707789042</v>
      </c>
      <c r="AF23" t="n">
        <v>2.867460157203244e-06</v>
      </c>
      <c r="AG23" t="n">
        <v>2.42125</v>
      </c>
      <c r="AH23" t="n">
        <v>1508168.631817668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1.725</v>
      </c>
      <c r="E24" t="n">
        <v>57.97</v>
      </c>
      <c r="F24" t="n">
        <v>54.28</v>
      </c>
      <c r="G24" t="n">
        <v>53.39</v>
      </c>
      <c r="H24" t="n">
        <v>0.87</v>
      </c>
      <c r="I24" t="n">
        <v>61</v>
      </c>
      <c r="J24" t="n">
        <v>131.92</v>
      </c>
      <c r="K24" t="n">
        <v>45</v>
      </c>
      <c r="L24" t="n">
        <v>6.5</v>
      </c>
      <c r="M24" t="n">
        <v>59</v>
      </c>
      <c r="N24" t="n">
        <v>20.42</v>
      </c>
      <c r="O24" t="n">
        <v>16503.6</v>
      </c>
      <c r="P24" t="n">
        <v>537.74</v>
      </c>
      <c r="Q24" t="n">
        <v>1367.43</v>
      </c>
      <c r="R24" t="n">
        <v>161.85</v>
      </c>
      <c r="S24" t="n">
        <v>104.26</v>
      </c>
      <c r="T24" t="n">
        <v>27678.05</v>
      </c>
      <c r="U24" t="n">
        <v>0.64</v>
      </c>
      <c r="V24" t="n">
        <v>0.88</v>
      </c>
      <c r="W24" t="n">
        <v>20.74</v>
      </c>
      <c r="X24" t="n">
        <v>1.7</v>
      </c>
      <c r="Y24" t="n">
        <v>1</v>
      </c>
      <c r="Z24" t="n">
        <v>10</v>
      </c>
      <c r="AA24" t="n">
        <v>1210.537338302388</v>
      </c>
      <c r="AB24" t="n">
        <v>1656.310591403548</v>
      </c>
      <c r="AC24" t="n">
        <v>1498.234633206508</v>
      </c>
      <c r="AD24" t="n">
        <v>1210537.338302388</v>
      </c>
      <c r="AE24" t="n">
        <v>1656310.591403548</v>
      </c>
      <c r="AF24" t="n">
        <v>2.874458839595302e-06</v>
      </c>
      <c r="AG24" t="n">
        <v>2.415416666666667</v>
      </c>
      <c r="AH24" t="n">
        <v>1498234.633206508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1.7299</v>
      </c>
      <c r="E25" t="n">
        <v>57.81</v>
      </c>
      <c r="F25" t="n">
        <v>54.19</v>
      </c>
      <c r="G25" t="n">
        <v>56.06</v>
      </c>
      <c r="H25" t="n">
        <v>0.9</v>
      </c>
      <c r="I25" t="n">
        <v>58</v>
      </c>
      <c r="J25" t="n">
        <v>132.25</v>
      </c>
      <c r="K25" t="n">
        <v>45</v>
      </c>
      <c r="L25" t="n">
        <v>6.75</v>
      </c>
      <c r="M25" t="n">
        <v>56</v>
      </c>
      <c r="N25" t="n">
        <v>20.5</v>
      </c>
      <c r="O25" t="n">
        <v>16544.76</v>
      </c>
      <c r="P25" t="n">
        <v>535.64</v>
      </c>
      <c r="Q25" t="n">
        <v>1367.36</v>
      </c>
      <c r="R25" t="n">
        <v>159.28</v>
      </c>
      <c r="S25" t="n">
        <v>104.26</v>
      </c>
      <c r="T25" t="n">
        <v>26407.36</v>
      </c>
      <c r="U25" t="n">
        <v>0.65</v>
      </c>
      <c r="V25" t="n">
        <v>0.88</v>
      </c>
      <c r="W25" t="n">
        <v>20.73</v>
      </c>
      <c r="X25" t="n">
        <v>1.61</v>
      </c>
      <c r="Y25" t="n">
        <v>1</v>
      </c>
      <c r="Z25" t="n">
        <v>10</v>
      </c>
      <c r="AA25" t="n">
        <v>1203.463061401468</v>
      </c>
      <c r="AB25" t="n">
        <v>1646.63125365264</v>
      </c>
      <c r="AC25" t="n">
        <v>1489.47907786551</v>
      </c>
      <c r="AD25" t="n">
        <v>1203463.061401468</v>
      </c>
      <c r="AE25" t="n">
        <v>1646631.25365264</v>
      </c>
      <c r="AF25" t="n">
        <v>2.882623969052703e-06</v>
      </c>
      <c r="AG25" t="n">
        <v>2.40875</v>
      </c>
      <c r="AH25" t="n">
        <v>1489479.07786551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1.7325</v>
      </c>
      <c r="E26" t="n">
        <v>57.72</v>
      </c>
      <c r="F26" t="n">
        <v>54.16</v>
      </c>
      <c r="G26" t="n">
        <v>58.02</v>
      </c>
      <c r="H26" t="n">
        <v>0.93</v>
      </c>
      <c r="I26" t="n">
        <v>56</v>
      </c>
      <c r="J26" t="n">
        <v>132.58</v>
      </c>
      <c r="K26" t="n">
        <v>45</v>
      </c>
      <c r="L26" t="n">
        <v>7</v>
      </c>
      <c r="M26" t="n">
        <v>54</v>
      </c>
      <c r="N26" t="n">
        <v>20.59</v>
      </c>
      <c r="O26" t="n">
        <v>16585.95</v>
      </c>
      <c r="P26" t="n">
        <v>533.25</v>
      </c>
      <c r="Q26" t="n">
        <v>1367.35</v>
      </c>
      <c r="R26" t="n">
        <v>157.86</v>
      </c>
      <c r="S26" t="n">
        <v>104.26</v>
      </c>
      <c r="T26" t="n">
        <v>25704.03</v>
      </c>
      <c r="U26" t="n">
        <v>0.66</v>
      </c>
      <c r="V26" t="n">
        <v>0.89</v>
      </c>
      <c r="W26" t="n">
        <v>20.73</v>
      </c>
      <c r="X26" t="n">
        <v>1.58</v>
      </c>
      <c r="Y26" t="n">
        <v>1</v>
      </c>
      <c r="Z26" t="n">
        <v>10</v>
      </c>
      <c r="AA26" t="n">
        <v>1198.083316316677</v>
      </c>
      <c r="AB26" t="n">
        <v>1639.270449090025</v>
      </c>
      <c r="AC26" t="n">
        <v>1482.820778159397</v>
      </c>
      <c r="AD26" t="n">
        <v>1198083.316316677</v>
      </c>
      <c r="AE26" t="n">
        <v>1639270.449090025</v>
      </c>
      <c r="AF26" t="n">
        <v>2.886956486723976e-06</v>
      </c>
      <c r="AG26" t="n">
        <v>2.405</v>
      </c>
      <c r="AH26" t="n">
        <v>1482820.778159397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1.7362</v>
      </c>
      <c r="E27" t="n">
        <v>57.6</v>
      </c>
      <c r="F27" t="n">
        <v>54.09</v>
      </c>
      <c r="G27" t="n">
        <v>60.1</v>
      </c>
      <c r="H27" t="n">
        <v>0.96</v>
      </c>
      <c r="I27" t="n">
        <v>54</v>
      </c>
      <c r="J27" t="n">
        <v>132.92</v>
      </c>
      <c r="K27" t="n">
        <v>45</v>
      </c>
      <c r="L27" t="n">
        <v>7.25</v>
      </c>
      <c r="M27" t="n">
        <v>52</v>
      </c>
      <c r="N27" t="n">
        <v>20.67</v>
      </c>
      <c r="O27" t="n">
        <v>16627.17</v>
      </c>
      <c r="P27" t="n">
        <v>530.47</v>
      </c>
      <c r="Q27" t="n">
        <v>1367.33</v>
      </c>
      <c r="R27" t="n">
        <v>155.72</v>
      </c>
      <c r="S27" t="n">
        <v>104.26</v>
      </c>
      <c r="T27" t="n">
        <v>24646.53</v>
      </c>
      <c r="U27" t="n">
        <v>0.67</v>
      </c>
      <c r="V27" t="n">
        <v>0.89</v>
      </c>
      <c r="W27" t="n">
        <v>20.72</v>
      </c>
      <c r="X27" t="n">
        <v>1.51</v>
      </c>
      <c r="Y27" t="n">
        <v>1</v>
      </c>
      <c r="Z27" t="n">
        <v>10</v>
      </c>
      <c r="AA27" t="n">
        <v>1191.107503912142</v>
      </c>
      <c r="AB27" t="n">
        <v>1629.725834807017</v>
      </c>
      <c r="AC27" t="n">
        <v>1474.187088467609</v>
      </c>
      <c r="AD27" t="n">
        <v>1191107.503912142</v>
      </c>
      <c r="AE27" t="n">
        <v>1629725.834807017</v>
      </c>
      <c r="AF27" t="n">
        <v>2.89312199264079e-06</v>
      </c>
      <c r="AG27" t="n">
        <v>2.4</v>
      </c>
      <c r="AH27" t="n">
        <v>1474187.088467609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1.7388</v>
      </c>
      <c r="E28" t="n">
        <v>57.51</v>
      </c>
      <c r="F28" t="n">
        <v>54.05</v>
      </c>
      <c r="G28" t="n">
        <v>62.36</v>
      </c>
      <c r="H28" t="n">
        <v>0.99</v>
      </c>
      <c r="I28" t="n">
        <v>52</v>
      </c>
      <c r="J28" t="n">
        <v>133.25</v>
      </c>
      <c r="K28" t="n">
        <v>45</v>
      </c>
      <c r="L28" t="n">
        <v>7.5</v>
      </c>
      <c r="M28" t="n">
        <v>50</v>
      </c>
      <c r="N28" t="n">
        <v>20.76</v>
      </c>
      <c r="O28" t="n">
        <v>16668.43</v>
      </c>
      <c r="P28" t="n">
        <v>528.6</v>
      </c>
      <c r="Q28" t="n">
        <v>1367.44</v>
      </c>
      <c r="R28" t="n">
        <v>154.16</v>
      </c>
      <c r="S28" t="n">
        <v>104.26</v>
      </c>
      <c r="T28" t="n">
        <v>23875.36</v>
      </c>
      <c r="U28" t="n">
        <v>0.68</v>
      </c>
      <c r="V28" t="n">
        <v>0.89</v>
      </c>
      <c r="W28" t="n">
        <v>20.73</v>
      </c>
      <c r="X28" t="n">
        <v>1.47</v>
      </c>
      <c r="Y28" t="n">
        <v>1</v>
      </c>
      <c r="Z28" t="n">
        <v>10</v>
      </c>
      <c r="AA28" t="n">
        <v>1186.409766290407</v>
      </c>
      <c r="AB28" t="n">
        <v>1623.298182943403</v>
      </c>
      <c r="AC28" t="n">
        <v>1468.372882676593</v>
      </c>
      <c r="AD28" t="n">
        <v>1186409.766290407</v>
      </c>
      <c r="AE28" t="n">
        <v>1623298.182943403</v>
      </c>
      <c r="AF28" t="n">
        <v>2.897454510312064e-06</v>
      </c>
      <c r="AG28" t="n">
        <v>2.39625</v>
      </c>
      <c r="AH28" t="n">
        <v>1468372.882676593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1.7425</v>
      </c>
      <c r="E29" t="n">
        <v>57.39</v>
      </c>
      <c r="F29" t="n">
        <v>53.98</v>
      </c>
      <c r="G29" t="n">
        <v>64.77</v>
      </c>
      <c r="H29" t="n">
        <v>1.03</v>
      </c>
      <c r="I29" t="n">
        <v>50</v>
      </c>
      <c r="J29" t="n">
        <v>133.59</v>
      </c>
      <c r="K29" t="n">
        <v>45</v>
      </c>
      <c r="L29" t="n">
        <v>7.75</v>
      </c>
      <c r="M29" t="n">
        <v>48</v>
      </c>
      <c r="N29" t="n">
        <v>20.84</v>
      </c>
      <c r="O29" t="n">
        <v>16709.71</v>
      </c>
      <c r="P29" t="n">
        <v>525.98</v>
      </c>
      <c r="Q29" t="n">
        <v>1367.27</v>
      </c>
      <c r="R29" t="n">
        <v>152.1</v>
      </c>
      <c r="S29" t="n">
        <v>104.26</v>
      </c>
      <c r="T29" t="n">
        <v>22856.22</v>
      </c>
      <c r="U29" t="n">
        <v>0.6899999999999999</v>
      </c>
      <c r="V29" t="n">
        <v>0.89</v>
      </c>
      <c r="W29" t="n">
        <v>20.72</v>
      </c>
      <c r="X29" t="n">
        <v>1.4</v>
      </c>
      <c r="Y29" t="n">
        <v>1</v>
      </c>
      <c r="Z29" t="n">
        <v>10</v>
      </c>
      <c r="AA29" t="n">
        <v>1179.705701201919</v>
      </c>
      <c r="AB29" t="n">
        <v>1614.125385326855</v>
      </c>
      <c r="AC29" t="n">
        <v>1460.075523990466</v>
      </c>
      <c r="AD29" t="n">
        <v>1179705.701201919</v>
      </c>
      <c r="AE29" t="n">
        <v>1614125.385326855</v>
      </c>
      <c r="AF29" t="n">
        <v>2.903620016228877e-06</v>
      </c>
      <c r="AG29" t="n">
        <v>2.39125</v>
      </c>
      <c r="AH29" t="n">
        <v>1460075.523990466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1.7458</v>
      </c>
      <c r="E30" t="n">
        <v>57.28</v>
      </c>
      <c r="F30" t="n">
        <v>53.92</v>
      </c>
      <c r="G30" t="n">
        <v>67.40000000000001</v>
      </c>
      <c r="H30" t="n">
        <v>1.06</v>
      </c>
      <c r="I30" t="n">
        <v>48</v>
      </c>
      <c r="J30" t="n">
        <v>133.92</v>
      </c>
      <c r="K30" t="n">
        <v>45</v>
      </c>
      <c r="L30" t="n">
        <v>8</v>
      </c>
      <c r="M30" t="n">
        <v>46</v>
      </c>
      <c r="N30" t="n">
        <v>20.93</v>
      </c>
      <c r="O30" t="n">
        <v>16751.02</v>
      </c>
      <c r="P30" t="n">
        <v>523.5</v>
      </c>
      <c r="Q30" t="n">
        <v>1367.33</v>
      </c>
      <c r="R30" t="n">
        <v>150.42</v>
      </c>
      <c r="S30" t="n">
        <v>104.26</v>
      </c>
      <c r="T30" t="n">
        <v>22023.77</v>
      </c>
      <c r="U30" t="n">
        <v>0.6899999999999999</v>
      </c>
      <c r="V30" t="n">
        <v>0.89</v>
      </c>
      <c r="W30" t="n">
        <v>20.72</v>
      </c>
      <c r="X30" t="n">
        <v>1.34</v>
      </c>
      <c r="Y30" t="n">
        <v>1</v>
      </c>
      <c r="Z30" t="n">
        <v>10</v>
      </c>
      <c r="AA30" t="n">
        <v>1173.569728298646</v>
      </c>
      <c r="AB30" t="n">
        <v>1605.729876500578</v>
      </c>
      <c r="AC30" t="n">
        <v>1452.481270743398</v>
      </c>
      <c r="AD30" t="n">
        <v>1173569.728298646</v>
      </c>
      <c r="AE30" t="n">
        <v>1605729.876500578</v>
      </c>
      <c r="AF30" t="n">
        <v>2.909118980965494e-06</v>
      </c>
      <c r="AG30" t="n">
        <v>2.386666666666667</v>
      </c>
      <c r="AH30" t="n">
        <v>1452481.270743398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1.7468</v>
      </c>
      <c r="E31" t="n">
        <v>57.25</v>
      </c>
      <c r="F31" t="n">
        <v>53.91</v>
      </c>
      <c r="G31" t="n">
        <v>68.83</v>
      </c>
      <c r="H31" t="n">
        <v>1.09</v>
      </c>
      <c r="I31" t="n">
        <v>47</v>
      </c>
      <c r="J31" t="n">
        <v>134.26</v>
      </c>
      <c r="K31" t="n">
        <v>45</v>
      </c>
      <c r="L31" t="n">
        <v>8.25</v>
      </c>
      <c r="M31" t="n">
        <v>45</v>
      </c>
      <c r="N31" t="n">
        <v>21.01</v>
      </c>
      <c r="O31" t="n">
        <v>16792.37</v>
      </c>
      <c r="P31" t="n">
        <v>520.89</v>
      </c>
      <c r="Q31" t="n">
        <v>1367.37</v>
      </c>
      <c r="R31" t="n">
        <v>149.83</v>
      </c>
      <c r="S31" t="n">
        <v>104.26</v>
      </c>
      <c r="T31" t="n">
        <v>21736.69</v>
      </c>
      <c r="U31" t="n">
        <v>0.7</v>
      </c>
      <c r="V31" t="n">
        <v>0.89</v>
      </c>
      <c r="W31" t="n">
        <v>20.73</v>
      </c>
      <c r="X31" t="n">
        <v>1.34</v>
      </c>
      <c r="Y31" t="n">
        <v>1</v>
      </c>
      <c r="Z31" t="n">
        <v>10</v>
      </c>
      <c r="AA31" t="n">
        <v>1169.207268404159</v>
      </c>
      <c r="AB31" t="n">
        <v>1599.760966414793</v>
      </c>
      <c r="AC31" t="n">
        <v>1447.082025058782</v>
      </c>
      <c r="AD31" t="n">
        <v>1169207.268404159</v>
      </c>
      <c r="AE31" t="n">
        <v>1599760.966414793</v>
      </c>
      <c r="AF31" t="n">
        <v>2.910785333915984e-06</v>
      </c>
      <c r="AG31" t="n">
        <v>2.385416666666667</v>
      </c>
      <c r="AH31" t="n">
        <v>1447082.025058782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1.7505</v>
      </c>
      <c r="E32" t="n">
        <v>57.13</v>
      </c>
      <c r="F32" t="n">
        <v>53.84</v>
      </c>
      <c r="G32" t="n">
        <v>71.79000000000001</v>
      </c>
      <c r="H32" t="n">
        <v>1.12</v>
      </c>
      <c r="I32" t="n">
        <v>45</v>
      </c>
      <c r="J32" t="n">
        <v>134.59</v>
      </c>
      <c r="K32" t="n">
        <v>45</v>
      </c>
      <c r="L32" t="n">
        <v>8.5</v>
      </c>
      <c r="M32" t="n">
        <v>43</v>
      </c>
      <c r="N32" t="n">
        <v>21.1</v>
      </c>
      <c r="O32" t="n">
        <v>16833.86</v>
      </c>
      <c r="P32" t="n">
        <v>518.71</v>
      </c>
      <c r="Q32" t="n">
        <v>1367.33</v>
      </c>
      <c r="R32" t="n">
        <v>147.62</v>
      </c>
      <c r="S32" t="n">
        <v>104.26</v>
      </c>
      <c r="T32" t="n">
        <v>20642.1</v>
      </c>
      <c r="U32" t="n">
        <v>0.71</v>
      </c>
      <c r="V32" t="n">
        <v>0.89</v>
      </c>
      <c r="W32" t="n">
        <v>20.72</v>
      </c>
      <c r="X32" t="n">
        <v>1.27</v>
      </c>
      <c r="Y32" t="n">
        <v>1</v>
      </c>
      <c r="Z32" t="n">
        <v>10</v>
      </c>
      <c r="AA32" t="n">
        <v>1163.177713461296</v>
      </c>
      <c r="AB32" t="n">
        <v>1591.511063336778</v>
      </c>
      <c r="AC32" t="n">
        <v>1439.619481151722</v>
      </c>
      <c r="AD32" t="n">
        <v>1163177.713461296</v>
      </c>
      <c r="AE32" t="n">
        <v>1591511.063336778</v>
      </c>
      <c r="AF32" t="n">
        <v>2.916950839832797e-06</v>
      </c>
      <c r="AG32" t="n">
        <v>2.380416666666667</v>
      </c>
      <c r="AH32" t="n">
        <v>1439619.481151722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1.7519</v>
      </c>
      <c r="E33" t="n">
        <v>57.08</v>
      </c>
      <c r="F33" t="n">
        <v>53.82</v>
      </c>
      <c r="G33" t="n">
        <v>73.40000000000001</v>
      </c>
      <c r="H33" t="n">
        <v>1.15</v>
      </c>
      <c r="I33" t="n">
        <v>44</v>
      </c>
      <c r="J33" t="n">
        <v>134.93</v>
      </c>
      <c r="K33" t="n">
        <v>45</v>
      </c>
      <c r="L33" t="n">
        <v>8.75</v>
      </c>
      <c r="M33" t="n">
        <v>42</v>
      </c>
      <c r="N33" t="n">
        <v>21.18</v>
      </c>
      <c r="O33" t="n">
        <v>16875.27</v>
      </c>
      <c r="P33" t="n">
        <v>516.33</v>
      </c>
      <c r="Q33" t="n">
        <v>1367.34</v>
      </c>
      <c r="R33" t="n">
        <v>147.14</v>
      </c>
      <c r="S33" t="n">
        <v>104.26</v>
      </c>
      <c r="T33" t="n">
        <v>20405.25</v>
      </c>
      <c r="U33" t="n">
        <v>0.71</v>
      </c>
      <c r="V33" t="n">
        <v>0.89</v>
      </c>
      <c r="W33" t="n">
        <v>20.71</v>
      </c>
      <c r="X33" t="n">
        <v>1.25</v>
      </c>
      <c r="Y33" t="n">
        <v>1</v>
      </c>
      <c r="Z33" t="n">
        <v>10</v>
      </c>
      <c r="AA33" t="n">
        <v>1158.804916032016</v>
      </c>
      <c r="AB33" t="n">
        <v>1585.52800897983</v>
      </c>
      <c r="AC33" t="n">
        <v>1434.20744110533</v>
      </c>
      <c r="AD33" t="n">
        <v>1158804.916032016</v>
      </c>
      <c r="AE33" t="n">
        <v>1585528.008979829</v>
      </c>
      <c r="AF33" t="n">
        <v>2.919283733963483e-06</v>
      </c>
      <c r="AG33" t="n">
        <v>2.378333333333333</v>
      </c>
      <c r="AH33" t="n">
        <v>1434207.44110533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1.7558</v>
      </c>
      <c r="E34" t="n">
        <v>56.95</v>
      </c>
      <c r="F34" t="n">
        <v>53.75</v>
      </c>
      <c r="G34" t="n">
        <v>76.78</v>
      </c>
      <c r="H34" t="n">
        <v>1.18</v>
      </c>
      <c r="I34" t="n">
        <v>42</v>
      </c>
      <c r="J34" t="n">
        <v>135.27</v>
      </c>
      <c r="K34" t="n">
        <v>45</v>
      </c>
      <c r="L34" t="n">
        <v>9</v>
      </c>
      <c r="M34" t="n">
        <v>40</v>
      </c>
      <c r="N34" t="n">
        <v>21.27</v>
      </c>
      <c r="O34" t="n">
        <v>16916.71</v>
      </c>
      <c r="P34" t="n">
        <v>513.72</v>
      </c>
      <c r="Q34" t="n">
        <v>1367.26</v>
      </c>
      <c r="R34" t="n">
        <v>144.47</v>
      </c>
      <c r="S34" t="n">
        <v>104.26</v>
      </c>
      <c r="T34" t="n">
        <v>19082.61</v>
      </c>
      <c r="U34" t="n">
        <v>0.72</v>
      </c>
      <c r="V34" t="n">
        <v>0.89</v>
      </c>
      <c r="W34" t="n">
        <v>20.71</v>
      </c>
      <c r="X34" t="n">
        <v>1.17</v>
      </c>
      <c r="Y34" t="n">
        <v>1</v>
      </c>
      <c r="Z34" t="n">
        <v>10</v>
      </c>
      <c r="AA34" t="n">
        <v>1152.089647346366</v>
      </c>
      <c r="AB34" t="n">
        <v>1576.339882107377</v>
      </c>
      <c r="AC34" t="n">
        <v>1425.896216165968</v>
      </c>
      <c r="AD34" t="n">
        <v>1152089.647346366</v>
      </c>
      <c r="AE34" t="n">
        <v>1576339.882107377</v>
      </c>
      <c r="AF34" t="n">
        <v>2.925782510470395e-06</v>
      </c>
      <c r="AG34" t="n">
        <v>2.372916666666667</v>
      </c>
      <c r="AH34" t="n">
        <v>1425896.216165968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1.7581</v>
      </c>
      <c r="E35" t="n">
        <v>56.88</v>
      </c>
      <c r="F35" t="n">
        <v>53.7</v>
      </c>
      <c r="G35" t="n">
        <v>78.59</v>
      </c>
      <c r="H35" t="n">
        <v>1.21</v>
      </c>
      <c r="I35" t="n">
        <v>41</v>
      </c>
      <c r="J35" t="n">
        <v>135.6</v>
      </c>
      <c r="K35" t="n">
        <v>45</v>
      </c>
      <c r="L35" t="n">
        <v>9.25</v>
      </c>
      <c r="M35" t="n">
        <v>39</v>
      </c>
      <c r="N35" t="n">
        <v>21.35</v>
      </c>
      <c r="O35" t="n">
        <v>16958.17</v>
      </c>
      <c r="P35" t="n">
        <v>511.18</v>
      </c>
      <c r="Q35" t="n">
        <v>1367.39</v>
      </c>
      <c r="R35" t="n">
        <v>143.39</v>
      </c>
      <c r="S35" t="n">
        <v>104.26</v>
      </c>
      <c r="T35" t="n">
        <v>18544.85</v>
      </c>
      <c r="U35" t="n">
        <v>0.73</v>
      </c>
      <c r="V35" t="n">
        <v>0.89</v>
      </c>
      <c r="W35" t="n">
        <v>20.7</v>
      </c>
      <c r="X35" t="n">
        <v>1.12</v>
      </c>
      <c r="Y35" t="n">
        <v>1</v>
      </c>
      <c r="Z35" t="n">
        <v>10</v>
      </c>
      <c r="AA35" t="n">
        <v>1146.700937124908</v>
      </c>
      <c r="AB35" t="n">
        <v>1568.966811049261</v>
      </c>
      <c r="AC35" t="n">
        <v>1419.226820661469</v>
      </c>
      <c r="AD35" t="n">
        <v>1146700.937124908</v>
      </c>
      <c r="AE35" t="n">
        <v>1568966.811049261</v>
      </c>
      <c r="AF35" t="n">
        <v>2.929615122256521e-06</v>
      </c>
      <c r="AG35" t="n">
        <v>2.37</v>
      </c>
      <c r="AH35" t="n">
        <v>1419226.820661469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1.759</v>
      </c>
      <c r="E36" t="n">
        <v>56.85</v>
      </c>
      <c r="F36" t="n">
        <v>53.69</v>
      </c>
      <c r="G36" t="n">
        <v>80.54000000000001</v>
      </c>
      <c r="H36" t="n">
        <v>1.24</v>
      </c>
      <c r="I36" t="n">
        <v>40</v>
      </c>
      <c r="J36" t="n">
        <v>135.94</v>
      </c>
      <c r="K36" t="n">
        <v>45</v>
      </c>
      <c r="L36" t="n">
        <v>9.5</v>
      </c>
      <c r="M36" t="n">
        <v>38</v>
      </c>
      <c r="N36" t="n">
        <v>21.44</v>
      </c>
      <c r="O36" t="n">
        <v>16999.67</v>
      </c>
      <c r="P36" t="n">
        <v>510.22</v>
      </c>
      <c r="Q36" t="n">
        <v>1367.27</v>
      </c>
      <c r="R36" t="n">
        <v>143.03</v>
      </c>
      <c r="S36" t="n">
        <v>104.26</v>
      </c>
      <c r="T36" t="n">
        <v>18372.98</v>
      </c>
      <c r="U36" t="n">
        <v>0.73</v>
      </c>
      <c r="V36" t="n">
        <v>0.89</v>
      </c>
      <c r="W36" t="n">
        <v>20.7</v>
      </c>
      <c r="X36" t="n">
        <v>1.12</v>
      </c>
      <c r="Y36" t="n">
        <v>1</v>
      </c>
      <c r="Z36" t="n">
        <v>10</v>
      </c>
      <c r="AA36" t="n">
        <v>1144.716448156865</v>
      </c>
      <c r="AB36" t="n">
        <v>1566.251545693712</v>
      </c>
      <c r="AC36" t="n">
        <v>1416.770696420554</v>
      </c>
      <c r="AD36" t="n">
        <v>1144716.448156865</v>
      </c>
      <c r="AE36" t="n">
        <v>1566251.545693712</v>
      </c>
      <c r="AF36" t="n">
        <v>2.931114839911962e-06</v>
      </c>
      <c r="AG36" t="n">
        <v>2.36875</v>
      </c>
      <c r="AH36" t="n">
        <v>1416770.696420554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1.7605</v>
      </c>
      <c r="E37" t="n">
        <v>56.8</v>
      </c>
      <c r="F37" t="n">
        <v>53.67</v>
      </c>
      <c r="G37" t="n">
        <v>82.56999999999999</v>
      </c>
      <c r="H37" t="n">
        <v>1.26</v>
      </c>
      <c r="I37" t="n">
        <v>39</v>
      </c>
      <c r="J37" t="n">
        <v>136.27</v>
      </c>
      <c r="K37" t="n">
        <v>45</v>
      </c>
      <c r="L37" t="n">
        <v>9.75</v>
      </c>
      <c r="M37" t="n">
        <v>37</v>
      </c>
      <c r="N37" t="n">
        <v>21.53</v>
      </c>
      <c r="O37" t="n">
        <v>17041.2</v>
      </c>
      <c r="P37" t="n">
        <v>507.72</v>
      </c>
      <c r="Q37" t="n">
        <v>1367.24</v>
      </c>
      <c r="R37" t="n">
        <v>142.36</v>
      </c>
      <c r="S37" t="n">
        <v>104.26</v>
      </c>
      <c r="T37" t="n">
        <v>18041.41</v>
      </c>
      <c r="U37" t="n">
        <v>0.73</v>
      </c>
      <c r="V37" t="n">
        <v>0.89</v>
      </c>
      <c r="W37" t="n">
        <v>20.7</v>
      </c>
      <c r="X37" t="n">
        <v>1.1</v>
      </c>
      <c r="Y37" t="n">
        <v>1</v>
      </c>
      <c r="Z37" t="n">
        <v>10</v>
      </c>
      <c r="AA37" t="n">
        <v>1140.150975593952</v>
      </c>
      <c r="AB37" t="n">
        <v>1560.004864718699</v>
      </c>
      <c r="AC37" t="n">
        <v>1411.120189910524</v>
      </c>
      <c r="AD37" t="n">
        <v>1140150.975593952</v>
      </c>
      <c r="AE37" t="n">
        <v>1560004.864718699</v>
      </c>
      <c r="AF37" t="n">
        <v>2.933614369337698e-06</v>
      </c>
      <c r="AG37" t="n">
        <v>2.366666666666667</v>
      </c>
      <c r="AH37" t="n">
        <v>1411120.189910525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1.7649</v>
      </c>
      <c r="E38" t="n">
        <v>56.66</v>
      </c>
      <c r="F38" t="n">
        <v>53.58</v>
      </c>
      <c r="G38" t="n">
        <v>86.89</v>
      </c>
      <c r="H38" t="n">
        <v>1.29</v>
      </c>
      <c r="I38" t="n">
        <v>37</v>
      </c>
      <c r="J38" t="n">
        <v>136.61</v>
      </c>
      <c r="K38" t="n">
        <v>45</v>
      </c>
      <c r="L38" t="n">
        <v>10</v>
      </c>
      <c r="M38" t="n">
        <v>35</v>
      </c>
      <c r="N38" t="n">
        <v>21.61</v>
      </c>
      <c r="O38" t="n">
        <v>17082.76</v>
      </c>
      <c r="P38" t="n">
        <v>503</v>
      </c>
      <c r="Q38" t="n">
        <v>1367.32</v>
      </c>
      <c r="R38" t="n">
        <v>139.2</v>
      </c>
      <c r="S38" t="n">
        <v>104.26</v>
      </c>
      <c r="T38" t="n">
        <v>16472.09</v>
      </c>
      <c r="U38" t="n">
        <v>0.75</v>
      </c>
      <c r="V38" t="n">
        <v>0.89</v>
      </c>
      <c r="W38" t="n">
        <v>20.7</v>
      </c>
      <c r="X38" t="n">
        <v>1.01</v>
      </c>
      <c r="Y38" t="n">
        <v>1</v>
      </c>
      <c r="Z38" t="n">
        <v>10</v>
      </c>
      <c r="AA38" t="n">
        <v>1130.143543586429</v>
      </c>
      <c r="AB38" t="n">
        <v>1546.312254749265</v>
      </c>
      <c r="AC38" t="n">
        <v>1398.734383418875</v>
      </c>
      <c r="AD38" t="n">
        <v>1130143.543586429</v>
      </c>
      <c r="AE38" t="n">
        <v>1546312.254749265</v>
      </c>
      <c r="AF38" t="n">
        <v>2.940946322319853e-06</v>
      </c>
      <c r="AG38" t="n">
        <v>2.360833333333333</v>
      </c>
      <c r="AH38" t="n">
        <v>1398734.383418875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1.764</v>
      </c>
      <c r="E39" t="n">
        <v>56.69</v>
      </c>
      <c r="F39" t="n">
        <v>53.61</v>
      </c>
      <c r="G39" t="n">
        <v>86.94</v>
      </c>
      <c r="H39" t="n">
        <v>1.32</v>
      </c>
      <c r="I39" t="n">
        <v>37</v>
      </c>
      <c r="J39" t="n">
        <v>136.95</v>
      </c>
      <c r="K39" t="n">
        <v>45</v>
      </c>
      <c r="L39" t="n">
        <v>10.25</v>
      </c>
      <c r="M39" t="n">
        <v>35</v>
      </c>
      <c r="N39" t="n">
        <v>21.7</v>
      </c>
      <c r="O39" t="n">
        <v>17124.35</v>
      </c>
      <c r="P39" t="n">
        <v>502.04</v>
      </c>
      <c r="Q39" t="n">
        <v>1367.22</v>
      </c>
      <c r="R39" t="n">
        <v>140.16</v>
      </c>
      <c r="S39" t="n">
        <v>104.26</v>
      </c>
      <c r="T39" t="n">
        <v>16951.24</v>
      </c>
      <c r="U39" t="n">
        <v>0.74</v>
      </c>
      <c r="V39" t="n">
        <v>0.89</v>
      </c>
      <c r="W39" t="n">
        <v>20.7</v>
      </c>
      <c r="X39" t="n">
        <v>1.04</v>
      </c>
      <c r="Y39" t="n">
        <v>1</v>
      </c>
      <c r="Z39" t="n">
        <v>10</v>
      </c>
      <c r="AA39" t="n">
        <v>1129.637278766699</v>
      </c>
      <c r="AB39" t="n">
        <v>1545.619560888083</v>
      </c>
      <c r="AC39" t="n">
        <v>1398.107799287602</v>
      </c>
      <c r="AD39" t="n">
        <v>1129637.278766699</v>
      </c>
      <c r="AE39" t="n">
        <v>1545619.560888083</v>
      </c>
      <c r="AF39" t="n">
        <v>2.939446604664412e-06</v>
      </c>
      <c r="AG39" t="n">
        <v>2.362083333333333</v>
      </c>
      <c r="AH39" t="n">
        <v>1398107.799287602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1.7655</v>
      </c>
      <c r="E40" t="n">
        <v>56.64</v>
      </c>
      <c r="F40" t="n">
        <v>53.59</v>
      </c>
      <c r="G40" t="n">
        <v>89.31999999999999</v>
      </c>
      <c r="H40" t="n">
        <v>1.35</v>
      </c>
      <c r="I40" t="n">
        <v>36</v>
      </c>
      <c r="J40" t="n">
        <v>137.29</v>
      </c>
      <c r="K40" t="n">
        <v>45</v>
      </c>
      <c r="L40" t="n">
        <v>10.5</v>
      </c>
      <c r="M40" t="n">
        <v>34</v>
      </c>
      <c r="N40" t="n">
        <v>21.79</v>
      </c>
      <c r="O40" t="n">
        <v>17165.97</v>
      </c>
      <c r="P40" t="n">
        <v>500.15</v>
      </c>
      <c r="Q40" t="n">
        <v>1367.31</v>
      </c>
      <c r="R40" t="n">
        <v>139.47</v>
      </c>
      <c r="S40" t="n">
        <v>104.26</v>
      </c>
      <c r="T40" t="n">
        <v>16611.95</v>
      </c>
      <c r="U40" t="n">
        <v>0.75</v>
      </c>
      <c r="V40" t="n">
        <v>0.89</v>
      </c>
      <c r="W40" t="n">
        <v>20.7</v>
      </c>
      <c r="X40" t="n">
        <v>1.01</v>
      </c>
      <c r="Y40" t="n">
        <v>1</v>
      </c>
      <c r="Z40" t="n">
        <v>10</v>
      </c>
      <c r="AA40" t="n">
        <v>1125.933108136979</v>
      </c>
      <c r="AB40" t="n">
        <v>1540.551351216026</v>
      </c>
      <c r="AC40" t="n">
        <v>1393.523292433369</v>
      </c>
      <c r="AD40" t="n">
        <v>1125933.108136979</v>
      </c>
      <c r="AE40" t="n">
        <v>1540551.351216026</v>
      </c>
      <c r="AF40" t="n">
        <v>2.941946134090148e-06</v>
      </c>
      <c r="AG40" t="n">
        <v>2.36</v>
      </c>
      <c r="AH40" t="n">
        <v>1393523.292433369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1.767</v>
      </c>
      <c r="E41" t="n">
        <v>56.59</v>
      </c>
      <c r="F41" t="n">
        <v>53.57</v>
      </c>
      <c r="G41" t="n">
        <v>91.83</v>
      </c>
      <c r="H41" t="n">
        <v>1.38</v>
      </c>
      <c r="I41" t="n">
        <v>35</v>
      </c>
      <c r="J41" t="n">
        <v>137.62</v>
      </c>
      <c r="K41" t="n">
        <v>45</v>
      </c>
      <c r="L41" t="n">
        <v>10.75</v>
      </c>
      <c r="M41" t="n">
        <v>33</v>
      </c>
      <c r="N41" t="n">
        <v>21.88</v>
      </c>
      <c r="O41" t="n">
        <v>17207.62</v>
      </c>
      <c r="P41" t="n">
        <v>497.42</v>
      </c>
      <c r="Q41" t="n">
        <v>1367.35</v>
      </c>
      <c r="R41" t="n">
        <v>138.71</v>
      </c>
      <c r="S41" t="n">
        <v>104.26</v>
      </c>
      <c r="T41" t="n">
        <v>16235.69</v>
      </c>
      <c r="U41" t="n">
        <v>0.75</v>
      </c>
      <c r="V41" t="n">
        <v>0.89</v>
      </c>
      <c r="W41" t="n">
        <v>20.7</v>
      </c>
      <c r="X41" t="n">
        <v>0.99</v>
      </c>
      <c r="Y41" t="n">
        <v>1</v>
      </c>
      <c r="Z41" t="n">
        <v>10</v>
      </c>
      <c r="AA41" t="n">
        <v>1121.085411136236</v>
      </c>
      <c r="AB41" t="n">
        <v>1533.918518314311</v>
      </c>
      <c r="AC41" t="n">
        <v>1387.523487794554</v>
      </c>
      <c r="AD41" t="n">
        <v>1121085.411136236</v>
      </c>
      <c r="AE41" t="n">
        <v>1533918.518314311</v>
      </c>
      <c r="AF41" t="n">
        <v>2.944445663515882e-06</v>
      </c>
      <c r="AG41" t="n">
        <v>2.357916666666667</v>
      </c>
      <c r="AH41" t="n">
        <v>1387523.487794554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1.7686</v>
      </c>
      <c r="E42" t="n">
        <v>56.54</v>
      </c>
      <c r="F42" t="n">
        <v>53.54</v>
      </c>
      <c r="G42" t="n">
        <v>94.48</v>
      </c>
      <c r="H42" t="n">
        <v>1.41</v>
      </c>
      <c r="I42" t="n">
        <v>34</v>
      </c>
      <c r="J42" t="n">
        <v>137.96</v>
      </c>
      <c r="K42" t="n">
        <v>45</v>
      </c>
      <c r="L42" t="n">
        <v>11</v>
      </c>
      <c r="M42" t="n">
        <v>32</v>
      </c>
      <c r="N42" t="n">
        <v>21.96</v>
      </c>
      <c r="O42" t="n">
        <v>17249.3</v>
      </c>
      <c r="P42" t="n">
        <v>495.68</v>
      </c>
      <c r="Q42" t="n">
        <v>1367.27</v>
      </c>
      <c r="R42" t="n">
        <v>137.65</v>
      </c>
      <c r="S42" t="n">
        <v>104.26</v>
      </c>
      <c r="T42" t="n">
        <v>15712.62</v>
      </c>
      <c r="U42" t="n">
        <v>0.76</v>
      </c>
      <c r="V42" t="n">
        <v>0.9</v>
      </c>
      <c r="W42" t="n">
        <v>20.71</v>
      </c>
      <c r="X42" t="n">
        <v>0.96</v>
      </c>
      <c r="Y42" t="n">
        <v>1</v>
      </c>
      <c r="Z42" t="n">
        <v>10</v>
      </c>
      <c r="AA42" t="n">
        <v>1117.460311433316</v>
      </c>
      <c r="AB42" t="n">
        <v>1528.958496972664</v>
      </c>
      <c r="AC42" t="n">
        <v>1383.036843928321</v>
      </c>
      <c r="AD42" t="n">
        <v>1117460.311433316</v>
      </c>
      <c r="AE42" t="n">
        <v>1528958.496972664</v>
      </c>
      <c r="AF42" t="n">
        <v>2.947111828236667e-06</v>
      </c>
      <c r="AG42" t="n">
        <v>2.355833333333333</v>
      </c>
      <c r="AH42" t="n">
        <v>1383036.843928321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1.7714</v>
      </c>
      <c r="E43" t="n">
        <v>56.45</v>
      </c>
      <c r="F43" t="n">
        <v>53.48</v>
      </c>
      <c r="G43" t="n">
        <v>97.23</v>
      </c>
      <c r="H43" t="n">
        <v>1.44</v>
      </c>
      <c r="I43" t="n">
        <v>33</v>
      </c>
      <c r="J43" t="n">
        <v>138.3</v>
      </c>
      <c r="K43" t="n">
        <v>45</v>
      </c>
      <c r="L43" t="n">
        <v>11.25</v>
      </c>
      <c r="M43" t="n">
        <v>31</v>
      </c>
      <c r="N43" t="n">
        <v>22.05</v>
      </c>
      <c r="O43" t="n">
        <v>17291.02</v>
      </c>
      <c r="P43" t="n">
        <v>493.27</v>
      </c>
      <c r="Q43" t="n">
        <v>1367.25</v>
      </c>
      <c r="R43" t="n">
        <v>135.67</v>
      </c>
      <c r="S43" t="n">
        <v>104.26</v>
      </c>
      <c r="T43" t="n">
        <v>14727.83</v>
      </c>
      <c r="U43" t="n">
        <v>0.77</v>
      </c>
      <c r="V43" t="n">
        <v>0.9</v>
      </c>
      <c r="W43" t="n">
        <v>20.7</v>
      </c>
      <c r="X43" t="n">
        <v>0.9</v>
      </c>
      <c r="Y43" t="n">
        <v>1</v>
      </c>
      <c r="Z43" t="n">
        <v>10</v>
      </c>
      <c r="AA43" t="n">
        <v>1111.939921078833</v>
      </c>
      <c r="AB43" t="n">
        <v>1521.405255347226</v>
      </c>
      <c r="AC43" t="n">
        <v>1376.204473082573</v>
      </c>
      <c r="AD43" t="n">
        <v>1111939.921078833</v>
      </c>
      <c r="AE43" t="n">
        <v>1521405.255347226</v>
      </c>
      <c r="AF43" t="n">
        <v>2.951777616498039e-06</v>
      </c>
      <c r="AG43" t="n">
        <v>2.352083333333333</v>
      </c>
      <c r="AH43" t="n">
        <v>1376204.473082573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1.7726</v>
      </c>
      <c r="E44" t="n">
        <v>56.41</v>
      </c>
      <c r="F44" t="n">
        <v>53.46</v>
      </c>
      <c r="G44" t="n">
        <v>100.25</v>
      </c>
      <c r="H44" t="n">
        <v>1.47</v>
      </c>
      <c r="I44" t="n">
        <v>32</v>
      </c>
      <c r="J44" t="n">
        <v>138.64</v>
      </c>
      <c r="K44" t="n">
        <v>45</v>
      </c>
      <c r="L44" t="n">
        <v>11.5</v>
      </c>
      <c r="M44" t="n">
        <v>30</v>
      </c>
      <c r="N44" t="n">
        <v>22.14</v>
      </c>
      <c r="O44" t="n">
        <v>17332.76</v>
      </c>
      <c r="P44" t="n">
        <v>490.85</v>
      </c>
      <c r="Q44" t="n">
        <v>1367.29</v>
      </c>
      <c r="R44" t="n">
        <v>135.44</v>
      </c>
      <c r="S44" t="n">
        <v>104.26</v>
      </c>
      <c r="T44" t="n">
        <v>14616.65</v>
      </c>
      <c r="U44" t="n">
        <v>0.77</v>
      </c>
      <c r="V44" t="n">
        <v>0.9</v>
      </c>
      <c r="W44" t="n">
        <v>20.69</v>
      </c>
      <c r="X44" t="n">
        <v>0.89</v>
      </c>
      <c r="Y44" t="n">
        <v>1</v>
      </c>
      <c r="Z44" t="n">
        <v>10</v>
      </c>
      <c r="AA44" t="n">
        <v>1107.730368972011</v>
      </c>
      <c r="AB44" t="n">
        <v>1515.64556044234</v>
      </c>
      <c r="AC44" t="n">
        <v>1370.994475375627</v>
      </c>
      <c r="AD44" t="n">
        <v>1107730.368972011</v>
      </c>
      <c r="AE44" t="n">
        <v>1515645.56044234</v>
      </c>
      <c r="AF44" t="n">
        <v>2.953777240038627e-06</v>
      </c>
      <c r="AG44" t="n">
        <v>2.350416666666666</v>
      </c>
      <c r="AH44" t="n">
        <v>1370994.475375627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1.7745</v>
      </c>
      <c r="E45" t="n">
        <v>56.35</v>
      </c>
      <c r="F45" t="n">
        <v>53.43</v>
      </c>
      <c r="G45" t="n">
        <v>103.41</v>
      </c>
      <c r="H45" t="n">
        <v>1.5</v>
      </c>
      <c r="I45" t="n">
        <v>31</v>
      </c>
      <c r="J45" t="n">
        <v>138.98</v>
      </c>
      <c r="K45" t="n">
        <v>45</v>
      </c>
      <c r="L45" t="n">
        <v>11.75</v>
      </c>
      <c r="M45" t="n">
        <v>29</v>
      </c>
      <c r="N45" t="n">
        <v>22.23</v>
      </c>
      <c r="O45" t="n">
        <v>17374.54</v>
      </c>
      <c r="P45" t="n">
        <v>488.46</v>
      </c>
      <c r="Q45" t="n">
        <v>1367.16</v>
      </c>
      <c r="R45" t="n">
        <v>134.34</v>
      </c>
      <c r="S45" t="n">
        <v>104.26</v>
      </c>
      <c r="T45" t="n">
        <v>14073.3</v>
      </c>
      <c r="U45" t="n">
        <v>0.78</v>
      </c>
      <c r="V45" t="n">
        <v>0.9</v>
      </c>
      <c r="W45" t="n">
        <v>20.69</v>
      </c>
      <c r="X45" t="n">
        <v>0.85</v>
      </c>
      <c r="Y45" t="n">
        <v>1</v>
      </c>
      <c r="Z45" t="n">
        <v>10</v>
      </c>
      <c r="AA45" t="n">
        <v>1103.056058510458</v>
      </c>
      <c r="AB45" t="n">
        <v>1509.24996265282</v>
      </c>
      <c r="AC45" t="n">
        <v>1365.20926446286</v>
      </c>
      <c r="AD45" t="n">
        <v>1103056.058510458</v>
      </c>
      <c r="AE45" t="n">
        <v>1509249.96265282</v>
      </c>
      <c r="AF45" t="n">
        <v>2.956943310644558e-06</v>
      </c>
      <c r="AG45" t="n">
        <v>2.347916666666667</v>
      </c>
      <c r="AH45" t="n">
        <v>1365209.26446286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1.7761</v>
      </c>
      <c r="E46" t="n">
        <v>56.3</v>
      </c>
      <c r="F46" t="n">
        <v>53.41</v>
      </c>
      <c r="G46" t="n">
        <v>106.81</v>
      </c>
      <c r="H46" t="n">
        <v>1.52</v>
      </c>
      <c r="I46" t="n">
        <v>30</v>
      </c>
      <c r="J46" t="n">
        <v>139.32</v>
      </c>
      <c r="K46" t="n">
        <v>45</v>
      </c>
      <c r="L46" t="n">
        <v>12</v>
      </c>
      <c r="M46" t="n">
        <v>28</v>
      </c>
      <c r="N46" t="n">
        <v>22.32</v>
      </c>
      <c r="O46" t="n">
        <v>17416.34</v>
      </c>
      <c r="P46" t="n">
        <v>485.13</v>
      </c>
      <c r="Q46" t="n">
        <v>1367.26</v>
      </c>
      <c r="R46" t="n">
        <v>133.21</v>
      </c>
      <c r="S46" t="n">
        <v>104.26</v>
      </c>
      <c r="T46" t="n">
        <v>13511.55</v>
      </c>
      <c r="U46" t="n">
        <v>0.78</v>
      </c>
      <c r="V46" t="n">
        <v>0.9</v>
      </c>
      <c r="W46" t="n">
        <v>20.7</v>
      </c>
      <c r="X46" t="n">
        <v>0.83</v>
      </c>
      <c r="Y46" t="n">
        <v>1</v>
      </c>
      <c r="Z46" t="n">
        <v>10</v>
      </c>
      <c r="AA46" t="n">
        <v>1097.3744791937</v>
      </c>
      <c r="AB46" t="n">
        <v>1501.476175178042</v>
      </c>
      <c r="AC46" t="n">
        <v>1358.177396354097</v>
      </c>
      <c r="AD46" t="n">
        <v>1097374.4791937</v>
      </c>
      <c r="AE46" t="n">
        <v>1501476.175178042</v>
      </c>
      <c r="AF46" t="n">
        <v>2.959609475365342e-06</v>
      </c>
      <c r="AG46" t="n">
        <v>2.345833333333333</v>
      </c>
      <c r="AH46" t="n">
        <v>1358177.396354096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1.7756</v>
      </c>
      <c r="E47" t="n">
        <v>56.32</v>
      </c>
      <c r="F47" t="n">
        <v>53.42</v>
      </c>
      <c r="G47" t="n">
        <v>106.84</v>
      </c>
      <c r="H47" t="n">
        <v>1.55</v>
      </c>
      <c r="I47" t="n">
        <v>30</v>
      </c>
      <c r="J47" t="n">
        <v>139.66</v>
      </c>
      <c r="K47" t="n">
        <v>45</v>
      </c>
      <c r="L47" t="n">
        <v>12.25</v>
      </c>
      <c r="M47" t="n">
        <v>28</v>
      </c>
      <c r="N47" t="n">
        <v>22.41</v>
      </c>
      <c r="O47" t="n">
        <v>17458.18</v>
      </c>
      <c r="P47" t="n">
        <v>484.22</v>
      </c>
      <c r="Q47" t="n">
        <v>1367.31</v>
      </c>
      <c r="R47" t="n">
        <v>134.08</v>
      </c>
      <c r="S47" t="n">
        <v>104.26</v>
      </c>
      <c r="T47" t="n">
        <v>13943.93</v>
      </c>
      <c r="U47" t="n">
        <v>0.78</v>
      </c>
      <c r="V47" t="n">
        <v>0.9</v>
      </c>
      <c r="W47" t="n">
        <v>20.69</v>
      </c>
      <c r="X47" t="n">
        <v>0.84</v>
      </c>
      <c r="Y47" t="n">
        <v>1</v>
      </c>
      <c r="Z47" t="n">
        <v>10</v>
      </c>
      <c r="AA47" t="n">
        <v>1096.522558277065</v>
      </c>
      <c r="AB47" t="n">
        <v>1500.310539395805</v>
      </c>
      <c r="AC47" t="n">
        <v>1357.123007214936</v>
      </c>
      <c r="AD47" t="n">
        <v>1096522.558277065</v>
      </c>
      <c r="AE47" t="n">
        <v>1500310.539395805</v>
      </c>
      <c r="AF47" t="n">
        <v>2.958776298890097e-06</v>
      </c>
      <c r="AG47" t="n">
        <v>2.346666666666667</v>
      </c>
      <c r="AH47" t="n">
        <v>1357123.007214936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1.7776</v>
      </c>
      <c r="E48" t="n">
        <v>56.26</v>
      </c>
      <c r="F48" t="n">
        <v>53.38</v>
      </c>
      <c r="G48" t="n">
        <v>110.45</v>
      </c>
      <c r="H48" t="n">
        <v>1.58</v>
      </c>
      <c r="I48" t="n">
        <v>29</v>
      </c>
      <c r="J48" t="n">
        <v>140</v>
      </c>
      <c r="K48" t="n">
        <v>45</v>
      </c>
      <c r="L48" t="n">
        <v>12.5</v>
      </c>
      <c r="M48" t="n">
        <v>27</v>
      </c>
      <c r="N48" t="n">
        <v>22.5</v>
      </c>
      <c r="O48" t="n">
        <v>17500.05</v>
      </c>
      <c r="P48" t="n">
        <v>482.09</v>
      </c>
      <c r="Q48" t="n">
        <v>1367.22</v>
      </c>
      <c r="R48" t="n">
        <v>132.54</v>
      </c>
      <c r="S48" t="n">
        <v>104.26</v>
      </c>
      <c r="T48" t="n">
        <v>13180.64</v>
      </c>
      <c r="U48" t="n">
        <v>0.79</v>
      </c>
      <c r="V48" t="n">
        <v>0.9</v>
      </c>
      <c r="W48" t="n">
        <v>20.7</v>
      </c>
      <c r="X48" t="n">
        <v>0.8100000000000001</v>
      </c>
      <c r="Y48" t="n">
        <v>1</v>
      </c>
      <c r="Z48" t="n">
        <v>10</v>
      </c>
      <c r="AA48" t="n">
        <v>1092.084406564486</v>
      </c>
      <c r="AB48" t="n">
        <v>1494.238064425219</v>
      </c>
      <c r="AC48" t="n">
        <v>1351.63008073277</v>
      </c>
      <c r="AD48" t="n">
        <v>1092084.406564486</v>
      </c>
      <c r="AE48" t="n">
        <v>1494238.064425219</v>
      </c>
      <c r="AF48" t="n">
        <v>2.962109004791077e-06</v>
      </c>
      <c r="AG48" t="n">
        <v>2.344166666666667</v>
      </c>
      <c r="AH48" t="n">
        <v>1351630.08073277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1.7791</v>
      </c>
      <c r="E49" t="n">
        <v>56.21</v>
      </c>
      <c r="F49" t="n">
        <v>53.36</v>
      </c>
      <c r="G49" t="n">
        <v>114.34</v>
      </c>
      <c r="H49" t="n">
        <v>1.61</v>
      </c>
      <c r="I49" t="n">
        <v>28</v>
      </c>
      <c r="J49" t="n">
        <v>140.33</v>
      </c>
      <c r="K49" t="n">
        <v>45</v>
      </c>
      <c r="L49" t="n">
        <v>12.75</v>
      </c>
      <c r="M49" t="n">
        <v>26</v>
      </c>
      <c r="N49" t="n">
        <v>22.59</v>
      </c>
      <c r="O49" t="n">
        <v>17541.95</v>
      </c>
      <c r="P49" t="n">
        <v>478.9</v>
      </c>
      <c r="Q49" t="n">
        <v>1367.28</v>
      </c>
      <c r="R49" t="n">
        <v>132.17</v>
      </c>
      <c r="S49" t="n">
        <v>104.26</v>
      </c>
      <c r="T49" t="n">
        <v>13001.22</v>
      </c>
      <c r="U49" t="n">
        <v>0.79</v>
      </c>
      <c r="V49" t="n">
        <v>0.9</v>
      </c>
      <c r="W49" t="n">
        <v>20.68</v>
      </c>
      <c r="X49" t="n">
        <v>0.78</v>
      </c>
      <c r="Y49" t="n">
        <v>1</v>
      </c>
      <c r="Z49" t="n">
        <v>10</v>
      </c>
      <c r="AA49" t="n">
        <v>1086.672598054482</v>
      </c>
      <c r="AB49" t="n">
        <v>1486.833389269691</v>
      </c>
      <c r="AC49" t="n">
        <v>1344.932097381559</v>
      </c>
      <c r="AD49" t="n">
        <v>1086672.598054482</v>
      </c>
      <c r="AE49" t="n">
        <v>1486833.389269691</v>
      </c>
      <c r="AF49" t="n">
        <v>2.964608534216812e-06</v>
      </c>
      <c r="AG49" t="n">
        <v>2.342083333333334</v>
      </c>
      <c r="AH49" t="n">
        <v>1344932.097381559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1.7799</v>
      </c>
      <c r="E50" t="n">
        <v>56.18</v>
      </c>
      <c r="F50" t="n">
        <v>53.34</v>
      </c>
      <c r="G50" t="n">
        <v>114.29</v>
      </c>
      <c r="H50" t="n">
        <v>1.63</v>
      </c>
      <c r="I50" t="n">
        <v>28</v>
      </c>
      <c r="J50" t="n">
        <v>140.67</v>
      </c>
      <c r="K50" t="n">
        <v>45</v>
      </c>
      <c r="L50" t="n">
        <v>13</v>
      </c>
      <c r="M50" t="n">
        <v>26</v>
      </c>
      <c r="N50" t="n">
        <v>22.68</v>
      </c>
      <c r="O50" t="n">
        <v>17583.88</v>
      </c>
      <c r="P50" t="n">
        <v>476.78</v>
      </c>
      <c r="Q50" t="n">
        <v>1367.16</v>
      </c>
      <c r="R50" t="n">
        <v>131.38</v>
      </c>
      <c r="S50" t="n">
        <v>104.26</v>
      </c>
      <c r="T50" t="n">
        <v>12605.68</v>
      </c>
      <c r="U50" t="n">
        <v>0.79</v>
      </c>
      <c r="V50" t="n">
        <v>0.9</v>
      </c>
      <c r="W50" t="n">
        <v>20.68</v>
      </c>
      <c r="X50" t="n">
        <v>0.76</v>
      </c>
      <c r="Y50" t="n">
        <v>1</v>
      </c>
      <c r="Z50" t="n">
        <v>10</v>
      </c>
      <c r="AA50" t="n">
        <v>1083.14774142574</v>
      </c>
      <c r="AB50" t="n">
        <v>1482.010524924546</v>
      </c>
      <c r="AC50" t="n">
        <v>1340.569520440583</v>
      </c>
      <c r="AD50" t="n">
        <v>1083147.74142574</v>
      </c>
      <c r="AE50" t="n">
        <v>1482010.524924546</v>
      </c>
      <c r="AF50" t="n">
        <v>2.965941616577204e-06</v>
      </c>
      <c r="AG50" t="n">
        <v>2.340833333333333</v>
      </c>
      <c r="AH50" t="n">
        <v>1340569.520440583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1.7814</v>
      </c>
      <c r="E51" t="n">
        <v>56.14</v>
      </c>
      <c r="F51" t="n">
        <v>53.31</v>
      </c>
      <c r="G51" t="n">
        <v>118.48</v>
      </c>
      <c r="H51" t="n">
        <v>1.66</v>
      </c>
      <c r="I51" t="n">
        <v>27</v>
      </c>
      <c r="J51" t="n">
        <v>141.02</v>
      </c>
      <c r="K51" t="n">
        <v>45</v>
      </c>
      <c r="L51" t="n">
        <v>13.25</v>
      </c>
      <c r="M51" t="n">
        <v>25</v>
      </c>
      <c r="N51" t="n">
        <v>22.77</v>
      </c>
      <c r="O51" t="n">
        <v>17625.85</v>
      </c>
      <c r="P51" t="n">
        <v>473.71</v>
      </c>
      <c r="Q51" t="n">
        <v>1367.3</v>
      </c>
      <c r="R51" t="n">
        <v>130.29</v>
      </c>
      <c r="S51" t="n">
        <v>104.26</v>
      </c>
      <c r="T51" t="n">
        <v>12068.4</v>
      </c>
      <c r="U51" t="n">
        <v>0.8</v>
      </c>
      <c r="V51" t="n">
        <v>0.9</v>
      </c>
      <c r="W51" t="n">
        <v>20.69</v>
      </c>
      <c r="X51" t="n">
        <v>0.74</v>
      </c>
      <c r="Y51" t="n">
        <v>1</v>
      </c>
      <c r="Z51" t="n">
        <v>10</v>
      </c>
      <c r="AA51" t="n">
        <v>1077.840127635736</v>
      </c>
      <c r="AB51" t="n">
        <v>1474.748413581669</v>
      </c>
      <c r="AC51" t="n">
        <v>1334.000494811831</v>
      </c>
      <c r="AD51" t="n">
        <v>1077840.127635736</v>
      </c>
      <c r="AE51" t="n">
        <v>1474748.413581668</v>
      </c>
      <c r="AF51" t="n">
        <v>2.968441146002939e-06</v>
      </c>
      <c r="AG51" t="n">
        <v>2.339166666666667</v>
      </c>
      <c r="AH51" t="n">
        <v>1334000.494811832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1.7827</v>
      </c>
      <c r="E52" t="n">
        <v>56.1</v>
      </c>
      <c r="F52" t="n">
        <v>53.3</v>
      </c>
      <c r="G52" t="n">
        <v>123</v>
      </c>
      <c r="H52" t="n">
        <v>1.69</v>
      </c>
      <c r="I52" t="n">
        <v>26</v>
      </c>
      <c r="J52" t="n">
        <v>141.36</v>
      </c>
      <c r="K52" t="n">
        <v>45</v>
      </c>
      <c r="L52" t="n">
        <v>13.5</v>
      </c>
      <c r="M52" t="n">
        <v>23</v>
      </c>
      <c r="N52" t="n">
        <v>22.86</v>
      </c>
      <c r="O52" t="n">
        <v>17667.84</v>
      </c>
      <c r="P52" t="n">
        <v>470.13</v>
      </c>
      <c r="Q52" t="n">
        <v>1367.19</v>
      </c>
      <c r="R52" t="n">
        <v>130.09</v>
      </c>
      <c r="S52" t="n">
        <v>104.26</v>
      </c>
      <c r="T52" t="n">
        <v>11971.09</v>
      </c>
      <c r="U52" t="n">
        <v>0.8</v>
      </c>
      <c r="V52" t="n">
        <v>0.9</v>
      </c>
      <c r="W52" t="n">
        <v>20.68</v>
      </c>
      <c r="X52" t="n">
        <v>0.72</v>
      </c>
      <c r="Y52" t="n">
        <v>1</v>
      </c>
      <c r="Z52" t="n">
        <v>10</v>
      </c>
      <c r="AA52" t="n">
        <v>1072.121328000079</v>
      </c>
      <c r="AB52" t="n">
        <v>1466.923699624528</v>
      </c>
      <c r="AC52" t="n">
        <v>1326.922560572705</v>
      </c>
      <c r="AD52" t="n">
        <v>1072121.328000079</v>
      </c>
      <c r="AE52" t="n">
        <v>1466923.699624528</v>
      </c>
      <c r="AF52" t="n">
        <v>2.970607404838576e-06</v>
      </c>
      <c r="AG52" t="n">
        <v>2.3375</v>
      </c>
      <c r="AH52" t="n">
        <v>1326922.560572705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1.7828</v>
      </c>
      <c r="E53" t="n">
        <v>56.09</v>
      </c>
      <c r="F53" t="n">
        <v>53.29</v>
      </c>
      <c r="G53" t="n">
        <v>122.99</v>
      </c>
      <c r="H53" t="n">
        <v>1.72</v>
      </c>
      <c r="I53" t="n">
        <v>26</v>
      </c>
      <c r="J53" t="n">
        <v>141.7</v>
      </c>
      <c r="K53" t="n">
        <v>45</v>
      </c>
      <c r="L53" t="n">
        <v>13.75</v>
      </c>
      <c r="M53" t="n">
        <v>22</v>
      </c>
      <c r="N53" t="n">
        <v>22.95</v>
      </c>
      <c r="O53" t="n">
        <v>17709.87</v>
      </c>
      <c r="P53" t="n">
        <v>469.97</v>
      </c>
      <c r="Q53" t="n">
        <v>1367.31</v>
      </c>
      <c r="R53" t="n">
        <v>129.82</v>
      </c>
      <c r="S53" t="n">
        <v>104.26</v>
      </c>
      <c r="T53" t="n">
        <v>11835.38</v>
      </c>
      <c r="U53" t="n">
        <v>0.8</v>
      </c>
      <c r="V53" t="n">
        <v>0.9</v>
      </c>
      <c r="W53" t="n">
        <v>20.68</v>
      </c>
      <c r="X53" t="n">
        <v>0.72</v>
      </c>
      <c r="Y53" t="n">
        <v>1</v>
      </c>
      <c r="Z53" t="n">
        <v>10</v>
      </c>
      <c r="AA53" t="n">
        <v>1071.764433671434</v>
      </c>
      <c r="AB53" t="n">
        <v>1466.43538105901</v>
      </c>
      <c r="AC53" t="n">
        <v>1326.480846445721</v>
      </c>
      <c r="AD53" t="n">
        <v>1071764.433671434</v>
      </c>
      <c r="AE53" t="n">
        <v>1466435.38105901</v>
      </c>
      <c r="AF53" t="n">
        <v>2.970774040133625e-06</v>
      </c>
      <c r="AG53" t="n">
        <v>2.337083333333334</v>
      </c>
      <c r="AH53" t="n">
        <v>1326480.846445721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1.7845</v>
      </c>
      <c r="E54" t="n">
        <v>56.04</v>
      </c>
      <c r="F54" t="n">
        <v>53.27</v>
      </c>
      <c r="G54" t="n">
        <v>127.84</v>
      </c>
      <c r="H54" t="n">
        <v>1.74</v>
      </c>
      <c r="I54" t="n">
        <v>25</v>
      </c>
      <c r="J54" t="n">
        <v>142.04</v>
      </c>
      <c r="K54" t="n">
        <v>45</v>
      </c>
      <c r="L54" t="n">
        <v>14</v>
      </c>
      <c r="M54" t="n">
        <v>19</v>
      </c>
      <c r="N54" t="n">
        <v>23.04</v>
      </c>
      <c r="O54" t="n">
        <v>17751.93</v>
      </c>
      <c r="P54" t="n">
        <v>466.71</v>
      </c>
      <c r="Q54" t="n">
        <v>1367.32</v>
      </c>
      <c r="R54" t="n">
        <v>128.81</v>
      </c>
      <c r="S54" t="n">
        <v>104.26</v>
      </c>
      <c r="T54" t="n">
        <v>11334.63</v>
      </c>
      <c r="U54" t="n">
        <v>0.8100000000000001</v>
      </c>
      <c r="V54" t="n">
        <v>0.9</v>
      </c>
      <c r="W54" t="n">
        <v>20.69</v>
      </c>
      <c r="X54" t="n">
        <v>0.6899999999999999</v>
      </c>
      <c r="Y54" t="n">
        <v>1</v>
      </c>
      <c r="Z54" t="n">
        <v>10</v>
      </c>
      <c r="AA54" t="n">
        <v>1066.173601559247</v>
      </c>
      <c r="AB54" t="n">
        <v>1458.78575791301</v>
      </c>
      <c r="AC54" t="n">
        <v>1319.561292596462</v>
      </c>
      <c r="AD54" t="n">
        <v>1066173.601559247</v>
      </c>
      <c r="AE54" t="n">
        <v>1458785.75791301</v>
      </c>
      <c r="AF54" t="n">
        <v>2.973606840149458e-06</v>
      </c>
      <c r="AG54" t="n">
        <v>2.335</v>
      </c>
      <c r="AH54" t="n">
        <v>1319561.292596462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1.7839</v>
      </c>
      <c r="E55" t="n">
        <v>56.06</v>
      </c>
      <c r="F55" t="n">
        <v>53.29</v>
      </c>
      <c r="G55" t="n">
        <v>127.89</v>
      </c>
      <c r="H55" t="n">
        <v>1.77</v>
      </c>
      <c r="I55" t="n">
        <v>25</v>
      </c>
      <c r="J55" t="n">
        <v>142.38</v>
      </c>
      <c r="K55" t="n">
        <v>45</v>
      </c>
      <c r="L55" t="n">
        <v>14.25</v>
      </c>
      <c r="M55" t="n">
        <v>15</v>
      </c>
      <c r="N55" t="n">
        <v>23.13</v>
      </c>
      <c r="O55" t="n">
        <v>17794.02</v>
      </c>
      <c r="P55" t="n">
        <v>466.95</v>
      </c>
      <c r="Q55" t="n">
        <v>1367.27</v>
      </c>
      <c r="R55" t="n">
        <v>129.1</v>
      </c>
      <c r="S55" t="n">
        <v>104.26</v>
      </c>
      <c r="T55" t="n">
        <v>11481.45</v>
      </c>
      <c r="U55" t="n">
        <v>0.8100000000000001</v>
      </c>
      <c r="V55" t="n">
        <v>0.9</v>
      </c>
      <c r="W55" t="n">
        <v>20.7</v>
      </c>
      <c r="X55" t="n">
        <v>0.71</v>
      </c>
      <c r="Y55" t="n">
        <v>1</v>
      </c>
      <c r="Z55" t="n">
        <v>10</v>
      </c>
      <c r="AA55" t="n">
        <v>1067.01163302664</v>
      </c>
      <c r="AB55" t="n">
        <v>1459.932389538037</v>
      </c>
      <c r="AC55" t="n">
        <v>1320.598491308504</v>
      </c>
      <c r="AD55" t="n">
        <v>1067011.63302664</v>
      </c>
      <c r="AE55" t="n">
        <v>1459932.389538037</v>
      </c>
      <c r="AF55" t="n">
        <v>2.972607028379164e-06</v>
      </c>
      <c r="AG55" t="n">
        <v>2.335833333333333</v>
      </c>
      <c r="AH55" t="n">
        <v>1320598.491308504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1.7837</v>
      </c>
      <c r="E56" t="n">
        <v>56.06</v>
      </c>
      <c r="F56" t="n">
        <v>53.29</v>
      </c>
      <c r="G56" t="n">
        <v>127.9</v>
      </c>
      <c r="H56" t="n">
        <v>1.8</v>
      </c>
      <c r="I56" t="n">
        <v>25</v>
      </c>
      <c r="J56" t="n">
        <v>142.72</v>
      </c>
      <c r="K56" t="n">
        <v>45</v>
      </c>
      <c r="L56" t="n">
        <v>14.5</v>
      </c>
      <c r="M56" t="n">
        <v>10</v>
      </c>
      <c r="N56" t="n">
        <v>23.22</v>
      </c>
      <c r="O56" t="n">
        <v>17836.15</v>
      </c>
      <c r="P56" t="n">
        <v>464.28</v>
      </c>
      <c r="Q56" t="n">
        <v>1367.37</v>
      </c>
      <c r="R56" t="n">
        <v>129.21</v>
      </c>
      <c r="S56" t="n">
        <v>104.26</v>
      </c>
      <c r="T56" t="n">
        <v>11535.1</v>
      </c>
      <c r="U56" t="n">
        <v>0.8100000000000001</v>
      </c>
      <c r="V56" t="n">
        <v>0.9</v>
      </c>
      <c r="W56" t="n">
        <v>20.7</v>
      </c>
      <c r="X56" t="n">
        <v>0.72</v>
      </c>
      <c r="Y56" t="n">
        <v>1</v>
      </c>
      <c r="Z56" t="n">
        <v>10</v>
      </c>
      <c r="AA56" t="n">
        <v>1063.508196441769</v>
      </c>
      <c r="AB56" t="n">
        <v>1455.138833041902</v>
      </c>
      <c r="AC56" t="n">
        <v>1316.262425116562</v>
      </c>
      <c r="AD56" t="n">
        <v>1063508.196441769</v>
      </c>
      <c r="AE56" t="n">
        <v>1455138.833041902</v>
      </c>
      <c r="AF56" t="n">
        <v>2.972273757789067e-06</v>
      </c>
      <c r="AG56" t="n">
        <v>2.335833333333333</v>
      </c>
      <c r="AH56" t="n">
        <v>1316262.425116562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1.7858</v>
      </c>
      <c r="E57" t="n">
        <v>56</v>
      </c>
      <c r="F57" t="n">
        <v>53.25</v>
      </c>
      <c r="G57" t="n">
        <v>133.13</v>
      </c>
      <c r="H57" t="n">
        <v>1.82</v>
      </c>
      <c r="I57" t="n">
        <v>24</v>
      </c>
      <c r="J57" t="n">
        <v>143.06</v>
      </c>
      <c r="K57" t="n">
        <v>45</v>
      </c>
      <c r="L57" t="n">
        <v>14.75</v>
      </c>
      <c r="M57" t="n">
        <v>7</v>
      </c>
      <c r="N57" t="n">
        <v>23.31</v>
      </c>
      <c r="O57" t="n">
        <v>17878.3</v>
      </c>
      <c r="P57" t="n">
        <v>462.62</v>
      </c>
      <c r="Q57" t="n">
        <v>1367.34</v>
      </c>
      <c r="R57" t="n">
        <v>127.76</v>
      </c>
      <c r="S57" t="n">
        <v>104.26</v>
      </c>
      <c r="T57" t="n">
        <v>10816.89</v>
      </c>
      <c r="U57" t="n">
        <v>0.82</v>
      </c>
      <c r="V57" t="n">
        <v>0.9</v>
      </c>
      <c r="W57" t="n">
        <v>20.71</v>
      </c>
      <c r="X57" t="n">
        <v>0.68</v>
      </c>
      <c r="Y57" t="n">
        <v>1</v>
      </c>
      <c r="Z57" t="n">
        <v>10</v>
      </c>
      <c r="AA57" t="n">
        <v>1059.705492435117</v>
      </c>
      <c r="AB57" t="n">
        <v>1449.935805656541</v>
      </c>
      <c r="AC57" t="n">
        <v>1311.555967362364</v>
      </c>
      <c r="AD57" t="n">
        <v>1059705.492435117</v>
      </c>
      <c r="AE57" t="n">
        <v>1449935.805656541</v>
      </c>
      <c r="AF57" t="n">
        <v>2.975773098985095e-06</v>
      </c>
      <c r="AG57" t="n">
        <v>2.333333333333333</v>
      </c>
      <c r="AH57" t="n">
        <v>1311555.967362364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1.7858</v>
      </c>
      <c r="E58" t="n">
        <v>56</v>
      </c>
      <c r="F58" t="n">
        <v>53.25</v>
      </c>
      <c r="G58" t="n">
        <v>133.13</v>
      </c>
      <c r="H58" t="n">
        <v>1.85</v>
      </c>
      <c r="I58" t="n">
        <v>24</v>
      </c>
      <c r="J58" t="n">
        <v>143.4</v>
      </c>
      <c r="K58" t="n">
        <v>45</v>
      </c>
      <c r="L58" t="n">
        <v>15</v>
      </c>
      <c r="M58" t="n">
        <v>2</v>
      </c>
      <c r="N58" t="n">
        <v>23.41</v>
      </c>
      <c r="O58" t="n">
        <v>17920.49</v>
      </c>
      <c r="P58" t="n">
        <v>463.73</v>
      </c>
      <c r="Q58" t="n">
        <v>1367.39</v>
      </c>
      <c r="R58" t="n">
        <v>127.64</v>
      </c>
      <c r="S58" t="n">
        <v>104.26</v>
      </c>
      <c r="T58" t="n">
        <v>10755.91</v>
      </c>
      <c r="U58" t="n">
        <v>0.82</v>
      </c>
      <c r="V58" t="n">
        <v>0.9</v>
      </c>
      <c r="W58" t="n">
        <v>20.71</v>
      </c>
      <c r="X58" t="n">
        <v>0.67</v>
      </c>
      <c r="Y58" t="n">
        <v>1</v>
      </c>
      <c r="Z58" t="n">
        <v>10</v>
      </c>
      <c r="AA58" t="n">
        <v>1061.208852027289</v>
      </c>
      <c r="AB58" t="n">
        <v>1451.992768574093</v>
      </c>
      <c r="AC58" t="n">
        <v>1313.416616626032</v>
      </c>
      <c r="AD58" t="n">
        <v>1061208.852027289</v>
      </c>
      <c r="AE58" t="n">
        <v>1451992.768574093</v>
      </c>
      <c r="AF58" t="n">
        <v>2.975773098985095e-06</v>
      </c>
      <c r="AG58" t="n">
        <v>2.333333333333333</v>
      </c>
      <c r="AH58" t="n">
        <v>1313416.616626031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1.7856</v>
      </c>
      <c r="E59" t="n">
        <v>56</v>
      </c>
      <c r="F59" t="n">
        <v>53.26</v>
      </c>
      <c r="G59" t="n">
        <v>133.15</v>
      </c>
      <c r="H59" t="n">
        <v>1.88</v>
      </c>
      <c r="I59" t="n">
        <v>24</v>
      </c>
      <c r="J59" t="n">
        <v>143.75</v>
      </c>
      <c r="K59" t="n">
        <v>45</v>
      </c>
      <c r="L59" t="n">
        <v>15.25</v>
      </c>
      <c r="M59" t="n">
        <v>1</v>
      </c>
      <c r="N59" t="n">
        <v>23.5</v>
      </c>
      <c r="O59" t="n">
        <v>17962.71</v>
      </c>
      <c r="P59" t="n">
        <v>464.65</v>
      </c>
      <c r="Q59" t="n">
        <v>1367.3</v>
      </c>
      <c r="R59" t="n">
        <v>127.65</v>
      </c>
      <c r="S59" t="n">
        <v>104.26</v>
      </c>
      <c r="T59" t="n">
        <v>10762.23</v>
      </c>
      <c r="U59" t="n">
        <v>0.82</v>
      </c>
      <c r="V59" t="n">
        <v>0.9</v>
      </c>
      <c r="W59" t="n">
        <v>20.71</v>
      </c>
      <c r="X59" t="n">
        <v>0.68</v>
      </c>
      <c r="Y59" t="n">
        <v>1</v>
      </c>
      <c r="Z59" t="n">
        <v>10</v>
      </c>
      <c r="AA59" t="n">
        <v>1062.648207178795</v>
      </c>
      <c r="AB59" t="n">
        <v>1453.962157792252</v>
      </c>
      <c r="AC59" t="n">
        <v>1315.198050101264</v>
      </c>
      <c r="AD59" t="n">
        <v>1062648.207178795</v>
      </c>
      <c r="AE59" t="n">
        <v>1453962.157792252</v>
      </c>
      <c r="AF59" t="n">
        <v>2.975439828394998e-06</v>
      </c>
      <c r="AG59" t="n">
        <v>2.333333333333333</v>
      </c>
      <c r="AH59" t="n">
        <v>1315198.050101264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1.7856</v>
      </c>
      <c r="E60" t="n">
        <v>56</v>
      </c>
      <c r="F60" t="n">
        <v>53.26</v>
      </c>
      <c r="G60" t="n">
        <v>133.15</v>
      </c>
      <c r="H60" t="n">
        <v>1.9</v>
      </c>
      <c r="I60" t="n">
        <v>24</v>
      </c>
      <c r="J60" t="n">
        <v>144.09</v>
      </c>
      <c r="K60" t="n">
        <v>45</v>
      </c>
      <c r="L60" t="n">
        <v>15.5</v>
      </c>
      <c r="M60" t="n">
        <v>0</v>
      </c>
      <c r="N60" t="n">
        <v>23.59</v>
      </c>
      <c r="O60" t="n">
        <v>18004.96</v>
      </c>
      <c r="P60" t="n">
        <v>465.64</v>
      </c>
      <c r="Q60" t="n">
        <v>1367.35</v>
      </c>
      <c r="R60" t="n">
        <v>127.72</v>
      </c>
      <c r="S60" t="n">
        <v>104.26</v>
      </c>
      <c r="T60" t="n">
        <v>10795.72</v>
      </c>
      <c r="U60" t="n">
        <v>0.82</v>
      </c>
      <c r="V60" t="n">
        <v>0.9</v>
      </c>
      <c r="W60" t="n">
        <v>20.71</v>
      </c>
      <c r="X60" t="n">
        <v>0.68</v>
      </c>
      <c r="Y60" t="n">
        <v>1</v>
      </c>
      <c r="Z60" t="n">
        <v>10</v>
      </c>
      <c r="AA60" t="n">
        <v>1063.989191592696</v>
      </c>
      <c r="AB60" t="n">
        <v>1455.796951827409</v>
      </c>
      <c r="AC60" t="n">
        <v>1316.857733968855</v>
      </c>
      <c r="AD60" t="n">
        <v>1063989.191592696</v>
      </c>
      <c r="AE60" t="n">
        <v>1455796.951827409</v>
      </c>
      <c r="AF60" t="n">
        <v>2.975439828394998e-06</v>
      </c>
      <c r="AG60" t="n">
        <v>2.333333333333333</v>
      </c>
      <c r="AH60" t="n">
        <v>1316857.733968855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0.7153</v>
      </c>
      <c r="E2" t="n">
        <v>139.8</v>
      </c>
      <c r="F2" t="n">
        <v>84.27</v>
      </c>
      <c r="G2" t="n">
        <v>4.85</v>
      </c>
      <c r="H2" t="n">
        <v>0.07000000000000001</v>
      </c>
      <c r="I2" t="n">
        <v>1042</v>
      </c>
      <c r="J2" t="n">
        <v>263.32</v>
      </c>
      <c r="K2" t="n">
        <v>59.89</v>
      </c>
      <c r="L2" t="n">
        <v>1</v>
      </c>
      <c r="M2" t="n">
        <v>1040</v>
      </c>
      <c r="N2" t="n">
        <v>67.43000000000001</v>
      </c>
      <c r="O2" t="n">
        <v>32710.1</v>
      </c>
      <c r="P2" t="n">
        <v>1438.36</v>
      </c>
      <c r="Q2" t="n">
        <v>1372</v>
      </c>
      <c r="R2" t="n">
        <v>1140.93</v>
      </c>
      <c r="S2" t="n">
        <v>104.26</v>
      </c>
      <c r="T2" t="n">
        <v>512310.71</v>
      </c>
      <c r="U2" t="n">
        <v>0.09</v>
      </c>
      <c r="V2" t="n">
        <v>0.57</v>
      </c>
      <c r="W2" t="n">
        <v>22.33</v>
      </c>
      <c r="X2" t="n">
        <v>31.59</v>
      </c>
      <c r="Y2" t="n">
        <v>1</v>
      </c>
      <c r="Z2" t="n">
        <v>10</v>
      </c>
      <c r="AA2" t="n">
        <v>7168.074846405895</v>
      </c>
      <c r="AB2" t="n">
        <v>9807.676237996719</v>
      </c>
      <c r="AC2" t="n">
        <v>8871.645383001991</v>
      </c>
      <c r="AD2" t="n">
        <v>7168074.846405895</v>
      </c>
      <c r="AE2" t="n">
        <v>9807676.237996718</v>
      </c>
      <c r="AF2" t="n">
        <v>8.594014026678487e-07</v>
      </c>
      <c r="AG2" t="n">
        <v>5.825</v>
      </c>
      <c r="AH2" t="n">
        <v>8871645.383001991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0.8714</v>
      </c>
      <c r="E3" t="n">
        <v>114.76</v>
      </c>
      <c r="F3" t="n">
        <v>74.65000000000001</v>
      </c>
      <c r="G3" t="n">
        <v>6.08</v>
      </c>
      <c r="H3" t="n">
        <v>0.08</v>
      </c>
      <c r="I3" t="n">
        <v>737</v>
      </c>
      <c r="J3" t="n">
        <v>263.79</v>
      </c>
      <c r="K3" t="n">
        <v>59.89</v>
      </c>
      <c r="L3" t="n">
        <v>1.25</v>
      </c>
      <c r="M3" t="n">
        <v>735</v>
      </c>
      <c r="N3" t="n">
        <v>67.65000000000001</v>
      </c>
      <c r="O3" t="n">
        <v>32767.75</v>
      </c>
      <c r="P3" t="n">
        <v>1274.94</v>
      </c>
      <c r="Q3" t="n">
        <v>1370.7</v>
      </c>
      <c r="R3" t="n">
        <v>824.66</v>
      </c>
      <c r="S3" t="n">
        <v>104.26</v>
      </c>
      <c r="T3" t="n">
        <v>355703</v>
      </c>
      <c r="U3" t="n">
        <v>0.13</v>
      </c>
      <c r="V3" t="n">
        <v>0.64</v>
      </c>
      <c r="W3" t="n">
        <v>21.88</v>
      </c>
      <c r="X3" t="n">
        <v>22</v>
      </c>
      <c r="Y3" t="n">
        <v>1</v>
      </c>
      <c r="Z3" t="n">
        <v>10</v>
      </c>
      <c r="AA3" t="n">
        <v>5220.211881178095</v>
      </c>
      <c r="AB3" t="n">
        <v>7142.524195322751</v>
      </c>
      <c r="AC3" t="n">
        <v>6460.851710716547</v>
      </c>
      <c r="AD3" t="n">
        <v>5220211.881178095</v>
      </c>
      <c r="AE3" t="n">
        <v>7142524.195322751</v>
      </c>
      <c r="AF3" t="n">
        <v>1.046948668089981e-06</v>
      </c>
      <c r="AG3" t="n">
        <v>4.781666666666667</v>
      </c>
      <c r="AH3" t="n">
        <v>6460851.710716547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0.9882</v>
      </c>
      <c r="E4" t="n">
        <v>101.2</v>
      </c>
      <c r="F4" t="n">
        <v>69.48</v>
      </c>
      <c r="G4" t="n">
        <v>7.3</v>
      </c>
      <c r="H4" t="n">
        <v>0.1</v>
      </c>
      <c r="I4" t="n">
        <v>571</v>
      </c>
      <c r="J4" t="n">
        <v>264.25</v>
      </c>
      <c r="K4" t="n">
        <v>59.89</v>
      </c>
      <c r="L4" t="n">
        <v>1.5</v>
      </c>
      <c r="M4" t="n">
        <v>569</v>
      </c>
      <c r="N4" t="n">
        <v>67.87</v>
      </c>
      <c r="O4" t="n">
        <v>32825.49</v>
      </c>
      <c r="P4" t="n">
        <v>1186.86</v>
      </c>
      <c r="Q4" t="n">
        <v>1369.92</v>
      </c>
      <c r="R4" t="n">
        <v>656.42</v>
      </c>
      <c r="S4" t="n">
        <v>104.26</v>
      </c>
      <c r="T4" t="n">
        <v>272413.1</v>
      </c>
      <c r="U4" t="n">
        <v>0.16</v>
      </c>
      <c r="V4" t="n">
        <v>0.6899999999999999</v>
      </c>
      <c r="W4" t="n">
        <v>21.58</v>
      </c>
      <c r="X4" t="n">
        <v>16.85</v>
      </c>
      <c r="Y4" t="n">
        <v>1</v>
      </c>
      <c r="Z4" t="n">
        <v>10</v>
      </c>
      <c r="AA4" t="n">
        <v>4288.055178664905</v>
      </c>
      <c r="AB4" t="n">
        <v>5867.106271092794</v>
      </c>
      <c r="AC4" t="n">
        <v>5307.157883114846</v>
      </c>
      <c r="AD4" t="n">
        <v>4288055.178664905</v>
      </c>
      <c r="AE4" t="n">
        <v>5867106.271092795</v>
      </c>
      <c r="AF4" t="n">
        <v>1.18727871678508e-06</v>
      </c>
      <c r="AG4" t="n">
        <v>4.216666666666667</v>
      </c>
      <c r="AH4" t="n">
        <v>5307157.883114846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1.0781</v>
      </c>
      <c r="E5" t="n">
        <v>92.76000000000001</v>
      </c>
      <c r="F5" t="n">
        <v>66.29000000000001</v>
      </c>
      <c r="G5" t="n">
        <v>8.52</v>
      </c>
      <c r="H5" t="n">
        <v>0.12</v>
      </c>
      <c r="I5" t="n">
        <v>467</v>
      </c>
      <c r="J5" t="n">
        <v>264.72</v>
      </c>
      <c r="K5" t="n">
        <v>59.89</v>
      </c>
      <c r="L5" t="n">
        <v>1.75</v>
      </c>
      <c r="M5" t="n">
        <v>465</v>
      </c>
      <c r="N5" t="n">
        <v>68.09</v>
      </c>
      <c r="O5" t="n">
        <v>32883.31</v>
      </c>
      <c r="P5" t="n">
        <v>1132.47</v>
      </c>
      <c r="Q5" t="n">
        <v>1369.25</v>
      </c>
      <c r="R5" t="n">
        <v>552.54</v>
      </c>
      <c r="S5" t="n">
        <v>104.26</v>
      </c>
      <c r="T5" t="n">
        <v>220992.37</v>
      </c>
      <c r="U5" t="n">
        <v>0.19</v>
      </c>
      <c r="V5" t="n">
        <v>0.72</v>
      </c>
      <c r="W5" t="n">
        <v>21.41</v>
      </c>
      <c r="X5" t="n">
        <v>13.67</v>
      </c>
      <c r="Y5" t="n">
        <v>1</v>
      </c>
      <c r="Z5" t="n">
        <v>10</v>
      </c>
      <c r="AA5" t="n">
        <v>3752.124256698977</v>
      </c>
      <c r="AB5" t="n">
        <v>5133.821940055373</v>
      </c>
      <c r="AC5" t="n">
        <v>4643.857179460641</v>
      </c>
      <c r="AD5" t="n">
        <v>3752124.256698977</v>
      </c>
      <c r="AE5" t="n">
        <v>5133821.940055373</v>
      </c>
      <c r="AF5" t="n">
        <v>1.295289601868038e-06</v>
      </c>
      <c r="AG5" t="n">
        <v>3.865</v>
      </c>
      <c r="AH5" t="n">
        <v>4643857.179460641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1.1498</v>
      </c>
      <c r="E6" t="n">
        <v>86.98</v>
      </c>
      <c r="F6" t="n">
        <v>64.15000000000001</v>
      </c>
      <c r="G6" t="n">
        <v>9.74</v>
      </c>
      <c r="H6" t="n">
        <v>0.13</v>
      </c>
      <c r="I6" t="n">
        <v>395</v>
      </c>
      <c r="J6" t="n">
        <v>265.19</v>
      </c>
      <c r="K6" t="n">
        <v>59.89</v>
      </c>
      <c r="L6" t="n">
        <v>2</v>
      </c>
      <c r="M6" t="n">
        <v>393</v>
      </c>
      <c r="N6" t="n">
        <v>68.31</v>
      </c>
      <c r="O6" t="n">
        <v>32941.21</v>
      </c>
      <c r="P6" t="n">
        <v>1095.84</v>
      </c>
      <c r="Q6" t="n">
        <v>1368.79</v>
      </c>
      <c r="R6" t="n">
        <v>482.36</v>
      </c>
      <c r="S6" t="n">
        <v>104.26</v>
      </c>
      <c r="T6" t="n">
        <v>186259.08</v>
      </c>
      <c r="U6" t="n">
        <v>0.22</v>
      </c>
      <c r="V6" t="n">
        <v>0.75</v>
      </c>
      <c r="W6" t="n">
        <v>21.3</v>
      </c>
      <c r="X6" t="n">
        <v>11.54</v>
      </c>
      <c r="Y6" t="n">
        <v>1</v>
      </c>
      <c r="Z6" t="n">
        <v>10</v>
      </c>
      <c r="AA6" t="n">
        <v>3405.732530135482</v>
      </c>
      <c r="AB6" t="n">
        <v>4659.873498046727</v>
      </c>
      <c r="AC6" t="n">
        <v>4215.141711566503</v>
      </c>
      <c r="AD6" t="n">
        <v>3405732.530135482</v>
      </c>
      <c r="AE6" t="n">
        <v>4659873.498046727</v>
      </c>
      <c r="AF6" t="n">
        <v>1.381433989637204e-06</v>
      </c>
      <c r="AG6" t="n">
        <v>3.624166666666667</v>
      </c>
      <c r="AH6" t="n">
        <v>4215141.711566502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1.208</v>
      </c>
      <c r="E7" t="n">
        <v>82.78</v>
      </c>
      <c r="F7" t="n">
        <v>62.59</v>
      </c>
      <c r="G7" t="n">
        <v>10.95</v>
      </c>
      <c r="H7" t="n">
        <v>0.15</v>
      </c>
      <c r="I7" t="n">
        <v>343</v>
      </c>
      <c r="J7" t="n">
        <v>265.66</v>
      </c>
      <c r="K7" t="n">
        <v>59.89</v>
      </c>
      <c r="L7" t="n">
        <v>2.25</v>
      </c>
      <c r="M7" t="n">
        <v>341</v>
      </c>
      <c r="N7" t="n">
        <v>68.53</v>
      </c>
      <c r="O7" t="n">
        <v>32999.19</v>
      </c>
      <c r="P7" t="n">
        <v>1068.88</v>
      </c>
      <c r="Q7" t="n">
        <v>1368.57</v>
      </c>
      <c r="R7" t="n">
        <v>432.21</v>
      </c>
      <c r="S7" t="n">
        <v>104.26</v>
      </c>
      <c r="T7" t="n">
        <v>161443.74</v>
      </c>
      <c r="U7" t="n">
        <v>0.24</v>
      </c>
      <c r="V7" t="n">
        <v>0.77</v>
      </c>
      <c r="W7" t="n">
        <v>21.21</v>
      </c>
      <c r="X7" t="n">
        <v>9.98</v>
      </c>
      <c r="Y7" t="n">
        <v>1</v>
      </c>
      <c r="Z7" t="n">
        <v>10</v>
      </c>
      <c r="AA7" t="n">
        <v>3163.035250397037</v>
      </c>
      <c r="AB7" t="n">
        <v>4327.804372860252</v>
      </c>
      <c r="AC7" t="n">
        <v>3914.764797625891</v>
      </c>
      <c r="AD7" t="n">
        <v>3163035.250397037</v>
      </c>
      <c r="AE7" t="n">
        <v>4327804.372860252</v>
      </c>
      <c r="AF7" t="n">
        <v>1.451358722805482e-06</v>
      </c>
      <c r="AG7" t="n">
        <v>3.449166666666667</v>
      </c>
      <c r="AH7" t="n">
        <v>3914764.797625891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1.2581</v>
      </c>
      <c r="E8" t="n">
        <v>79.48</v>
      </c>
      <c r="F8" t="n">
        <v>61.36</v>
      </c>
      <c r="G8" t="n">
        <v>12.19</v>
      </c>
      <c r="H8" t="n">
        <v>0.17</v>
      </c>
      <c r="I8" t="n">
        <v>302</v>
      </c>
      <c r="J8" t="n">
        <v>266.13</v>
      </c>
      <c r="K8" t="n">
        <v>59.89</v>
      </c>
      <c r="L8" t="n">
        <v>2.5</v>
      </c>
      <c r="M8" t="n">
        <v>300</v>
      </c>
      <c r="N8" t="n">
        <v>68.75</v>
      </c>
      <c r="O8" t="n">
        <v>33057.26</v>
      </c>
      <c r="P8" t="n">
        <v>1047.76</v>
      </c>
      <c r="Q8" t="n">
        <v>1368.5</v>
      </c>
      <c r="R8" t="n">
        <v>391.46</v>
      </c>
      <c r="S8" t="n">
        <v>104.26</v>
      </c>
      <c r="T8" t="n">
        <v>141275.85</v>
      </c>
      <c r="U8" t="n">
        <v>0.27</v>
      </c>
      <c r="V8" t="n">
        <v>0.78</v>
      </c>
      <c r="W8" t="n">
        <v>21.15</v>
      </c>
      <c r="X8" t="n">
        <v>8.76</v>
      </c>
      <c r="Y8" t="n">
        <v>1</v>
      </c>
      <c r="Z8" t="n">
        <v>10</v>
      </c>
      <c r="AA8" t="n">
        <v>2977.904985192572</v>
      </c>
      <c r="AB8" t="n">
        <v>4074.500976636611</v>
      </c>
      <c r="AC8" t="n">
        <v>3685.636322024296</v>
      </c>
      <c r="AD8" t="n">
        <v>2977904.985192572</v>
      </c>
      <c r="AE8" t="n">
        <v>4074500.976636611</v>
      </c>
      <c r="AF8" t="n">
        <v>1.511551663213226e-06</v>
      </c>
      <c r="AG8" t="n">
        <v>3.311666666666667</v>
      </c>
      <c r="AH8" t="n">
        <v>3685636.322024296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1.2992</v>
      </c>
      <c r="E9" t="n">
        <v>76.97</v>
      </c>
      <c r="F9" t="n">
        <v>60.42</v>
      </c>
      <c r="G9" t="n">
        <v>13.38</v>
      </c>
      <c r="H9" t="n">
        <v>0.18</v>
      </c>
      <c r="I9" t="n">
        <v>271</v>
      </c>
      <c r="J9" t="n">
        <v>266.6</v>
      </c>
      <c r="K9" t="n">
        <v>59.89</v>
      </c>
      <c r="L9" t="n">
        <v>2.75</v>
      </c>
      <c r="M9" t="n">
        <v>269</v>
      </c>
      <c r="N9" t="n">
        <v>68.97</v>
      </c>
      <c r="O9" t="n">
        <v>33115.41</v>
      </c>
      <c r="P9" t="n">
        <v>1031.28</v>
      </c>
      <c r="Q9" t="n">
        <v>1368.28</v>
      </c>
      <c r="R9" t="n">
        <v>361.62</v>
      </c>
      <c r="S9" t="n">
        <v>104.26</v>
      </c>
      <c r="T9" t="n">
        <v>126509.29</v>
      </c>
      <c r="U9" t="n">
        <v>0.29</v>
      </c>
      <c r="V9" t="n">
        <v>0.79</v>
      </c>
      <c r="W9" t="n">
        <v>21.08</v>
      </c>
      <c r="X9" t="n">
        <v>7.81</v>
      </c>
      <c r="Y9" t="n">
        <v>1</v>
      </c>
      <c r="Z9" t="n">
        <v>10</v>
      </c>
      <c r="AA9" t="n">
        <v>2839.283286810298</v>
      </c>
      <c r="AB9" t="n">
        <v>3884.832653352256</v>
      </c>
      <c r="AC9" t="n">
        <v>3514.069677313043</v>
      </c>
      <c r="AD9" t="n">
        <v>2839283.286810298</v>
      </c>
      <c r="AE9" t="n">
        <v>3884832.653352256</v>
      </c>
      <c r="AF9" t="n">
        <v>1.56093150055371e-06</v>
      </c>
      <c r="AG9" t="n">
        <v>3.207083333333333</v>
      </c>
      <c r="AH9" t="n">
        <v>3514069.677313043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1.3348</v>
      </c>
      <c r="E10" t="n">
        <v>74.92</v>
      </c>
      <c r="F10" t="n">
        <v>59.68</v>
      </c>
      <c r="G10" t="n">
        <v>14.61</v>
      </c>
      <c r="H10" t="n">
        <v>0.2</v>
      </c>
      <c r="I10" t="n">
        <v>245</v>
      </c>
      <c r="J10" t="n">
        <v>267.08</v>
      </c>
      <c r="K10" t="n">
        <v>59.89</v>
      </c>
      <c r="L10" t="n">
        <v>3</v>
      </c>
      <c r="M10" t="n">
        <v>243</v>
      </c>
      <c r="N10" t="n">
        <v>69.19</v>
      </c>
      <c r="O10" t="n">
        <v>33173.65</v>
      </c>
      <c r="P10" t="n">
        <v>1018.27</v>
      </c>
      <c r="Q10" t="n">
        <v>1368.22</v>
      </c>
      <c r="R10" t="n">
        <v>336.97</v>
      </c>
      <c r="S10" t="n">
        <v>104.26</v>
      </c>
      <c r="T10" t="n">
        <v>114313.95</v>
      </c>
      <c r="U10" t="n">
        <v>0.31</v>
      </c>
      <c r="V10" t="n">
        <v>0.8</v>
      </c>
      <c r="W10" t="n">
        <v>21.05</v>
      </c>
      <c r="X10" t="n">
        <v>7.08</v>
      </c>
      <c r="Y10" t="n">
        <v>1</v>
      </c>
      <c r="Z10" t="n">
        <v>10</v>
      </c>
      <c r="AA10" t="n">
        <v>2729.462124544459</v>
      </c>
      <c r="AB10" t="n">
        <v>3734.570494172386</v>
      </c>
      <c r="AC10" t="n">
        <v>3378.148327711041</v>
      </c>
      <c r="AD10" t="n">
        <v>2729462.124544459</v>
      </c>
      <c r="AE10" t="n">
        <v>3734570.494172386</v>
      </c>
      <c r="AF10" t="n">
        <v>1.603703330464203e-06</v>
      </c>
      <c r="AG10" t="n">
        <v>3.121666666666667</v>
      </c>
      <c r="AH10" t="n">
        <v>3378148.327711042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1.3657</v>
      </c>
      <c r="E11" t="n">
        <v>73.22</v>
      </c>
      <c r="F11" t="n">
        <v>59.05</v>
      </c>
      <c r="G11" t="n">
        <v>15.82</v>
      </c>
      <c r="H11" t="n">
        <v>0.22</v>
      </c>
      <c r="I11" t="n">
        <v>224</v>
      </c>
      <c r="J11" t="n">
        <v>267.55</v>
      </c>
      <c r="K11" t="n">
        <v>59.89</v>
      </c>
      <c r="L11" t="n">
        <v>3.25</v>
      </c>
      <c r="M11" t="n">
        <v>222</v>
      </c>
      <c r="N11" t="n">
        <v>69.41</v>
      </c>
      <c r="O11" t="n">
        <v>33231.97</v>
      </c>
      <c r="P11" t="n">
        <v>1007.27</v>
      </c>
      <c r="Q11" t="n">
        <v>1368.15</v>
      </c>
      <c r="R11" t="n">
        <v>316.48</v>
      </c>
      <c r="S11" t="n">
        <v>104.26</v>
      </c>
      <c r="T11" t="n">
        <v>104177.04</v>
      </c>
      <c r="U11" t="n">
        <v>0.33</v>
      </c>
      <c r="V11" t="n">
        <v>0.8100000000000001</v>
      </c>
      <c r="W11" t="n">
        <v>21.01</v>
      </c>
      <c r="X11" t="n">
        <v>6.45</v>
      </c>
      <c r="Y11" t="n">
        <v>1</v>
      </c>
      <c r="Z11" t="n">
        <v>10</v>
      </c>
      <c r="AA11" t="n">
        <v>2639.467856305033</v>
      </c>
      <c r="AB11" t="n">
        <v>3611.43636610029</v>
      </c>
      <c r="AC11" t="n">
        <v>3266.765948002316</v>
      </c>
      <c r="AD11" t="n">
        <v>2639467.856305033</v>
      </c>
      <c r="AE11" t="n">
        <v>3611436.36610029</v>
      </c>
      <c r="AF11" t="n">
        <v>1.640828317661794e-06</v>
      </c>
      <c r="AG11" t="n">
        <v>3.050833333333333</v>
      </c>
      <c r="AH11" t="n">
        <v>3266765.948002316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1.3932</v>
      </c>
      <c r="E12" t="n">
        <v>71.78</v>
      </c>
      <c r="F12" t="n">
        <v>58.51</v>
      </c>
      <c r="G12" t="n">
        <v>17.04</v>
      </c>
      <c r="H12" t="n">
        <v>0.23</v>
      </c>
      <c r="I12" t="n">
        <v>206</v>
      </c>
      <c r="J12" t="n">
        <v>268.02</v>
      </c>
      <c r="K12" t="n">
        <v>59.89</v>
      </c>
      <c r="L12" t="n">
        <v>3.5</v>
      </c>
      <c r="M12" t="n">
        <v>204</v>
      </c>
      <c r="N12" t="n">
        <v>69.64</v>
      </c>
      <c r="O12" t="n">
        <v>33290.38</v>
      </c>
      <c r="P12" t="n">
        <v>997.8200000000001</v>
      </c>
      <c r="Q12" t="n">
        <v>1368.15</v>
      </c>
      <c r="R12" t="n">
        <v>299.1</v>
      </c>
      <c r="S12" t="n">
        <v>104.26</v>
      </c>
      <c r="T12" t="n">
        <v>95573.78999999999</v>
      </c>
      <c r="U12" t="n">
        <v>0.35</v>
      </c>
      <c r="V12" t="n">
        <v>0.82</v>
      </c>
      <c r="W12" t="n">
        <v>20.99</v>
      </c>
      <c r="X12" t="n">
        <v>5.92</v>
      </c>
      <c r="Y12" t="n">
        <v>1</v>
      </c>
      <c r="Z12" t="n">
        <v>10</v>
      </c>
      <c r="AA12" t="n">
        <v>2563.508079151969</v>
      </c>
      <c r="AB12" t="n">
        <v>3507.504847890602</v>
      </c>
      <c r="AC12" t="n">
        <v>3172.753508021764</v>
      </c>
      <c r="AD12" t="n">
        <v>2563508.079151969</v>
      </c>
      <c r="AE12" t="n">
        <v>3507504.847890602</v>
      </c>
      <c r="AF12" t="n">
        <v>1.673868354811753e-06</v>
      </c>
      <c r="AG12" t="n">
        <v>2.990833333333333</v>
      </c>
      <c r="AH12" t="n">
        <v>3172753.508021764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1.416</v>
      </c>
      <c r="E13" t="n">
        <v>70.62</v>
      </c>
      <c r="F13" t="n">
        <v>58.11</v>
      </c>
      <c r="G13" t="n">
        <v>18.26</v>
      </c>
      <c r="H13" t="n">
        <v>0.25</v>
      </c>
      <c r="I13" t="n">
        <v>191</v>
      </c>
      <c r="J13" t="n">
        <v>268.5</v>
      </c>
      <c r="K13" t="n">
        <v>59.89</v>
      </c>
      <c r="L13" t="n">
        <v>3.75</v>
      </c>
      <c r="M13" t="n">
        <v>189</v>
      </c>
      <c r="N13" t="n">
        <v>69.86</v>
      </c>
      <c r="O13" t="n">
        <v>33348.87</v>
      </c>
      <c r="P13" t="n">
        <v>990.61</v>
      </c>
      <c r="Q13" t="n">
        <v>1368.04</v>
      </c>
      <c r="R13" t="n">
        <v>285.8</v>
      </c>
      <c r="S13" t="n">
        <v>104.26</v>
      </c>
      <c r="T13" t="n">
        <v>89001.03999999999</v>
      </c>
      <c r="U13" t="n">
        <v>0.36</v>
      </c>
      <c r="V13" t="n">
        <v>0.83</v>
      </c>
      <c r="W13" t="n">
        <v>20.97</v>
      </c>
      <c r="X13" t="n">
        <v>5.52</v>
      </c>
      <c r="Y13" t="n">
        <v>1</v>
      </c>
      <c r="Z13" t="n">
        <v>10</v>
      </c>
      <c r="AA13" t="n">
        <v>2504.554775707894</v>
      </c>
      <c r="AB13" t="n">
        <v>3426.842337282224</v>
      </c>
      <c r="AC13" t="n">
        <v>3099.789314215308</v>
      </c>
      <c r="AD13" t="n">
        <v>2504554.775707894</v>
      </c>
      <c r="AE13" t="n">
        <v>3426842.337282225</v>
      </c>
      <c r="AF13" t="n">
        <v>1.70126154924881e-06</v>
      </c>
      <c r="AG13" t="n">
        <v>2.9425</v>
      </c>
      <c r="AH13" t="n">
        <v>3099789.314215308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1.4379</v>
      </c>
      <c r="E14" t="n">
        <v>69.54000000000001</v>
      </c>
      <c r="F14" t="n">
        <v>57.69</v>
      </c>
      <c r="G14" t="n">
        <v>19.45</v>
      </c>
      <c r="H14" t="n">
        <v>0.26</v>
      </c>
      <c r="I14" t="n">
        <v>178</v>
      </c>
      <c r="J14" t="n">
        <v>268.97</v>
      </c>
      <c r="K14" t="n">
        <v>59.89</v>
      </c>
      <c r="L14" t="n">
        <v>4</v>
      </c>
      <c r="M14" t="n">
        <v>176</v>
      </c>
      <c r="N14" t="n">
        <v>70.09</v>
      </c>
      <c r="O14" t="n">
        <v>33407.45</v>
      </c>
      <c r="P14" t="n">
        <v>983.09</v>
      </c>
      <c r="Q14" t="n">
        <v>1367.74</v>
      </c>
      <c r="R14" t="n">
        <v>272.88</v>
      </c>
      <c r="S14" t="n">
        <v>104.26</v>
      </c>
      <c r="T14" t="n">
        <v>82608.03</v>
      </c>
      <c r="U14" t="n">
        <v>0.38</v>
      </c>
      <c r="V14" t="n">
        <v>0.83</v>
      </c>
      <c r="W14" t="n">
        <v>20.93</v>
      </c>
      <c r="X14" t="n">
        <v>5.1</v>
      </c>
      <c r="Y14" t="n">
        <v>1</v>
      </c>
      <c r="Z14" t="n">
        <v>10</v>
      </c>
      <c r="AA14" t="n">
        <v>2448.214247705644</v>
      </c>
      <c r="AB14" t="n">
        <v>3349.754741300868</v>
      </c>
      <c r="AC14" t="n">
        <v>3030.058850201294</v>
      </c>
      <c r="AD14" t="n">
        <v>2448214.247705644</v>
      </c>
      <c r="AE14" t="n">
        <v>3349754.741300868</v>
      </c>
      <c r="AF14" t="n">
        <v>1.727573433379141e-06</v>
      </c>
      <c r="AG14" t="n">
        <v>2.8975</v>
      </c>
      <c r="AH14" t="n">
        <v>3030058.850201294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1.4575</v>
      </c>
      <c r="E15" t="n">
        <v>68.61</v>
      </c>
      <c r="F15" t="n">
        <v>57.37</v>
      </c>
      <c r="G15" t="n">
        <v>20.73</v>
      </c>
      <c r="H15" t="n">
        <v>0.28</v>
      </c>
      <c r="I15" t="n">
        <v>166</v>
      </c>
      <c r="J15" t="n">
        <v>269.45</v>
      </c>
      <c r="K15" t="n">
        <v>59.89</v>
      </c>
      <c r="L15" t="n">
        <v>4.25</v>
      </c>
      <c r="M15" t="n">
        <v>164</v>
      </c>
      <c r="N15" t="n">
        <v>70.31</v>
      </c>
      <c r="O15" t="n">
        <v>33466.11</v>
      </c>
      <c r="P15" t="n">
        <v>977.0700000000001</v>
      </c>
      <c r="Q15" t="n">
        <v>1367.89</v>
      </c>
      <c r="R15" t="n">
        <v>261.94</v>
      </c>
      <c r="S15" t="n">
        <v>104.26</v>
      </c>
      <c r="T15" t="n">
        <v>77196.89999999999</v>
      </c>
      <c r="U15" t="n">
        <v>0.4</v>
      </c>
      <c r="V15" t="n">
        <v>0.84</v>
      </c>
      <c r="W15" t="n">
        <v>20.92</v>
      </c>
      <c r="X15" t="n">
        <v>4.77</v>
      </c>
      <c r="Y15" t="n">
        <v>1</v>
      </c>
      <c r="Z15" t="n">
        <v>10</v>
      </c>
      <c r="AA15" t="n">
        <v>2401.139558432213</v>
      </c>
      <c r="AB15" t="n">
        <v>3285.345074648239</v>
      </c>
      <c r="AC15" t="n">
        <v>2971.796351734459</v>
      </c>
      <c r="AD15" t="n">
        <v>2401139.558432213</v>
      </c>
      <c r="AE15" t="n">
        <v>3285345.074648239</v>
      </c>
      <c r="AF15" t="n">
        <v>1.751121968947839e-06</v>
      </c>
      <c r="AG15" t="n">
        <v>2.85875</v>
      </c>
      <c r="AH15" t="n">
        <v>2971796.351734459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1.4748</v>
      </c>
      <c r="E16" t="n">
        <v>67.81</v>
      </c>
      <c r="F16" t="n">
        <v>57.07</v>
      </c>
      <c r="G16" t="n">
        <v>21.95</v>
      </c>
      <c r="H16" t="n">
        <v>0.3</v>
      </c>
      <c r="I16" t="n">
        <v>156</v>
      </c>
      <c r="J16" t="n">
        <v>269.92</v>
      </c>
      <c r="K16" t="n">
        <v>59.89</v>
      </c>
      <c r="L16" t="n">
        <v>4.5</v>
      </c>
      <c r="M16" t="n">
        <v>154</v>
      </c>
      <c r="N16" t="n">
        <v>70.54000000000001</v>
      </c>
      <c r="O16" t="n">
        <v>33524.86</v>
      </c>
      <c r="P16" t="n">
        <v>971.6799999999999</v>
      </c>
      <c r="Q16" t="n">
        <v>1368.07</v>
      </c>
      <c r="R16" t="n">
        <v>251.95</v>
      </c>
      <c r="S16" t="n">
        <v>104.26</v>
      </c>
      <c r="T16" t="n">
        <v>72251.12</v>
      </c>
      <c r="U16" t="n">
        <v>0.41</v>
      </c>
      <c r="V16" t="n">
        <v>0.84</v>
      </c>
      <c r="W16" t="n">
        <v>20.9</v>
      </c>
      <c r="X16" t="n">
        <v>4.47</v>
      </c>
      <c r="Y16" t="n">
        <v>1</v>
      </c>
      <c r="Z16" t="n">
        <v>10</v>
      </c>
      <c r="AA16" t="n">
        <v>2360.276556792605</v>
      </c>
      <c r="AB16" t="n">
        <v>3229.434513056523</v>
      </c>
      <c r="AC16" t="n">
        <v>2921.221815670092</v>
      </c>
      <c r="AD16" t="n">
        <v>2360276.556792605</v>
      </c>
      <c r="AE16" t="n">
        <v>3229434.513056523</v>
      </c>
      <c r="AF16" t="n">
        <v>1.771907155954905e-06</v>
      </c>
      <c r="AG16" t="n">
        <v>2.825416666666667</v>
      </c>
      <c r="AH16" t="n">
        <v>2921221.815670093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1.4902</v>
      </c>
      <c r="E17" t="n">
        <v>67.09999999999999</v>
      </c>
      <c r="F17" t="n">
        <v>56.82</v>
      </c>
      <c r="G17" t="n">
        <v>23.19</v>
      </c>
      <c r="H17" t="n">
        <v>0.31</v>
      </c>
      <c r="I17" t="n">
        <v>147</v>
      </c>
      <c r="J17" t="n">
        <v>270.4</v>
      </c>
      <c r="K17" t="n">
        <v>59.89</v>
      </c>
      <c r="L17" t="n">
        <v>4.75</v>
      </c>
      <c r="M17" t="n">
        <v>145</v>
      </c>
      <c r="N17" t="n">
        <v>70.76000000000001</v>
      </c>
      <c r="O17" t="n">
        <v>33583.7</v>
      </c>
      <c r="P17" t="n">
        <v>967.05</v>
      </c>
      <c r="Q17" t="n">
        <v>1367.83</v>
      </c>
      <c r="R17" t="n">
        <v>243.86</v>
      </c>
      <c r="S17" t="n">
        <v>104.26</v>
      </c>
      <c r="T17" t="n">
        <v>68250.24000000001</v>
      </c>
      <c r="U17" t="n">
        <v>0.43</v>
      </c>
      <c r="V17" t="n">
        <v>0.84</v>
      </c>
      <c r="W17" t="n">
        <v>20.9</v>
      </c>
      <c r="X17" t="n">
        <v>4.23</v>
      </c>
      <c r="Y17" t="n">
        <v>1</v>
      </c>
      <c r="Z17" t="n">
        <v>10</v>
      </c>
      <c r="AA17" t="n">
        <v>2325.184846851246</v>
      </c>
      <c r="AB17" t="n">
        <v>3181.420487377773</v>
      </c>
      <c r="AC17" t="n">
        <v>2877.790181214016</v>
      </c>
      <c r="AD17" t="n">
        <v>2325184.846851246</v>
      </c>
      <c r="AE17" t="n">
        <v>3181420.487377773</v>
      </c>
      <c r="AF17" t="n">
        <v>1.790409576758882e-06</v>
      </c>
      <c r="AG17" t="n">
        <v>2.795833333333333</v>
      </c>
      <c r="AH17" t="n">
        <v>2877790.181214016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1.505</v>
      </c>
      <c r="E18" t="n">
        <v>66.44</v>
      </c>
      <c r="F18" t="n">
        <v>56.56</v>
      </c>
      <c r="G18" t="n">
        <v>24.42</v>
      </c>
      <c r="H18" t="n">
        <v>0.33</v>
      </c>
      <c r="I18" t="n">
        <v>139</v>
      </c>
      <c r="J18" t="n">
        <v>270.88</v>
      </c>
      <c r="K18" t="n">
        <v>59.89</v>
      </c>
      <c r="L18" t="n">
        <v>5</v>
      </c>
      <c r="M18" t="n">
        <v>137</v>
      </c>
      <c r="N18" t="n">
        <v>70.98999999999999</v>
      </c>
      <c r="O18" t="n">
        <v>33642.62</v>
      </c>
      <c r="P18" t="n">
        <v>962.33</v>
      </c>
      <c r="Q18" t="n">
        <v>1367.79</v>
      </c>
      <c r="R18" t="n">
        <v>235.27</v>
      </c>
      <c r="S18" t="n">
        <v>104.26</v>
      </c>
      <c r="T18" t="n">
        <v>63998.65</v>
      </c>
      <c r="U18" t="n">
        <v>0.44</v>
      </c>
      <c r="V18" t="n">
        <v>0.85</v>
      </c>
      <c r="W18" t="n">
        <v>20.89</v>
      </c>
      <c r="X18" t="n">
        <v>3.98</v>
      </c>
      <c r="Y18" t="n">
        <v>1</v>
      </c>
      <c r="Z18" t="n">
        <v>10</v>
      </c>
      <c r="AA18" t="n">
        <v>2291.45613107575</v>
      </c>
      <c r="AB18" t="n">
        <v>3135.271370447816</v>
      </c>
      <c r="AC18" t="n">
        <v>2836.045471233163</v>
      </c>
      <c r="AD18" t="n">
        <v>2291456.131075751</v>
      </c>
      <c r="AE18" t="n">
        <v>3135271.370447815</v>
      </c>
      <c r="AF18" t="n">
        <v>1.808191124025041e-06</v>
      </c>
      <c r="AG18" t="n">
        <v>2.768333333333333</v>
      </c>
      <c r="AH18" t="n">
        <v>2836045.471233163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1.518</v>
      </c>
      <c r="E19" t="n">
        <v>65.88</v>
      </c>
      <c r="F19" t="n">
        <v>56.35</v>
      </c>
      <c r="G19" t="n">
        <v>25.61</v>
      </c>
      <c r="H19" t="n">
        <v>0.34</v>
      </c>
      <c r="I19" t="n">
        <v>132</v>
      </c>
      <c r="J19" t="n">
        <v>271.36</v>
      </c>
      <c r="K19" t="n">
        <v>59.89</v>
      </c>
      <c r="L19" t="n">
        <v>5.25</v>
      </c>
      <c r="M19" t="n">
        <v>130</v>
      </c>
      <c r="N19" t="n">
        <v>71.22</v>
      </c>
      <c r="O19" t="n">
        <v>33701.64</v>
      </c>
      <c r="P19" t="n">
        <v>958.34</v>
      </c>
      <c r="Q19" t="n">
        <v>1367.67</v>
      </c>
      <c r="R19" t="n">
        <v>229.08</v>
      </c>
      <c r="S19" t="n">
        <v>104.26</v>
      </c>
      <c r="T19" t="n">
        <v>60934.71</v>
      </c>
      <c r="U19" t="n">
        <v>0.46</v>
      </c>
      <c r="V19" t="n">
        <v>0.85</v>
      </c>
      <c r="W19" t="n">
        <v>20.86</v>
      </c>
      <c r="X19" t="n">
        <v>3.76</v>
      </c>
      <c r="Y19" t="n">
        <v>1</v>
      </c>
      <c r="Z19" t="n">
        <v>10</v>
      </c>
      <c r="AA19" t="n">
        <v>2262.855054052288</v>
      </c>
      <c r="AB19" t="n">
        <v>3096.138115073847</v>
      </c>
      <c r="AC19" t="n">
        <v>2800.647038828218</v>
      </c>
      <c r="AD19" t="n">
        <v>2262855.054052288</v>
      </c>
      <c r="AE19" t="n">
        <v>3096138.115073847</v>
      </c>
      <c r="AF19" t="n">
        <v>1.823810050677749e-06</v>
      </c>
      <c r="AG19" t="n">
        <v>2.745</v>
      </c>
      <c r="AH19" t="n">
        <v>2800647.038828218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1.5287</v>
      </c>
      <c r="E20" t="n">
        <v>65.42</v>
      </c>
      <c r="F20" t="n">
        <v>56.19</v>
      </c>
      <c r="G20" t="n">
        <v>26.76</v>
      </c>
      <c r="H20" t="n">
        <v>0.36</v>
      </c>
      <c r="I20" t="n">
        <v>126</v>
      </c>
      <c r="J20" t="n">
        <v>271.84</v>
      </c>
      <c r="K20" t="n">
        <v>59.89</v>
      </c>
      <c r="L20" t="n">
        <v>5.5</v>
      </c>
      <c r="M20" t="n">
        <v>124</v>
      </c>
      <c r="N20" t="n">
        <v>71.45</v>
      </c>
      <c r="O20" t="n">
        <v>33760.74</v>
      </c>
      <c r="P20" t="n">
        <v>955.3200000000001</v>
      </c>
      <c r="Q20" t="n">
        <v>1367.6</v>
      </c>
      <c r="R20" t="n">
        <v>224.13</v>
      </c>
      <c r="S20" t="n">
        <v>104.26</v>
      </c>
      <c r="T20" t="n">
        <v>58493.2</v>
      </c>
      <c r="U20" t="n">
        <v>0.47</v>
      </c>
      <c r="V20" t="n">
        <v>0.85</v>
      </c>
      <c r="W20" t="n">
        <v>20.85</v>
      </c>
      <c r="X20" t="n">
        <v>3.61</v>
      </c>
      <c r="Y20" t="n">
        <v>1</v>
      </c>
      <c r="Z20" t="n">
        <v>10</v>
      </c>
      <c r="AA20" t="n">
        <v>2240.254529375854</v>
      </c>
      <c r="AB20" t="n">
        <v>3065.215080146767</v>
      </c>
      <c r="AC20" t="n">
        <v>2772.675254953828</v>
      </c>
      <c r="AD20" t="n">
        <v>2240254.529375853</v>
      </c>
      <c r="AE20" t="n">
        <v>3065215.080146767</v>
      </c>
      <c r="AF20" t="n">
        <v>1.836665628768824e-06</v>
      </c>
      <c r="AG20" t="n">
        <v>2.725833333333334</v>
      </c>
      <c r="AH20" t="n">
        <v>2772675.254953828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1.5404</v>
      </c>
      <c r="E21" t="n">
        <v>64.92</v>
      </c>
      <c r="F21" t="n">
        <v>56</v>
      </c>
      <c r="G21" t="n">
        <v>28</v>
      </c>
      <c r="H21" t="n">
        <v>0.38</v>
      </c>
      <c r="I21" t="n">
        <v>120</v>
      </c>
      <c r="J21" t="n">
        <v>272.32</v>
      </c>
      <c r="K21" t="n">
        <v>59.89</v>
      </c>
      <c r="L21" t="n">
        <v>5.75</v>
      </c>
      <c r="M21" t="n">
        <v>118</v>
      </c>
      <c r="N21" t="n">
        <v>71.68000000000001</v>
      </c>
      <c r="O21" t="n">
        <v>33820.05</v>
      </c>
      <c r="P21" t="n">
        <v>951.8099999999999</v>
      </c>
      <c r="Q21" t="n">
        <v>1367.85</v>
      </c>
      <c r="R21" t="n">
        <v>217.83</v>
      </c>
      <c r="S21" t="n">
        <v>104.26</v>
      </c>
      <c r="T21" t="n">
        <v>55370.46</v>
      </c>
      <c r="U21" t="n">
        <v>0.48</v>
      </c>
      <c r="V21" t="n">
        <v>0.86</v>
      </c>
      <c r="W21" t="n">
        <v>20.83</v>
      </c>
      <c r="X21" t="n">
        <v>3.41</v>
      </c>
      <c r="Y21" t="n">
        <v>1</v>
      </c>
      <c r="Z21" t="n">
        <v>10</v>
      </c>
      <c r="AA21" t="n">
        <v>2215.387040638115</v>
      </c>
      <c r="AB21" t="n">
        <v>3031.190284979617</v>
      </c>
      <c r="AC21" t="n">
        <v>2741.897738483332</v>
      </c>
      <c r="AD21" t="n">
        <v>2215387.040638115</v>
      </c>
      <c r="AE21" t="n">
        <v>3031190.284979617</v>
      </c>
      <c r="AF21" t="n">
        <v>1.850722662756262e-06</v>
      </c>
      <c r="AG21" t="n">
        <v>2.705</v>
      </c>
      <c r="AH21" t="n">
        <v>2741897.738483332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1.5496</v>
      </c>
      <c r="E22" t="n">
        <v>64.53</v>
      </c>
      <c r="F22" t="n">
        <v>55.87</v>
      </c>
      <c r="G22" t="n">
        <v>29.15</v>
      </c>
      <c r="H22" t="n">
        <v>0.39</v>
      </c>
      <c r="I22" t="n">
        <v>115</v>
      </c>
      <c r="J22" t="n">
        <v>272.8</v>
      </c>
      <c r="K22" t="n">
        <v>59.89</v>
      </c>
      <c r="L22" t="n">
        <v>6</v>
      </c>
      <c r="M22" t="n">
        <v>113</v>
      </c>
      <c r="N22" t="n">
        <v>71.91</v>
      </c>
      <c r="O22" t="n">
        <v>33879.33</v>
      </c>
      <c r="P22" t="n">
        <v>949.01</v>
      </c>
      <c r="Q22" t="n">
        <v>1367.68</v>
      </c>
      <c r="R22" t="n">
        <v>213.35</v>
      </c>
      <c r="S22" t="n">
        <v>104.26</v>
      </c>
      <c r="T22" t="n">
        <v>53156.08</v>
      </c>
      <c r="U22" t="n">
        <v>0.49</v>
      </c>
      <c r="V22" t="n">
        <v>0.86</v>
      </c>
      <c r="W22" t="n">
        <v>20.83</v>
      </c>
      <c r="X22" t="n">
        <v>3.28</v>
      </c>
      <c r="Y22" t="n">
        <v>1</v>
      </c>
      <c r="Z22" t="n">
        <v>10</v>
      </c>
      <c r="AA22" t="n">
        <v>2196.272136915899</v>
      </c>
      <c r="AB22" t="n">
        <v>3005.036430416843</v>
      </c>
      <c r="AC22" t="n">
        <v>2718.239971092866</v>
      </c>
      <c r="AD22" t="n">
        <v>2196272.136915899</v>
      </c>
      <c r="AE22" t="n">
        <v>3005036.430416843</v>
      </c>
      <c r="AF22" t="n">
        <v>1.861776057002794e-06</v>
      </c>
      <c r="AG22" t="n">
        <v>2.68875</v>
      </c>
      <c r="AH22" t="n">
        <v>2718239.971092866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1.5593</v>
      </c>
      <c r="E23" t="n">
        <v>64.13</v>
      </c>
      <c r="F23" t="n">
        <v>55.72</v>
      </c>
      <c r="G23" t="n">
        <v>30.39</v>
      </c>
      <c r="H23" t="n">
        <v>0.41</v>
      </c>
      <c r="I23" t="n">
        <v>110</v>
      </c>
      <c r="J23" t="n">
        <v>273.28</v>
      </c>
      <c r="K23" t="n">
        <v>59.89</v>
      </c>
      <c r="L23" t="n">
        <v>6.25</v>
      </c>
      <c r="M23" t="n">
        <v>108</v>
      </c>
      <c r="N23" t="n">
        <v>72.14</v>
      </c>
      <c r="O23" t="n">
        <v>33938.7</v>
      </c>
      <c r="P23" t="n">
        <v>946.2</v>
      </c>
      <c r="Q23" t="n">
        <v>1367.78</v>
      </c>
      <c r="R23" t="n">
        <v>208.57</v>
      </c>
      <c r="S23" t="n">
        <v>104.26</v>
      </c>
      <c r="T23" t="n">
        <v>50790.17</v>
      </c>
      <c r="U23" t="n">
        <v>0.5</v>
      </c>
      <c r="V23" t="n">
        <v>0.86</v>
      </c>
      <c r="W23" t="n">
        <v>20.82</v>
      </c>
      <c r="X23" t="n">
        <v>3.13</v>
      </c>
      <c r="Y23" t="n">
        <v>1</v>
      </c>
      <c r="Z23" t="n">
        <v>10</v>
      </c>
      <c r="AA23" t="n">
        <v>2176.427655577582</v>
      </c>
      <c r="AB23" t="n">
        <v>2977.884335572856</v>
      </c>
      <c r="AC23" t="n">
        <v>2693.679234072697</v>
      </c>
      <c r="AD23" t="n">
        <v>2176427.655577582</v>
      </c>
      <c r="AE23" t="n">
        <v>2977884.335572856</v>
      </c>
      <c r="AF23" t="n">
        <v>1.873430179197506e-06</v>
      </c>
      <c r="AG23" t="n">
        <v>2.672083333333333</v>
      </c>
      <c r="AH23" t="n">
        <v>2693679.234072697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1.5696</v>
      </c>
      <c r="E24" t="n">
        <v>63.71</v>
      </c>
      <c r="F24" t="n">
        <v>55.55</v>
      </c>
      <c r="G24" t="n">
        <v>31.74</v>
      </c>
      <c r="H24" t="n">
        <v>0.42</v>
      </c>
      <c r="I24" t="n">
        <v>105</v>
      </c>
      <c r="J24" t="n">
        <v>273.76</v>
      </c>
      <c r="K24" t="n">
        <v>59.89</v>
      </c>
      <c r="L24" t="n">
        <v>6.5</v>
      </c>
      <c r="M24" t="n">
        <v>103</v>
      </c>
      <c r="N24" t="n">
        <v>72.37</v>
      </c>
      <c r="O24" t="n">
        <v>33998.16</v>
      </c>
      <c r="P24" t="n">
        <v>942.86</v>
      </c>
      <c r="Q24" t="n">
        <v>1367.62</v>
      </c>
      <c r="R24" t="n">
        <v>203.38</v>
      </c>
      <c r="S24" t="n">
        <v>104.26</v>
      </c>
      <c r="T24" t="n">
        <v>48222.99</v>
      </c>
      <c r="U24" t="n">
        <v>0.51</v>
      </c>
      <c r="V24" t="n">
        <v>0.86</v>
      </c>
      <c r="W24" t="n">
        <v>20.8</v>
      </c>
      <c r="X24" t="n">
        <v>2.96</v>
      </c>
      <c r="Y24" t="n">
        <v>1</v>
      </c>
      <c r="Z24" t="n">
        <v>10</v>
      </c>
      <c r="AA24" t="n">
        <v>2154.944875637443</v>
      </c>
      <c r="AB24" t="n">
        <v>2948.490648305396</v>
      </c>
      <c r="AC24" t="n">
        <v>2667.090839063745</v>
      </c>
      <c r="AD24" t="n">
        <v>2154944.875637443</v>
      </c>
      <c r="AE24" t="n">
        <v>2948490.648305397</v>
      </c>
      <c r="AF24" t="n">
        <v>1.885805174930037e-06</v>
      </c>
      <c r="AG24" t="n">
        <v>2.654583333333334</v>
      </c>
      <c r="AH24" t="n">
        <v>2667090.839063745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1.5769</v>
      </c>
      <c r="E25" t="n">
        <v>63.42</v>
      </c>
      <c r="F25" t="n">
        <v>55.46</v>
      </c>
      <c r="G25" t="n">
        <v>32.94</v>
      </c>
      <c r="H25" t="n">
        <v>0.44</v>
      </c>
      <c r="I25" t="n">
        <v>101</v>
      </c>
      <c r="J25" t="n">
        <v>274.24</v>
      </c>
      <c r="K25" t="n">
        <v>59.89</v>
      </c>
      <c r="L25" t="n">
        <v>6.75</v>
      </c>
      <c r="M25" t="n">
        <v>99</v>
      </c>
      <c r="N25" t="n">
        <v>72.61</v>
      </c>
      <c r="O25" t="n">
        <v>34057.71</v>
      </c>
      <c r="P25" t="n">
        <v>940.95</v>
      </c>
      <c r="Q25" t="n">
        <v>1367.63</v>
      </c>
      <c r="R25" t="n">
        <v>200.09</v>
      </c>
      <c r="S25" t="n">
        <v>104.26</v>
      </c>
      <c r="T25" t="n">
        <v>46594.63</v>
      </c>
      <c r="U25" t="n">
        <v>0.52</v>
      </c>
      <c r="V25" t="n">
        <v>0.86</v>
      </c>
      <c r="W25" t="n">
        <v>20.81</v>
      </c>
      <c r="X25" t="n">
        <v>2.87</v>
      </c>
      <c r="Y25" t="n">
        <v>1</v>
      </c>
      <c r="Z25" t="n">
        <v>10</v>
      </c>
      <c r="AA25" t="n">
        <v>2140.960579893305</v>
      </c>
      <c r="AB25" t="n">
        <v>2929.356717924681</v>
      </c>
      <c r="AC25" t="n">
        <v>2649.783024143925</v>
      </c>
      <c r="AD25" t="n">
        <v>2140960.579893305</v>
      </c>
      <c r="AE25" t="n">
        <v>2929356.717924681</v>
      </c>
      <c r="AF25" t="n">
        <v>1.89457580297348e-06</v>
      </c>
      <c r="AG25" t="n">
        <v>2.6425</v>
      </c>
      <c r="AH25" t="n">
        <v>2649783.024143924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1.5826</v>
      </c>
      <c r="E26" t="n">
        <v>63.19</v>
      </c>
      <c r="F26" t="n">
        <v>55.38</v>
      </c>
      <c r="G26" t="n">
        <v>33.91</v>
      </c>
      <c r="H26" t="n">
        <v>0.45</v>
      </c>
      <c r="I26" t="n">
        <v>98</v>
      </c>
      <c r="J26" t="n">
        <v>274.73</v>
      </c>
      <c r="K26" t="n">
        <v>59.89</v>
      </c>
      <c r="L26" t="n">
        <v>7</v>
      </c>
      <c r="M26" t="n">
        <v>96</v>
      </c>
      <c r="N26" t="n">
        <v>72.84</v>
      </c>
      <c r="O26" t="n">
        <v>34117.35</v>
      </c>
      <c r="P26" t="n">
        <v>939.34</v>
      </c>
      <c r="Q26" t="n">
        <v>1367.59</v>
      </c>
      <c r="R26" t="n">
        <v>197.59</v>
      </c>
      <c r="S26" t="n">
        <v>104.26</v>
      </c>
      <c r="T26" t="n">
        <v>45361.01</v>
      </c>
      <c r="U26" t="n">
        <v>0.53</v>
      </c>
      <c r="V26" t="n">
        <v>0.87</v>
      </c>
      <c r="W26" t="n">
        <v>20.8</v>
      </c>
      <c r="X26" t="n">
        <v>2.8</v>
      </c>
      <c r="Y26" t="n">
        <v>1</v>
      </c>
      <c r="Z26" t="n">
        <v>10</v>
      </c>
      <c r="AA26" t="n">
        <v>2129.830390265216</v>
      </c>
      <c r="AB26" t="n">
        <v>2914.127901446218</v>
      </c>
      <c r="AC26" t="n">
        <v>2636.007624536388</v>
      </c>
      <c r="AD26" t="n">
        <v>2129830.390265217</v>
      </c>
      <c r="AE26" t="n">
        <v>2914127.901446218</v>
      </c>
      <c r="AF26" t="n">
        <v>1.901424101582745e-06</v>
      </c>
      <c r="AG26" t="n">
        <v>2.632916666666667</v>
      </c>
      <c r="AH26" t="n">
        <v>2636007.624536389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1.5908</v>
      </c>
      <c r="E27" t="n">
        <v>62.86</v>
      </c>
      <c r="F27" t="n">
        <v>55.26</v>
      </c>
      <c r="G27" t="n">
        <v>35.27</v>
      </c>
      <c r="H27" t="n">
        <v>0.47</v>
      </c>
      <c r="I27" t="n">
        <v>94</v>
      </c>
      <c r="J27" t="n">
        <v>275.21</v>
      </c>
      <c r="K27" t="n">
        <v>59.89</v>
      </c>
      <c r="L27" t="n">
        <v>7.25</v>
      </c>
      <c r="M27" t="n">
        <v>92</v>
      </c>
      <c r="N27" t="n">
        <v>73.08</v>
      </c>
      <c r="O27" t="n">
        <v>34177.09</v>
      </c>
      <c r="P27" t="n">
        <v>936.9400000000001</v>
      </c>
      <c r="Q27" t="n">
        <v>1367.61</v>
      </c>
      <c r="R27" t="n">
        <v>193.78</v>
      </c>
      <c r="S27" t="n">
        <v>104.26</v>
      </c>
      <c r="T27" t="n">
        <v>43478.32</v>
      </c>
      <c r="U27" t="n">
        <v>0.54</v>
      </c>
      <c r="V27" t="n">
        <v>0.87</v>
      </c>
      <c r="W27" t="n">
        <v>20.79</v>
      </c>
      <c r="X27" t="n">
        <v>2.67</v>
      </c>
      <c r="Y27" t="n">
        <v>1</v>
      </c>
      <c r="Z27" t="n">
        <v>10</v>
      </c>
      <c r="AA27" t="n">
        <v>2113.771273659189</v>
      </c>
      <c r="AB27" t="n">
        <v>2892.155109627628</v>
      </c>
      <c r="AC27" t="n">
        <v>2616.131885129957</v>
      </c>
      <c r="AD27" t="n">
        <v>2113771.273659189</v>
      </c>
      <c r="AE27" t="n">
        <v>2892155.109627628</v>
      </c>
      <c r="AF27" t="n">
        <v>1.911276039932914e-06</v>
      </c>
      <c r="AG27" t="n">
        <v>2.619166666666667</v>
      </c>
      <c r="AH27" t="n">
        <v>2616131.885129957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1.5968</v>
      </c>
      <c r="E28" t="n">
        <v>62.63</v>
      </c>
      <c r="F28" t="n">
        <v>55.17</v>
      </c>
      <c r="G28" t="n">
        <v>36.38</v>
      </c>
      <c r="H28" t="n">
        <v>0.48</v>
      </c>
      <c r="I28" t="n">
        <v>91</v>
      </c>
      <c r="J28" t="n">
        <v>275.7</v>
      </c>
      <c r="K28" t="n">
        <v>59.89</v>
      </c>
      <c r="L28" t="n">
        <v>7.5</v>
      </c>
      <c r="M28" t="n">
        <v>89</v>
      </c>
      <c r="N28" t="n">
        <v>73.31</v>
      </c>
      <c r="O28" t="n">
        <v>34236.91</v>
      </c>
      <c r="P28" t="n">
        <v>935.16</v>
      </c>
      <c r="Q28" t="n">
        <v>1367.45</v>
      </c>
      <c r="R28" t="n">
        <v>190.84</v>
      </c>
      <c r="S28" t="n">
        <v>104.26</v>
      </c>
      <c r="T28" t="n">
        <v>42023.67</v>
      </c>
      <c r="U28" t="n">
        <v>0.55</v>
      </c>
      <c r="V28" t="n">
        <v>0.87</v>
      </c>
      <c r="W28" t="n">
        <v>20.79</v>
      </c>
      <c r="X28" t="n">
        <v>2.59</v>
      </c>
      <c r="Y28" t="n">
        <v>1</v>
      </c>
      <c r="Z28" t="n">
        <v>10</v>
      </c>
      <c r="AA28" t="n">
        <v>2102.066616369243</v>
      </c>
      <c r="AB28" t="n">
        <v>2876.140281150489</v>
      </c>
      <c r="AC28" t="n">
        <v>2601.645489405724</v>
      </c>
      <c r="AD28" t="n">
        <v>2102066.616369243</v>
      </c>
      <c r="AE28" t="n">
        <v>2876140.281150489</v>
      </c>
      <c r="AF28" t="n">
        <v>1.918484775311088e-06</v>
      </c>
      <c r="AG28" t="n">
        <v>2.609583333333334</v>
      </c>
      <c r="AH28" t="n">
        <v>2601645.489405724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1.6032</v>
      </c>
      <c r="E29" t="n">
        <v>62.38</v>
      </c>
      <c r="F29" t="n">
        <v>55.07</v>
      </c>
      <c r="G29" t="n">
        <v>37.55</v>
      </c>
      <c r="H29" t="n">
        <v>0.5</v>
      </c>
      <c r="I29" t="n">
        <v>88</v>
      </c>
      <c r="J29" t="n">
        <v>276.18</v>
      </c>
      <c r="K29" t="n">
        <v>59.89</v>
      </c>
      <c r="L29" t="n">
        <v>7.75</v>
      </c>
      <c r="M29" t="n">
        <v>86</v>
      </c>
      <c r="N29" t="n">
        <v>73.55</v>
      </c>
      <c r="O29" t="n">
        <v>34296.82</v>
      </c>
      <c r="P29" t="n">
        <v>933.02</v>
      </c>
      <c r="Q29" t="n">
        <v>1367.62</v>
      </c>
      <c r="R29" t="n">
        <v>187.63</v>
      </c>
      <c r="S29" t="n">
        <v>104.26</v>
      </c>
      <c r="T29" t="n">
        <v>40433.13</v>
      </c>
      <c r="U29" t="n">
        <v>0.5600000000000001</v>
      </c>
      <c r="V29" t="n">
        <v>0.87</v>
      </c>
      <c r="W29" t="n">
        <v>20.79</v>
      </c>
      <c r="X29" t="n">
        <v>2.49</v>
      </c>
      <c r="Y29" t="n">
        <v>1</v>
      </c>
      <c r="Z29" t="n">
        <v>10</v>
      </c>
      <c r="AA29" t="n">
        <v>2089.263889189023</v>
      </c>
      <c r="AB29" t="n">
        <v>2858.623025006052</v>
      </c>
      <c r="AC29" t="n">
        <v>2585.800055602088</v>
      </c>
      <c r="AD29" t="n">
        <v>2089263.889189023</v>
      </c>
      <c r="AE29" t="n">
        <v>2858623.025006052</v>
      </c>
      <c r="AF29" t="n">
        <v>1.926174093047805e-06</v>
      </c>
      <c r="AG29" t="n">
        <v>2.599166666666667</v>
      </c>
      <c r="AH29" t="n">
        <v>2585800.055602088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1.6096</v>
      </c>
      <c r="E30" t="n">
        <v>62.13</v>
      </c>
      <c r="F30" t="n">
        <v>54.98</v>
      </c>
      <c r="G30" t="n">
        <v>38.81</v>
      </c>
      <c r="H30" t="n">
        <v>0.51</v>
      </c>
      <c r="I30" t="n">
        <v>85</v>
      </c>
      <c r="J30" t="n">
        <v>276.67</v>
      </c>
      <c r="K30" t="n">
        <v>59.89</v>
      </c>
      <c r="L30" t="n">
        <v>8</v>
      </c>
      <c r="M30" t="n">
        <v>83</v>
      </c>
      <c r="N30" t="n">
        <v>73.78</v>
      </c>
      <c r="O30" t="n">
        <v>34356.83</v>
      </c>
      <c r="P30" t="n">
        <v>930.76</v>
      </c>
      <c r="Q30" t="n">
        <v>1367.57</v>
      </c>
      <c r="R30" t="n">
        <v>184.41</v>
      </c>
      <c r="S30" t="n">
        <v>104.26</v>
      </c>
      <c r="T30" t="n">
        <v>38834.78</v>
      </c>
      <c r="U30" t="n">
        <v>0.57</v>
      </c>
      <c r="V30" t="n">
        <v>0.87</v>
      </c>
      <c r="W30" t="n">
        <v>20.78</v>
      </c>
      <c r="X30" t="n">
        <v>2.39</v>
      </c>
      <c r="Y30" t="n">
        <v>1</v>
      </c>
      <c r="Z30" t="n">
        <v>10</v>
      </c>
      <c r="AA30" t="n">
        <v>2076.500234897545</v>
      </c>
      <c r="AB30" t="n">
        <v>2841.159230111764</v>
      </c>
      <c r="AC30" t="n">
        <v>2570.002980781921</v>
      </c>
      <c r="AD30" t="n">
        <v>2076500.234897545</v>
      </c>
      <c r="AE30" t="n">
        <v>2841159.230111764</v>
      </c>
      <c r="AF30" t="n">
        <v>1.933863410784523e-06</v>
      </c>
      <c r="AG30" t="n">
        <v>2.58875</v>
      </c>
      <c r="AH30" t="n">
        <v>2570002.980781921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1.6146</v>
      </c>
      <c r="E31" t="n">
        <v>61.94</v>
      </c>
      <c r="F31" t="n">
        <v>54.94</v>
      </c>
      <c r="G31" t="n">
        <v>40.2</v>
      </c>
      <c r="H31" t="n">
        <v>0.53</v>
      </c>
      <c r="I31" t="n">
        <v>82</v>
      </c>
      <c r="J31" t="n">
        <v>277.16</v>
      </c>
      <c r="K31" t="n">
        <v>59.89</v>
      </c>
      <c r="L31" t="n">
        <v>8.25</v>
      </c>
      <c r="M31" t="n">
        <v>80</v>
      </c>
      <c r="N31" t="n">
        <v>74.02</v>
      </c>
      <c r="O31" t="n">
        <v>34416.93</v>
      </c>
      <c r="P31" t="n">
        <v>929.91</v>
      </c>
      <c r="Q31" t="n">
        <v>1367.47</v>
      </c>
      <c r="R31" t="n">
        <v>183.35</v>
      </c>
      <c r="S31" t="n">
        <v>104.26</v>
      </c>
      <c r="T31" t="n">
        <v>38320.94</v>
      </c>
      <c r="U31" t="n">
        <v>0.57</v>
      </c>
      <c r="V31" t="n">
        <v>0.87</v>
      </c>
      <c r="W31" t="n">
        <v>20.77</v>
      </c>
      <c r="X31" t="n">
        <v>2.35</v>
      </c>
      <c r="Y31" t="n">
        <v>1</v>
      </c>
      <c r="Z31" t="n">
        <v>10</v>
      </c>
      <c r="AA31" t="n">
        <v>2068.33001423081</v>
      </c>
      <c r="AB31" t="n">
        <v>2829.980373750841</v>
      </c>
      <c r="AC31" t="n">
        <v>2559.891018782461</v>
      </c>
      <c r="AD31" t="n">
        <v>2068330.01423081</v>
      </c>
      <c r="AE31" t="n">
        <v>2829980.373750841</v>
      </c>
      <c r="AF31" t="n">
        <v>1.939870690266333e-06</v>
      </c>
      <c r="AG31" t="n">
        <v>2.580833333333333</v>
      </c>
      <c r="AH31" t="n">
        <v>2559891.018782461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1.6196</v>
      </c>
      <c r="E32" t="n">
        <v>61.74</v>
      </c>
      <c r="F32" t="n">
        <v>54.84</v>
      </c>
      <c r="G32" t="n">
        <v>41.13</v>
      </c>
      <c r="H32" t="n">
        <v>0.55</v>
      </c>
      <c r="I32" t="n">
        <v>80</v>
      </c>
      <c r="J32" t="n">
        <v>277.65</v>
      </c>
      <c r="K32" t="n">
        <v>59.89</v>
      </c>
      <c r="L32" t="n">
        <v>8.5</v>
      </c>
      <c r="M32" t="n">
        <v>78</v>
      </c>
      <c r="N32" t="n">
        <v>74.26000000000001</v>
      </c>
      <c r="O32" t="n">
        <v>34477.13</v>
      </c>
      <c r="P32" t="n">
        <v>927.98</v>
      </c>
      <c r="Q32" t="n">
        <v>1367.5</v>
      </c>
      <c r="R32" t="n">
        <v>179.85</v>
      </c>
      <c r="S32" t="n">
        <v>104.26</v>
      </c>
      <c r="T32" t="n">
        <v>36579.4</v>
      </c>
      <c r="U32" t="n">
        <v>0.58</v>
      </c>
      <c r="V32" t="n">
        <v>0.87</v>
      </c>
      <c r="W32" t="n">
        <v>20.78</v>
      </c>
      <c r="X32" t="n">
        <v>2.26</v>
      </c>
      <c r="Y32" t="n">
        <v>1</v>
      </c>
      <c r="Z32" t="n">
        <v>10</v>
      </c>
      <c r="AA32" t="n">
        <v>2057.886844406853</v>
      </c>
      <c r="AB32" t="n">
        <v>2815.691568077566</v>
      </c>
      <c r="AC32" t="n">
        <v>2546.965916668179</v>
      </c>
      <c r="AD32" t="n">
        <v>2057886.844406852</v>
      </c>
      <c r="AE32" t="n">
        <v>2815691.568077566</v>
      </c>
      <c r="AF32" t="n">
        <v>1.945877969748144e-06</v>
      </c>
      <c r="AG32" t="n">
        <v>2.5725</v>
      </c>
      <c r="AH32" t="n">
        <v>2546965.916668179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1.6259</v>
      </c>
      <c r="E33" t="n">
        <v>61.5</v>
      </c>
      <c r="F33" t="n">
        <v>54.76</v>
      </c>
      <c r="G33" t="n">
        <v>42.67</v>
      </c>
      <c r="H33" t="n">
        <v>0.5600000000000001</v>
      </c>
      <c r="I33" t="n">
        <v>77</v>
      </c>
      <c r="J33" t="n">
        <v>278.13</v>
      </c>
      <c r="K33" t="n">
        <v>59.89</v>
      </c>
      <c r="L33" t="n">
        <v>8.75</v>
      </c>
      <c r="M33" t="n">
        <v>75</v>
      </c>
      <c r="N33" t="n">
        <v>74.5</v>
      </c>
      <c r="O33" t="n">
        <v>34537.41</v>
      </c>
      <c r="P33" t="n">
        <v>926.21</v>
      </c>
      <c r="Q33" t="n">
        <v>1367.36</v>
      </c>
      <c r="R33" t="n">
        <v>177.2</v>
      </c>
      <c r="S33" t="n">
        <v>104.26</v>
      </c>
      <c r="T33" t="n">
        <v>35272.02</v>
      </c>
      <c r="U33" t="n">
        <v>0.59</v>
      </c>
      <c r="V33" t="n">
        <v>0.88</v>
      </c>
      <c r="W33" t="n">
        <v>20.77</v>
      </c>
      <c r="X33" t="n">
        <v>2.18</v>
      </c>
      <c r="Y33" t="n">
        <v>1</v>
      </c>
      <c r="Z33" t="n">
        <v>10</v>
      </c>
      <c r="AA33" t="n">
        <v>2046.347737769515</v>
      </c>
      <c r="AB33" t="n">
        <v>2799.903253306904</v>
      </c>
      <c r="AC33" t="n">
        <v>2532.684416500189</v>
      </c>
      <c r="AD33" t="n">
        <v>2046347.737769515</v>
      </c>
      <c r="AE33" t="n">
        <v>2799903.253306904</v>
      </c>
      <c r="AF33" t="n">
        <v>1.953447141895226e-06</v>
      </c>
      <c r="AG33" t="n">
        <v>2.5625</v>
      </c>
      <c r="AH33" t="n">
        <v>2532684.416500189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1.63</v>
      </c>
      <c r="E34" t="n">
        <v>61.35</v>
      </c>
      <c r="F34" t="n">
        <v>54.71</v>
      </c>
      <c r="G34" t="n">
        <v>43.77</v>
      </c>
      <c r="H34" t="n">
        <v>0.58</v>
      </c>
      <c r="I34" t="n">
        <v>75</v>
      </c>
      <c r="J34" t="n">
        <v>278.62</v>
      </c>
      <c r="K34" t="n">
        <v>59.89</v>
      </c>
      <c r="L34" t="n">
        <v>9</v>
      </c>
      <c r="M34" t="n">
        <v>73</v>
      </c>
      <c r="N34" t="n">
        <v>74.73999999999999</v>
      </c>
      <c r="O34" t="n">
        <v>34597.8</v>
      </c>
      <c r="P34" t="n">
        <v>924.76</v>
      </c>
      <c r="Q34" t="n">
        <v>1367.36</v>
      </c>
      <c r="R34" t="n">
        <v>175.58</v>
      </c>
      <c r="S34" t="n">
        <v>104.26</v>
      </c>
      <c r="T34" t="n">
        <v>34472.89</v>
      </c>
      <c r="U34" t="n">
        <v>0.59</v>
      </c>
      <c r="V34" t="n">
        <v>0.88</v>
      </c>
      <c r="W34" t="n">
        <v>20.77</v>
      </c>
      <c r="X34" t="n">
        <v>2.13</v>
      </c>
      <c r="Y34" t="n">
        <v>1</v>
      </c>
      <c r="Z34" t="n">
        <v>10</v>
      </c>
      <c r="AA34" t="n">
        <v>2038.470006614681</v>
      </c>
      <c r="AB34" t="n">
        <v>2789.12459399989</v>
      </c>
      <c r="AC34" t="n">
        <v>2522.934457309493</v>
      </c>
      <c r="AD34" t="n">
        <v>2038470.006614681</v>
      </c>
      <c r="AE34" t="n">
        <v>2789124.59399989</v>
      </c>
      <c r="AF34" t="n">
        <v>1.958373111070311e-06</v>
      </c>
      <c r="AG34" t="n">
        <v>2.55625</v>
      </c>
      <c r="AH34" t="n">
        <v>2522934.457309493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1.634</v>
      </c>
      <c r="E35" t="n">
        <v>61.2</v>
      </c>
      <c r="F35" t="n">
        <v>54.66</v>
      </c>
      <c r="G35" t="n">
        <v>44.92</v>
      </c>
      <c r="H35" t="n">
        <v>0.59</v>
      </c>
      <c r="I35" t="n">
        <v>73</v>
      </c>
      <c r="J35" t="n">
        <v>279.11</v>
      </c>
      <c r="K35" t="n">
        <v>59.89</v>
      </c>
      <c r="L35" t="n">
        <v>9.25</v>
      </c>
      <c r="M35" t="n">
        <v>71</v>
      </c>
      <c r="N35" t="n">
        <v>74.98</v>
      </c>
      <c r="O35" t="n">
        <v>34658.27</v>
      </c>
      <c r="P35" t="n">
        <v>924</v>
      </c>
      <c r="Q35" t="n">
        <v>1367.56</v>
      </c>
      <c r="R35" t="n">
        <v>174.05</v>
      </c>
      <c r="S35" t="n">
        <v>104.26</v>
      </c>
      <c r="T35" t="n">
        <v>33717.67</v>
      </c>
      <c r="U35" t="n">
        <v>0.6</v>
      </c>
      <c r="V35" t="n">
        <v>0.88</v>
      </c>
      <c r="W35" t="n">
        <v>20.76</v>
      </c>
      <c r="X35" t="n">
        <v>2.07</v>
      </c>
      <c r="Y35" t="n">
        <v>1</v>
      </c>
      <c r="Z35" t="n">
        <v>10</v>
      </c>
      <c r="AA35" t="n">
        <v>2031.775482472833</v>
      </c>
      <c r="AB35" t="n">
        <v>2779.964850727453</v>
      </c>
      <c r="AC35" t="n">
        <v>2514.648907079198</v>
      </c>
      <c r="AD35" t="n">
        <v>2031775.482472833</v>
      </c>
      <c r="AE35" t="n">
        <v>2779964.850727453</v>
      </c>
      <c r="AF35" t="n">
        <v>1.963178934655759e-06</v>
      </c>
      <c r="AG35" t="n">
        <v>2.55</v>
      </c>
      <c r="AH35" t="n">
        <v>2514648.907079197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1.6388</v>
      </c>
      <c r="E36" t="n">
        <v>61.02</v>
      </c>
      <c r="F36" t="n">
        <v>54.58</v>
      </c>
      <c r="G36" t="n">
        <v>46.12</v>
      </c>
      <c r="H36" t="n">
        <v>0.6</v>
      </c>
      <c r="I36" t="n">
        <v>71</v>
      </c>
      <c r="J36" t="n">
        <v>279.61</v>
      </c>
      <c r="K36" t="n">
        <v>59.89</v>
      </c>
      <c r="L36" t="n">
        <v>9.5</v>
      </c>
      <c r="M36" t="n">
        <v>69</v>
      </c>
      <c r="N36" t="n">
        <v>75.22</v>
      </c>
      <c r="O36" t="n">
        <v>34718.84</v>
      </c>
      <c r="P36" t="n">
        <v>921.9299999999999</v>
      </c>
      <c r="Q36" t="n">
        <v>1367.34</v>
      </c>
      <c r="R36" t="n">
        <v>171.52</v>
      </c>
      <c r="S36" t="n">
        <v>104.26</v>
      </c>
      <c r="T36" t="n">
        <v>32462.17</v>
      </c>
      <c r="U36" t="n">
        <v>0.61</v>
      </c>
      <c r="V36" t="n">
        <v>0.88</v>
      </c>
      <c r="W36" t="n">
        <v>20.76</v>
      </c>
      <c r="X36" t="n">
        <v>2</v>
      </c>
      <c r="Y36" t="n">
        <v>1</v>
      </c>
      <c r="Z36" t="n">
        <v>10</v>
      </c>
      <c r="AA36" t="n">
        <v>2021.843172843141</v>
      </c>
      <c r="AB36" t="n">
        <v>2766.375026509534</v>
      </c>
      <c r="AC36" t="n">
        <v>2502.356076611198</v>
      </c>
      <c r="AD36" t="n">
        <v>2021843.172843141</v>
      </c>
      <c r="AE36" t="n">
        <v>2766375.026509534</v>
      </c>
      <c r="AF36" t="n">
        <v>1.968945922958298e-06</v>
      </c>
      <c r="AG36" t="n">
        <v>2.5425</v>
      </c>
      <c r="AH36" t="n">
        <v>2502356.076611198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1.6427</v>
      </c>
      <c r="E37" t="n">
        <v>60.88</v>
      </c>
      <c r="F37" t="n">
        <v>54.53</v>
      </c>
      <c r="G37" t="n">
        <v>47.42</v>
      </c>
      <c r="H37" t="n">
        <v>0.62</v>
      </c>
      <c r="I37" t="n">
        <v>69</v>
      </c>
      <c r="J37" t="n">
        <v>280.1</v>
      </c>
      <c r="K37" t="n">
        <v>59.89</v>
      </c>
      <c r="L37" t="n">
        <v>9.75</v>
      </c>
      <c r="M37" t="n">
        <v>67</v>
      </c>
      <c r="N37" t="n">
        <v>75.45999999999999</v>
      </c>
      <c r="O37" t="n">
        <v>34779.51</v>
      </c>
      <c r="P37" t="n">
        <v>920.52</v>
      </c>
      <c r="Q37" t="n">
        <v>1367.47</v>
      </c>
      <c r="R37" t="n">
        <v>170.08</v>
      </c>
      <c r="S37" t="n">
        <v>104.26</v>
      </c>
      <c r="T37" t="n">
        <v>31750.54</v>
      </c>
      <c r="U37" t="n">
        <v>0.61</v>
      </c>
      <c r="V37" t="n">
        <v>0.88</v>
      </c>
      <c r="W37" t="n">
        <v>20.76</v>
      </c>
      <c r="X37" t="n">
        <v>1.95</v>
      </c>
      <c r="Y37" t="n">
        <v>1</v>
      </c>
      <c r="Z37" t="n">
        <v>10</v>
      </c>
      <c r="AA37" t="n">
        <v>2014.392469336752</v>
      </c>
      <c r="AB37" t="n">
        <v>2756.180645270251</v>
      </c>
      <c r="AC37" t="n">
        <v>2493.134632809489</v>
      </c>
      <c r="AD37" t="n">
        <v>2014392.469336752</v>
      </c>
      <c r="AE37" t="n">
        <v>2756180.645270251</v>
      </c>
      <c r="AF37" t="n">
        <v>1.97363160095411e-06</v>
      </c>
      <c r="AG37" t="n">
        <v>2.536666666666667</v>
      </c>
      <c r="AH37" t="n">
        <v>2493134.632809489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1.6473</v>
      </c>
      <c r="E38" t="n">
        <v>60.7</v>
      </c>
      <c r="F38" t="n">
        <v>54.46</v>
      </c>
      <c r="G38" t="n">
        <v>48.77</v>
      </c>
      <c r="H38" t="n">
        <v>0.63</v>
      </c>
      <c r="I38" t="n">
        <v>67</v>
      </c>
      <c r="J38" t="n">
        <v>280.59</v>
      </c>
      <c r="K38" t="n">
        <v>59.89</v>
      </c>
      <c r="L38" t="n">
        <v>10</v>
      </c>
      <c r="M38" t="n">
        <v>65</v>
      </c>
      <c r="N38" t="n">
        <v>75.7</v>
      </c>
      <c r="O38" t="n">
        <v>34840.27</v>
      </c>
      <c r="P38" t="n">
        <v>919.53</v>
      </c>
      <c r="Q38" t="n">
        <v>1367.43</v>
      </c>
      <c r="R38" t="n">
        <v>167.66</v>
      </c>
      <c r="S38" t="n">
        <v>104.26</v>
      </c>
      <c r="T38" t="n">
        <v>30549.57</v>
      </c>
      <c r="U38" t="n">
        <v>0.62</v>
      </c>
      <c r="V38" t="n">
        <v>0.88</v>
      </c>
      <c r="W38" t="n">
        <v>20.76</v>
      </c>
      <c r="X38" t="n">
        <v>1.88</v>
      </c>
      <c r="Y38" t="n">
        <v>1</v>
      </c>
      <c r="Z38" t="n">
        <v>10</v>
      </c>
      <c r="AA38" t="n">
        <v>2006.504049462338</v>
      </c>
      <c r="AB38" t="n">
        <v>2745.387361185554</v>
      </c>
      <c r="AC38" t="n">
        <v>2483.371444609366</v>
      </c>
      <c r="AD38" t="n">
        <v>2006504.049462338</v>
      </c>
      <c r="AE38" t="n">
        <v>2745387.361185554</v>
      </c>
      <c r="AF38" t="n">
        <v>1.979158298077376e-06</v>
      </c>
      <c r="AG38" t="n">
        <v>2.529166666666667</v>
      </c>
      <c r="AH38" t="n">
        <v>2483371.444609366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1.6488</v>
      </c>
      <c r="E39" t="n">
        <v>60.65</v>
      </c>
      <c r="F39" t="n">
        <v>54.46</v>
      </c>
      <c r="G39" t="n">
        <v>49.51</v>
      </c>
      <c r="H39" t="n">
        <v>0.65</v>
      </c>
      <c r="I39" t="n">
        <v>66</v>
      </c>
      <c r="J39" t="n">
        <v>281.08</v>
      </c>
      <c r="K39" t="n">
        <v>59.89</v>
      </c>
      <c r="L39" t="n">
        <v>10.25</v>
      </c>
      <c r="M39" t="n">
        <v>64</v>
      </c>
      <c r="N39" t="n">
        <v>75.95</v>
      </c>
      <c r="O39" t="n">
        <v>34901.13</v>
      </c>
      <c r="P39" t="n">
        <v>918.96</v>
      </c>
      <c r="Q39" t="n">
        <v>1367.35</v>
      </c>
      <c r="R39" t="n">
        <v>167.32</v>
      </c>
      <c r="S39" t="n">
        <v>104.26</v>
      </c>
      <c r="T39" t="n">
        <v>30386.55</v>
      </c>
      <c r="U39" t="n">
        <v>0.62</v>
      </c>
      <c r="V39" t="n">
        <v>0.88</v>
      </c>
      <c r="W39" t="n">
        <v>20.76</v>
      </c>
      <c r="X39" t="n">
        <v>1.88</v>
      </c>
      <c r="Y39" t="n">
        <v>1</v>
      </c>
      <c r="Z39" t="n">
        <v>10</v>
      </c>
      <c r="AA39" t="n">
        <v>2003.845974116133</v>
      </c>
      <c r="AB39" t="n">
        <v>2741.750465230869</v>
      </c>
      <c r="AC39" t="n">
        <v>2480.08164890018</v>
      </c>
      <c r="AD39" t="n">
        <v>2003845.974116133</v>
      </c>
      <c r="AE39" t="n">
        <v>2741750.465230869</v>
      </c>
      <c r="AF39" t="n">
        <v>1.980960481921919e-06</v>
      </c>
      <c r="AG39" t="n">
        <v>2.527083333333333</v>
      </c>
      <c r="AH39" t="n">
        <v>2480081.648900181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1.654</v>
      </c>
      <c r="E40" t="n">
        <v>60.46</v>
      </c>
      <c r="F40" t="n">
        <v>54.37</v>
      </c>
      <c r="G40" t="n">
        <v>50.97</v>
      </c>
      <c r="H40" t="n">
        <v>0.66</v>
      </c>
      <c r="I40" t="n">
        <v>64</v>
      </c>
      <c r="J40" t="n">
        <v>281.58</v>
      </c>
      <c r="K40" t="n">
        <v>59.89</v>
      </c>
      <c r="L40" t="n">
        <v>10.5</v>
      </c>
      <c r="M40" t="n">
        <v>62</v>
      </c>
      <c r="N40" t="n">
        <v>76.19</v>
      </c>
      <c r="O40" t="n">
        <v>34962.08</v>
      </c>
      <c r="P40" t="n">
        <v>917</v>
      </c>
      <c r="Q40" t="n">
        <v>1367.46</v>
      </c>
      <c r="R40" t="n">
        <v>164.54</v>
      </c>
      <c r="S40" t="n">
        <v>104.26</v>
      </c>
      <c r="T40" t="n">
        <v>29006.4</v>
      </c>
      <c r="U40" t="n">
        <v>0.63</v>
      </c>
      <c r="V40" t="n">
        <v>0.88</v>
      </c>
      <c r="W40" t="n">
        <v>20.75</v>
      </c>
      <c r="X40" t="n">
        <v>1.79</v>
      </c>
      <c r="Y40" t="n">
        <v>1</v>
      </c>
      <c r="Z40" t="n">
        <v>10</v>
      </c>
      <c r="AA40" t="n">
        <v>1993.647963971904</v>
      </c>
      <c r="AB40" t="n">
        <v>2727.79709784708</v>
      </c>
      <c r="AC40" t="n">
        <v>2467.459971315826</v>
      </c>
      <c r="AD40" t="n">
        <v>1993647.963971904</v>
      </c>
      <c r="AE40" t="n">
        <v>2727797.09784708</v>
      </c>
      <c r="AF40" t="n">
        <v>1.987208052583002e-06</v>
      </c>
      <c r="AG40" t="n">
        <v>2.519166666666667</v>
      </c>
      <c r="AH40" t="n">
        <v>2467459.971315826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1.6579</v>
      </c>
      <c r="E41" t="n">
        <v>60.32</v>
      </c>
      <c r="F41" t="n">
        <v>54.33</v>
      </c>
      <c r="G41" t="n">
        <v>52.58</v>
      </c>
      <c r="H41" t="n">
        <v>0.68</v>
      </c>
      <c r="I41" t="n">
        <v>62</v>
      </c>
      <c r="J41" t="n">
        <v>282.07</v>
      </c>
      <c r="K41" t="n">
        <v>59.89</v>
      </c>
      <c r="L41" t="n">
        <v>10.75</v>
      </c>
      <c r="M41" t="n">
        <v>60</v>
      </c>
      <c r="N41" t="n">
        <v>76.44</v>
      </c>
      <c r="O41" t="n">
        <v>35023.13</v>
      </c>
      <c r="P41" t="n">
        <v>915.9400000000001</v>
      </c>
      <c r="Q41" t="n">
        <v>1367.28</v>
      </c>
      <c r="R41" t="n">
        <v>163.46</v>
      </c>
      <c r="S41" t="n">
        <v>104.26</v>
      </c>
      <c r="T41" t="n">
        <v>28476.33</v>
      </c>
      <c r="U41" t="n">
        <v>0.64</v>
      </c>
      <c r="V41" t="n">
        <v>0.88</v>
      </c>
      <c r="W41" t="n">
        <v>20.75</v>
      </c>
      <c r="X41" t="n">
        <v>1.75</v>
      </c>
      <c r="Y41" t="n">
        <v>1</v>
      </c>
      <c r="Z41" t="n">
        <v>10</v>
      </c>
      <c r="AA41" t="n">
        <v>1986.956375753117</v>
      </c>
      <c r="AB41" t="n">
        <v>2718.641371634098</v>
      </c>
      <c r="AC41" t="n">
        <v>2459.178054762468</v>
      </c>
      <c r="AD41" t="n">
        <v>1986956.375753117</v>
      </c>
      <c r="AE41" t="n">
        <v>2718641.371634098</v>
      </c>
      <c r="AF41" t="n">
        <v>1.991893730578815e-06</v>
      </c>
      <c r="AG41" t="n">
        <v>2.513333333333333</v>
      </c>
      <c r="AH41" t="n">
        <v>2459178.054762469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1.6609</v>
      </c>
      <c r="E42" t="n">
        <v>60.21</v>
      </c>
      <c r="F42" t="n">
        <v>54.27</v>
      </c>
      <c r="G42" t="n">
        <v>53.38</v>
      </c>
      <c r="H42" t="n">
        <v>0.6899999999999999</v>
      </c>
      <c r="I42" t="n">
        <v>61</v>
      </c>
      <c r="J42" t="n">
        <v>282.57</v>
      </c>
      <c r="K42" t="n">
        <v>59.89</v>
      </c>
      <c r="L42" t="n">
        <v>11</v>
      </c>
      <c r="M42" t="n">
        <v>59</v>
      </c>
      <c r="N42" t="n">
        <v>76.68000000000001</v>
      </c>
      <c r="O42" t="n">
        <v>35084.28</v>
      </c>
      <c r="P42" t="n">
        <v>914.63</v>
      </c>
      <c r="Q42" t="n">
        <v>1367.4</v>
      </c>
      <c r="R42" t="n">
        <v>161.58</v>
      </c>
      <c r="S42" t="n">
        <v>104.26</v>
      </c>
      <c r="T42" t="n">
        <v>27542.31</v>
      </c>
      <c r="U42" t="n">
        <v>0.65</v>
      </c>
      <c r="V42" t="n">
        <v>0.88</v>
      </c>
      <c r="W42" t="n">
        <v>20.74</v>
      </c>
      <c r="X42" t="n">
        <v>1.69</v>
      </c>
      <c r="Y42" t="n">
        <v>1</v>
      </c>
      <c r="Z42" t="n">
        <v>10</v>
      </c>
      <c r="AA42" t="n">
        <v>1980.773594676272</v>
      </c>
      <c r="AB42" t="n">
        <v>2710.181817799708</v>
      </c>
      <c r="AC42" t="n">
        <v>2451.525868872975</v>
      </c>
      <c r="AD42" t="n">
        <v>1980773.594676272</v>
      </c>
      <c r="AE42" t="n">
        <v>2710181.817799708</v>
      </c>
      <c r="AF42" t="n">
        <v>1.995498098267902e-06</v>
      </c>
      <c r="AG42" t="n">
        <v>2.50875</v>
      </c>
      <c r="AH42" t="n">
        <v>2451525.868872975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1.6624</v>
      </c>
      <c r="E43" t="n">
        <v>60.15</v>
      </c>
      <c r="F43" t="n">
        <v>54.27</v>
      </c>
      <c r="G43" t="n">
        <v>54.27</v>
      </c>
      <c r="H43" t="n">
        <v>0.71</v>
      </c>
      <c r="I43" t="n">
        <v>60</v>
      </c>
      <c r="J43" t="n">
        <v>283.06</v>
      </c>
      <c r="K43" t="n">
        <v>59.89</v>
      </c>
      <c r="L43" t="n">
        <v>11.25</v>
      </c>
      <c r="M43" t="n">
        <v>58</v>
      </c>
      <c r="N43" t="n">
        <v>76.93000000000001</v>
      </c>
      <c r="O43" t="n">
        <v>35145.53</v>
      </c>
      <c r="P43" t="n">
        <v>914.04</v>
      </c>
      <c r="Q43" t="n">
        <v>1367.28</v>
      </c>
      <c r="R43" t="n">
        <v>161.65</v>
      </c>
      <c r="S43" t="n">
        <v>104.26</v>
      </c>
      <c r="T43" t="n">
        <v>27579.22</v>
      </c>
      <c r="U43" t="n">
        <v>0.65</v>
      </c>
      <c r="V43" t="n">
        <v>0.88</v>
      </c>
      <c r="W43" t="n">
        <v>20.73</v>
      </c>
      <c r="X43" t="n">
        <v>1.69</v>
      </c>
      <c r="Y43" t="n">
        <v>1</v>
      </c>
      <c r="Z43" t="n">
        <v>10</v>
      </c>
      <c r="AA43" t="n">
        <v>1978.126931119087</v>
      </c>
      <c r="AB43" t="n">
        <v>2706.560535958212</v>
      </c>
      <c r="AC43" t="n">
        <v>2448.25019708793</v>
      </c>
      <c r="AD43" t="n">
        <v>1978126.931119087</v>
      </c>
      <c r="AE43" t="n">
        <v>2706560.535958212</v>
      </c>
      <c r="AF43" t="n">
        <v>1.997300282112445e-06</v>
      </c>
      <c r="AG43" t="n">
        <v>2.50625</v>
      </c>
      <c r="AH43" t="n">
        <v>2448250.19708793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1.6667</v>
      </c>
      <c r="E44" t="n">
        <v>60</v>
      </c>
      <c r="F44" t="n">
        <v>54.21</v>
      </c>
      <c r="G44" t="n">
        <v>56.08</v>
      </c>
      <c r="H44" t="n">
        <v>0.72</v>
      </c>
      <c r="I44" t="n">
        <v>58</v>
      </c>
      <c r="J44" t="n">
        <v>283.56</v>
      </c>
      <c r="K44" t="n">
        <v>59.89</v>
      </c>
      <c r="L44" t="n">
        <v>11.5</v>
      </c>
      <c r="M44" t="n">
        <v>56</v>
      </c>
      <c r="N44" t="n">
        <v>77.18000000000001</v>
      </c>
      <c r="O44" t="n">
        <v>35206.88</v>
      </c>
      <c r="P44" t="n">
        <v>913.3200000000001</v>
      </c>
      <c r="Q44" t="n">
        <v>1367.48</v>
      </c>
      <c r="R44" t="n">
        <v>159.34</v>
      </c>
      <c r="S44" t="n">
        <v>104.26</v>
      </c>
      <c r="T44" t="n">
        <v>26434.66</v>
      </c>
      <c r="U44" t="n">
        <v>0.65</v>
      </c>
      <c r="V44" t="n">
        <v>0.88</v>
      </c>
      <c r="W44" t="n">
        <v>20.74</v>
      </c>
      <c r="X44" t="n">
        <v>1.63</v>
      </c>
      <c r="Y44" t="n">
        <v>1</v>
      </c>
      <c r="Z44" t="n">
        <v>10</v>
      </c>
      <c r="AA44" t="n">
        <v>1971.19705789848</v>
      </c>
      <c r="AB44" t="n">
        <v>2697.078777693348</v>
      </c>
      <c r="AC44" t="n">
        <v>2439.673364524133</v>
      </c>
      <c r="AD44" t="n">
        <v>1971197.05789848</v>
      </c>
      <c r="AE44" t="n">
        <v>2697078.777693348</v>
      </c>
      <c r="AF44" t="n">
        <v>2.002466542466802e-06</v>
      </c>
      <c r="AG44" t="n">
        <v>2.5</v>
      </c>
      <c r="AH44" t="n">
        <v>2439673.364524134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1.6688</v>
      </c>
      <c r="E45" t="n">
        <v>59.92</v>
      </c>
      <c r="F45" t="n">
        <v>54.19</v>
      </c>
      <c r="G45" t="n">
        <v>57.04</v>
      </c>
      <c r="H45" t="n">
        <v>0.74</v>
      </c>
      <c r="I45" t="n">
        <v>57</v>
      </c>
      <c r="J45" t="n">
        <v>284.06</v>
      </c>
      <c r="K45" t="n">
        <v>59.89</v>
      </c>
      <c r="L45" t="n">
        <v>11.75</v>
      </c>
      <c r="M45" t="n">
        <v>55</v>
      </c>
      <c r="N45" t="n">
        <v>77.42</v>
      </c>
      <c r="O45" t="n">
        <v>35268.32</v>
      </c>
      <c r="P45" t="n">
        <v>912.53</v>
      </c>
      <c r="Q45" t="n">
        <v>1367.31</v>
      </c>
      <c r="R45" t="n">
        <v>158.85</v>
      </c>
      <c r="S45" t="n">
        <v>104.26</v>
      </c>
      <c r="T45" t="n">
        <v>26194.55</v>
      </c>
      <c r="U45" t="n">
        <v>0.66</v>
      </c>
      <c r="V45" t="n">
        <v>0.88</v>
      </c>
      <c r="W45" t="n">
        <v>20.74</v>
      </c>
      <c r="X45" t="n">
        <v>1.61</v>
      </c>
      <c r="Y45" t="n">
        <v>1</v>
      </c>
      <c r="Z45" t="n">
        <v>10</v>
      </c>
      <c r="AA45" t="n">
        <v>1967.343050365316</v>
      </c>
      <c r="AB45" t="n">
        <v>2691.805554559661</v>
      </c>
      <c r="AC45" t="n">
        <v>2434.90341040531</v>
      </c>
      <c r="AD45" t="n">
        <v>1967343.050365316</v>
      </c>
      <c r="AE45" t="n">
        <v>2691805.554559661</v>
      </c>
      <c r="AF45" t="n">
        <v>2.004989599849162e-06</v>
      </c>
      <c r="AG45" t="n">
        <v>2.496666666666667</v>
      </c>
      <c r="AH45" t="n">
        <v>2434903.41040531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1.6706</v>
      </c>
      <c r="E46" t="n">
        <v>59.86</v>
      </c>
      <c r="F46" t="n">
        <v>54.17</v>
      </c>
      <c r="G46" t="n">
        <v>58.04</v>
      </c>
      <c r="H46" t="n">
        <v>0.75</v>
      </c>
      <c r="I46" t="n">
        <v>56</v>
      </c>
      <c r="J46" t="n">
        <v>284.56</v>
      </c>
      <c r="K46" t="n">
        <v>59.89</v>
      </c>
      <c r="L46" t="n">
        <v>12</v>
      </c>
      <c r="M46" t="n">
        <v>54</v>
      </c>
      <c r="N46" t="n">
        <v>77.67</v>
      </c>
      <c r="O46" t="n">
        <v>35329.87</v>
      </c>
      <c r="P46" t="n">
        <v>911.83</v>
      </c>
      <c r="Q46" t="n">
        <v>1367.38</v>
      </c>
      <c r="R46" t="n">
        <v>158.36</v>
      </c>
      <c r="S46" t="n">
        <v>104.26</v>
      </c>
      <c r="T46" t="n">
        <v>25958.52</v>
      </c>
      <c r="U46" t="n">
        <v>0.66</v>
      </c>
      <c r="V46" t="n">
        <v>0.88</v>
      </c>
      <c r="W46" t="n">
        <v>20.74</v>
      </c>
      <c r="X46" t="n">
        <v>1.6</v>
      </c>
      <c r="Y46" t="n">
        <v>1</v>
      </c>
      <c r="Z46" t="n">
        <v>10</v>
      </c>
      <c r="AA46" t="n">
        <v>1963.985094686081</v>
      </c>
      <c r="AB46" t="n">
        <v>2687.211051456783</v>
      </c>
      <c r="AC46" t="n">
        <v>2430.747400230146</v>
      </c>
      <c r="AD46" t="n">
        <v>1963985.094686081</v>
      </c>
      <c r="AE46" t="n">
        <v>2687211.051456783</v>
      </c>
      <c r="AF46" t="n">
        <v>2.007152220462615e-06</v>
      </c>
      <c r="AG46" t="n">
        <v>2.494166666666667</v>
      </c>
      <c r="AH46" t="n">
        <v>2430747.400230146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1.6734</v>
      </c>
      <c r="E47" t="n">
        <v>59.76</v>
      </c>
      <c r="F47" t="n">
        <v>54.13</v>
      </c>
      <c r="G47" t="n">
        <v>59.05</v>
      </c>
      <c r="H47" t="n">
        <v>0.77</v>
      </c>
      <c r="I47" t="n">
        <v>55</v>
      </c>
      <c r="J47" t="n">
        <v>285.06</v>
      </c>
      <c r="K47" t="n">
        <v>59.89</v>
      </c>
      <c r="L47" t="n">
        <v>12.25</v>
      </c>
      <c r="M47" t="n">
        <v>53</v>
      </c>
      <c r="N47" t="n">
        <v>77.92</v>
      </c>
      <c r="O47" t="n">
        <v>35391.51</v>
      </c>
      <c r="P47" t="n">
        <v>910.51</v>
      </c>
      <c r="Q47" t="n">
        <v>1367.38</v>
      </c>
      <c r="R47" t="n">
        <v>156.79</v>
      </c>
      <c r="S47" t="n">
        <v>104.26</v>
      </c>
      <c r="T47" t="n">
        <v>25175.62</v>
      </c>
      <c r="U47" t="n">
        <v>0.66</v>
      </c>
      <c r="V47" t="n">
        <v>0.89</v>
      </c>
      <c r="W47" t="n">
        <v>20.74</v>
      </c>
      <c r="X47" t="n">
        <v>1.55</v>
      </c>
      <c r="Y47" t="n">
        <v>1</v>
      </c>
      <c r="Z47" t="n">
        <v>10</v>
      </c>
      <c r="AA47" t="n">
        <v>1958.337862738293</v>
      </c>
      <c r="AB47" t="n">
        <v>2679.484259567529</v>
      </c>
      <c r="AC47" t="n">
        <v>2423.75804251418</v>
      </c>
      <c r="AD47" t="n">
        <v>1958337.862738293</v>
      </c>
      <c r="AE47" t="n">
        <v>2679484.259567528</v>
      </c>
      <c r="AF47" t="n">
        <v>2.010516296972428e-06</v>
      </c>
      <c r="AG47" t="n">
        <v>2.49</v>
      </c>
      <c r="AH47" t="n">
        <v>2423758.04251418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1.6756</v>
      </c>
      <c r="E48" t="n">
        <v>59.68</v>
      </c>
      <c r="F48" t="n">
        <v>54.1</v>
      </c>
      <c r="G48" t="n">
        <v>60.11</v>
      </c>
      <c r="H48" t="n">
        <v>0.78</v>
      </c>
      <c r="I48" t="n">
        <v>54</v>
      </c>
      <c r="J48" t="n">
        <v>285.56</v>
      </c>
      <c r="K48" t="n">
        <v>59.89</v>
      </c>
      <c r="L48" t="n">
        <v>12.5</v>
      </c>
      <c r="M48" t="n">
        <v>52</v>
      </c>
      <c r="N48" t="n">
        <v>78.17</v>
      </c>
      <c r="O48" t="n">
        <v>35453.26</v>
      </c>
      <c r="P48" t="n">
        <v>909.29</v>
      </c>
      <c r="Q48" t="n">
        <v>1367.45</v>
      </c>
      <c r="R48" t="n">
        <v>155.93</v>
      </c>
      <c r="S48" t="n">
        <v>104.26</v>
      </c>
      <c r="T48" t="n">
        <v>24752.89</v>
      </c>
      <c r="U48" t="n">
        <v>0.67</v>
      </c>
      <c r="V48" t="n">
        <v>0.89</v>
      </c>
      <c r="W48" t="n">
        <v>20.73</v>
      </c>
      <c r="X48" t="n">
        <v>1.52</v>
      </c>
      <c r="Y48" t="n">
        <v>1</v>
      </c>
      <c r="Z48" t="n">
        <v>10</v>
      </c>
      <c r="AA48" t="n">
        <v>1953.665611691269</v>
      </c>
      <c r="AB48" t="n">
        <v>2673.091479559822</v>
      </c>
      <c r="AC48" t="n">
        <v>2417.975380458087</v>
      </c>
      <c r="AD48" t="n">
        <v>1953665.611691269</v>
      </c>
      <c r="AE48" t="n">
        <v>2673091.479559822</v>
      </c>
      <c r="AF48" t="n">
        <v>2.013159499944425e-06</v>
      </c>
      <c r="AG48" t="n">
        <v>2.486666666666667</v>
      </c>
      <c r="AH48" t="n">
        <v>2417975.380458087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1.6805</v>
      </c>
      <c r="E49" t="n">
        <v>59.51</v>
      </c>
      <c r="F49" t="n">
        <v>54.02</v>
      </c>
      <c r="G49" t="n">
        <v>62.34</v>
      </c>
      <c r="H49" t="n">
        <v>0.79</v>
      </c>
      <c r="I49" t="n">
        <v>52</v>
      </c>
      <c r="J49" t="n">
        <v>286.06</v>
      </c>
      <c r="K49" t="n">
        <v>59.89</v>
      </c>
      <c r="L49" t="n">
        <v>12.75</v>
      </c>
      <c r="M49" t="n">
        <v>50</v>
      </c>
      <c r="N49" t="n">
        <v>78.42</v>
      </c>
      <c r="O49" t="n">
        <v>35515.1</v>
      </c>
      <c r="P49" t="n">
        <v>908.1799999999999</v>
      </c>
      <c r="Q49" t="n">
        <v>1367.35</v>
      </c>
      <c r="R49" t="n">
        <v>153.35</v>
      </c>
      <c r="S49" t="n">
        <v>104.26</v>
      </c>
      <c r="T49" t="n">
        <v>23470.25</v>
      </c>
      <c r="U49" t="n">
        <v>0.68</v>
      </c>
      <c r="V49" t="n">
        <v>0.89</v>
      </c>
      <c r="W49" t="n">
        <v>20.73</v>
      </c>
      <c r="X49" t="n">
        <v>1.45</v>
      </c>
      <c r="Y49" t="n">
        <v>1</v>
      </c>
      <c r="Z49" t="n">
        <v>10</v>
      </c>
      <c r="AA49" t="n">
        <v>1945.470024248226</v>
      </c>
      <c r="AB49" t="n">
        <v>2661.877915256451</v>
      </c>
      <c r="AC49" t="n">
        <v>2407.832022993493</v>
      </c>
      <c r="AD49" t="n">
        <v>1945470.024248226</v>
      </c>
      <c r="AE49" t="n">
        <v>2661877.915256451</v>
      </c>
      <c r="AF49" t="n">
        <v>2.019046633836599e-06</v>
      </c>
      <c r="AG49" t="n">
        <v>2.479583333333333</v>
      </c>
      <c r="AH49" t="n">
        <v>2407832.022993493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1.6823</v>
      </c>
      <c r="E50" t="n">
        <v>59.44</v>
      </c>
      <c r="F50" t="n">
        <v>54.01</v>
      </c>
      <c r="G50" t="n">
        <v>63.54</v>
      </c>
      <c r="H50" t="n">
        <v>0.8100000000000001</v>
      </c>
      <c r="I50" t="n">
        <v>51</v>
      </c>
      <c r="J50" t="n">
        <v>286.56</v>
      </c>
      <c r="K50" t="n">
        <v>59.89</v>
      </c>
      <c r="L50" t="n">
        <v>13</v>
      </c>
      <c r="M50" t="n">
        <v>49</v>
      </c>
      <c r="N50" t="n">
        <v>78.68000000000001</v>
      </c>
      <c r="O50" t="n">
        <v>35577.18</v>
      </c>
      <c r="P50" t="n">
        <v>907.11</v>
      </c>
      <c r="Q50" t="n">
        <v>1367.3</v>
      </c>
      <c r="R50" t="n">
        <v>153.24</v>
      </c>
      <c r="S50" t="n">
        <v>104.26</v>
      </c>
      <c r="T50" t="n">
        <v>23422.77</v>
      </c>
      <c r="U50" t="n">
        <v>0.68</v>
      </c>
      <c r="V50" t="n">
        <v>0.89</v>
      </c>
      <c r="W50" t="n">
        <v>20.72</v>
      </c>
      <c r="X50" t="n">
        <v>1.43</v>
      </c>
      <c r="Y50" t="n">
        <v>1</v>
      </c>
      <c r="Z50" t="n">
        <v>10</v>
      </c>
      <c r="AA50" t="n">
        <v>1941.735699180853</v>
      </c>
      <c r="AB50" t="n">
        <v>2656.768446952476</v>
      </c>
      <c r="AC50" t="n">
        <v>2403.210195173265</v>
      </c>
      <c r="AD50" t="n">
        <v>1941735.699180853</v>
      </c>
      <c r="AE50" t="n">
        <v>2656768.446952476</v>
      </c>
      <c r="AF50" t="n">
        <v>2.021209254450051e-06</v>
      </c>
      <c r="AG50" t="n">
        <v>2.476666666666667</v>
      </c>
      <c r="AH50" t="n">
        <v>2403210.195173265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1.6847</v>
      </c>
      <c r="E51" t="n">
        <v>59.36</v>
      </c>
      <c r="F51" t="n">
        <v>53.98</v>
      </c>
      <c r="G51" t="n">
        <v>64.77</v>
      </c>
      <c r="H51" t="n">
        <v>0.82</v>
      </c>
      <c r="I51" t="n">
        <v>50</v>
      </c>
      <c r="J51" t="n">
        <v>287.07</v>
      </c>
      <c r="K51" t="n">
        <v>59.89</v>
      </c>
      <c r="L51" t="n">
        <v>13.25</v>
      </c>
      <c r="M51" t="n">
        <v>48</v>
      </c>
      <c r="N51" t="n">
        <v>78.93000000000001</v>
      </c>
      <c r="O51" t="n">
        <v>35639.23</v>
      </c>
      <c r="P51" t="n">
        <v>906.5</v>
      </c>
      <c r="Q51" t="n">
        <v>1367.48</v>
      </c>
      <c r="R51" t="n">
        <v>151.82</v>
      </c>
      <c r="S51" t="n">
        <v>104.26</v>
      </c>
      <c r="T51" t="n">
        <v>22716.27</v>
      </c>
      <c r="U51" t="n">
        <v>0.6899999999999999</v>
      </c>
      <c r="V51" t="n">
        <v>0.89</v>
      </c>
      <c r="W51" t="n">
        <v>20.73</v>
      </c>
      <c r="X51" t="n">
        <v>1.4</v>
      </c>
      <c r="Y51" t="n">
        <v>1</v>
      </c>
      <c r="Z51" t="n">
        <v>10</v>
      </c>
      <c r="AA51" t="n">
        <v>1937.758311433211</v>
      </c>
      <c r="AB51" t="n">
        <v>2651.326409566188</v>
      </c>
      <c r="AC51" t="n">
        <v>2398.287538197178</v>
      </c>
      <c r="AD51" t="n">
        <v>1937758.311433211</v>
      </c>
      <c r="AE51" t="n">
        <v>2651326.409566188</v>
      </c>
      <c r="AF51" t="n">
        <v>2.024092748601321e-06</v>
      </c>
      <c r="AG51" t="n">
        <v>2.473333333333333</v>
      </c>
      <c r="AH51" t="n">
        <v>2398287.538197178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1.6834</v>
      </c>
      <c r="E52" t="n">
        <v>59.4</v>
      </c>
      <c r="F52" t="n">
        <v>54.02</v>
      </c>
      <c r="G52" t="n">
        <v>64.83</v>
      </c>
      <c r="H52" t="n">
        <v>0.84</v>
      </c>
      <c r="I52" t="n">
        <v>50</v>
      </c>
      <c r="J52" t="n">
        <v>287.57</v>
      </c>
      <c r="K52" t="n">
        <v>59.89</v>
      </c>
      <c r="L52" t="n">
        <v>13.5</v>
      </c>
      <c r="M52" t="n">
        <v>48</v>
      </c>
      <c r="N52" t="n">
        <v>79.18000000000001</v>
      </c>
      <c r="O52" t="n">
        <v>35701.38</v>
      </c>
      <c r="P52" t="n">
        <v>907.03</v>
      </c>
      <c r="Q52" t="n">
        <v>1367.48</v>
      </c>
      <c r="R52" t="n">
        <v>153.22</v>
      </c>
      <c r="S52" t="n">
        <v>104.26</v>
      </c>
      <c r="T52" t="n">
        <v>23418.63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1940.465579524944</v>
      </c>
      <c r="AB52" t="n">
        <v>2655.030613205537</v>
      </c>
      <c r="AC52" t="n">
        <v>2401.63821784007</v>
      </c>
      <c r="AD52" t="n">
        <v>1940465.579524944</v>
      </c>
      <c r="AE52" t="n">
        <v>2655030.613205537</v>
      </c>
      <c r="AF52" t="n">
        <v>2.02253085593605e-06</v>
      </c>
      <c r="AG52" t="n">
        <v>2.475</v>
      </c>
      <c r="AH52" t="n">
        <v>2401638.217840069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1.687</v>
      </c>
      <c r="E53" t="n">
        <v>59.28</v>
      </c>
      <c r="F53" t="n">
        <v>53.95</v>
      </c>
      <c r="G53" t="n">
        <v>66.06</v>
      </c>
      <c r="H53" t="n">
        <v>0.85</v>
      </c>
      <c r="I53" t="n">
        <v>49</v>
      </c>
      <c r="J53" t="n">
        <v>288.08</v>
      </c>
      <c r="K53" t="n">
        <v>59.89</v>
      </c>
      <c r="L53" t="n">
        <v>13.75</v>
      </c>
      <c r="M53" t="n">
        <v>47</v>
      </c>
      <c r="N53" t="n">
        <v>79.44</v>
      </c>
      <c r="O53" t="n">
        <v>35763.64</v>
      </c>
      <c r="P53" t="n">
        <v>905.4</v>
      </c>
      <c r="Q53" t="n">
        <v>1367.35</v>
      </c>
      <c r="R53" t="n">
        <v>150.99</v>
      </c>
      <c r="S53" t="n">
        <v>104.26</v>
      </c>
      <c r="T53" t="n">
        <v>22305.9</v>
      </c>
      <c r="U53" t="n">
        <v>0.6899999999999999</v>
      </c>
      <c r="V53" t="n">
        <v>0.89</v>
      </c>
      <c r="W53" t="n">
        <v>20.72</v>
      </c>
      <c r="X53" t="n">
        <v>1.37</v>
      </c>
      <c r="Y53" t="n">
        <v>1</v>
      </c>
      <c r="Z53" t="n">
        <v>10</v>
      </c>
      <c r="AA53" t="n">
        <v>1933.202740106923</v>
      </c>
      <c r="AB53" t="n">
        <v>2645.093275899939</v>
      </c>
      <c r="AC53" t="n">
        <v>2392.649286059777</v>
      </c>
      <c r="AD53" t="n">
        <v>1933202.740106923</v>
      </c>
      <c r="AE53" t="n">
        <v>2645093.275899939</v>
      </c>
      <c r="AF53" t="n">
        <v>2.026856097162953e-06</v>
      </c>
      <c r="AG53" t="n">
        <v>2.47</v>
      </c>
      <c r="AH53" t="n">
        <v>2392649.286059777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1.6886</v>
      </c>
      <c r="E54" t="n">
        <v>59.22</v>
      </c>
      <c r="F54" t="n">
        <v>53.94</v>
      </c>
      <c r="G54" t="n">
        <v>67.42</v>
      </c>
      <c r="H54" t="n">
        <v>0.86</v>
      </c>
      <c r="I54" t="n">
        <v>48</v>
      </c>
      <c r="J54" t="n">
        <v>288.58</v>
      </c>
      <c r="K54" t="n">
        <v>59.89</v>
      </c>
      <c r="L54" t="n">
        <v>14</v>
      </c>
      <c r="M54" t="n">
        <v>46</v>
      </c>
      <c r="N54" t="n">
        <v>79.69</v>
      </c>
      <c r="O54" t="n">
        <v>35826</v>
      </c>
      <c r="P54" t="n">
        <v>904.92</v>
      </c>
      <c r="Q54" t="n">
        <v>1367.28</v>
      </c>
      <c r="R54" t="n">
        <v>150.8</v>
      </c>
      <c r="S54" t="n">
        <v>104.26</v>
      </c>
      <c r="T54" t="n">
        <v>22217.6</v>
      </c>
      <c r="U54" t="n">
        <v>0.6899999999999999</v>
      </c>
      <c r="V54" t="n">
        <v>0.89</v>
      </c>
      <c r="W54" t="n">
        <v>20.72</v>
      </c>
      <c r="X54" t="n">
        <v>1.36</v>
      </c>
      <c r="Y54" t="n">
        <v>1</v>
      </c>
      <c r="Z54" t="n">
        <v>10</v>
      </c>
      <c r="AA54" t="n">
        <v>1930.570326659122</v>
      </c>
      <c r="AB54" t="n">
        <v>2641.491491686772</v>
      </c>
      <c r="AC54" t="n">
        <v>2389.391251076779</v>
      </c>
      <c r="AD54" t="n">
        <v>1930570.326659122</v>
      </c>
      <c r="AE54" t="n">
        <v>2641491.491686773</v>
      </c>
      <c r="AF54" t="n">
        <v>2.028778426597133e-06</v>
      </c>
      <c r="AG54" t="n">
        <v>2.4675</v>
      </c>
      <c r="AH54" t="n">
        <v>2389391.251076779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1.6915</v>
      </c>
      <c r="E55" t="n">
        <v>59.12</v>
      </c>
      <c r="F55" t="n">
        <v>53.89</v>
      </c>
      <c r="G55" t="n">
        <v>68.8</v>
      </c>
      <c r="H55" t="n">
        <v>0.88</v>
      </c>
      <c r="I55" t="n">
        <v>47</v>
      </c>
      <c r="J55" t="n">
        <v>289.09</v>
      </c>
      <c r="K55" t="n">
        <v>59.89</v>
      </c>
      <c r="L55" t="n">
        <v>14.25</v>
      </c>
      <c r="M55" t="n">
        <v>45</v>
      </c>
      <c r="N55" t="n">
        <v>79.95</v>
      </c>
      <c r="O55" t="n">
        <v>35888.47</v>
      </c>
      <c r="P55" t="n">
        <v>903.78</v>
      </c>
      <c r="Q55" t="n">
        <v>1367.23</v>
      </c>
      <c r="R55" t="n">
        <v>148.91</v>
      </c>
      <c r="S55" t="n">
        <v>104.26</v>
      </c>
      <c r="T55" t="n">
        <v>21276.26</v>
      </c>
      <c r="U55" t="n">
        <v>0.7</v>
      </c>
      <c r="V55" t="n">
        <v>0.89</v>
      </c>
      <c r="W55" t="n">
        <v>20.73</v>
      </c>
      <c r="X55" t="n">
        <v>1.31</v>
      </c>
      <c r="Y55" t="n">
        <v>1</v>
      </c>
      <c r="Z55" t="n">
        <v>10</v>
      </c>
      <c r="AA55" t="n">
        <v>1925.070063646857</v>
      </c>
      <c r="AB55" t="n">
        <v>2633.965789178912</v>
      </c>
      <c r="AC55" t="n">
        <v>2382.58379105388</v>
      </c>
      <c r="AD55" t="n">
        <v>1925070.063646857</v>
      </c>
      <c r="AE55" t="n">
        <v>2633965.789178913</v>
      </c>
      <c r="AF55" t="n">
        <v>2.032262648696583e-06</v>
      </c>
      <c r="AG55" t="n">
        <v>2.463333333333333</v>
      </c>
      <c r="AH55" t="n">
        <v>2382583.79105388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1.693</v>
      </c>
      <c r="E56" t="n">
        <v>59.07</v>
      </c>
      <c r="F56" t="n">
        <v>53.89</v>
      </c>
      <c r="G56" t="n">
        <v>70.29000000000001</v>
      </c>
      <c r="H56" t="n">
        <v>0.89</v>
      </c>
      <c r="I56" t="n">
        <v>46</v>
      </c>
      <c r="J56" t="n">
        <v>289.6</v>
      </c>
      <c r="K56" t="n">
        <v>59.89</v>
      </c>
      <c r="L56" t="n">
        <v>14.5</v>
      </c>
      <c r="M56" t="n">
        <v>44</v>
      </c>
      <c r="N56" t="n">
        <v>80.20999999999999</v>
      </c>
      <c r="O56" t="n">
        <v>35951.04</v>
      </c>
      <c r="P56" t="n">
        <v>903.84</v>
      </c>
      <c r="Q56" t="n">
        <v>1367.32</v>
      </c>
      <c r="R56" t="n">
        <v>149.18</v>
      </c>
      <c r="S56" t="n">
        <v>104.26</v>
      </c>
      <c r="T56" t="n">
        <v>21416.71</v>
      </c>
      <c r="U56" t="n">
        <v>0.7</v>
      </c>
      <c r="V56" t="n">
        <v>0.89</v>
      </c>
      <c r="W56" t="n">
        <v>20.72</v>
      </c>
      <c r="X56" t="n">
        <v>1.31</v>
      </c>
      <c r="Y56" t="n">
        <v>1</v>
      </c>
      <c r="Z56" t="n">
        <v>10</v>
      </c>
      <c r="AA56" t="n">
        <v>1923.452363291617</v>
      </c>
      <c r="AB56" t="n">
        <v>2631.75238018497</v>
      </c>
      <c r="AC56" t="n">
        <v>2380.581626707781</v>
      </c>
      <c r="AD56" t="n">
        <v>1923452.363291617</v>
      </c>
      <c r="AE56" t="n">
        <v>2631752.38018497</v>
      </c>
      <c r="AF56" t="n">
        <v>2.034064832541127e-06</v>
      </c>
      <c r="AG56" t="n">
        <v>2.46125</v>
      </c>
      <c r="AH56" t="n">
        <v>2380581.626707781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1.6963</v>
      </c>
      <c r="E57" t="n">
        <v>58.95</v>
      </c>
      <c r="F57" t="n">
        <v>53.83</v>
      </c>
      <c r="G57" t="n">
        <v>71.77</v>
      </c>
      <c r="H57" t="n">
        <v>0.91</v>
      </c>
      <c r="I57" t="n">
        <v>45</v>
      </c>
      <c r="J57" t="n">
        <v>290.1</v>
      </c>
      <c r="K57" t="n">
        <v>59.89</v>
      </c>
      <c r="L57" t="n">
        <v>14.75</v>
      </c>
      <c r="M57" t="n">
        <v>43</v>
      </c>
      <c r="N57" t="n">
        <v>80.47</v>
      </c>
      <c r="O57" t="n">
        <v>36013.72</v>
      </c>
      <c r="P57" t="n">
        <v>902.55</v>
      </c>
      <c r="Q57" t="n">
        <v>1367.41</v>
      </c>
      <c r="R57" t="n">
        <v>147.15</v>
      </c>
      <c r="S57" t="n">
        <v>104.26</v>
      </c>
      <c r="T57" t="n">
        <v>20404.18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1917.197662791571</v>
      </c>
      <c r="AB57" t="n">
        <v>2623.194423022896</v>
      </c>
      <c r="AC57" t="n">
        <v>2372.840428966087</v>
      </c>
      <c r="AD57" t="n">
        <v>1917197.662791571</v>
      </c>
      <c r="AE57" t="n">
        <v>2623194.423022896</v>
      </c>
      <c r="AF57" t="n">
        <v>2.038029636999122e-06</v>
      </c>
      <c r="AG57" t="n">
        <v>2.45625</v>
      </c>
      <c r="AH57" t="n">
        <v>2372840.428966087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1.6983</v>
      </c>
      <c r="E58" t="n">
        <v>58.88</v>
      </c>
      <c r="F58" t="n">
        <v>53.81</v>
      </c>
      <c r="G58" t="n">
        <v>73.37</v>
      </c>
      <c r="H58" t="n">
        <v>0.92</v>
      </c>
      <c r="I58" t="n">
        <v>44</v>
      </c>
      <c r="J58" t="n">
        <v>290.61</v>
      </c>
      <c r="K58" t="n">
        <v>59.89</v>
      </c>
      <c r="L58" t="n">
        <v>15</v>
      </c>
      <c r="M58" t="n">
        <v>42</v>
      </c>
      <c r="N58" t="n">
        <v>80.73</v>
      </c>
      <c r="O58" t="n">
        <v>36076.5</v>
      </c>
      <c r="P58" t="n">
        <v>901.0700000000001</v>
      </c>
      <c r="Q58" t="n">
        <v>1367.37</v>
      </c>
      <c r="R58" t="n">
        <v>146.12</v>
      </c>
      <c r="S58" t="n">
        <v>104.26</v>
      </c>
      <c r="T58" t="n">
        <v>19897.62</v>
      </c>
      <c r="U58" t="n">
        <v>0.71</v>
      </c>
      <c r="V58" t="n">
        <v>0.89</v>
      </c>
      <c r="W58" t="n">
        <v>20.72</v>
      </c>
      <c r="X58" t="n">
        <v>1.23</v>
      </c>
      <c r="Y58" t="n">
        <v>1</v>
      </c>
      <c r="Z58" t="n">
        <v>10</v>
      </c>
      <c r="AA58" t="n">
        <v>1912.609087247547</v>
      </c>
      <c r="AB58" t="n">
        <v>2616.916131529898</v>
      </c>
      <c r="AC58" t="n">
        <v>2367.161328801541</v>
      </c>
      <c r="AD58" t="n">
        <v>1912609.087247547</v>
      </c>
      <c r="AE58" t="n">
        <v>2616916.131529898</v>
      </c>
      <c r="AF58" t="n">
        <v>2.040432548791846e-06</v>
      </c>
      <c r="AG58" t="n">
        <v>2.453333333333334</v>
      </c>
      <c r="AH58" t="n">
        <v>2367161.328801542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1.6974</v>
      </c>
      <c r="E59" t="n">
        <v>58.91</v>
      </c>
      <c r="F59" t="n">
        <v>53.84</v>
      </c>
      <c r="G59" t="n">
        <v>73.41</v>
      </c>
      <c r="H59" t="n">
        <v>0.93</v>
      </c>
      <c r="I59" t="n">
        <v>44</v>
      </c>
      <c r="J59" t="n">
        <v>291.12</v>
      </c>
      <c r="K59" t="n">
        <v>59.89</v>
      </c>
      <c r="L59" t="n">
        <v>15.25</v>
      </c>
      <c r="M59" t="n">
        <v>42</v>
      </c>
      <c r="N59" t="n">
        <v>80.98999999999999</v>
      </c>
      <c r="O59" t="n">
        <v>36139.39</v>
      </c>
      <c r="P59" t="n">
        <v>901.71</v>
      </c>
      <c r="Q59" t="n">
        <v>1367.24</v>
      </c>
      <c r="R59" t="n">
        <v>147.4</v>
      </c>
      <c r="S59" t="n">
        <v>104.26</v>
      </c>
      <c r="T59" t="n">
        <v>20533.92</v>
      </c>
      <c r="U59" t="n">
        <v>0.71</v>
      </c>
      <c r="V59" t="n">
        <v>0.89</v>
      </c>
      <c r="W59" t="n">
        <v>20.72</v>
      </c>
      <c r="X59" t="n">
        <v>1.26</v>
      </c>
      <c r="Y59" t="n">
        <v>1</v>
      </c>
      <c r="Z59" t="n">
        <v>10</v>
      </c>
      <c r="AA59" t="n">
        <v>1914.870720885699</v>
      </c>
      <c r="AB59" t="n">
        <v>2620.01059844985</v>
      </c>
      <c r="AC59" t="n">
        <v>2369.960464141766</v>
      </c>
      <c r="AD59" t="n">
        <v>1914870.720885699</v>
      </c>
      <c r="AE59" t="n">
        <v>2620010.59844985</v>
      </c>
      <c r="AF59" t="n">
        <v>2.03935123848512e-06</v>
      </c>
      <c r="AG59" t="n">
        <v>2.454583333333333</v>
      </c>
      <c r="AH59" t="n">
        <v>2369960.464141767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1.7008</v>
      </c>
      <c r="E60" t="n">
        <v>58.79</v>
      </c>
      <c r="F60" t="n">
        <v>53.77</v>
      </c>
      <c r="G60" t="n">
        <v>75.02</v>
      </c>
      <c r="H60" t="n">
        <v>0.95</v>
      </c>
      <c r="I60" t="n">
        <v>43</v>
      </c>
      <c r="J60" t="n">
        <v>291.63</v>
      </c>
      <c r="K60" t="n">
        <v>59.89</v>
      </c>
      <c r="L60" t="n">
        <v>15.5</v>
      </c>
      <c r="M60" t="n">
        <v>41</v>
      </c>
      <c r="N60" t="n">
        <v>81.25</v>
      </c>
      <c r="O60" t="n">
        <v>36202.38</v>
      </c>
      <c r="P60" t="n">
        <v>900.4400000000001</v>
      </c>
      <c r="Q60" t="n">
        <v>1367.27</v>
      </c>
      <c r="R60" t="n">
        <v>144.88</v>
      </c>
      <c r="S60" t="n">
        <v>104.26</v>
      </c>
      <c r="T60" t="n">
        <v>19283.1</v>
      </c>
      <c r="U60" t="n">
        <v>0.72</v>
      </c>
      <c r="V60" t="n">
        <v>0.89</v>
      </c>
      <c r="W60" t="n">
        <v>20.72</v>
      </c>
      <c r="X60" t="n">
        <v>1.19</v>
      </c>
      <c r="Y60" t="n">
        <v>1</v>
      </c>
      <c r="Z60" t="n">
        <v>10</v>
      </c>
      <c r="AA60" t="n">
        <v>1908.45427328095</v>
      </c>
      <c r="AB60" t="n">
        <v>2611.231331763344</v>
      </c>
      <c r="AC60" t="n">
        <v>2362.019078346042</v>
      </c>
      <c r="AD60" t="n">
        <v>1908454.27328095</v>
      </c>
      <c r="AE60" t="n">
        <v>2611231.331763344</v>
      </c>
      <c r="AF60" t="n">
        <v>2.043436188532751e-06</v>
      </c>
      <c r="AG60" t="n">
        <v>2.449583333333333</v>
      </c>
      <c r="AH60" t="n">
        <v>2362019.078346042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1.703</v>
      </c>
      <c r="E61" t="n">
        <v>58.72</v>
      </c>
      <c r="F61" t="n">
        <v>53.74</v>
      </c>
      <c r="G61" t="n">
        <v>76.78</v>
      </c>
      <c r="H61" t="n">
        <v>0.96</v>
      </c>
      <c r="I61" t="n">
        <v>42</v>
      </c>
      <c r="J61" t="n">
        <v>292.15</v>
      </c>
      <c r="K61" t="n">
        <v>59.89</v>
      </c>
      <c r="L61" t="n">
        <v>15.75</v>
      </c>
      <c r="M61" t="n">
        <v>40</v>
      </c>
      <c r="N61" t="n">
        <v>81.51000000000001</v>
      </c>
      <c r="O61" t="n">
        <v>36265.48</v>
      </c>
      <c r="P61" t="n">
        <v>899.42</v>
      </c>
      <c r="Q61" t="n">
        <v>1367.35</v>
      </c>
      <c r="R61" t="n">
        <v>144.28</v>
      </c>
      <c r="S61" t="n">
        <v>104.26</v>
      </c>
      <c r="T61" t="n">
        <v>18983.9</v>
      </c>
      <c r="U61" t="n">
        <v>0.72</v>
      </c>
      <c r="V61" t="n">
        <v>0.89</v>
      </c>
      <c r="W61" t="n">
        <v>20.72</v>
      </c>
      <c r="X61" t="n">
        <v>1.17</v>
      </c>
      <c r="Y61" t="n">
        <v>1</v>
      </c>
      <c r="Z61" t="n">
        <v>10</v>
      </c>
      <c r="AA61" t="n">
        <v>1904.208743200059</v>
      </c>
      <c r="AB61" t="n">
        <v>2605.4224102071</v>
      </c>
      <c r="AC61" t="n">
        <v>2356.764552110254</v>
      </c>
      <c r="AD61" t="n">
        <v>1904208.743200059</v>
      </c>
      <c r="AE61" t="n">
        <v>2605422.4102071</v>
      </c>
      <c r="AF61" t="n">
        <v>2.046079391504748e-06</v>
      </c>
      <c r="AG61" t="n">
        <v>2.446666666666667</v>
      </c>
      <c r="AH61" t="n">
        <v>2356764.552110253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1.7024</v>
      </c>
      <c r="E62" t="n">
        <v>58.74</v>
      </c>
      <c r="F62" t="n">
        <v>53.76</v>
      </c>
      <c r="G62" t="n">
        <v>76.81</v>
      </c>
      <c r="H62" t="n">
        <v>0.97</v>
      </c>
      <c r="I62" t="n">
        <v>42</v>
      </c>
      <c r="J62" t="n">
        <v>292.66</v>
      </c>
      <c r="K62" t="n">
        <v>59.89</v>
      </c>
      <c r="L62" t="n">
        <v>16</v>
      </c>
      <c r="M62" t="n">
        <v>40</v>
      </c>
      <c r="N62" t="n">
        <v>81.77</v>
      </c>
      <c r="O62" t="n">
        <v>36328.69</v>
      </c>
      <c r="P62" t="n">
        <v>899.7</v>
      </c>
      <c r="Q62" t="n">
        <v>1367.29</v>
      </c>
      <c r="R62" t="n">
        <v>144.98</v>
      </c>
      <c r="S62" t="n">
        <v>104.26</v>
      </c>
      <c r="T62" t="n">
        <v>19338.56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1905.500783708944</v>
      </c>
      <c r="AB62" t="n">
        <v>2607.19023703216</v>
      </c>
      <c r="AC62" t="n">
        <v>2358.36366002429</v>
      </c>
      <c r="AD62" t="n">
        <v>1905500.783708944</v>
      </c>
      <c r="AE62" t="n">
        <v>2607190.237032161</v>
      </c>
      <c r="AF62" t="n">
        <v>2.045358517966931e-06</v>
      </c>
      <c r="AG62" t="n">
        <v>2.4475</v>
      </c>
      <c r="AH62" t="n">
        <v>2358363.66002429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1.7056</v>
      </c>
      <c r="E63" t="n">
        <v>58.63</v>
      </c>
      <c r="F63" t="n">
        <v>53.7</v>
      </c>
      <c r="G63" t="n">
        <v>78.59</v>
      </c>
      <c r="H63" t="n">
        <v>0.99</v>
      </c>
      <c r="I63" t="n">
        <v>41</v>
      </c>
      <c r="J63" t="n">
        <v>293.17</v>
      </c>
      <c r="K63" t="n">
        <v>59.89</v>
      </c>
      <c r="L63" t="n">
        <v>16.25</v>
      </c>
      <c r="M63" t="n">
        <v>39</v>
      </c>
      <c r="N63" t="n">
        <v>82.03</v>
      </c>
      <c r="O63" t="n">
        <v>36392.01</v>
      </c>
      <c r="P63" t="n">
        <v>898.24</v>
      </c>
      <c r="Q63" t="n">
        <v>1367.32</v>
      </c>
      <c r="R63" t="n">
        <v>143.27</v>
      </c>
      <c r="S63" t="n">
        <v>104.26</v>
      </c>
      <c r="T63" t="n">
        <v>18486.4</v>
      </c>
      <c r="U63" t="n">
        <v>0.73</v>
      </c>
      <c r="V63" t="n">
        <v>0.89</v>
      </c>
      <c r="W63" t="n">
        <v>20.71</v>
      </c>
      <c r="X63" t="n">
        <v>1.13</v>
      </c>
      <c r="Y63" t="n">
        <v>1</v>
      </c>
      <c r="Z63" t="n">
        <v>10</v>
      </c>
      <c r="AA63" t="n">
        <v>1899.187648890516</v>
      </c>
      <c r="AB63" t="n">
        <v>2598.552327457736</v>
      </c>
      <c r="AC63" t="n">
        <v>2350.550140416266</v>
      </c>
      <c r="AD63" t="n">
        <v>1899187.648890516</v>
      </c>
      <c r="AE63" t="n">
        <v>2598552.327457736</v>
      </c>
      <c r="AF63" t="n">
        <v>2.04920317683529e-06</v>
      </c>
      <c r="AG63" t="n">
        <v>2.442916666666667</v>
      </c>
      <c r="AH63" t="n">
        <v>2350550.140416266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1.7082</v>
      </c>
      <c r="E64" t="n">
        <v>58.54</v>
      </c>
      <c r="F64" t="n">
        <v>53.66</v>
      </c>
      <c r="G64" t="n">
        <v>80.5</v>
      </c>
      <c r="H64" t="n">
        <v>1</v>
      </c>
      <c r="I64" t="n">
        <v>40</v>
      </c>
      <c r="J64" t="n">
        <v>293.69</v>
      </c>
      <c r="K64" t="n">
        <v>59.89</v>
      </c>
      <c r="L64" t="n">
        <v>16.5</v>
      </c>
      <c r="M64" t="n">
        <v>38</v>
      </c>
      <c r="N64" t="n">
        <v>82.3</v>
      </c>
      <c r="O64" t="n">
        <v>36455.44</v>
      </c>
      <c r="P64" t="n">
        <v>897.67</v>
      </c>
      <c r="Q64" t="n">
        <v>1367.31</v>
      </c>
      <c r="R64" t="n">
        <v>141.77</v>
      </c>
      <c r="S64" t="n">
        <v>104.26</v>
      </c>
      <c r="T64" t="n">
        <v>17739.96</v>
      </c>
      <c r="U64" t="n">
        <v>0.74</v>
      </c>
      <c r="V64" t="n">
        <v>0.89</v>
      </c>
      <c r="W64" t="n">
        <v>20.71</v>
      </c>
      <c r="X64" t="n">
        <v>1.09</v>
      </c>
      <c r="Y64" t="n">
        <v>1</v>
      </c>
      <c r="Z64" t="n">
        <v>10</v>
      </c>
      <c r="AA64" t="n">
        <v>1895.045428892526</v>
      </c>
      <c r="AB64" t="n">
        <v>2592.884759314637</v>
      </c>
      <c r="AC64" t="n">
        <v>2345.423477022264</v>
      </c>
      <c r="AD64" t="n">
        <v>1895045.428892526</v>
      </c>
      <c r="AE64" t="n">
        <v>2592884.759314637</v>
      </c>
      <c r="AF64" t="n">
        <v>2.052326962165831e-06</v>
      </c>
      <c r="AG64" t="n">
        <v>2.439166666666666</v>
      </c>
      <c r="AH64" t="n">
        <v>2345423.477022264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1.7074</v>
      </c>
      <c r="E65" t="n">
        <v>58.57</v>
      </c>
      <c r="F65" t="n">
        <v>53.7</v>
      </c>
      <c r="G65" t="n">
        <v>80.54000000000001</v>
      </c>
      <c r="H65" t="n">
        <v>1.01</v>
      </c>
      <c r="I65" t="n">
        <v>40</v>
      </c>
      <c r="J65" t="n">
        <v>294.2</v>
      </c>
      <c r="K65" t="n">
        <v>59.89</v>
      </c>
      <c r="L65" t="n">
        <v>16.75</v>
      </c>
      <c r="M65" t="n">
        <v>38</v>
      </c>
      <c r="N65" t="n">
        <v>82.56</v>
      </c>
      <c r="O65" t="n">
        <v>36518.97</v>
      </c>
      <c r="P65" t="n">
        <v>897.99</v>
      </c>
      <c r="Q65" t="n">
        <v>1367.28</v>
      </c>
      <c r="R65" t="n">
        <v>142.95</v>
      </c>
      <c r="S65" t="n">
        <v>104.26</v>
      </c>
      <c r="T65" t="n">
        <v>18329.21</v>
      </c>
      <c r="U65" t="n">
        <v>0.73</v>
      </c>
      <c r="V65" t="n">
        <v>0.89</v>
      </c>
      <c r="W65" t="n">
        <v>20.71</v>
      </c>
      <c r="X65" t="n">
        <v>1.12</v>
      </c>
      <c r="Y65" t="n">
        <v>1</v>
      </c>
      <c r="Z65" t="n">
        <v>10</v>
      </c>
      <c r="AA65" t="n">
        <v>1896.833512288838</v>
      </c>
      <c r="AB65" t="n">
        <v>2595.331293902144</v>
      </c>
      <c r="AC65" t="n">
        <v>2347.636517782471</v>
      </c>
      <c r="AD65" t="n">
        <v>1896833.512288838</v>
      </c>
      <c r="AE65" t="n">
        <v>2595331.293902144</v>
      </c>
      <c r="AF65" t="n">
        <v>2.051365797448741e-06</v>
      </c>
      <c r="AG65" t="n">
        <v>2.440416666666667</v>
      </c>
      <c r="AH65" t="n">
        <v>2347636.517782471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1.7101</v>
      </c>
      <c r="E66" t="n">
        <v>58.48</v>
      </c>
      <c r="F66" t="n">
        <v>53.65</v>
      </c>
      <c r="G66" t="n">
        <v>82.54000000000001</v>
      </c>
      <c r="H66" t="n">
        <v>1.03</v>
      </c>
      <c r="I66" t="n">
        <v>39</v>
      </c>
      <c r="J66" t="n">
        <v>294.72</v>
      </c>
      <c r="K66" t="n">
        <v>59.89</v>
      </c>
      <c r="L66" t="n">
        <v>17</v>
      </c>
      <c r="M66" t="n">
        <v>37</v>
      </c>
      <c r="N66" t="n">
        <v>82.83</v>
      </c>
      <c r="O66" t="n">
        <v>36582.62</v>
      </c>
      <c r="P66" t="n">
        <v>896.91</v>
      </c>
      <c r="Q66" t="n">
        <v>1367.32</v>
      </c>
      <c r="R66" t="n">
        <v>141.07</v>
      </c>
      <c r="S66" t="n">
        <v>104.26</v>
      </c>
      <c r="T66" t="n">
        <v>17396.13</v>
      </c>
      <c r="U66" t="n">
        <v>0.74</v>
      </c>
      <c r="V66" t="n">
        <v>0.89</v>
      </c>
      <c r="W66" t="n">
        <v>20.71</v>
      </c>
      <c r="X66" t="n">
        <v>1.07</v>
      </c>
      <c r="Y66" t="n">
        <v>1</v>
      </c>
      <c r="Z66" t="n">
        <v>10</v>
      </c>
      <c r="AA66" t="n">
        <v>1891.757216015682</v>
      </c>
      <c r="AB66" t="n">
        <v>2588.385681390826</v>
      </c>
      <c r="AC66" t="n">
        <v>2341.353784781005</v>
      </c>
      <c r="AD66" t="n">
        <v>1891757.216015682</v>
      </c>
      <c r="AE66" t="n">
        <v>2588385.681390826</v>
      </c>
      <c r="AF66" t="n">
        <v>2.054609728368919e-06</v>
      </c>
      <c r="AG66" t="n">
        <v>2.436666666666667</v>
      </c>
      <c r="AH66" t="n">
        <v>2341353.784781005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1.7093</v>
      </c>
      <c r="E67" t="n">
        <v>58.5</v>
      </c>
      <c r="F67" t="n">
        <v>53.68</v>
      </c>
      <c r="G67" t="n">
        <v>82.58</v>
      </c>
      <c r="H67" t="n">
        <v>1.04</v>
      </c>
      <c r="I67" t="n">
        <v>39</v>
      </c>
      <c r="J67" t="n">
        <v>295.23</v>
      </c>
      <c r="K67" t="n">
        <v>59.89</v>
      </c>
      <c r="L67" t="n">
        <v>17.25</v>
      </c>
      <c r="M67" t="n">
        <v>37</v>
      </c>
      <c r="N67" t="n">
        <v>83.09999999999999</v>
      </c>
      <c r="O67" t="n">
        <v>36646.38</v>
      </c>
      <c r="P67" t="n">
        <v>896.88</v>
      </c>
      <c r="Q67" t="n">
        <v>1367.25</v>
      </c>
      <c r="R67" t="n">
        <v>142.26</v>
      </c>
      <c r="S67" t="n">
        <v>104.26</v>
      </c>
      <c r="T67" t="n">
        <v>17993.58</v>
      </c>
      <c r="U67" t="n">
        <v>0.73</v>
      </c>
      <c r="V67" t="n">
        <v>0.89</v>
      </c>
      <c r="W67" t="n">
        <v>20.71</v>
      </c>
      <c r="X67" t="n">
        <v>1.1</v>
      </c>
      <c r="Y67" t="n">
        <v>1</v>
      </c>
      <c r="Z67" t="n">
        <v>10</v>
      </c>
      <c r="AA67" t="n">
        <v>1892.93095859343</v>
      </c>
      <c r="AB67" t="n">
        <v>2589.991647767568</v>
      </c>
      <c r="AC67" t="n">
        <v>2342.806479980739</v>
      </c>
      <c r="AD67" t="n">
        <v>1892930.95859343</v>
      </c>
      <c r="AE67" t="n">
        <v>2589991.647767568</v>
      </c>
      <c r="AF67" t="n">
        <v>2.05364856365183e-06</v>
      </c>
      <c r="AG67" t="n">
        <v>2.4375</v>
      </c>
      <c r="AH67" t="n">
        <v>2342806.479980739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1.7126</v>
      </c>
      <c r="E68" t="n">
        <v>58.39</v>
      </c>
      <c r="F68" t="n">
        <v>53.62</v>
      </c>
      <c r="G68" t="n">
        <v>84.66</v>
      </c>
      <c r="H68" t="n">
        <v>1.05</v>
      </c>
      <c r="I68" t="n">
        <v>38</v>
      </c>
      <c r="J68" t="n">
        <v>295.75</v>
      </c>
      <c r="K68" t="n">
        <v>59.89</v>
      </c>
      <c r="L68" t="n">
        <v>17.5</v>
      </c>
      <c r="M68" t="n">
        <v>36</v>
      </c>
      <c r="N68" t="n">
        <v>83.36</v>
      </c>
      <c r="O68" t="n">
        <v>36710.24</v>
      </c>
      <c r="P68" t="n">
        <v>895.54</v>
      </c>
      <c r="Q68" t="n">
        <v>1367.31</v>
      </c>
      <c r="R68" t="n">
        <v>140.35</v>
      </c>
      <c r="S68" t="n">
        <v>104.26</v>
      </c>
      <c r="T68" t="n">
        <v>17042.82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1886.727170420776</v>
      </c>
      <c r="AB68" t="n">
        <v>2581.503351097925</v>
      </c>
      <c r="AC68" t="n">
        <v>2335.128294431848</v>
      </c>
      <c r="AD68" t="n">
        <v>1886727.170420776</v>
      </c>
      <c r="AE68" t="n">
        <v>2581503.351097925</v>
      </c>
      <c r="AF68" t="n">
        <v>2.057613368109825e-06</v>
      </c>
      <c r="AG68" t="n">
        <v>2.432916666666667</v>
      </c>
      <c r="AH68" t="n">
        <v>2335128.294431848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1.7125</v>
      </c>
      <c r="E69" t="n">
        <v>58.4</v>
      </c>
      <c r="F69" t="n">
        <v>53.62</v>
      </c>
      <c r="G69" t="n">
        <v>84.67</v>
      </c>
      <c r="H69" t="n">
        <v>1.07</v>
      </c>
      <c r="I69" t="n">
        <v>38</v>
      </c>
      <c r="J69" t="n">
        <v>296.27</v>
      </c>
      <c r="K69" t="n">
        <v>59.89</v>
      </c>
      <c r="L69" t="n">
        <v>17.75</v>
      </c>
      <c r="M69" t="n">
        <v>36</v>
      </c>
      <c r="N69" t="n">
        <v>83.63</v>
      </c>
      <c r="O69" t="n">
        <v>36774.22</v>
      </c>
      <c r="P69" t="n">
        <v>894.35</v>
      </c>
      <c r="Q69" t="n">
        <v>1367.23</v>
      </c>
      <c r="R69" t="n">
        <v>140.5</v>
      </c>
      <c r="S69" t="n">
        <v>104.26</v>
      </c>
      <c r="T69" t="n">
        <v>17118.54</v>
      </c>
      <c r="U69" t="n">
        <v>0.74</v>
      </c>
      <c r="V69" t="n">
        <v>0.89</v>
      </c>
      <c r="W69" t="n">
        <v>20.7</v>
      </c>
      <c r="X69" t="n">
        <v>1.04</v>
      </c>
      <c r="Y69" t="n">
        <v>1</v>
      </c>
      <c r="Z69" t="n">
        <v>10</v>
      </c>
      <c r="AA69" t="n">
        <v>1885.159272217537</v>
      </c>
      <c r="AB69" t="n">
        <v>2579.358083605467</v>
      </c>
      <c r="AC69" t="n">
        <v>2333.187768257967</v>
      </c>
      <c r="AD69" t="n">
        <v>1885159.272217537</v>
      </c>
      <c r="AE69" t="n">
        <v>2579358.083605466</v>
      </c>
      <c r="AF69" t="n">
        <v>2.057493222520188e-06</v>
      </c>
      <c r="AG69" t="n">
        <v>2.433333333333333</v>
      </c>
      <c r="AH69" t="n">
        <v>2333187.768257967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1.714</v>
      </c>
      <c r="E70" t="n">
        <v>58.34</v>
      </c>
      <c r="F70" t="n">
        <v>53.62</v>
      </c>
      <c r="G70" t="n">
        <v>86.95</v>
      </c>
      <c r="H70" t="n">
        <v>1.08</v>
      </c>
      <c r="I70" t="n">
        <v>37</v>
      </c>
      <c r="J70" t="n">
        <v>296.79</v>
      </c>
      <c r="K70" t="n">
        <v>59.89</v>
      </c>
      <c r="L70" t="n">
        <v>18</v>
      </c>
      <c r="M70" t="n">
        <v>35</v>
      </c>
      <c r="N70" t="n">
        <v>83.90000000000001</v>
      </c>
      <c r="O70" t="n">
        <v>36838.32</v>
      </c>
      <c r="P70" t="n">
        <v>895.05</v>
      </c>
      <c r="Q70" t="n">
        <v>1367.42</v>
      </c>
      <c r="R70" t="n">
        <v>140.22</v>
      </c>
      <c r="S70" t="n">
        <v>104.26</v>
      </c>
      <c r="T70" t="n">
        <v>16982.46</v>
      </c>
      <c r="U70" t="n">
        <v>0.74</v>
      </c>
      <c r="V70" t="n">
        <v>0.89</v>
      </c>
      <c r="W70" t="n">
        <v>20.71</v>
      </c>
      <c r="X70" t="n">
        <v>1.04</v>
      </c>
      <c r="Y70" t="n">
        <v>1</v>
      </c>
      <c r="Z70" t="n">
        <v>10</v>
      </c>
      <c r="AA70" t="n">
        <v>1884.494819295416</v>
      </c>
      <c r="AB70" t="n">
        <v>2578.448949803827</v>
      </c>
      <c r="AC70" t="n">
        <v>2332.365400910378</v>
      </c>
      <c r="AD70" t="n">
        <v>1884494.819295416</v>
      </c>
      <c r="AE70" t="n">
        <v>2578448.949803826</v>
      </c>
      <c r="AF70" t="n">
        <v>2.059295406364732e-06</v>
      </c>
      <c r="AG70" t="n">
        <v>2.430833333333334</v>
      </c>
      <c r="AH70" t="n">
        <v>2332365.400910378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1.7135</v>
      </c>
      <c r="E71" t="n">
        <v>58.36</v>
      </c>
      <c r="F71" t="n">
        <v>53.64</v>
      </c>
      <c r="G71" t="n">
        <v>86.98</v>
      </c>
      <c r="H71" t="n">
        <v>1.09</v>
      </c>
      <c r="I71" t="n">
        <v>37</v>
      </c>
      <c r="J71" t="n">
        <v>297.31</v>
      </c>
      <c r="K71" t="n">
        <v>59.89</v>
      </c>
      <c r="L71" t="n">
        <v>18.25</v>
      </c>
      <c r="M71" t="n">
        <v>35</v>
      </c>
      <c r="N71" t="n">
        <v>84.17</v>
      </c>
      <c r="O71" t="n">
        <v>36902.52</v>
      </c>
      <c r="P71" t="n">
        <v>894.6900000000001</v>
      </c>
      <c r="Q71" t="n">
        <v>1367.33</v>
      </c>
      <c r="R71" t="n">
        <v>140.89</v>
      </c>
      <c r="S71" t="n">
        <v>104.26</v>
      </c>
      <c r="T71" t="n">
        <v>17317.96</v>
      </c>
      <c r="U71" t="n">
        <v>0.74</v>
      </c>
      <c r="V71" t="n">
        <v>0.89</v>
      </c>
      <c r="W71" t="n">
        <v>20.7</v>
      </c>
      <c r="X71" t="n">
        <v>1.06</v>
      </c>
      <c r="Y71" t="n">
        <v>1</v>
      </c>
      <c r="Z71" t="n">
        <v>10</v>
      </c>
      <c r="AA71" t="n">
        <v>1884.759816764552</v>
      </c>
      <c r="AB71" t="n">
        <v>2578.811531031962</v>
      </c>
      <c r="AC71" t="n">
        <v>2332.693377894987</v>
      </c>
      <c r="AD71" t="n">
        <v>1884759.816764552</v>
      </c>
      <c r="AE71" t="n">
        <v>2578811.531031962</v>
      </c>
      <c r="AF71" t="n">
        <v>2.058694678416551e-06</v>
      </c>
      <c r="AG71" t="n">
        <v>2.431666666666667</v>
      </c>
      <c r="AH71" t="n">
        <v>2332693.377894987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1.7167</v>
      </c>
      <c r="E72" t="n">
        <v>58.25</v>
      </c>
      <c r="F72" t="n">
        <v>53.58</v>
      </c>
      <c r="G72" t="n">
        <v>89.3</v>
      </c>
      <c r="H72" t="n">
        <v>1.11</v>
      </c>
      <c r="I72" t="n">
        <v>36</v>
      </c>
      <c r="J72" t="n">
        <v>297.83</v>
      </c>
      <c r="K72" t="n">
        <v>59.89</v>
      </c>
      <c r="L72" t="n">
        <v>18.5</v>
      </c>
      <c r="M72" t="n">
        <v>34</v>
      </c>
      <c r="N72" t="n">
        <v>84.45</v>
      </c>
      <c r="O72" t="n">
        <v>36966.84</v>
      </c>
      <c r="P72" t="n">
        <v>893.67</v>
      </c>
      <c r="Q72" t="n">
        <v>1367.24</v>
      </c>
      <c r="R72" t="n">
        <v>139.1</v>
      </c>
      <c r="S72" t="n">
        <v>104.26</v>
      </c>
      <c r="T72" t="n">
        <v>16426.16</v>
      </c>
      <c r="U72" t="n">
        <v>0.75</v>
      </c>
      <c r="V72" t="n">
        <v>0.89</v>
      </c>
      <c r="W72" t="n">
        <v>20.7</v>
      </c>
      <c r="X72" t="n">
        <v>1</v>
      </c>
      <c r="Y72" t="n">
        <v>1</v>
      </c>
      <c r="Z72" t="n">
        <v>10</v>
      </c>
      <c r="AA72" t="n">
        <v>1879.145494898813</v>
      </c>
      <c r="AB72" t="n">
        <v>2571.129768168857</v>
      </c>
      <c r="AC72" t="n">
        <v>2325.744751698116</v>
      </c>
      <c r="AD72" t="n">
        <v>1879145.494898813</v>
      </c>
      <c r="AE72" t="n">
        <v>2571129.768168857</v>
      </c>
      <c r="AF72" t="n">
        <v>2.062539337284909e-06</v>
      </c>
      <c r="AG72" t="n">
        <v>2.427083333333333</v>
      </c>
      <c r="AH72" t="n">
        <v>2325744.751698115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1.7164</v>
      </c>
      <c r="E73" t="n">
        <v>58.26</v>
      </c>
      <c r="F73" t="n">
        <v>53.59</v>
      </c>
      <c r="G73" t="n">
        <v>89.31</v>
      </c>
      <c r="H73" t="n">
        <v>1.12</v>
      </c>
      <c r="I73" t="n">
        <v>36</v>
      </c>
      <c r="J73" t="n">
        <v>298.35</v>
      </c>
      <c r="K73" t="n">
        <v>59.89</v>
      </c>
      <c r="L73" t="n">
        <v>18.75</v>
      </c>
      <c r="M73" t="n">
        <v>34</v>
      </c>
      <c r="N73" t="n">
        <v>84.72</v>
      </c>
      <c r="O73" t="n">
        <v>37031.27</v>
      </c>
      <c r="P73" t="n">
        <v>893.1799999999999</v>
      </c>
      <c r="Q73" t="n">
        <v>1367.26</v>
      </c>
      <c r="R73" t="n">
        <v>139.34</v>
      </c>
      <c r="S73" t="n">
        <v>104.26</v>
      </c>
      <c r="T73" t="n">
        <v>16547.37</v>
      </c>
      <c r="U73" t="n">
        <v>0.75</v>
      </c>
      <c r="V73" t="n">
        <v>0.89</v>
      </c>
      <c r="W73" t="n">
        <v>20.71</v>
      </c>
      <c r="X73" t="n">
        <v>1.01</v>
      </c>
      <c r="Y73" t="n">
        <v>1</v>
      </c>
      <c r="Z73" t="n">
        <v>10</v>
      </c>
      <c r="AA73" t="n">
        <v>1878.894173997543</v>
      </c>
      <c r="AB73" t="n">
        <v>2570.785899824245</v>
      </c>
      <c r="AC73" t="n">
        <v>2325.43370166569</v>
      </c>
      <c r="AD73" t="n">
        <v>1878894.173997543</v>
      </c>
      <c r="AE73" t="n">
        <v>2570785.899824244</v>
      </c>
      <c r="AF73" t="n">
        <v>2.062178900516001e-06</v>
      </c>
      <c r="AG73" t="n">
        <v>2.4275</v>
      </c>
      <c r="AH73" t="n">
        <v>2325433.70166569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1.7183</v>
      </c>
      <c r="E74" t="n">
        <v>58.2</v>
      </c>
      <c r="F74" t="n">
        <v>53.57</v>
      </c>
      <c r="G74" t="n">
        <v>91.84</v>
      </c>
      <c r="H74" t="n">
        <v>1.13</v>
      </c>
      <c r="I74" t="n">
        <v>35</v>
      </c>
      <c r="J74" t="n">
        <v>298.88</v>
      </c>
      <c r="K74" t="n">
        <v>59.89</v>
      </c>
      <c r="L74" t="n">
        <v>19</v>
      </c>
      <c r="M74" t="n">
        <v>33</v>
      </c>
      <c r="N74" t="n">
        <v>84.98999999999999</v>
      </c>
      <c r="O74" t="n">
        <v>37095.82</v>
      </c>
      <c r="P74" t="n">
        <v>892.74</v>
      </c>
      <c r="Q74" t="n">
        <v>1367.25</v>
      </c>
      <c r="R74" t="n">
        <v>138.77</v>
      </c>
      <c r="S74" t="n">
        <v>104.26</v>
      </c>
      <c r="T74" t="n">
        <v>16265.78</v>
      </c>
      <c r="U74" t="n">
        <v>0.75</v>
      </c>
      <c r="V74" t="n">
        <v>0.89</v>
      </c>
      <c r="W74" t="n">
        <v>20.7</v>
      </c>
      <c r="X74" t="n">
        <v>0.99</v>
      </c>
      <c r="Y74" t="n">
        <v>1</v>
      </c>
      <c r="Z74" t="n">
        <v>10</v>
      </c>
      <c r="AA74" t="n">
        <v>1875.978789158084</v>
      </c>
      <c r="AB74" t="n">
        <v>2566.796941669194</v>
      </c>
      <c r="AC74" t="n">
        <v>2321.82544407842</v>
      </c>
      <c r="AD74" t="n">
        <v>1875978.789158084</v>
      </c>
      <c r="AE74" t="n">
        <v>2566796.941669194</v>
      </c>
      <c r="AF74" t="n">
        <v>2.064461666719089e-06</v>
      </c>
      <c r="AG74" t="n">
        <v>2.425</v>
      </c>
      <c r="AH74" t="n">
        <v>2321825.44407842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1.718</v>
      </c>
      <c r="E75" t="n">
        <v>58.21</v>
      </c>
      <c r="F75" t="n">
        <v>53.59</v>
      </c>
      <c r="G75" t="n">
        <v>91.86</v>
      </c>
      <c r="H75" t="n">
        <v>1.15</v>
      </c>
      <c r="I75" t="n">
        <v>35</v>
      </c>
      <c r="J75" t="n">
        <v>299.4</v>
      </c>
      <c r="K75" t="n">
        <v>59.89</v>
      </c>
      <c r="L75" t="n">
        <v>19.25</v>
      </c>
      <c r="M75" t="n">
        <v>33</v>
      </c>
      <c r="N75" t="n">
        <v>85.27</v>
      </c>
      <c r="O75" t="n">
        <v>37160.49</v>
      </c>
      <c r="P75" t="n">
        <v>892.5599999999999</v>
      </c>
      <c r="Q75" t="n">
        <v>1367.26</v>
      </c>
      <c r="R75" t="n">
        <v>139.39</v>
      </c>
      <c r="S75" t="n">
        <v>104.26</v>
      </c>
      <c r="T75" t="n">
        <v>16574.36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1876.274507474391</v>
      </c>
      <c r="AB75" t="n">
        <v>2567.201556515738</v>
      </c>
      <c r="AC75" t="n">
        <v>2322.191443051889</v>
      </c>
      <c r="AD75" t="n">
        <v>1876274.507474391</v>
      </c>
      <c r="AE75" t="n">
        <v>2567201.556515738</v>
      </c>
      <c r="AF75" t="n">
        <v>2.06410122995018e-06</v>
      </c>
      <c r="AG75" t="n">
        <v>2.425416666666667</v>
      </c>
      <c r="AH75" t="n">
        <v>2322191.443051889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1.7219</v>
      </c>
      <c r="E76" t="n">
        <v>58.08</v>
      </c>
      <c r="F76" t="n">
        <v>53.5</v>
      </c>
      <c r="G76" t="n">
        <v>94.42</v>
      </c>
      <c r="H76" t="n">
        <v>1.16</v>
      </c>
      <c r="I76" t="n">
        <v>34</v>
      </c>
      <c r="J76" t="n">
        <v>299.93</v>
      </c>
      <c r="K76" t="n">
        <v>59.89</v>
      </c>
      <c r="L76" t="n">
        <v>19.5</v>
      </c>
      <c r="M76" t="n">
        <v>32</v>
      </c>
      <c r="N76" t="n">
        <v>85.54000000000001</v>
      </c>
      <c r="O76" t="n">
        <v>37225.39</v>
      </c>
      <c r="P76" t="n">
        <v>890.73</v>
      </c>
      <c r="Q76" t="n">
        <v>1367.22</v>
      </c>
      <c r="R76" t="n">
        <v>136.59</v>
      </c>
      <c r="S76" t="n">
        <v>104.26</v>
      </c>
      <c r="T76" t="n">
        <v>15183.36</v>
      </c>
      <c r="U76" t="n">
        <v>0.76</v>
      </c>
      <c r="V76" t="n">
        <v>0.9</v>
      </c>
      <c r="W76" t="n">
        <v>20.7</v>
      </c>
      <c r="X76" t="n">
        <v>0.93</v>
      </c>
      <c r="Y76" t="n">
        <v>1</v>
      </c>
      <c r="Z76" t="n">
        <v>10</v>
      </c>
      <c r="AA76" t="n">
        <v>1868.462188364244</v>
      </c>
      <c r="AB76" t="n">
        <v>2556.51239685404</v>
      </c>
      <c r="AC76" t="n">
        <v>2312.522441785974</v>
      </c>
      <c r="AD76" t="n">
        <v>1868462.188364244</v>
      </c>
      <c r="AE76" t="n">
        <v>2556512.39685404</v>
      </c>
      <c r="AF76" t="n">
        <v>2.068786907945993e-06</v>
      </c>
      <c r="AG76" t="n">
        <v>2.42</v>
      </c>
      <c r="AH76" t="n">
        <v>2312522.441785973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1.7207</v>
      </c>
      <c r="E77" t="n">
        <v>58.12</v>
      </c>
      <c r="F77" t="n">
        <v>53.54</v>
      </c>
      <c r="G77" t="n">
        <v>94.48999999999999</v>
      </c>
      <c r="H77" t="n">
        <v>1.17</v>
      </c>
      <c r="I77" t="n">
        <v>34</v>
      </c>
      <c r="J77" t="n">
        <v>300.45</v>
      </c>
      <c r="K77" t="n">
        <v>59.89</v>
      </c>
      <c r="L77" t="n">
        <v>19.75</v>
      </c>
      <c r="M77" t="n">
        <v>32</v>
      </c>
      <c r="N77" t="n">
        <v>85.81999999999999</v>
      </c>
      <c r="O77" t="n">
        <v>37290.29</v>
      </c>
      <c r="P77" t="n">
        <v>891.4</v>
      </c>
      <c r="Q77" t="n">
        <v>1367.23</v>
      </c>
      <c r="R77" t="n">
        <v>137.86</v>
      </c>
      <c r="S77" t="n">
        <v>104.26</v>
      </c>
      <c r="T77" t="n">
        <v>15814.21</v>
      </c>
      <c r="U77" t="n">
        <v>0.76</v>
      </c>
      <c r="V77" t="n">
        <v>0.9</v>
      </c>
      <c r="W77" t="n">
        <v>20.7</v>
      </c>
      <c r="X77" t="n">
        <v>0.97</v>
      </c>
      <c r="Y77" t="n">
        <v>1</v>
      </c>
      <c r="Z77" t="n">
        <v>10</v>
      </c>
      <c r="AA77" t="n">
        <v>1871.148833585204</v>
      </c>
      <c r="AB77" t="n">
        <v>2560.18838337178</v>
      </c>
      <c r="AC77" t="n">
        <v>2315.847597309741</v>
      </c>
      <c r="AD77" t="n">
        <v>1871148.833585204</v>
      </c>
      <c r="AE77" t="n">
        <v>2560188.38337178</v>
      </c>
      <c r="AF77" t="n">
        <v>2.067345160870358e-06</v>
      </c>
      <c r="AG77" t="n">
        <v>2.421666666666666</v>
      </c>
      <c r="AH77" t="n">
        <v>2315847.597309741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1.7236</v>
      </c>
      <c r="E78" t="n">
        <v>58.02</v>
      </c>
      <c r="F78" t="n">
        <v>53.5</v>
      </c>
      <c r="G78" t="n">
        <v>97.27</v>
      </c>
      <c r="H78" t="n">
        <v>1.18</v>
      </c>
      <c r="I78" t="n">
        <v>33</v>
      </c>
      <c r="J78" t="n">
        <v>300.98</v>
      </c>
      <c r="K78" t="n">
        <v>59.89</v>
      </c>
      <c r="L78" t="n">
        <v>20</v>
      </c>
      <c r="M78" t="n">
        <v>31</v>
      </c>
      <c r="N78" t="n">
        <v>86.09</v>
      </c>
      <c r="O78" t="n">
        <v>37355.31</v>
      </c>
      <c r="P78" t="n">
        <v>890.72</v>
      </c>
      <c r="Q78" t="n">
        <v>1367.26</v>
      </c>
      <c r="R78" t="n">
        <v>136.75</v>
      </c>
      <c r="S78" t="n">
        <v>104.26</v>
      </c>
      <c r="T78" t="n">
        <v>15268</v>
      </c>
      <c r="U78" t="n">
        <v>0.76</v>
      </c>
      <c r="V78" t="n">
        <v>0.9</v>
      </c>
      <c r="W78" t="n">
        <v>20.69</v>
      </c>
      <c r="X78" t="n">
        <v>0.92</v>
      </c>
      <c r="Y78" t="n">
        <v>1</v>
      </c>
      <c r="Z78" t="n">
        <v>10</v>
      </c>
      <c r="AA78" t="n">
        <v>1866.605521478178</v>
      </c>
      <c r="AB78" t="n">
        <v>2553.972023310162</v>
      </c>
      <c r="AC78" t="n">
        <v>2310.224517927687</v>
      </c>
      <c r="AD78" t="n">
        <v>1866605.521478178</v>
      </c>
      <c r="AE78" t="n">
        <v>2553972.023310162</v>
      </c>
      <c r="AF78" t="n">
        <v>2.070829382969808e-06</v>
      </c>
      <c r="AG78" t="n">
        <v>2.4175</v>
      </c>
      <c r="AH78" t="n">
        <v>2310224.517927687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1.7241</v>
      </c>
      <c r="E79" t="n">
        <v>58</v>
      </c>
      <c r="F79" t="n">
        <v>53.48</v>
      </c>
      <c r="G79" t="n">
        <v>97.23999999999999</v>
      </c>
      <c r="H79" t="n">
        <v>1.2</v>
      </c>
      <c r="I79" t="n">
        <v>33</v>
      </c>
      <c r="J79" t="n">
        <v>301.51</v>
      </c>
      <c r="K79" t="n">
        <v>59.89</v>
      </c>
      <c r="L79" t="n">
        <v>20.25</v>
      </c>
      <c r="M79" t="n">
        <v>31</v>
      </c>
      <c r="N79" t="n">
        <v>86.37</v>
      </c>
      <c r="O79" t="n">
        <v>37420.44</v>
      </c>
      <c r="P79" t="n">
        <v>890.4299999999999</v>
      </c>
      <c r="Q79" t="n">
        <v>1367.34</v>
      </c>
      <c r="R79" t="n">
        <v>135.98</v>
      </c>
      <c r="S79" t="n">
        <v>104.26</v>
      </c>
      <c r="T79" t="n">
        <v>14879.62</v>
      </c>
      <c r="U79" t="n">
        <v>0.77</v>
      </c>
      <c r="V79" t="n">
        <v>0.9</v>
      </c>
      <c r="W79" t="n">
        <v>20.69</v>
      </c>
      <c r="X79" t="n">
        <v>0.9</v>
      </c>
      <c r="Y79" t="n">
        <v>1</v>
      </c>
      <c r="Z79" t="n">
        <v>10</v>
      </c>
      <c r="AA79" t="n">
        <v>1865.435402277668</v>
      </c>
      <c r="AB79" t="n">
        <v>2552.371014598009</v>
      </c>
      <c r="AC79" t="n">
        <v>2308.776307239992</v>
      </c>
      <c r="AD79" t="n">
        <v>1865435.402277668</v>
      </c>
      <c r="AE79" t="n">
        <v>2552371.014598009</v>
      </c>
      <c r="AF79" t="n">
        <v>2.07143011091799e-06</v>
      </c>
      <c r="AG79" t="n">
        <v>2.416666666666667</v>
      </c>
      <c r="AH79" t="n">
        <v>2308776.307239992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1.7237</v>
      </c>
      <c r="E80" t="n">
        <v>58.02</v>
      </c>
      <c r="F80" t="n">
        <v>53.49</v>
      </c>
      <c r="G80" t="n">
        <v>97.26000000000001</v>
      </c>
      <c r="H80" t="n">
        <v>1.21</v>
      </c>
      <c r="I80" t="n">
        <v>33</v>
      </c>
      <c r="J80" t="n">
        <v>302.04</v>
      </c>
      <c r="K80" t="n">
        <v>59.89</v>
      </c>
      <c r="L80" t="n">
        <v>20.5</v>
      </c>
      <c r="M80" t="n">
        <v>31</v>
      </c>
      <c r="N80" t="n">
        <v>86.65000000000001</v>
      </c>
      <c r="O80" t="n">
        <v>37485.7</v>
      </c>
      <c r="P80" t="n">
        <v>889.72</v>
      </c>
      <c r="Q80" t="n">
        <v>1367.27</v>
      </c>
      <c r="R80" t="n">
        <v>136.11</v>
      </c>
      <c r="S80" t="n">
        <v>104.26</v>
      </c>
      <c r="T80" t="n">
        <v>14946.17</v>
      </c>
      <c r="U80" t="n">
        <v>0.77</v>
      </c>
      <c r="V80" t="n">
        <v>0.9</v>
      </c>
      <c r="W80" t="n">
        <v>20.7</v>
      </c>
      <c r="X80" t="n">
        <v>0.92</v>
      </c>
      <c r="Y80" t="n">
        <v>1</v>
      </c>
      <c r="Z80" t="n">
        <v>10</v>
      </c>
      <c r="AA80" t="n">
        <v>1864.984962186325</v>
      </c>
      <c r="AB80" t="n">
        <v>2551.754702593018</v>
      </c>
      <c r="AC80" t="n">
        <v>2308.218815187759</v>
      </c>
      <c r="AD80" t="n">
        <v>1864984.962186325</v>
      </c>
      <c r="AE80" t="n">
        <v>2551754.702593018</v>
      </c>
      <c r="AF80" t="n">
        <v>2.070949528559445e-06</v>
      </c>
      <c r="AG80" t="n">
        <v>2.4175</v>
      </c>
      <c r="AH80" t="n">
        <v>2308218.815187759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1.7261</v>
      </c>
      <c r="E81" t="n">
        <v>57.93</v>
      </c>
      <c r="F81" t="n">
        <v>53.46</v>
      </c>
      <c r="G81" t="n">
        <v>100.24</v>
      </c>
      <c r="H81" t="n">
        <v>1.22</v>
      </c>
      <c r="I81" t="n">
        <v>32</v>
      </c>
      <c r="J81" t="n">
        <v>302.57</v>
      </c>
      <c r="K81" t="n">
        <v>59.89</v>
      </c>
      <c r="L81" t="n">
        <v>20.75</v>
      </c>
      <c r="M81" t="n">
        <v>30</v>
      </c>
      <c r="N81" t="n">
        <v>86.93000000000001</v>
      </c>
      <c r="O81" t="n">
        <v>37551.07</v>
      </c>
      <c r="P81" t="n">
        <v>889.49</v>
      </c>
      <c r="Q81" t="n">
        <v>1367.32</v>
      </c>
      <c r="R81" t="n">
        <v>135.14</v>
      </c>
      <c r="S81" t="n">
        <v>104.26</v>
      </c>
      <c r="T81" t="n">
        <v>14467.94</v>
      </c>
      <c r="U81" t="n">
        <v>0.77</v>
      </c>
      <c r="V81" t="n">
        <v>0.9</v>
      </c>
      <c r="W81" t="n">
        <v>20.7</v>
      </c>
      <c r="X81" t="n">
        <v>0.88</v>
      </c>
      <c r="Y81" t="n">
        <v>1</v>
      </c>
      <c r="Z81" t="n">
        <v>10</v>
      </c>
      <c r="AA81" t="n">
        <v>1861.7364501185</v>
      </c>
      <c r="AB81" t="n">
        <v>2547.309945067583</v>
      </c>
      <c r="AC81" t="n">
        <v>2304.198259082294</v>
      </c>
      <c r="AD81" t="n">
        <v>1861736.4501185</v>
      </c>
      <c r="AE81" t="n">
        <v>2547309.945067583</v>
      </c>
      <c r="AF81" t="n">
        <v>2.073833022710714e-06</v>
      </c>
      <c r="AG81" t="n">
        <v>2.41375</v>
      </c>
      <c r="AH81" t="n">
        <v>2304198.259082295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1.7262</v>
      </c>
      <c r="E82" t="n">
        <v>57.93</v>
      </c>
      <c r="F82" t="n">
        <v>53.46</v>
      </c>
      <c r="G82" t="n">
        <v>100.24</v>
      </c>
      <c r="H82" t="n">
        <v>1.23</v>
      </c>
      <c r="I82" t="n">
        <v>32</v>
      </c>
      <c r="J82" t="n">
        <v>303.1</v>
      </c>
      <c r="K82" t="n">
        <v>59.89</v>
      </c>
      <c r="L82" t="n">
        <v>21</v>
      </c>
      <c r="M82" t="n">
        <v>30</v>
      </c>
      <c r="N82" t="n">
        <v>87.20999999999999</v>
      </c>
      <c r="O82" t="n">
        <v>37616.56</v>
      </c>
      <c r="P82" t="n">
        <v>888.67</v>
      </c>
      <c r="Q82" t="n">
        <v>1367.33</v>
      </c>
      <c r="R82" t="n">
        <v>135.4</v>
      </c>
      <c r="S82" t="n">
        <v>104.26</v>
      </c>
      <c r="T82" t="n">
        <v>14596.2</v>
      </c>
      <c r="U82" t="n">
        <v>0.77</v>
      </c>
      <c r="V82" t="n">
        <v>0.9</v>
      </c>
      <c r="W82" t="n">
        <v>20.69</v>
      </c>
      <c r="X82" t="n">
        <v>0.88</v>
      </c>
      <c r="Y82" t="n">
        <v>1</v>
      </c>
      <c r="Z82" t="n">
        <v>10</v>
      </c>
      <c r="AA82" t="n">
        <v>1860.481120171036</v>
      </c>
      <c r="AB82" t="n">
        <v>2545.592347252214</v>
      </c>
      <c r="AC82" t="n">
        <v>2302.644586391761</v>
      </c>
      <c r="AD82" t="n">
        <v>1860481.120171036</v>
      </c>
      <c r="AE82" t="n">
        <v>2545592.347252214</v>
      </c>
      <c r="AF82" t="n">
        <v>2.07395316830035e-06</v>
      </c>
      <c r="AG82" t="n">
        <v>2.41375</v>
      </c>
      <c r="AH82" t="n">
        <v>2302644.586391761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1.7283</v>
      </c>
      <c r="E83" t="n">
        <v>57.86</v>
      </c>
      <c r="F83" t="n">
        <v>53.44</v>
      </c>
      <c r="G83" t="n">
        <v>103.43</v>
      </c>
      <c r="H83" t="n">
        <v>1.25</v>
      </c>
      <c r="I83" t="n">
        <v>31</v>
      </c>
      <c r="J83" t="n">
        <v>303.63</v>
      </c>
      <c r="K83" t="n">
        <v>59.89</v>
      </c>
      <c r="L83" t="n">
        <v>21.25</v>
      </c>
      <c r="M83" t="n">
        <v>29</v>
      </c>
      <c r="N83" t="n">
        <v>87.48999999999999</v>
      </c>
      <c r="O83" t="n">
        <v>37682.17</v>
      </c>
      <c r="P83" t="n">
        <v>888.2</v>
      </c>
      <c r="Q83" t="n">
        <v>1367.28</v>
      </c>
      <c r="R83" t="n">
        <v>134.4</v>
      </c>
      <c r="S83" t="n">
        <v>104.26</v>
      </c>
      <c r="T83" t="n">
        <v>14099.64</v>
      </c>
      <c r="U83" t="n">
        <v>0.78</v>
      </c>
      <c r="V83" t="n">
        <v>0.9</v>
      </c>
      <c r="W83" t="n">
        <v>20.7</v>
      </c>
      <c r="X83" t="n">
        <v>0.86</v>
      </c>
      <c r="Y83" t="n">
        <v>1</v>
      </c>
      <c r="Z83" t="n">
        <v>10</v>
      </c>
      <c r="AA83" t="n">
        <v>1857.344082523547</v>
      </c>
      <c r="AB83" t="n">
        <v>2541.300113946586</v>
      </c>
      <c r="AC83" t="n">
        <v>2298.761997808635</v>
      </c>
      <c r="AD83" t="n">
        <v>1857344.082523547</v>
      </c>
      <c r="AE83" t="n">
        <v>2541300.113946586</v>
      </c>
      <c r="AF83" t="n">
        <v>2.07647622568271e-06</v>
      </c>
      <c r="AG83" t="n">
        <v>2.410833333333333</v>
      </c>
      <c r="AH83" t="n">
        <v>2298761.997808635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1.7285</v>
      </c>
      <c r="E84" t="n">
        <v>57.85</v>
      </c>
      <c r="F84" t="n">
        <v>53.43</v>
      </c>
      <c r="G84" t="n">
        <v>103.42</v>
      </c>
      <c r="H84" t="n">
        <v>1.26</v>
      </c>
      <c r="I84" t="n">
        <v>31</v>
      </c>
      <c r="J84" t="n">
        <v>304.16</v>
      </c>
      <c r="K84" t="n">
        <v>59.89</v>
      </c>
      <c r="L84" t="n">
        <v>21.5</v>
      </c>
      <c r="M84" t="n">
        <v>29</v>
      </c>
      <c r="N84" t="n">
        <v>87.78</v>
      </c>
      <c r="O84" t="n">
        <v>37747.91</v>
      </c>
      <c r="P84" t="n">
        <v>888.41</v>
      </c>
      <c r="Q84" t="n">
        <v>1367.23</v>
      </c>
      <c r="R84" t="n">
        <v>134.34</v>
      </c>
      <c r="S84" t="n">
        <v>104.26</v>
      </c>
      <c r="T84" t="n">
        <v>14069.75</v>
      </c>
      <c r="U84" t="n">
        <v>0.78</v>
      </c>
      <c r="V84" t="n">
        <v>0.9</v>
      </c>
      <c r="W84" t="n">
        <v>20.69</v>
      </c>
      <c r="X84" t="n">
        <v>0.86</v>
      </c>
      <c r="Y84" t="n">
        <v>1</v>
      </c>
      <c r="Z84" t="n">
        <v>10</v>
      </c>
      <c r="AA84" t="n">
        <v>1857.311575192563</v>
      </c>
      <c r="AB84" t="n">
        <v>2541.255635982212</v>
      </c>
      <c r="AC84" t="n">
        <v>2298.721764758755</v>
      </c>
      <c r="AD84" t="n">
        <v>1857311.575192563</v>
      </c>
      <c r="AE84" t="n">
        <v>2541255.635982212</v>
      </c>
      <c r="AF84" t="n">
        <v>2.076716516861983e-06</v>
      </c>
      <c r="AG84" t="n">
        <v>2.410416666666667</v>
      </c>
      <c r="AH84" t="n">
        <v>2298721.764758755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1.7287</v>
      </c>
      <c r="E85" t="n">
        <v>57.85</v>
      </c>
      <c r="F85" t="n">
        <v>53.43</v>
      </c>
      <c r="G85" t="n">
        <v>103.41</v>
      </c>
      <c r="H85" t="n">
        <v>1.27</v>
      </c>
      <c r="I85" t="n">
        <v>31</v>
      </c>
      <c r="J85" t="n">
        <v>304.7</v>
      </c>
      <c r="K85" t="n">
        <v>59.89</v>
      </c>
      <c r="L85" t="n">
        <v>21.75</v>
      </c>
      <c r="M85" t="n">
        <v>29</v>
      </c>
      <c r="N85" t="n">
        <v>88.06</v>
      </c>
      <c r="O85" t="n">
        <v>37813.76</v>
      </c>
      <c r="P85" t="n">
        <v>887.74</v>
      </c>
      <c r="Q85" t="n">
        <v>1367.23</v>
      </c>
      <c r="R85" t="n">
        <v>134.3</v>
      </c>
      <c r="S85" t="n">
        <v>104.26</v>
      </c>
      <c r="T85" t="n">
        <v>14050.79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1856.162194793315</v>
      </c>
      <c r="AB85" t="n">
        <v>2539.683003012875</v>
      </c>
      <c r="AC85" t="n">
        <v>2297.299221672808</v>
      </c>
      <c r="AD85" t="n">
        <v>1856162.194793315</v>
      </c>
      <c r="AE85" t="n">
        <v>2539683.003012876</v>
      </c>
      <c r="AF85" t="n">
        <v>2.076956808041255e-06</v>
      </c>
      <c r="AG85" t="n">
        <v>2.410416666666667</v>
      </c>
      <c r="AH85" t="n">
        <v>2297299.221672808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1.7309</v>
      </c>
      <c r="E86" t="n">
        <v>57.78</v>
      </c>
      <c r="F86" t="n">
        <v>53.41</v>
      </c>
      <c r="G86" t="n">
        <v>106.81</v>
      </c>
      <c r="H86" t="n">
        <v>1.28</v>
      </c>
      <c r="I86" t="n">
        <v>30</v>
      </c>
      <c r="J86" t="n">
        <v>305.23</v>
      </c>
      <c r="K86" t="n">
        <v>59.89</v>
      </c>
      <c r="L86" t="n">
        <v>22</v>
      </c>
      <c r="M86" t="n">
        <v>28</v>
      </c>
      <c r="N86" t="n">
        <v>88.34999999999999</v>
      </c>
      <c r="O86" t="n">
        <v>37879.74</v>
      </c>
      <c r="P86" t="n">
        <v>886.84</v>
      </c>
      <c r="Q86" t="n">
        <v>1367.23</v>
      </c>
      <c r="R86" t="n">
        <v>133.24</v>
      </c>
      <c r="S86" t="n">
        <v>104.26</v>
      </c>
      <c r="T86" t="n">
        <v>13524.24</v>
      </c>
      <c r="U86" t="n">
        <v>0.78</v>
      </c>
      <c r="V86" t="n">
        <v>0.9</v>
      </c>
      <c r="W86" t="n">
        <v>20.7</v>
      </c>
      <c r="X86" t="n">
        <v>0.83</v>
      </c>
      <c r="Y86" t="n">
        <v>1</v>
      </c>
      <c r="Z86" t="n">
        <v>10</v>
      </c>
      <c r="AA86" t="n">
        <v>1852.328386008646</v>
      </c>
      <c r="AB86" t="n">
        <v>2534.437416697985</v>
      </c>
      <c r="AC86" t="n">
        <v>2292.554266753584</v>
      </c>
      <c r="AD86" t="n">
        <v>1852328.386008646</v>
      </c>
      <c r="AE86" t="n">
        <v>2534437.416697985</v>
      </c>
      <c r="AF86" t="n">
        <v>2.079600011013252e-06</v>
      </c>
      <c r="AG86" t="n">
        <v>2.4075</v>
      </c>
      <c r="AH86" t="n">
        <v>2292554.266753584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1.7312</v>
      </c>
      <c r="E87" t="n">
        <v>57.76</v>
      </c>
      <c r="F87" t="n">
        <v>53.4</v>
      </c>
      <c r="G87" t="n">
        <v>106.79</v>
      </c>
      <c r="H87" t="n">
        <v>1.3</v>
      </c>
      <c r="I87" t="n">
        <v>30</v>
      </c>
      <c r="J87" t="n">
        <v>305.77</v>
      </c>
      <c r="K87" t="n">
        <v>59.89</v>
      </c>
      <c r="L87" t="n">
        <v>22.25</v>
      </c>
      <c r="M87" t="n">
        <v>28</v>
      </c>
      <c r="N87" t="n">
        <v>88.63</v>
      </c>
      <c r="O87" t="n">
        <v>37945.85</v>
      </c>
      <c r="P87" t="n">
        <v>886.97</v>
      </c>
      <c r="Q87" t="n">
        <v>1367.15</v>
      </c>
      <c r="R87" t="n">
        <v>133.06</v>
      </c>
      <c r="S87" t="n">
        <v>104.26</v>
      </c>
      <c r="T87" t="n">
        <v>13436.71</v>
      </c>
      <c r="U87" t="n">
        <v>0.78</v>
      </c>
      <c r="V87" t="n">
        <v>0.9</v>
      </c>
      <c r="W87" t="n">
        <v>20.69</v>
      </c>
      <c r="X87" t="n">
        <v>0.82</v>
      </c>
      <c r="Y87" t="n">
        <v>1</v>
      </c>
      <c r="Z87" t="n">
        <v>10</v>
      </c>
      <c r="AA87" t="n">
        <v>1852.075080260571</v>
      </c>
      <c r="AB87" t="n">
        <v>2534.090832598408</v>
      </c>
      <c r="AC87" t="n">
        <v>2292.240760154037</v>
      </c>
      <c r="AD87" t="n">
        <v>1852075.080260571</v>
      </c>
      <c r="AE87" t="n">
        <v>2534090.832598408</v>
      </c>
      <c r="AF87" t="n">
        <v>2.079960447782161e-06</v>
      </c>
      <c r="AG87" t="n">
        <v>2.406666666666667</v>
      </c>
      <c r="AH87" t="n">
        <v>2292240.760154037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1.7307</v>
      </c>
      <c r="E88" t="n">
        <v>57.78</v>
      </c>
      <c r="F88" t="n">
        <v>53.41</v>
      </c>
      <c r="G88" t="n">
        <v>106.82</v>
      </c>
      <c r="H88" t="n">
        <v>1.31</v>
      </c>
      <c r="I88" t="n">
        <v>30</v>
      </c>
      <c r="J88" t="n">
        <v>306.31</v>
      </c>
      <c r="K88" t="n">
        <v>59.89</v>
      </c>
      <c r="L88" t="n">
        <v>22.5</v>
      </c>
      <c r="M88" t="n">
        <v>28</v>
      </c>
      <c r="N88" t="n">
        <v>88.92</v>
      </c>
      <c r="O88" t="n">
        <v>38012.07</v>
      </c>
      <c r="P88" t="n">
        <v>886.48</v>
      </c>
      <c r="Q88" t="n">
        <v>1367.17</v>
      </c>
      <c r="R88" t="n">
        <v>133.71</v>
      </c>
      <c r="S88" t="n">
        <v>104.26</v>
      </c>
      <c r="T88" t="n">
        <v>13760.53</v>
      </c>
      <c r="U88" t="n">
        <v>0.78</v>
      </c>
      <c r="V88" t="n">
        <v>0.9</v>
      </c>
      <c r="W88" t="n">
        <v>20.69</v>
      </c>
      <c r="X88" t="n">
        <v>0.83</v>
      </c>
      <c r="Y88" t="n">
        <v>1</v>
      </c>
      <c r="Z88" t="n">
        <v>10</v>
      </c>
      <c r="AA88" t="n">
        <v>1852.036443617211</v>
      </c>
      <c r="AB88" t="n">
        <v>2534.037968238435</v>
      </c>
      <c r="AC88" t="n">
        <v>2292.192941094384</v>
      </c>
      <c r="AD88" t="n">
        <v>1852036.443617211</v>
      </c>
      <c r="AE88" t="n">
        <v>2534037.968238435</v>
      </c>
      <c r="AF88" t="n">
        <v>2.079359719833979e-06</v>
      </c>
      <c r="AG88" t="n">
        <v>2.4075</v>
      </c>
      <c r="AH88" t="n">
        <v>2292192.941094384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1.7332</v>
      </c>
      <c r="E89" t="n">
        <v>57.7</v>
      </c>
      <c r="F89" t="n">
        <v>53.38</v>
      </c>
      <c r="G89" t="n">
        <v>110.44</v>
      </c>
      <c r="H89" t="n">
        <v>1.32</v>
      </c>
      <c r="I89" t="n">
        <v>29</v>
      </c>
      <c r="J89" t="n">
        <v>306.84</v>
      </c>
      <c r="K89" t="n">
        <v>59.89</v>
      </c>
      <c r="L89" t="n">
        <v>22.75</v>
      </c>
      <c r="M89" t="n">
        <v>27</v>
      </c>
      <c r="N89" t="n">
        <v>89.20999999999999</v>
      </c>
      <c r="O89" t="n">
        <v>38078.42</v>
      </c>
      <c r="P89" t="n">
        <v>885.92</v>
      </c>
      <c r="Q89" t="n">
        <v>1367.2</v>
      </c>
      <c r="R89" t="n">
        <v>132.49</v>
      </c>
      <c r="S89" t="n">
        <v>104.26</v>
      </c>
      <c r="T89" t="n">
        <v>13157.37</v>
      </c>
      <c r="U89" t="n">
        <v>0.79</v>
      </c>
      <c r="V89" t="n">
        <v>0.9</v>
      </c>
      <c r="W89" t="n">
        <v>20.69</v>
      </c>
      <c r="X89" t="n">
        <v>0.8</v>
      </c>
      <c r="Y89" t="n">
        <v>1</v>
      </c>
      <c r="Z89" t="n">
        <v>10</v>
      </c>
      <c r="AA89" t="n">
        <v>1848.257066549494</v>
      </c>
      <c r="AB89" t="n">
        <v>2528.866857800035</v>
      </c>
      <c r="AC89" t="n">
        <v>2287.515354178527</v>
      </c>
      <c r="AD89" t="n">
        <v>1848257.066549494</v>
      </c>
      <c r="AE89" t="n">
        <v>2528866.857800035</v>
      </c>
      <c r="AF89" t="n">
        <v>2.082363359574885e-06</v>
      </c>
      <c r="AG89" t="n">
        <v>2.404166666666667</v>
      </c>
      <c r="AH89" t="n">
        <v>2287515.354178526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1.7332</v>
      </c>
      <c r="E90" t="n">
        <v>57.7</v>
      </c>
      <c r="F90" t="n">
        <v>53.38</v>
      </c>
      <c r="G90" t="n">
        <v>110.44</v>
      </c>
      <c r="H90" t="n">
        <v>1.33</v>
      </c>
      <c r="I90" t="n">
        <v>29</v>
      </c>
      <c r="J90" t="n">
        <v>307.38</v>
      </c>
      <c r="K90" t="n">
        <v>59.89</v>
      </c>
      <c r="L90" t="n">
        <v>23</v>
      </c>
      <c r="M90" t="n">
        <v>27</v>
      </c>
      <c r="N90" t="n">
        <v>89.5</v>
      </c>
      <c r="O90" t="n">
        <v>38144.9</v>
      </c>
      <c r="P90" t="n">
        <v>886.14</v>
      </c>
      <c r="Q90" t="n">
        <v>1367.26</v>
      </c>
      <c r="R90" t="n">
        <v>132.44</v>
      </c>
      <c r="S90" t="n">
        <v>104.26</v>
      </c>
      <c r="T90" t="n">
        <v>13129.67</v>
      </c>
      <c r="U90" t="n">
        <v>0.79</v>
      </c>
      <c r="V90" t="n">
        <v>0.9</v>
      </c>
      <c r="W90" t="n">
        <v>20.7</v>
      </c>
      <c r="X90" t="n">
        <v>0.8</v>
      </c>
      <c r="Y90" t="n">
        <v>1</v>
      </c>
      <c r="Z90" t="n">
        <v>10</v>
      </c>
      <c r="AA90" t="n">
        <v>1848.564072443469</v>
      </c>
      <c r="AB90" t="n">
        <v>2529.286916808315</v>
      </c>
      <c r="AC90" t="n">
        <v>2287.895323344612</v>
      </c>
      <c r="AD90" t="n">
        <v>1848564.072443468</v>
      </c>
      <c r="AE90" t="n">
        <v>2529286.916808315</v>
      </c>
      <c r="AF90" t="n">
        <v>2.082363359574885e-06</v>
      </c>
      <c r="AG90" t="n">
        <v>2.404166666666667</v>
      </c>
      <c r="AH90" t="n">
        <v>2287895.323344612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1.7328</v>
      </c>
      <c r="E91" t="n">
        <v>57.71</v>
      </c>
      <c r="F91" t="n">
        <v>53.39</v>
      </c>
      <c r="G91" t="n">
        <v>110.46</v>
      </c>
      <c r="H91" t="n">
        <v>1.35</v>
      </c>
      <c r="I91" t="n">
        <v>29</v>
      </c>
      <c r="J91" t="n">
        <v>307.92</v>
      </c>
      <c r="K91" t="n">
        <v>59.89</v>
      </c>
      <c r="L91" t="n">
        <v>23.25</v>
      </c>
      <c r="M91" t="n">
        <v>27</v>
      </c>
      <c r="N91" t="n">
        <v>89.79000000000001</v>
      </c>
      <c r="O91" t="n">
        <v>38211.5</v>
      </c>
      <c r="P91" t="n">
        <v>886.13</v>
      </c>
      <c r="Q91" t="n">
        <v>1367.2</v>
      </c>
      <c r="R91" t="n">
        <v>132.92</v>
      </c>
      <c r="S91" t="n">
        <v>104.26</v>
      </c>
      <c r="T91" t="n">
        <v>13372.25</v>
      </c>
      <c r="U91" t="n">
        <v>0.78</v>
      </c>
      <c r="V91" t="n">
        <v>0.9</v>
      </c>
      <c r="W91" t="n">
        <v>20.69</v>
      </c>
      <c r="X91" t="n">
        <v>0.8100000000000001</v>
      </c>
      <c r="Y91" t="n">
        <v>1</v>
      </c>
      <c r="Z91" t="n">
        <v>10</v>
      </c>
      <c r="AA91" t="n">
        <v>1849.085134146693</v>
      </c>
      <c r="AB91" t="n">
        <v>2529.999856418287</v>
      </c>
      <c r="AC91" t="n">
        <v>2288.540220998826</v>
      </c>
      <c r="AD91" t="n">
        <v>1849085.134146693</v>
      </c>
      <c r="AE91" t="n">
        <v>2529999.856418287</v>
      </c>
      <c r="AF91" t="n">
        <v>2.08188277721634e-06</v>
      </c>
      <c r="AG91" t="n">
        <v>2.404583333333334</v>
      </c>
      <c r="AH91" t="n">
        <v>2288540.220998826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1.7352</v>
      </c>
      <c r="E92" t="n">
        <v>57.63</v>
      </c>
      <c r="F92" t="n">
        <v>53.36</v>
      </c>
      <c r="G92" t="n">
        <v>114.35</v>
      </c>
      <c r="H92" t="n">
        <v>1.36</v>
      </c>
      <c r="I92" t="n">
        <v>28</v>
      </c>
      <c r="J92" t="n">
        <v>308.46</v>
      </c>
      <c r="K92" t="n">
        <v>59.89</v>
      </c>
      <c r="L92" t="n">
        <v>23.5</v>
      </c>
      <c r="M92" t="n">
        <v>26</v>
      </c>
      <c r="N92" t="n">
        <v>90.08</v>
      </c>
      <c r="O92" t="n">
        <v>38278.23</v>
      </c>
      <c r="P92" t="n">
        <v>884.6799999999999</v>
      </c>
      <c r="Q92" t="n">
        <v>1367.17</v>
      </c>
      <c r="R92" t="n">
        <v>132.16</v>
      </c>
      <c r="S92" t="n">
        <v>104.26</v>
      </c>
      <c r="T92" t="n">
        <v>12996.72</v>
      </c>
      <c r="U92" t="n">
        <v>0.79</v>
      </c>
      <c r="V92" t="n">
        <v>0.9</v>
      </c>
      <c r="W92" t="n">
        <v>20.69</v>
      </c>
      <c r="X92" t="n">
        <v>0.79</v>
      </c>
      <c r="Y92" t="n">
        <v>1</v>
      </c>
      <c r="Z92" t="n">
        <v>10</v>
      </c>
      <c r="AA92" t="n">
        <v>1844.178858458402</v>
      </c>
      <c r="AB92" t="n">
        <v>2523.28687357196</v>
      </c>
      <c r="AC92" t="n">
        <v>2282.467915813621</v>
      </c>
      <c r="AD92" t="n">
        <v>1844178.858458402</v>
      </c>
      <c r="AE92" t="n">
        <v>2523286.87357196</v>
      </c>
      <c r="AF92" t="n">
        <v>2.084766271367609e-06</v>
      </c>
      <c r="AG92" t="n">
        <v>2.40125</v>
      </c>
      <c r="AH92" t="n">
        <v>2282467.915813621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1.7353</v>
      </c>
      <c r="E93" t="n">
        <v>57.63</v>
      </c>
      <c r="F93" t="n">
        <v>53.36</v>
      </c>
      <c r="G93" t="n">
        <v>114.34</v>
      </c>
      <c r="H93" t="n">
        <v>1.37</v>
      </c>
      <c r="I93" t="n">
        <v>28</v>
      </c>
      <c r="J93" t="n">
        <v>309.01</v>
      </c>
      <c r="K93" t="n">
        <v>59.89</v>
      </c>
      <c r="L93" t="n">
        <v>23.75</v>
      </c>
      <c r="M93" t="n">
        <v>26</v>
      </c>
      <c r="N93" t="n">
        <v>90.37</v>
      </c>
      <c r="O93" t="n">
        <v>38345.09</v>
      </c>
      <c r="P93" t="n">
        <v>884.34</v>
      </c>
      <c r="Q93" t="n">
        <v>1367.22</v>
      </c>
      <c r="R93" t="n">
        <v>131.86</v>
      </c>
      <c r="S93" t="n">
        <v>104.26</v>
      </c>
      <c r="T93" t="n">
        <v>12844.17</v>
      </c>
      <c r="U93" t="n">
        <v>0.79</v>
      </c>
      <c r="V93" t="n">
        <v>0.9</v>
      </c>
      <c r="W93" t="n">
        <v>20.69</v>
      </c>
      <c r="X93" t="n">
        <v>0.78</v>
      </c>
      <c r="Y93" t="n">
        <v>1</v>
      </c>
      <c r="Z93" t="n">
        <v>10</v>
      </c>
      <c r="AA93" t="n">
        <v>1843.600136655544</v>
      </c>
      <c r="AB93" t="n">
        <v>2522.495040869886</v>
      </c>
      <c r="AC93" t="n">
        <v>2281.75165451329</v>
      </c>
      <c r="AD93" t="n">
        <v>1843600.136655544</v>
      </c>
      <c r="AE93" t="n">
        <v>2522495.040869887</v>
      </c>
      <c r="AF93" t="n">
        <v>2.084886416957246e-06</v>
      </c>
      <c r="AG93" t="n">
        <v>2.40125</v>
      </c>
      <c r="AH93" t="n">
        <v>2281751.65451329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1.7359</v>
      </c>
      <c r="E94" t="n">
        <v>57.61</v>
      </c>
      <c r="F94" t="n">
        <v>53.34</v>
      </c>
      <c r="G94" t="n">
        <v>114.3</v>
      </c>
      <c r="H94" t="n">
        <v>1.38</v>
      </c>
      <c r="I94" t="n">
        <v>28</v>
      </c>
      <c r="J94" t="n">
        <v>309.55</v>
      </c>
      <c r="K94" t="n">
        <v>59.89</v>
      </c>
      <c r="L94" t="n">
        <v>24</v>
      </c>
      <c r="M94" t="n">
        <v>26</v>
      </c>
      <c r="N94" t="n">
        <v>90.66</v>
      </c>
      <c r="O94" t="n">
        <v>38412.07</v>
      </c>
      <c r="P94" t="n">
        <v>884.3</v>
      </c>
      <c r="Q94" t="n">
        <v>1367.29</v>
      </c>
      <c r="R94" t="n">
        <v>131.27</v>
      </c>
      <c r="S94" t="n">
        <v>104.26</v>
      </c>
      <c r="T94" t="n">
        <v>12551.19</v>
      </c>
      <c r="U94" t="n">
        <v>0.79</v>
      </c>
      <c r="V94" t="n">
        <v>0.9</v>
      </c>
      <c r="W94" t="n">
        <v>20.69</v>
      </c>
      <c r="X94" t="n">
        <v>0.76</v>
      </c>
      <c r="Y94" t="n">
        <v>1</v>
      </c>
      <c r="Z94" t="n">
        <v>10</v>
      </c>
      <c r="AA94" t="n">
        <v>1842.688060920487</v>
      </c>
      <c r="AB94" t="n">
        <v>2521.247098611239</v>
      </c>
      <c r="AC94" t="n">
        <v>2280.62281411231</v>
      </c>
      <c r="AD94" t="n">
        <v>1842688.060920487</v>
      </c>
      <c r="AE94" t="n">
        <v>2521247.098611239</v>
      </c>
      <c r="AF94" t="n">
        <v>2.085607290495063e-06</v>
      </c>
      <c r="AG94" t="n">
        <v>2.400416666666667</v>
      </c>
      <c r="AH94" t="n">
        <v>2280622.81411231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1.7356</v>
      </c>
      <c r="E95" t="n">
        <v>57.62</v>
      </c>
      <c r="F95" t="n">
        <v>53.35</v>
      </c>
      <c r="G95" t="n">
        <v>114.32</v>
      </c>
      <c r="H95" t="n">
        <v>1.39</v>
      </c>
      <c r="I95" t="n">
        <v>28</v>
      </c>
      <c r="J95" t="n">
        <v>310.09</v>
      </c>
      <c r="K95" t="n">
        <v>59.89</v>
      </c>
      <c r="L95" t="n">
        <v>24.25</v>
      </c>
      <c r="M95" t="n">
        <v>26</v>
      </c>
      <c r="N95" t="n">
        <v>90.95999999999999</v>
      </c>
      <c r="O95" t="n">
        <v>38479.19</v>
      </c>
      <c r="P95" t="n">
        <v>883.97</v>
      </c>
      <c r="Q95" t="n">
        <v>1367.26</v>
      </c>
      <c r="R95" t="n">
        <v>131.7</v>
      </c>
      <c r="S95" t="n">
        <v>104.26</v>
      </c>
      <c r="T95" t="n">
        <v>12764.43</v>
      </c>
      <c r="U95" t="n">
        <v>0.79</v>
      </c>
      <c r="V95" t="n">
        <v>0.9</v>
      </c>
      <c r="W95" t="n">
        <v>20.69</v>
      </c>
      <c r="X95" t="n">
        <v>0.77</v>
      </c>
      <c r="Y95" t="n">
        <v>1</v>
      </c>
      <c r="Z95" t="n">
        <v>10</v>
      </c>
      <c r="AA95" t="n">
        <v>1842.656277591528</v>
      </c>
      <c r="AB95" t="n">
        <v>2521.203611258376</v>
      </c>
      <c r="AC95" t="n">
        <v>2280.583477131368</v>
      </c>
      <c r="AD95" t="n">
        <v>1842656.277591528</v>
      </c>
      <c r="AE95" t="n">
        <v>2521203.611258376</v>
      </c>
      <c r="AF95" t="n">
        <v>2.085246853726155e-06</v>
      </c>
      <c r="AG95" t="n">
        <v>2.400833333333333</v>
      </c>
      <c r="AH95" t="n">
        <v>2280583.477131369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1.7378</v>
      </c>
      <c r="E96" t="n">
        <v>57.54</v>
      </c>
      <c r="F96" t="n">
        <v>53.33</v>
      </c>
      <c r="G96" t="n">
        <v>118.5</v>
      </c>
      <c r="H96" t="n">
        <v>1.41</v>
      </c>
      <c r="I96" t="n">
        <v>27</v>
      </c>
      <c r="J96" t="n">
        <v>310.64</v>
      </c>
      <c r="K96" t="n">
        <v>59.89</v>
      </c>
      <c r="L96" t="n">
        <v>24.5</v>
      </c>
      <c r="M96" t="n">
        <v>25</v>
      </c>
      <c r="N96" t="n">
        <v>91.25</v>
      </c>
      <c r="O96" t="n">
        <v>38546.43</v>
      </c>
      <c r="P96" t="n">
        <v>883.78</v>
      </c>
      <c r="Q96" t="n">
        <v>1367.19</v>
      </c>
      <c r="R96" t="n">
        <v>130.96</v>
      </c>
      <c r="S96" t="n">
        <v>104.26</v>
      </c>
      <c r="T96" t="n">
        <v>12403.57</v>
      </c>
      <c r="U96" t="n">
        <v>0.8</v>
      </c>
      <c r="V96" t="n">
        <v>0.9</v>
      </c>
      <c r="W96" t="n">
        <v>20.69</v>
      </c>
      <c r="X96" t="n">
        <v>0.75</v>
      </c>
      <c r="Y96" t="n">
        <v>1</v>
      </c>
      <c r="Z96" t="n">
        <v>10</v>
      </c>
      <c r="AA96" t="n">
        <v>1839.838621639102</v>
      </c>
      <c r="AB96" t="n">
        <v>2517.34837007806</v>
      </c>
      <c r="AC96" t="n">
        <v>2277.096174758436</v>
      </c>
      <c r="AD96" t="n">
        <v>1839838.621639102</v>
      </c>
      <c r="AE96" t="n">
        <v>2517348.37007806</v>
      </c>
      <c r="AF96" t="n">
        <v>2.087890056698151e-06</v>
      </c>
      <c r="AG96" t="n">
        <v>2.3975</v>
      </c>
      <c r="AH96" t="n">
        <v>2277096.174758436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1.7383</v>
      </c>
      <c r="E97" t="n">
        <v>57.53</v>
      </c>
      <c r="F97" t="n">
        <v>53.31</v>
      </c>
      <c r="G97" t="n">
        <v>118.46</v>
      </c>
      <c r="H97" t="n">
        <v>1.42</v>
      </c>
      <c r="I97" t="n">
        <v>27</v>
      </c>
      <c r="J97" t="n">
        <v>311.19</v>
      </c>
      <c r="K97" t="n">
        <v>59.89</v>
      </c>
      <c r="L97" t="n">
        <v>24.75</v>
      </c>
      <c r="M97" t="n">
        <v>25</v>
      </c>
      <c r="N97" t="n">
        <v>91.55</v>
      </c>
      <c r="O97" t="n">
        <v>38613.8</v>
      </c>
      <c r="P97" t="n">
        <v>882.78</v>
      </c>
      <c r="Q97" t="n">
        <v>1367.25</v>
      </c>
      <c r="R97" t="n">
        <v>130.3</v>
      </c>
      <c r="S97" t="n">
        <v>104.26</v>
      </c>
      <c r="T97" t="n">
        <v>12069.01</v>
      </c>
      <c r="U97" t="n">
        <v>0.8</v>
      </c>
      <c r="V97" t="n">
        <v>0.9</v>
      </c>
      <c r="W97" t="n">
        <v>20.69</v>
      </c>
      <c r="X97" t="n">
        <v>0.73</v>
      </c>
      <c r="Y97" t="n">
        <v>1</v>
      </c>
      <c r="Z97" t="n">
        <v>10</v>
      </c>
      <c r="AA97" t="n">
        <v>1837.701854737696</v>
      </c>
      <c r="AB97" t="n">
        <v>2514.424751336053</v>
      </c>
      <c r="AC97" t="n">
        <v>2274.451582085842</v>
      </c>
      <c r="AD97" t="n">
        <v>1837701.854737696</v>
      </c>
      <c r="AE97" t="n">
        <v>2514424.751336053</v>
      </c>
      <c r="AF97" t="n">
        <v>2.088490784646332e-06</v>
      </c>
      <c r="AG97" t="n">
        <v>2.397083333333333</v>
      </c>
      <c r="AH97" t="n">
        <v>2274451.582085842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1.7378</v>
      </c>
      <c r="E98" t="n">
        <v>57.54</v>
      </c>
      <c r="F98" t="n">
        <v>53.33</v>
      </c>
      <c r="G98" t="n">
        <v>118.5</v>
      </c>
      <c r="H98" t="n">
        <v>1.43</v>
      </c>
      <c r="I98" t="n">
        <v>27</v>
      </c>
      <c r="J98" t="n">
        <v>311.73</v>
      </c>
      <c r="K98" t="n">
        <v>59.89</v>
      </c>
      <c r="L98" t="n">
        <v>25</v>
      </c>
      <c r="M98" t="n">
        <v>25</v>
      </c>
      <c r="N98" t="n">
        <v>91.84999999999999</v>
      </c>
      <c r="O98" t="n">
        <v>38681.31</v>
      </c>
      <c r="P98" t="n">
        <v>881.74</v>
      </c>
      <c r="Q98" t="n">
        <v>1367.2</v>
      </c>
      <c r="R98" t="n">
        <v>130.63</v>
      </c>
      <c r="S98" t="n">
        <v>104.26</v>
      </c>
      <c r="T98" t="n">
        <v>12235.59</v>
      </c>
      <c r="U98" t="n">
        <v>0.8</v>
      </c>
      <c r="V98" t="n">
        <v>0.9</v>
      </c>
      <c r="W98" t="n">
        <v>20.7</v>
      </c>
      <c r="X98" t="n">
        <v>0.75</v>
      </c>
      <c r="Y98" t="n">
        <v>1</v>
      </c>
      <c r="Z98" t="n">
        <v>10</v>
      </c>
      <c r="AA98" t="n">
        <v>1836.999375216014</v>
      </c>
      <c r="AB98" t="n">
        <v>2513.463587863279</v>
      </c>
      <c r="AC98" t="n">
        <v>2273.582150705908</v>
      </c>
      <c r="AD98" t="n">
        <v>1836999.375216014</v>
      </c>
      <c r="AE98" t="n">
        <v>2513463.587863279</v>
      </c>
      <c r="AF98" t="n">
        <v>2.087890056698151e-06</v>
      </c>
      <c r="AG98" t="n">
        <v>2.3975</v>
      </c>
      <c r="AH98" t="n">
        <v>2273582.150705908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1.7407</v>
      </c>
      <c r="E99" t="n">
        <v>57.45</v>
      </c>
      <c r="F99" t="n">
        <v>53.28</v>
      </c>
      <c r="G99" t="n">
        <v>122.96</v>
      </c>
      <c r="H99" t="n">
        <v>1.44</v>
      </c>
      <c r="I99" t="n">
        <v>26</v>
      </c>
      <c r="J99" t="n">
        <v>312.28</v>
      </c>
      <c r="K99" t="n">
        <v>59.89</v>
      </c>
      <c r="L99" t="n">
        <v>25.25</v>
      </c>
      <c r="M99" t="n">
        <v>24</v>
      </c>
      <c r="N99" t="n">
        <v>92.15000000000001</v>
      </c>
      <c r="O99" t="n">
        <v>38749.07</v>
      </c>
      <c r="P99" t="n">
        <v>880.45</v>
      </c>
      <c r="Q99" t="n">
        <v>1367.29</v>
      </c>
      <c r="R99" t="n">
        <v>129.66</v>
      </c>
      <c r="S99" t="n">
        <v>104.26</v>
      </c>
      <c r="T99" t="n">
        <v>11756.16</v>
      </c>
      <c r="U99" t="n">
        <v>0.8</v>
      </c>
      <c r="V99" t="n">
        <v>0.9</v>
      </c>
      <c r="W99" t="n">
        <v>20.68</v>
      </c>
      <c r="X99" t="n">
        <v>0.71</v>
      </c>
      <c r="Y99" t="n">
        <v>1</v>
      </c>
      <c r="Z99" t="n">
        <v>10</v>
      </c>
      <c r="AA99" t="n">
        <v>1831.603837873281</v>
      </c>
      <c r="AB99" t="n">
        <v>2506.081175636643</v>
      </c>
      <c r="AC99" t="n">
        <v>2266.904305540902</v>
      </c>
      <c r="AD99" t="n">
        <v>1831603.837873281</v>
      </c>
      <c r="AE99" t="n">
        <v>2506081.175636644</v>
      </c>
      <c r="AF99" t="n">
        <v>2.091374278797601e-06</v>
      </c>
      <c r="AG99" t="n">
        <v>2.39375</v>
      </c>
      <c r="AH99" t="n">
        <v>2266904.305540903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1.7405</v>
      </c>
      <c r="E100" t="n">
        <v>57.46</v>
      </c>
      <c r="F100" t="n">
        <v>53.29</v>
      </c>
      <c r="G100" t="n">
        <v>122.97</v>
      </c>
      <c r="H100" t="n">
        <v>1.45</v>
      </c>
      <c r="I100" t="n">
        <v>26</v>
      </c>
      <c r="J100" t="n">
        <v>312.83</v>
      </c>
      <c r="K100" t="n">
        <v>59.89</v>
      </c>
      <c r="L100" t="n">
        <v>25.5</v>
      </c>
      <c r="M100" t="n">
        <v>24</v>
      </c>
      <c r="N100" t="n">
        <v>92.44</v>
      </c>
      <c r="O100" t="n">
        <v>38816.85</v>
      </c>
      <c r="P100" t="n">
        <v>881.72</v>
      </c>
      <c r="Q100" t="n">
        <v>1367.27</v>
      </c>
      <c r="R100" t="n">
        <v>129.52</v>
      </c>
      <c r="S100" t="n">
        <v>104.26</v>
      </c>
      <c r="T100" t="n">
        <v>11686.79</v>
      </c>
      <c r="U100" t="n">
        <v>0.8</v>
      </c>
      <c r="V100" t="n">
        <v>0.9</v>
      </c>
      <c r="W100" t="n">
        <v>20.69</v>
      </c>
      <c r="X100" t="n">
        <v>0.71</v>
      </c>
      <c r="Y100" t="n">
        <v>1</v>
      </c>
      <c r="Z100" t="n">
        <v>10</v>
      </c>
      <c r="AA100" t="n">
        <v>1833.689860951849</v>
      </c>
      <c r="AB100" t="n">
        <v>2508.935364441583</v>
      </c>
      <c r="AC100" t="n">
        <v>2269.486094572178</v>
      </c>
      <c r="AD100" t="n">
        <v>1833689.860951849</v>
      </c>
      <c r="AE100" t="n">
        <v>2508935.364441583</v>
      </c>
      <c r="AF100" t="n">
        <v>2.091133987618328e-06</v>
      </c>
      <c r="AG100" t="n">
        <v>2.394166666666667</v>
      </c>
      <c r="AH100" t="n">
        <v>2269486.094572178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1.7404</v>
      </c>
      <c r="E101" t="n">
        <v>57.46</v>
      </c>
      <c r="F101" t="n">
        <v>53.29</v>
      </c>
      <c r="G101" t="n">
        <v>122.98</v>
      </c>
      <c r="H101" t="n">
        <v>1.46</v>
      </c>
      <c r="I101" t="n">
        <v>26</v>
      </c>
      <c r="J101" t="n">
        <v>313.38</v>
      </c>
      <c r="K101" t="n">
        <v>59.89</v>
      </c>
      <c r="L101" t="n">
        <v>25.75</v>
      </c>
      <c r="M101" t="n">
        <v>24</v>
      </c>
      <c r="N101" t="n">
        <v>92.75</v>
      </c>
      <c r="O101" t="n">
        <v>38884.75</v>
      </c>
      <c r="P101" t="n">
        <v>882.02</v>
      </c>
      <c r="Q101" t="n">
        <v>1367.26</v>
      </c>
      <c r="R101" t="n">
        <v>129.57</v>
      </c>
      <c r="S101" t="n">
        <v>104.26</v>
      </c>
      <c r="T101" t="n">
        <v>11711.18</v>
      </c>
      <c r="U101" t="n">
        <v>0.8</v>
      </c>
      <c r="V101" t="n">
        <v>0.9</v>
      </c>
      <c r="W101" t="n">
        <v>20.69</v>
      </c>
      <c r="X101" t="n">
        <v>0.72</v>
      </c>
      <c r="Y101" t="n">
        <v>1</v>
      </c>
      <c r="Z101" t="n">
        <v>10</v>
      </c>
      <c r="AA101" t="n">
        <v>1834.210699891139</v>
      </c>
      <c r="AB101" t="n">
        <v>2509.647999256112</v>
      </c>
      <c r="AC101" t="n">
        <v>2270.130716520197</v>
      </c>
      <c r="AD101" t="n">
        <v>1834210.699891139</v>
      </c>
      <c r="AE101" t="n">
        <v>2509647.999256112</v>
      </c>
      <c r="AF101" t="n">
        <v>2.091013842028692e-06</v>
      </c>
      <c r="AG101" t="n">
        <v>2.394166666666667</v>
      </c>
      <c r="AH101" t="n">
        <v>2270130.716520197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1.7403</v>
      </c>
      <c r="E102" t="n">
        <v>57.46</v>
      </c>
      <c r="F102" t="n">
        <v>53.29</v>
      </c>
      <c r="G102" t="n">
        <v>122.98</v>
      </c>
      <c r="H102" t="n">
        <v>1.48</v>
      </c>
      <c r="I102" t="n">
        <v>26</v>
      </c>
      <c r="J102" t="n">
        <v>313.93</v>
      </c>
      <c r="K102" t="n">
        <v>59.89</v>
      </c>
      <c r="L102" t="n">
        <v>26</v>
      </c>
      <c r="M102" t="n">
        <v>24</v>
      </c>
      <c r="N102" t="n">
        <v>93.05</v>
      </c>
      <c r="O102" t="n">
        <v>38952.8</v>
      </c>
      <c r="P102" t="n">
        <v>881.55</v>
      </c>
      <c r="Q102" t="n">
        <v>1367.31</v>
      </c>
      <c r="R102" t="n">
        <v>129.79</v>
      </c>
      <c r="S102" t="n">
        <v>104.26</v>
      </c>
      <c r="T102" t="n">
        <v>11821.14</v>
      </c>
      <c r="U102" t="n">
        <v>0.8</v>
      </c>
      <c r="V102" t="n">
        <v>0.9</v>
      </c>
      <c r="W102" t="n">
        <v>20.68</v>
      </c>
      <c r="X102" t="n">
        <v>0.72</v>
      </c>
      <c r="Y102" t="n">
        <v>1</v>
      </c>
      <c r="Z102" t="n">
        <v>10</v>
      </c>
      <c r="AA102" t="n">
        <v>1833.661461840118</v>
      </c>
      <c r="AB102" t="n">
        <v>2508.896507524032</v>
      </c>
      <c r="AC102" t="n">
        <v>2269.450946104302</v>
      </c>
      <c r="AD102" t="n">
        <v>1833661.461840118</v>
      </c>
      <c r="AE102" t="n">
        <v>2508896.507524032</v>
      </c>
      <c r="AF102" t="n">
        <v>2.090893696439056e-06</v>
      </c>
      <c r="AG102" t="n">
        <v>2.394166666666667</v>
      </c>
      <c r="AH102" t="n">
        <v>2269450.946104302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1.7426</v>
      </c>
      <c r="E103" t="n">
        <v>57.38</v>
      </c>
      <c r="F103" t="n">
        <v>53.27</v>
      </c>
      <c r="G103" t="n">
        <v>127.84</v>
      </c>
      <c r="H103" t="n">
        <v>1.49</v>
      </c>
      <c r="I103" t="n">
        <v>25</v>
      </c>
      <c r="J103" t="n">
        <v>314.49</v>
      </c>
      <c r="K103" t="n">
        <v>59.89</v>
      </c>
      <c r="L103" t="n">
        <v>26.25</v>
      </c>
      <c r="M103" t="n">
        <v>23</v>
      </c>
      <c r="N103" t="n">
        <v>93.34999999999999</v>
      </c>
      <c r="O103" t="n">
        <v>39020.97</v>
      </c>
      <c r="P103" t="n">
        <v>879.46</v>
      </c>
      <c r="Q103" t="n">
        <v>1367.16</v>
      </c>
      <c r="R103" t="n">
        <v>129.12</v>
      </c>
      <c r="S103" t="n">
        <v>104.26</v>
      </c>
      <c r="T103" t="n">
        <v>11492.46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1828.121843820549</v>
      </c>
      <c r="AB103" t="n">
        <v>2501.316957758959</v>
      </c>
      <c r="AC103" t="n">
        <v>2262.594777930843</v>
      </c>
      <c r="AD103" t="n">
        <v>1828121.843820549</v>
      </c>
      <c r="AE103" t="n">
        <v>2501316.957758959</v>
      </c>
      <c r="AF103" t="n">
        <v>2.093657045000689e-06</v>
      </c>
      <c r="AG103" t="n">
        <v>2.390833333333334</v>
      </c>
      <c r="AH103" t="n">
        <v>2262594.777930843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1.7428</v>
      </c>
      <c r="E104" t="n">
        <v>57.38</v>
      </c>
      <c r="F104" t="n">
        <v>53.26</v>
      </c>
      <c r="G104" t="n">
        <v>127.83</v>
      </c>
      <c r="H104" t="n">
        <v>1.5</v>
      </c>
      <c r="I104" t="n">
        <v>25</v>
      </c>
      <c r="J104" t="n">
        <v>315.04</v>
      </c>
      <c r="K104" t="n">
        <v>59.89</v>
      </c>
      <c r="L104" t="n">
        <v>26.5</v>
      </c>
      <c r="M104" t="n">
        <v>23</v>
      </c>
      <c r="N104" t="n">
        <v>93.65000000000001</v>
      </c>
      <c r="O104" t="n">
        <v>39089.29</v>
      </c>
      <c r="P104" t="n">
        <v>880.97</v>
      </c>
      <c r="Q104" t="n">
        <v>1367.26</v>
      </c>
      <c r="R104" t="n">
        <v>128.92</v>
      </c>
      <c r="S104" t="n">
        <v>104.26</v>
      </c>
      <c r="T104" t="n">
        <v>11390.77</v>
      </c>
      <c r="U104" t="n">
        <v>0.8100000000000001</v>
      </c>
      <c r="V104" t="n">
        <v>0.9</v>
      </c>
      <c r="W104" t="n">
        <v>20.68</v>
      </c>
      <c r="X104" t="n">
        <v>0.68</v>
      </c>
      <c r="Y104" t="n">
        <v>1</v>
      </c>
      <c r="Z104" t="n">
        <v>10</v>
      </c>
      <c r="AA104" t="n">
        <v>1829.901136380747</v>
      </c>
      <c r="AB104" t="n">
        <v>2503.75146433667</v>
      </c>
      <c r="AC104" t="n">
        <v>2264.796938617629</v>
      </c>
      <c r="AD104" t="n">
        <v>1829901.136380747</v>
      </c>
      <c r="AE104" t="n">
        <v>2503751.46433667</v>
      </c>
      <c r="AF104" t="n">
        <v>2.093897336179962e-06</v>
      </c>
      <c r="AG104" t="n">
        <v>2.390833333333334</v>
      </c>
      <c r="AH104" t="n">
        <v>2264796.938617629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1.7428</v>
      </c>
      <c r="E105" t="n">
        <v>57.38</v>
      </c>
      <c r="F105" t="n">
        <v>53.26</v>
      </c>
      <c r="G105" t="n">
        <v>127.83</v>
      </c>
      <c r="H105" t="n">
        <v>1.51</v>
      </c>
      <c r="I105" t="n">
        <v>25</v>
      </c>
      <c r="J105" t="n">
        <v>315.6</v>
      </c>
      <c r="K105" t="n">
        <v>59.89</v>
      </c>
      <c r="L105" t="n">
        <v>26.75</v>
      </c>
      <c r="M105" t="n">
        <v>23</v>
      </c>
      <c r="N105" t="n">
        <v>93.95999999999999</v>
      </c>
      <c r="O105" t="n">
        <v>39157.74</v>
      </c>
      <c r="P105" t="n">
        <v>880.98</v>
      </c>
      <c r="Q105" t="n">
        <v>1367.26</v>
      </c>
      <c r="R105" t="n">
        <v>128.92</v>
      </c>
      <c r="S105" t="n">
        <v>104.26</v>
      </c>
      <c r="T105" t="n">
        <v>11390.36</v>
      </c>
      <c r="U105" t="n">
        <v>0.8100000000000001</v>
      </c>
      <c r="V105" t="n">
        <v>0.9</v>
      </c>
      <c r="W105" t="n">
        <v>20.68</v>
      </c>
      <c r="X105" t="n">
        <v>0.6899999999999999</v>
      </c>
      <c r="Y105" t="n">
        <v>1</v>
      </c>
      <c r="Z105" t="n">
        <v>10</v>
      </c>
      <c r="AA105" t="n">
        <v>1829.915014325732</v>
      </c>
      <c r="AB105" t="n">
        <v>2503.77045275325</v>
      </c>
      <c r="AC105" t="n">
        <v>2264.81411480638</v>
      </c>
      <c r="AD105" t="n">
        <v>1829915.014325732</v>
      </c>
      <c r="AE105" t="n">
        <v>2503770.45275325</v>
      </c>
      <c r="AF105" t="n">
        <v>2.093897336179962e-06</v>
      </c>
      <c r="AG105" t="n">
        <v>2.390833333333334</v>
      </c>
      <c r="AH105" t="n">
        <v>2264814.11480638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1.7429</v>
      </c>
      <c r="E106" t="n">
        <v>57.38</v>
      </c>
      <c r="F106" t="n">
        <v>53.26</v>
      </c>
      <c r="G106" t="n">
        <v>127.82</v>
      </c>
      <c r="H106" t="n">
        <v>1.52</v>
      </c>
      <c r="I106" t="n">
        <v>25</v>
      </c>
      <c r="J106" t="n">
        <v>316.15</v>
      </c>
      <c r="K106" t="n">
        <v>59.89</v>
      </c>
      <c r="L106" t="n">
        <v>27</v>
      </c>
      <c r="M106" t="n">
        <v>23</v>
      </c>
      <c r="N106" t="n">
        <v>94.26000000000001</v>
      </c>
      <c r="O106" t="n">
        <v>39226.32</v>
      </c>
      <c r="P106" t="n">
        <v>879.76</v>
      </c>
      <c r="Q106" t="n">
        <v>1367.25</v>
      </c>
      <c r="R106" t="n">
        <v>128.68</v>
      </c>
      <c r="S106" t="n">
        <v>104.26</v>
      </c>
      <c r="T106" t="n">
        <v>11271.68</v>
      </c>
      <c r="U106" t="n">
        <v>0.8100000000000001</v>
      </c>
      <c r="V106" t="n">
        <v>0.9</v>
      </c>
      <c r="W106" t="n">
        <v>20.68</v>
      </c>
      <c r="X106" t="n">
        <v>0.68</v>
      </c>
      <c r="Y106" t="n">
        <v>1</v>
      </c>
      <c r="Z106" t="n">
        <v>10</v>
      </c>
      <c r="AA106" t="n">
        <v>1828.118439490927</v>
      </c>
      <c r="AB106" t="n">
        <v>2501.312299804982</v>
      </c>
      <c r="AC106" t="n">
        <v>2262.590564525456</v>
      </c>
      <c r="AD106" t="n">
        <v>1828118.439490927</v>
      </c>
      <c r="AE106" t="n">
        <v>2501312.299804982</v>
      </c>
      <c r="AF106" t="n">
        <v>2.094017481769598e-06</v>
      </c>
      <c r="AG106" t="n">
        <v>2.390833333333334</v>
      </c>
      <c r="AH106" t="n">
        <v>2262590.564525456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1.7425</v>
      </c>
      <c r="E107" t="n">
        <v>57.39</v>
      </c>
      <c r="F107" t="n">
        <v>53.27</v>
      </c>
      <c r="G107" t="n">
        <v>127.86</v>
      </c>
      <c r="H107" t="n">
        <v>1.53</v>
      </c>
      <c r="I107" t="n">
        <v>25</v>
      </c>
      <c r="J107" t="n">
        <v>316.71</v>
      </c>
      <c r="K107" t="n">
        <v>59.89</v>
      </c>
      <c r="L107" t="n">
        <v>27.25</v>
      </c>
      <c r="M107" t="n">
        <v>23</v>
      </c>
      <c r="N107" t="n">
        <v>94.56999999999999</v>
      </c>
      <c r="O107" t="n">
        <v>39295.05</v>
      </c>
      <c r="P107" t="n">
        <v>878.72</v>
      </c>
      <c r="Q107" t="n">
        <v>1367.19</v>
      </c>
      <c r="R107" t="n">
        <v>129.21</v>
      </c>
      <c r="S107" t="n">
        <v>104.26</v>
      </c>
      <c r="T107" t="n">
        <v>11536.69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1827.202285738501</v>
      </c>
      <c r="AB107" t="n">
        <v>2500.058777823062</v>
      </c>
      <c r="AC107" t="n">
        <v>2261.456676922161</v>
      </c>
      <c r="AD107" t="n">
        <v>1827202.285738501</v>
      </c>
      <c r="AE107" t="n">
        <v>2500058.777823062</v>
      </c>
      <c r="AF107" t="n">
        <v>2.093536899411053e-06</v>
      </c>
      <c r="AG107" t="n">
        <v>2.39125</v>
      </c>
      <c r="AH107" t="n">
        <v>2261456.676922161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1.7457</v>
      </c>
      <c r="E108" t="n">
        <v>57.28</v>
      </c>
      <c r="F108" t="n">
        <v>53.22</v>
      </c>
      <c r="G108" t="n">
        <v>133.05</v>
      </c>
      <c r="H108" t="n">
        <v>1.54</v>
      </c>
      <c r="I108" t="n">
        <v>24</v>
      </c>
      <c r="J108" t="n">
        <v>317.27</v>
      </c>
      <c r="K108" t="n">
        <v>59.89</v>
      </c>
      <c r="L108" t="n">
        <v>27.5</v>
      </c>
      <c r="M108" t="n">
        <v>22</v>
      </c>
      <c r="N108" t="n">
        <v>94.88</v>
      </c>
      <c r="O108" t="n">
        <v>39363.91</v>
      </c>
      <c r="P108" t="n">
        <v>878.35</v>
      </c>
      <c r="Q108" t="n">
        <v>1367.2</v>
      </c>
      <c r="R108" t="n">
        <v>127.42</v>
      </c>
      <c r="S108" t="n">
        <v>104.26</v>
      </c>
      <c r="T108" t="n">
        <v>10644.86</v>
      </c>
      <c r="U108" t="n">
        <v>0.82</v>
      </c>
      <c r="V108" t="n">
        <v>0.9</v>
      </c>
      <c r="W108" t="n">
        <v>20.68</v>
      </c>
      <c r="X108" t="n">
        <v>0.64</v>
      </c>
      <c r="Y108" t="n">
        <v>1</v>
      </c>
      <c r="Z108" t="n">
        <v>10</v>
      </c>
      <c r="AA108" t="n">
        <v>1822.794990224253</v>
      </c>
      <c r="AB108" t="n">
        <v>2494.028521664312</v>
      </c>
      <c r="AC108" t="n">
        <v>2256.001939947685</v>
      </c>
      <c r="AD108" t="n">
        <v>1822794.990224253</v>
      </c>
      <c r="AE108" t="n">
        <v>2494028.521664312</v>
      </c>
      <c r="AF108" t="n">
        <v>2.097381558279412e-06</v>
      </c>
      <c r="AG108" t="n">
        <v>2.386666666666667</v>
      </c>
      <c r="AH108" t="n">
        <v>2256001.939947685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1.7456</v>
      </c>
      <c r="E109" t="n">
        <v>57.29</v>
      </c>
      <c r="F109" t="n">
        <v>53.22</v>
      </c>
      <c r="G109" t="n">
        <v>133.05</v>
      </c>
      <c r="H109" t="n">
        <v>1.56</v>
      </c>
      <c r="I109" t="n">
        <v>24</v>
      </c>
      <c r="J109" t="n">
        <v>317.83</v>
      </c>
      <c r="K109" t="n">
        <v>59.89</v>
      </c>
      <c r="L109" t="n">
        <v>27.75</v>
      </c>
      <c r="M109" t="n">
        <v>22</v>
      </c>
      <c r="N109" t="n">
        <v>95.19</v>
      </c>
      <c r="O109" t="n">
        <v>39432.92</v>
      </c>
      <c r="P109" t="n">
        <v>878.87</v>
      </c>
      <c r="Q109" t="n">
        <v>1367.24</v>
      </c>
      <c r="R109" t="n">
        <v>127.32</v>
      </c>
      <c r="S109" t="n">
        <v>104.26</v>
      </c>
      <c r="T109" t="n">
        <v>10594.7</v>
      </c>
      <c r="U109" t="n">
        <v>0.82</v>
      </c>
      <c r="V109" t="n">
        <v>0.9</v>
      </c>
      <c r="W109" t="n">
        <v>20.68</v>
      </c>
      <c r="X109" t="n">
        <v>0.64</v>
      </c>
      <c r="Y109" t="n">
        <v>1</v>
      </c>
      <c r="Z109" t="n">
        <v>10</v>
      </c>
      <c r="AA109" t="n">
        <v>1823.622585880121</v>
      </c>
      <c r="AB109" t="n">
        <v>2495.160874551615</v>
      </c>
      <c r="AC109" t="n">
        <v>2257.02622266469</v>
      </c>
      <c r="AD109" t="n">
        <v>1823622.585880121</v>
      </c>
      <c r="AE109" t="n">
        <v>2495160.874551615</v>
      </c>
      <c r="AF109" t="n">
        <v>2.097261412689776e-06</v>
      </c>
      <c r="AG109" t="n">
        <v>2.387083333333333</v>
      </c>
      <c r="AH109" t="n">
        <v>2257026.22266469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1.7447</v>
      </c>
      <c r="E110" t="n">
        <v>57.32</v>
      </c>
      <c r="F110" t="n">
        <v>53.25</v>
      </c>
      <c r="G110" t="n">
        <v>133.12</v>
      </c>
      <c r="H110" t="n">
        <v>1.57</v>
      </c>
      <c r="I110" t="n">
        <v>24</v>
      </c>
      <c r="J110" t="n">
        <v>318.39</v>
      </c>
      <c r="K110" t="n">
        <v>59.89</v>
      </c>
      <c r="L110" t="n">
        <v>28</v>
      </c>
      <c r="M110" t="n">
        <v>22</v>
      </c>
      <c r="N110" t="n">
        <v>95.5</v>
      </c>
      <c r="O110" t="n">
        <v>39502.07</v>
      </c>
      <c r="P110" t="n">
        <v>879.66</v>
      </c>
      <c r="Q110" t="n">
        <v>1367.23</v>
      </c>
      <c r="R110" t="n">
        <v>128.15</v>
      </c>
      <c r="S110" t="n">
        <v>104.26</v>
      </c>
      <c r="T110" t="n">
        <v>11010.13</v>
      </c>
      <c r="U110" t="n">
        <v>0.8100000000000001</v>
      </c>
      <c r="V110" t="n">
        <v>0.9</v>
      </c>
      <c r="W110" t="n">
        <v>20.69</v>
      </c>
      <c r="X110" t="n">
        <v>0.67</v>
      </c>
      <c r="Y110" t="n">
        <v>1</v>
      </c>
      <c r="Z110" t="n">
        <v>10</v>
      </c>
      <c r="AA110" t="n">
        <v>1825.98561431351</v>
      </c>
      <c r="AB110" t="n">
        <v>2498.394074303634</v>
      </c>
      <c r="AC110" t="n">
        <v>2259.9508503702</v>
      </c>
      <c r="AD110" t="n">
        <v>1825985.61431351</v>
      </c>
      <c r="AE110" t="n">
        <v>2498394.074303634</v>
      </c>
      <c r="AF110" t="n">
        <v>2.09618010238305e-06</v>
      </c>
      <c r="AG110" t="n">
        <v>2.388333333333333</v>
      </c>
      <c r="AH110" t="n">
        <v>2259950.8503702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1.7448</v>
      </c>
      <c r="E111" t="n">
        <v>57.31</v>
      </c>
      <c r="F111" t="n">
        <v>53.25</v>
      </c>
      <c r="G111" t="n">
        <v>133.12</v>
      </c>
      <c r="H111" t="n">
        <v>1.58</v>
      </c>
      <c r="I111" t="n">
        <v>24</v>
      </c>
      <c r="J111" t="n">
        <v>318.95</v>
      </c>
      <c r="K111" t="n">
        <v>59.89</v>
      </c>
      <c r="L111" t="n">
        <v>28.25</v>
      </c>
      <c r="M111" t="n">
        <v>22</v>
      </c>
      <c r="N111" t="n">
        <v>95.81</v>
      </c>
      <c r="O111" t="n">
        <v>39571.36</v>
      </c>
      <c r="P111" t="n">
        <v>880.24</v>
      </c>
      <c r="Q111" t="n">
        <v>1367.15</v>
      </c>
      <c r="R111" t="n">
        <v>128.39</v>
      </c>
      <c r="S111" t="n">
        <v>104.26</v>
      </c>
      <c r="T111" t="n">
        <v>11131.11</v>
      </c>
      <c r="U111" t="n">
        <v>0.8100000000000001</v>
      </c>
      <c r="V111" t="n">
        <v>0.9</v>
      </c>
      <c r="W111" t="n">
        <v>20.68</v>
      </c>
      <c r="X111" t="n">
        <v>0.67</v>
      </c>
      <c r="Y111" t="n">
        <v>1</v>
      </c>
      <c r="Z111" t="n">
        <v>10</v>
      </c>
      <c r="AA111" t="n">
        <v>1826.6822832507</v>
      </c>
      <c r="AB111" t="n">
        <v>2499.347287478362</v>
      </c>
      <c r="AC111" t="n">
        <v>2260.813090217376</v>
      </c>
      <c r="AD111" t="n">
        <v>1826682.2832507</v>
      </c>
      <c r="AE111" t="n">
        <v>2499347.287478362</v>
      </c>
      <c r="AF111" t="n">
        <v>2.096300247972686e-06</v>
      </c>
      <c r="AG111" t="n">
        <v>2.387916666666667</v>
      </c>
      <c r="AH111" t="n">
        <v>2260813.090217376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1.7451</v>
      </c>
      <c r="E112" t="n">
        <v>57.3</v>
      </c>
      <c r="F112" t="n">
        <v>53.24</v>
      </c>
      <c r="G112" t="n">
        <v>133.09</v>
      </c>
      <c r="H112" t="n">
        <v>1.59</v>
      </c>
      <c r="I112" t="n">
        <v>24</v>
      </c>
      <c r="J112" t="n">
        <v>319.51</v>
      </c>
      <c r="K112" t="n">
        <v>59.89</v>
      </c>
      <c r="L112" t="n">
        <v>28.5</v>
      </c>
      <c r="M112" t="n">
        <v>22</v>
      </c>
      <c r="N112" t="n">
        <v>96.13</v>
      </c>
      <c r="O112" t="n">
        <v>39640.79</v>
      </c>
      <c r="P112" t="n">
        <v>878.33</v>
      </c>
      <c r="Q112" t="n">
        <v>1367.24</v>
      </c>
      <c r="R112" t="n">
        <v>128.08</v>
      </c>
      <c r="S112" t="n">
        <v>104.26</v>
      </c>
      <c r="T112" t="n">
        <v>10978.6</v>
      </c>
      <c r="U112" t="n">
        <v>0.8100000000000001</v>
      </c>
      <c r="V112" t="n">
        <v>0.9</v>
      </c>
      <c r="W112" t="n">
        <v>20.68</v>
      </c>
      <c r="X112" t="n">
        <v>0.66</v>
      </c>
      <c r="Y112" t="n">
        <v>1</v>
      </c>
      <c r="Z112" t="n">
        <v>10</v>
      </c>
      <c r="AA112" t="n">
        <v>1823.612039073997</v>
      </c>
      <c r="AB112" t="n">
        <v>2495.146443946182</v>
      </c>
      <c r="AC112" t="n">
        <v>2257.013169295987</v>
      </c>
      <c r="AD112" t="n">
        <v>1823612.039073997</v>
      </c>
      <c r="AE112" t="n">
        <v>2495146.443946182</v>
      </c>
      <c r="AF112" t="n">
        <v>2.096660684741595e-06</v>
      </c>
      <c r="AG112" t="n">
        <v>2.3875</v>
      </c>
      <c r="AH112" t="n">
        <v>2257013.169295987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1.748</v>
      </c>
      <c r="E113" t="n">
        <v>57.21</v>
      </c>
      <c r="F113" t="n">
        <v>53.19</v>
      </c>
      <c r="G113" t="n">
        <v>138.76</v>
      </c>
      <c r="H113" t="n">
        <v>1.6</v>
      </c>
      <c r="I113" t="n">
        <v>23</v>
      </c>
      <c r="J113" t="n">
        <v>320.08</v>
      </c>
      <c r="K113" t="n">
        <v>59.89</v>
      </c>
      <c r="L113" t="n">
        <v>28.75</v>
      </c>
      <c r="M113" t="n">
        <v>21</v>
      </c>
      <c r="N113" t="n">
        <v>96.44</v>
      </c>
      <c r="O113" t="n">
        <v>39710.36</v>
      </c>
      <c r="P113" t="n">
        <v>878.61</v>
      </c>
      <c r="Q113" t="n">
        <v>1367.2</v>
      </c>
      <c r="R113" t="n">
        <v>126.65</v>
      </c>
      <c r="S113" t="n">
        <v>104.26</v>
      </c>
      <c r="T113" t="n">
        <v>10267.51</v>
      </c>
      <c r="U113" t="n">
        <v>0.82</v>
      </c>
      <c r="V113" t="n">
        <v>0.9</v>
      </c>
      <c r="W113" t="n">
        <v>20.68</v>
      </c>
      <c r="X113" t="n">
        <v>0.62</v>
      </c>
      <c r="Y113" t="n">
        <v>1</v>
      </c>
      <c r="Z113" t="n">
        <v>10</v>
      </c>
      <c r="AA113" t="n">
        <v>1820.433282797321</v>
      </c>
      <c r="AB113" t="n">
        <v>2490.797129371605</v>
      </c>
      <c r="AC113" t="n">
        <v>2253.078947200106</v>
      </c>
      <c r="AD113" t="n">
        <v>1820433.282797321</v>
      </c>
      <c r="AE113" t="n">
        <v>2490797.129371605</v>
      </c>
      <c r="AF113" t="n">
        <v>2.100144906841045e-06</v>
      </c>
      <c r="AG113" t="n">
        <v>2.38375</v>
      </c>
      <c r="AH113" t="n">
        <v>2253078.947200106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1.7473</v>
      </c>
      <c r="E114" t="n">
        <v>57.23</v>
      </c>
      <c r="F114" t="n">
        <v>53.22</v>
      </c>
      <c r="G114" t="n">
        <v>138.82</v>
      </c>
      <c r="H114" t="n">
        <v>1.61</v>
      </c>
      <c r="I114" t="n">
        <v>23</v>
      </c>
      <c r="J114" t="n">
        <v>320.64</v>
      </c>
      <c r="K114" t="n">
        <v>59.89</v>
      </c>
      <c r="L114" t="n">
        <v>29</v>
      </c>
      <c r="M114" t="n">
        <v>21</v>
      </c>
      <c r="N114" t="n">
        <v>96.75</v>
      </c>
      <c r="O114" t="n">
        <v>39780.08</v>
      </c>
      <c r="P114" t="n">
        <v>878.9400000000001</v>
      </c>
      <c r="Q114" t="n">
        <v>1367.17</v>
      </c>
      <c r="R114" t="n">
        <v>127.34</v>
      </c>
      <c r="S114" t="n">
        <v>104.26</v>
      </c>
      <c r="T114" t="n">
        <v>10609.39</v>
      </c>
      <c r="U114" t="n">
        <v>0.82</v>
      </c>
      <c r="V114" t="n">
        <v>0.9</v>
      </c>
      <c r="W114" t="n">
        <v>20.68</v>
      </c>
      <c r="X114" t="n">
        <v>0.64</v>
      </c>
      <c r="Y114" t="n">
        <v>1</v>
      </c>
      <c r="Z114" t="n">
        <v>10</v>
      </c>
      <c r="AA114" t="n">
        <v>1821.944816540081</v>
      </c>
      <c r="AB114" t="n">
        <v>2492.865276522612</v>
      </c>
      <c r="AC114" t="n">
        <v>2254.949713289683</v>
      </c>
      <c r="AD114" t="n">
        <v>1821944.816540081</v>
      </c>
      <c r="AE114" t="n">
        <v>2492865.276522612</v>
      </c>
      <c r="AF114" t="n">
        <v>2.099303887713592e-06</v>
      </c>
      <c r="AG114" t="n">
        <v>2.384583333333333</v>
      </c>
      <c r="AH114" t="n">
        <v>2254949.713289683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1.7475</v>
      </c>
      <c r="E115" t="n">
        <v>57.22</v>
      </c>
      <c r="F115" t="n">
        <v>53.21</v>
      </c>
      <c r="G115" t="n">
        <v>138.8</v>
      </c>
      <c r="H115" t="n">
        <v>1.62</v>
      </c>
      <c r="I115" t="n">
        <v>23</v>
      </c>
      <c r="J115" t="n">
        <v>321.21</v>
      </c>
      <c r="K115" t="n">
        <v>59.89</v>
      </c>
      <c r="L115" t="n">
        <v>29.25</v>
      </c>
      <c r="M115" t="n">
        <v>21</v>
      </c>
      <c r="N115" t="n">
        <v>97.06999999999999</v>
      </c>
      <c r="O115" t="n">
        <v>39849.95</v>
      </c>
      <c r="P115" t="n">
        <v>878.5</v>
      </c>
      <c r="Q115" t="n">
        <v>1367.23</v>
      </c>
      <c r="R115" t="n">
        <v>127.03</v>
      </c>
      <c r="S115" t="n">
        <v>104.26</v>
      </c>
      <c r="T115" t="n">
        <v>10456.3</v>
      </c>
      <c r="U115" t="n">
        <v>0.82</v>
      </c>
      <c r="V115" t="n">
        <v>0.9</v>
      </c>
      <c r="W115" t="n">
        <v>20.68</v>
      </c>
      <c r="X115" t="n">
        <v>0.63</v>
      </c>
      <c r="Y115" t="n">
        <v>1</v>
      </c>
      <c r="Z115" t="n">
        <v>10</v>
      </c>
      <c r="AA115" t="n">
        <v>1821.016999607214</v>
      </c>
      <c r="AB115" t="n">
        <v>2491.595796462669</v>
      </c>
      <c r="AC115" t="n">
        <v>2253.801390624934</v>
      </c>
      <c r="AD115" t="n">
        <v>1821016.999607214</v>
      </c>
      <c r="AE115" t="n">
        <v>2491595.796462669</v>
      </c>
      <c r="AF115" t="n">
        <v>2.099544178892864e-06</v>
      </c>
      <c r="AG115" t="n">
        <v>2.384166666666667</v>
      </c>
      <c r="AH115" t="n">
        <v>2253801.390624934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1.747</v>
      </c>
      <c r="E116" t="n">
        <v>57.24</v>
      </c>
      <c r="F116" t="n">
        <v>53.23</v>
      </c>
      <c r="G116" t="n">
        <v>138.85</v>
      </c>
      <c r="H116" t="n">
        <v>1.63</v>
      </c>
      <c r="I116" t="n">
        <v>23</v>
      </c>
      <c r="J116" t="n">
        <v>321.78</v>
      </c>
      <c r="K116" t="n">
        <v>59.89</v>
      </c>
      <c r="L116" t="n">
        <v>29.5</v>
      </c>
      <c r="M116" t="n">
        <v>21</v>
      </c>
      <c r="N116" t="n">
        <v>97.39</v>
      </c>
      <c r="O116" t="n">
        <v>39919.96</v>
      </c>
      <c r="P116" t="n">
        <v>878.5599999999999</v>
      </c>
      <c r="Q116" t="n">
        <v>1367.18</v>
      </c>
      <c r="R116" t="n">
        <v>127.82</v>
      </c>
      <c r="S116" t="n">
        <v>104.26</v>
      </c>
      <c r="T116" t="n">
        <v>10850.03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1821.840509166897</v>
      </c>
      <c r="AB116" t="n">
        <v>2492.722558572905</v>
      </c>
      <c r="AC116" t="n">
        <v>2254.820616140791</v>
      </c>
      <c r="AD116" t="n">
        <v>1821840.509166897</v>
      </c>
      <c r="AE116" t="n">
        <v>2492722.558572905</v>
      </c>
      <c r="AF116" t="n">
        <v>2.098943450944683e-06</v>
      </c>
      <c r="AG116" t="n">
        <v>2.385</v>
      </c>
      <c r="AH116" t="n">
        <v>2254820.616140791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1.7468</v>
      </c>
      <c r="E117" t="n">
        <v>57.25</v>
      </c>
      <c r="F117" t="n">
        <v>53.23</v>
      </c>
      <c r="G117" t="n">
        <v>138.87</v>
      </c>
      <c r="H117" t="n">
        <v>1.64</v>
      </c>
      <c r="I117" t="n">
        <v>23</v>
      </c>
      <c r="J117" t="n">
        <v>322.34</v>
      </c>
      <c r="K117" t="n">
        <v>59.89</v>
      </c>
      <c r="L117" t="n">
        <v>29.75</v>
      </c>
      <c r="M117" t="n">
        <v>21</v>
      </c>
      <c r="N117" t="n">
        <v>97.70999999999999</v>
      </c>
      <c r="O117" t="n">
        <v>39990.12</v>
      </c>
      <c r="P117" t="n">
        <v>877.1799999999999</v>
      </c>
      <c r="Q117" t="n">
        <v>1367.26</v>
      </c>
      <c r="R117" t="n">
        <v>127.9</v>
      </c>
      <c r="S117" t="n">
        <v>104.26</v>
      </c>
      <c r="T117" t="n">
        <v>10890.66</v>
      </c>
      <c r="U117" t="n">
        <v>0.82</v>
      </c>
      <c r="V117" t="n">
        <v>0.9</v>
      </c>
      <c r="W117" t="n">
        <v>20.68</v>
      </c>
      <c r="X117" t="n">
        <v>0.66</v>
      </c>
      <c r="Y117" t="n">
        <v>1</v>
      </c>
      <c r="Z117" t="n">
        <v>10</v>
      </c>
      <c r="AA117" t="n">
        <v>1820.139586405828</v>
      </c>
      <c r="AB117" t="n">
        <v>2490.395281011794</v>
      </c>
      <c r="AC117" t="n">
        <v>2252.715450683758</v>
      </c>
      <c r="AD117" t="n">
        <v>1820139.586405828</v>
      </c>
      <c r="AE117" t="n">
        <v>2490395.281011794</v>
      </c>
      <c r="AF117" t="n">
        <v>2.09870315976541e-06</v>
      </c>
      <c r="AG117" t="n">
        <v>2.385416666666667</v>
      </c>
      <c r="AH117" t="n">
        <v>2252715.450683758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1.7501</v>
      </c>
      <c r="E118" t="n">
        <v>57.14</v>
      </c>
      <c r="F118" t="n">
        <v>53.17</v>
      </c>
      <c r="G118" t="n">
        <v>145.02</v>
      </c>
      <c r="H118" t="n">
        <v>1.66</v>
      </c>
      <c r="I118" t="n">
        <v>22</v>
      </c>
      <c r="J118" t="n">
        <v>322.91</v>
      </c>
      <c r="K118" t="n">
        <v>59.89</v>
      </c>
      <c r="L118" t="n">
        <v>30</v>
      </c>
      <c r="M118" t="n">
        <v>20</v>
      </c>
      <c r="N118" t="n">
        <v>98.03</v>
      </c>
      <c r="O118" t="n">
        <v>40060.43</v>
      </c>
      <c r="P118" t="n">
        <v>876.47</v>
      </c>
      <c r="Q118" t="n">
        <v>1367.19</v>
      </c>
      <c r="R118" t="n">
        <v>125.79</v>
      </c>
      <c r="S118" t="n">
        <v>104.26</v>
      </c>
      <c r="T118" t="n">
        <v>9843.4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1815.074714252355</v>
      </c>
      <c r="AB118" t="n">
        <v>2483.465299485023</v>
      </c>
      <c r="AC118" t="n">
        <v>2246.446856867612</v>
      </c>
      <c r="AD118" t="n">
        <v>1815074.714252355</v>
      </c>
      <c r="AE118" t="n">
        <v>2483465.299485023</v>
      </c>
      <c r="AF118" t="n">
        <v>2.102667964223405e-06</v>
      </c>
      <c r="AG118" t="n">
        <v>2.380833333333333</v>
      </c>
      <c r="AH118" t="n">
        <v>2246446.856867612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1.7505</v>
      </c>
      <c r="E119" t="n">
        <v>57.13</v>
      </c>
      <c r="F119" t="n">
        <v>53.16</v>
      </c>
      <c r="G119" t="n">
        <v>144.98</v>
      </c>
      <c r="H119" t="n">
        <v>1.67</v>
      </c>
      <c r="I119" t="n">
        <v>22</v>
      </c>
      <c r="J119" t="n">
        <v>323.49</v>
      </c>
      <c r="K119" t="n">
        <v>59.89</v>
      </c>
      <c r="L119" t="n">
        <v>30.25</v>
      </c>
      <c r="M119" t="n">
        <v>20</v>
      </c>
      <c r="N119" t="n">
        <v>98.34999999999999</v>
      </c>
      <c r="O119" t="n">
        <v>40131.01</v>
      </c>
      <c r="P119" t="n">
        <v>876.54</v>
      </c>
      <c r="Q119" t="n">
        <v>1367.18</v>
      </c>
      <c r="R119" t="n">
        <v>125.45</v>
      </c>
      <c r="S119" t="n">
        <v>104.26</v>
      </c>
      <c r="T119" t="n">
        <v>9673.459999999999</v>
      </c>
      <c r="U119" t="n">
        <v>0.83</v>
      </c>
      <c r="V119" t="n">
        <v>0.9</v>
      </c>
      <c r="W119" t="n">
        <v>20.68</v>
      </c>
      <c r="X119" t="n">
        <v>0.58</v>
      </c>
      <c r="Y119" t="n">
        <v>1</v>
      </c>
      <c r="Z119" t="n">
        <v>10</v>
      </c>
      <c r="AA119" t="n">
        <v>1814.649381138786</v>
      </c>
      <c r="AB119" t="n">
        <v>2482.883339954667</v>
      </c>
      <c r="AC119" t="n">
        <v>2245.920438738047</v>
      </c>
      <c r="AD119" t="n">
        <v>1814649.381138786</v>
      </c>
      <c r="AE119" t="n">
        <v>2482883.339954666</v>
      </c>
      <c r="AF119" t="n">
        <v>2.10314854658195e-06</v>
      </c>
      <c r="AG119" t="n">
        <v>2.380416666666667</v>
      </c>
      <c r="AH119" t="n">
        <v>2245920.438738047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1.7498</v>
      </c>
      <c r="E120" t="n">
        <v>57.15</v>
      </c>
      <c r="F120" t="n">
        <v>53.18</v>
      </c>
      <c r="G120" t="n">
        <v>145.05</v>
      </c>
      <c r="H120" t="n">
        <v>1.68</v>
      </c>
      <c r="I120" t="n">
        <v>22</v>
      </c>
      <c r="J120" t="n">
        <v>324.06</v>
      </c>
      <c r="K120" t="n">
        <v>59.89</v>
      </c>
      <c r="L120" t="n">
        <v>30.5</v>
      </c>
      <c r="M120" t="n">
        <v>20</v>
      </c>
      <c r="N120" t="n">
        <v>98.67</v>
      </c>
      <c r="O120" t="n">
        <v>40201.62</v>
      </c>
      <c r="P120" t="n">
        <v>877.5</v>
      </c>
      <c r="Q120" t="n">
        <v>1367.19</v>
      </c>
      <c r="R120" t="n">
        <v>126.12</v>
      </c>
      <c r="S120" t="n">
        <v>104.26</v>
      </c>
      <c r="T120" t="n">
        <v>10007.83</v>
      </c>
      <c r="U120" t="n">
        <v>0.83</v>
      </c>
      <c r="V120" t="n">
        <v>0.9</v>
      </c>
      <c r="W120" t="n">
        <v>20.68</v>
      </c>
      <c r="X120" t="n">
        <v>0.61</v>
      </c>
      <c r="Y120" t="n">
        <v>1</v>
      </c>
      <c r="Z120" t="n">
        <v>10</v>
      </c>
      <c r="AA120" t="n">
        <v>1816.918371007818</v>
      </c>
      <c r="AB120" t="n">
        <v>2485.987871994245</v>
      </c>
      <c r="AC120" t="n">
        <v>2248.728678597005</v>
      </c>
      <c r="AD120" t="n">
        <v>1816918.371007818</v>
      </c>
      <c r="AE120" t="n">
        <v>2485987.871994245</v>
      </c>
      <c r="AF120" t="n">
        <v>2.102307527454497e-06</v>
      </c>
      <c r="AG120" t="n">
        <v>2.38125</v>
      </c>
      <c r="AH120" t="n">
        <v>2248728.678597006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1.7502</v>
      </c>
      <c r="E121" t="n">
        <v>57.14</v>
      </c>
      <c r="F121" t="n">
        <v>53.17</v>
      </c>
      <c r="G121" t="n">
        <v>145.02</v>
      </c>
      <c r="H121" t="n">
        <v>1.69</v>
      </c>
      <c r="I121" t="n">
        <v>22</v>
      </c>
      <c r="J121" t="n">
        <v>324.63</v>
      </c>
      <c r="K121" t="n">
        <v>59.89</v>
      </c>
      <c r="L121" t="n">
        <v>30.75</v>
      </c>
      <c r="M121" t="n">
        <v>20</v>
      </c>
      <c r="N121" t="n">
        <v>99</v>
      </c>
      <c r="O121" t="n">
        <v>40272.38</v>
      </c>
      <c r="P121" t="n">
        <v>877.17</v>
      </c>
      <c r="Q121" t="n">
        <v>1367.26</v>
      </c>
      <c r="R121" t="n">
        <v>125.89</v>
      </c>
      <c r="S121" t="n">
        <v>104.26</v>
      </c>
      <c r="T121" t="n">
        <v>9888.860000000001</v>
      </c>
      <c r="U121" t="n">
        <v>0.83</v>
      </c>
      <c r="V121" t="n">
        <v>0.9</v>
      </c>
      <c r="W121" t="n">
        <v>20.68</v>
      </c>
      <c r="X121" t="n">
        <v>0.6</v>
      </c>
      <c r="Y121" t="n">
        <v>1</v>
      </c>
      <c r="Z121" t="n">
        <v>10</v>
      </c>
      <c r="AA121" t="n">
        <v>1815.939774557913</v>
      </c>
      <c r="AB121" t="n">
        <v>2484.648913158855</v>
      </c>
      <c r="AC121" t="n">
        <v>2247.517508113624</v>
      </c>
      <c r="AD121" t="n">
        <v>1815939.774557913</v>
      </c>
      <c r="AE121" t="n">
        <v>2484648.913158854</v>
      </c>
      <c r="AF121" t="n">
        <v>2.102788109813041e-06</v>
      </c>
      <c r="AG121" t="n">
        <v>2.380833333333333</v>
      </c>
      <c r="AH121" t="n">
        <v>2247517.508113625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1.7501</v>
      </c>
      <c r="E122" t="n">
        <v>57.14</v>
      </c>
      <c r="F122" t="n">
        <v>53.17</v>
      </c>
      <c r="G122" t="n">
        <v>145.02</v>
      </c>
      <c r="H122" t="n">
        <v>1.7</v>
      </c>
      <c r="I122" t="n">
        <v>22</v>
      </c>
      <c r="J122" t="n">
        <v>325.21</v>
      </c>
      <c r="K122" t="n">
        <v>59.89</v>
      </c>
      <c r="L122" t="n">
        <v>31</v>
      </c>
      <c r="M122" t="n">
        <v>20</v>
      </c>
      <c r="N122" t="n">
        <v>99.31999999999999</v>
      </c>
      <c r="O122" t="n">
        <v>40343.29</v>
      </c>
      <c r="P122" t="n">
        <v>876.33</v>
      </c>
      <c r="Q122" t="n">
        <v>1367.19</v>
      </c>
      <c r="R122" t="n">
        <v>126.08</v>
      </c>
      <c r="S122" t="n">
        <v>104.26</v>
      </c>
      <c r="T122" t="n">
        <v>9983.940000000001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1814.881233448242</v>
      </c>
      <c r="AB122" t="n">
        <v>2483.200570513066</v>
      </c>
      <c r="AC122" t="n">
        <v>2246.207393257188</v>
      </c>
      <c r="AD122" t="n">
        <v>1814881.233448242</v>
      </c>
      <c r="AE122" t="n">
        <v>2483200.570513066</v>
      </c>
      <c r="AF122" t="n">
        <v>2.102667964223405e-06</v>
      </c>
      <c r="AG122" t="n">
        <v>2.380833333333333</v>
      </c>
      <c r="AH122" t="n">
        <v>2246207.393257189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1.7501</v>
      </c>
      <c r="E123" t="n">
        <v>57.14</v>
      </c>
      <c r="F123" t="n">
        <v>53.17</v>
      </c>
      <c r="G123" t="n">
        <v>145.02</v>
      </c>
      <c r="H123" t="n">
        <v>1.71</v>
      </c>
      <c r="I123" t="n">
        <v>22</v>
      </c>
      <c r="J123" t="n">
        <v>325.78</v>
      </c>
      <c r="K123" t="n">
        <v>59.89</v>
      </c>
      <c r="L123" t="n">
        <v>31.25</v>
      </c>
      <c r="M123" t="n">
        <v>20</v>
      </c>
      <c r="N123" t="n">
        <v>99.65000000000001</v>
      </c>
      <c r="O123" t="n">
        <v>40414.36</v>
      </c>
      <c r="P123" t="n">
        <v>875.34</v>
      </c>
      <c r="Q123" t="n">
        <v>1367.14</v>
      </c>
      <c r="R123" t="n">
        <v>126.24</v>
      </c>
      <c r="S123" t="n">
        <v>104.26</v>
      </c>
      <c r="T123" t="n">
        <v>10066.94</v>
      </c>
      <c r="U123" t="n">
        <v>0.83</v>
      </c>
      <c r="V123" t="n">
        <v>0.9</v>
      </c>
      <c r="W123" t="n">
        <v>20.67</v>
      </c>
      <c r="X123" t="n">
        <v>0.6</v>
      </c>
      <c r="Y123" t="n">
        <v>1</v>
      </c>
      <c r="Z123" t="n">
        <v>10</v>
      </c>
      <c r="AA123" t="n">
        <v>1813.513047762018</v>
      </c>
      <c r="AB123" t="n">
        <v>2481.32855849708</v>
      </c>
      <c r="AC123" t="n">
        <v>2244.514043440623</v>
      </c>
      <c r="AD123" t="n">
        <v>1813513.047762017</v>
      </c>
      <c r="AE123" t="n">
        <v>2481328.558497081</v>
      </c>
      <c r="AF123" t="n">
        <v>2.102667964223405e-06</v>
      </c>
      <c r="AG123" t="n">
        <v>2.380833333333333</v>
      </c>
      <c r="AH123" t="n">
        <v>2244514.043440623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1.7526</v>
      </c>
      <c r="E124" t="n">
        <v>57.06</v>
      </c>
      <c r="F124" t="n">
        <v>53.14</v>
      </c>
      <c r="G124" t="n">
        <v>151.84</v>
      </c>
      <c r="H124" t="n">
        <v>1.72</v>
      </c>
      <c r="I124" t="n">
        <v>21</v>
      </c>
      <c r="J124" t="n">
        <v>326.36</v>
      </c>
      <c r="K124" t="n">
        <v>59.89</v>
      </c>
      <c r="L124" t="n">
        <v>31.5</v>
      </c>
      <c r="M124" t="n">
        <v>19</v>
      </c>
      <c r="N124" t="n">
        <v>99.97</v>
      </c>
      <c r="O124" t="n">
        <v>40485.58</v>
      </c>
      <c r="P124" t="n">
        <v>874.8200000000001</v>
      </c>
      <c r="Q124" t="n">
        <v>1367.22</v>
      </c>
      <c r="R124" t="n">
        <v>124.99</v>
      </c>
      <c r="S124" t="n">
        <v>104.26</v>
      </c>
      <c r="T124" t="n">
        <v>9447.799999999999</v>
      </c>
      <c r="U124" t="n">
        <v>0.83</v>
      </c>
      <c r="V124" t="n">
        <v>0.9</v>
      </c>
      <c r="W124" t="n">
        <v>20.67</v>
      </c>
      <c r="X124" t="n">
        <v>0.57</v>
      </c>
      <c r="Y124" t="n">
        <v>1</v>
      </c>
      <c r="Z124" t="n">
        <v>10</v>
      </c>
      <c r="AA124" t="n">
        <v>1809.884920858294</v>
      </c>
      <c r="AB124" t="n">
        <v>2476.364395205743</v>
      </c>
      <c r="AC124" t="n">
        <v>2240.023652926564</v>
      </c>
      <c r="AD124" t="n">
        <v>1809884.920858294</v>
      </c>
      <c r="AE124" t="n">
        <v>2476364.395205743</v>
      </c>
      <c r="AF124" t="n">
        <v>2.105671603964311e-06</v>
      </c>
      <c r="AG124" t="n">
        <v>2.3775</v>
      </c>
      <c r="AH124" t="n">
        <v>2240023.652926564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1.7529</v>
      </c>
      <c r="E125" t="n">
        <v>57.05</v>
      </c>
      <c r="F125" t="n">
        <v>53.13</v>
      </c>
      <c r="G125" t="n">
        <v>151.81</v>
      </c>
      <c r="H125" t="n">
        <v>1.73</v>
      </c>
      <c r="I125" t="n">
        <v>21</v>
      </c>
      <c r="J125" t="n">
        <v>326.94</v>
      </c>
      <c r="K125" t="n">
        <v>59.89</v>
      </c>
      <c r="L125" t="n">
        <v>31.75</v>
      </c>
      <c r="M125" t="n">
        <v>19</v>
      </c>
      <c r="N125" t="n">
        <v>100.3</v>
      </c>
      <c r="O125" t="n">
        <v>40556.96</v>
      </c>
      <c r="P125" t="n">
        <v>874.74</v>
      </c>
      <c r="Q125" t="n">
        <v>1367.19</v>
      </c>
      <c r="R125" t="n">
        <v>124.67</v>
      </c>
      <c r="S125" t="n">
        <v>104.26</v>
      </c>
      <c r="T125" t="n">
        <v>9284.26</v>
      </c>
      <c r="U125" t="n">
        <v>0.84</v>
      </c>
      <c r="V125" t="n">
        <v>0.9</v>
      </c>
      <c r="W125" t="n">
        <v>20.67</v>
      </c>
      <c r="X125" t="n">
        <v>0.5600000000000001</v>
      </c>
      <c r="Y125" t="n">
        <v>1</v>
      </c>
      <c r="Z125" t="n">
        <v>10</v>
      </c>
      <c r="AA125" t="n">
        <v>1809.356208221883</v>
      </c>
      <c r="AB125" t="n">
        <v>2475.64098725145</v>
      </c>
      <c r="AC125" t="n">
        <v>2239.369286012119</v>
      </c>
      <c r="AD125" t="n">
        <v>1809356.208221883</v>
      </c>
      <c r="AE125" t="n">
        <v>2475640.98725145</v>
      </c>
      <c r="AF125" t="n">
        <v>2.106032040733219e-06</v>
      </c>
      <c r="AG125" t="n">
        <v>2.377083333333333</v>
      </c>
      <c r="AH125" t="n">
        <v>2239369.286012119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1.7528</v>
      </c>
      <c r="E126" t="n">
        <v>57.05</v>
      </c>
      <c r="F126" t="n">
        <v>53.14</v>
      </c>
      <c r="G126" t="n">
        <v>151.82</v>
      </c>
      <c r="H126" t="n">
        <v>1.74</v>
      </c>
      <c r="I126" t="n">
        <v>21</v>
      </c>
      <c r="J126" t="n">
        <v>327.52</v>
      </c>
      <c r="K126" t="n">
        <v>59.89</v>
      </c>
      <c r="L126" t="n">
        <v>32</v>
      </c>
      <c r="M126" t="n">
        <v>19</v>
      </c>
      <c r="N126" t="n">
        <v>100.63</v>
      </c>
      <c r="O126" t="n">
        <v>40628.49</v>
      </c>
      <c r="P126" t="n">
        <v>875.91</v>
      </c>
      <c r="Q126" t="n">
        <v>1367.2</v>
      </c>
      <c r="R126" t="n">
        <v>124.69</v>
      </c>
      <c r="S126" t="n">
        <v>104.26</v>
      </c>
      <c r="T126" t="n">
        <v>9295.969999999999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1811.181198593264</v>
      </c>
      <c r="AB126" t="n">
        <v>2478.138019590467</v>
      </c>
      <c r="AC126" t="n">
        <v>2241.628005089307</v>
      </c>
      <c r="AD126" t="n">
        <v>1811181.198593264</v>
      </c>
      <c r="AE126" t="n">
        <v>2478138.019590467</v>
      </c>
      <c r="AF126" t="n">
        <v>2.105911895143583e-06</v>
      </c>
      <c r="AG126" t="n">
        <v>2.377083333333333</v>
      </c>
      <c r="AH126" t="n">
        <v>2241628.005089307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1.7526</v>
      </c>
      <c r="E127" t="n">
        <v>57.06</v>
      </c>
      <c r="F127" t="n">
        <v>53.14</v>
      </c>
      <c r="G127" t="n">
        <v>151.84</v>
      </c>
      <c r="H127" t="n">
        <v>1.75</v>
      </c>
      <c r="I127" t="n">
        <v>21</v>
      </c>
      <c r="J127" t="n">
        <v>328.1</v>
      </c>
      <c r="K127" t="n">
        <v>59.89</v>
      </c>
      <c r="L127" t="n">
        <v>32.25</v>
      </c>
      <c r="M127" t="n">
        <v>19</v>
      </c>
      <c r="N127" t="n">
        <v>100.96</v>
      </c>
      <c r="O127" t="n">
        <v>40700.18</v>
      </c>
      <c r="P127" t="n">
        <v>875.1799999999999</v>
      </c>
      <c r="Q127" t="n">
        <v>1367.24</v>
      </c>
      <c r="R127" t="n">
        <v>124.95</v>
      </c>
      <c r="S127" t="n">
        <v>104.26</v>
      </c>
      <c r="T127" t="n">
        <v>9426.67</v>
      </c>
      <c r="U127" t="n">
        <v>0.83</v>
      </c>
      <c r="V127" t="n">
        <v>0.9</v>
      </c>
      <c r="W127" t="n">
        <v>20.68</v>
      </c>
      <c r="X127" t="n">
        <v>0.57</v>
      </c>
      <c r="Y127" t="n">
        <v>1</v>
      </c>
      <c r="Z127" t="n">
        <v>10</v>
      </c>
      <c r="AA127" t="n">
        <v>1810.3817332346</v>
      </c>
      <c r="AB127" t="n">
        <v>2477.04415581682</v>
      </c>
      <c r="AC127" t="n">
        <v>2240.63853813897</v>
      </c>
      <c r="AD127" t="n">
        <v>1810381.733234599</v>
      </c>
      <c r="AE127" t="n">
        <v>2477044.15581682</v>
      </c>
      <c r="AF127" t="n">
        <v>2.105671603964311e-06</v>
      </c>
      <c r="AG127" t="n">
        <v>2.3775</v>
      </c>
      <c r="AH127" t="n">
        <v>2240638.53813897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1.7524</v>
      </c>
      <c r="E128" t="n">
        <v>57.06</v>
      </c>
      <c r="F128" t="n">
        <v>53.15</v>
      </c>
      <c r="G128" t="n">
        <v>151.86</v>
      </c>
      <c r="H128" t="n">
        <v>1.76</v>
      </c>
      <c r="I128" t="n">
        <v>21</v>
      </c>
      <c r="J128" t="n">
        <v>328.68</v>
      </c>
      <c r="K128" t="n">
        <v>59.89</v>
      </c>
      <c r="L128" t="n">
        <v>32.5</v>
      </c>
      <c r="M128" t="n">
        <v>19</v>
      </c>
      <c r="N128" t="n">
        <v>101.3</v>
      </c>
      <c r="O128" t="n">
        <v>40772.03</v>
      </c>
      <c r="P128" t="n">
        <v>874.59</v>
      </c>
      <c r="Q128" t="n">
        <v>1367.22</v>
      </c>
      <c r="R128" t="n">
        <v>125.18</v>
      </c>
      <c r="S128" t="n">
        <v>104.26</v>
      </c>
      <c r="T128" t="n">
        <v>9542.799999999999</v>
      </c>
      <c r="U128" t="n">
        <v>0.83</v>
      </c>
      <c r="V128" t="n">
        <v>0.9</v>
      </c>
      <c r="W128" t="n">
        <v>20.68</v>
      </c>
      <c r="X128" t="n">
        <v>0.57</v>
      </c>
      <c r="Y128" t="n">
        <v>1</v>
      </c>
      <c r="Z128" t="n">
        <v>10</v>
      </c>
      <c r="AA128" t="n">
        <v>1809.87995484818</v>
      </c>
      <c r="AB128" t="n">
        <v>2476.357600491621</v>
      </c>
      <c r="AC128" t="n">
        <v>2240.017506690421</v>
      </c>
      <c r="AD128" t="n">
        <v>1809879.95484818</v>
      </c>
      <c r="AE128" t="n">
        <v>2476357.600491621</v>
      </c>
      <c r="AF128" t="n">
        <v>2.105431312785038e-06</v>
      </c>
      <c r="AG128" t="n">
        <v>2.3775</v>
      </c>
      <c r="AH128" t="n">
        <v>2240017.506690421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1.7526</v>
      </c>
      <c r="E129" t="n">
        <v>57.06</v>
      </c>
      <c r="F129" t="n">
        <v>53.14</v>
      </c>
      <c r="G129" t="n">
        <v>151.84</v>
      </c>
      <c r="H129" t="n">
        <v>1.77</v>
      </c>
      <c r="I129" t="n">
        <v>21</v>
      </c>
      <c r="J129" t="n">
        <v>329.27</v>
      </c>
      <c r="K129" t="n">
        <v>59.89</v>
      </c>
      <c r="L129" t="n">
        <v>32.75</v>
      </c>
      <c r="M129" t="n">
        <v>19</v>
      </c>
      <c r="N129" t="n">
        <v>101.63</v>
      </c>
      <c r="O129" t="n">
        <v>40844.03</v>
      </c>
      <c r="P129" t="n">
        <v>873.12</v>
      </c>
      <c r="Q129" t="n">
        <v>1367.19</v>
      </c>
      <c r="R129" t="n">
        <v>124.9</v>
      </c>
      <c r="S129" t="n">
        <v>104.26</v>
      </c>
      <c r="T129" t="n">
        <v>9402.709999999999</v>
      </c>
      <c r="U129" t="n">
        <v>0.83</v>
      </c>
      <c r="V129" t="n">
        <v>0.9</v>
      </c>
      <c r="W129" t="n">
        <v>20.68</v>
      </c>
      <c r="X129" t="n">
        <v>0.57</v>
      </c>
      <c r="Y129" t="n">
        <v>1</v>
      </c>
      <c r="Z129" t="n">
        <v>10</v>
      </c>
      <c r="AA129" t="n">
        <v>1807.538862414628</v>
      </c>
      <c r="AB129" t="n">
        <v>2473.154414542326</v>
      </c>
      <c r="AC129" t="n">
        <v>2237.120028312427</v>
      </c>
      <c r="AD129" t="n">
        <v>1807538.862414628</v>
      </c>
      <c r="AE129" t="n">
        <v>2473154.414542326</v>
      </c>
      <c r="AF129" t="n">
        <v>2.105671603964311e-06</v>
      </c>
      <c r="AG129" t="n">
        <v>2.3775</v>
      </c>
      <c r="AH129" t="n">
        <v>2237120.028312427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1.7553</v>
      </c>
      <c r="E130" t="n">
        <v>56.97</v>
      </c>
      <c r="F130" t="n">
        <v>53.11</v>
      </c>
      <c r="G130" t="n">
        <v>159.32</v>
      </c>
      <c r="H130" t="n">
        <v>1.78</v>
      </c>
      <c r="I130" t="n">
        <v>20</v>
      </c>
      <c r="J130" t="n">
        <v>329.85</v>
      </c>
      <c r="K130" t="n">
        <v>59.89</v>
      </c>
      <c r="L130" t="n">
        <v>33</v>
      </c>
      <c r="M130" t="n">
        <v>18</v>
      </c>
      <c r="N130" t="n">
        <v>101.97</v>
      </c>
      <c r="O130" t="n">
        <v>40916.2</v>
      </c>
      <c r="P130" t="n">
        <v>873.42</v>
      </c>
      <c r="Q130" t="n">
        <v>1367.18</v>
      </c>
      <c r="R130" t="n">
        <v>123.77</v>
      </c>
      <c r="S130" t="n">
        <v>104.26</v>
      </c>
      <c r="T130" t="n">
        <v>8839.26</v>
      </c>
      <c r="U130" t="n">
        <v>0.84</v>
      </c>
      <c r="V130" t="n">
        <v>0.9</v>
      </c>
      <c r="W130" t="n">
        <v>20.68</v>
      </c>
      <c r="X130" t="n">
        <v>0.53</v>
      </c>
      <c r="Y130" t="n">
        <v>1</v>
      </c>
      <c r="Z130" t="n">
        <v>10</v>
      </c>
      <c r="AA130" t="n">
        <v>1804.847384663053</v>
      </c>
      <c r="AB130" t="n">
        <v>2469.471815943003</v>
      </c>
      <c r="AC130" t="n">
        <v>2233.788891754863</v>
      </c>
      <c r="AD130" t="n">
        <v>1804847.384663053</v>
      </c>
      <c r="AE130" t="n">
        <v>2469471.815943003</v>
      </c>
      <c r="AF130" t="n">
        <v>2.108915534884489e-06</v>
      </c>
      <c r="AG130" t="n">
        <v>2.37375</v>
      </c>
      <c r="AH130" t="n">
        <v>2233788.891754863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1.7554</v>
      </c>
      <c r="E131" t="n">
        <v>56.97</v>
      </c>
      <c r="F131" t="n">
        <v>53.1</v>
      </c>
      <c r="G131" t="n">
        <v>159.31</v>
      </c>
      <c r="H131" t="n">
        <v>1.79</v>
      </c>
      <c r="I131" t="n">
        <v>20</v>
      </c>
      <c r="J131" t="n">
        <v>330.44</v>
      </c>
      <c r="K131" t="n">
        <v>59.89</v>
      </c>
      <c r="L131" t="n">
        <v>33.25</v>
      </c>
      <c r="M131" t="n">
        <v>18</v>
      </c>
      <c r="N131" t="n">
        <v>102.3</v>
      </c>
      <c r="O131" t="n">
        <v>40988.53</v>
      </c>
      <c r="P131" t="n">
        <v>874.78</v>
      </c>
      <c r="Q131" t="n">
        <v>1367.3</v>
      </c>
      <c r="R131" t="n">
        <v>123.84</v>
      </c>
      <c r="S131" t="n">
        <v>104.26</v>
      </c>
      <c r="T131" t="n">
        <v>8878.17</v>
      </c>
      <c r="U131" t="n">
        <v>0.84</v>
      </c>
      <c r="V131" t="n">
        <v>0.9</v>
      </c>
      <c r="W131" t="n">
        <v>20.67</v>
      </c>
      <c r="X131" t="n">
        <v>0.53</v>
      </c>
      <c r="Y131" t="n">
        <v>1</v>
      </c>
      <c r="Z131" t="n">
        <v>10</v>
      </c>
      <c r="AA131" t="n">
        <v>1806.511270133277</v>
      </c>
      <c r="AB131" t="n">
        <v>2471.74841744881</v>
      </c>
      <c r="AC131" t="n">
        <v>2235.848217608187</v>
      </c>
      <c r="AD131" t="n">
        <v>1806511.270133277</v>
      </c>
      <c r="AE131" t="n">
        <v>2471748.417448809</v>
      </c>
      <c r="AF131" t="n">
        <v>2.109035680474125e-06</v>
      </c>
      <c r="AG131" t="n">
        <v>2.37375</v>
      </c>
      <c r="AH131" t="n">
        <v>2235848.217608186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1.7553</v>
      </c>
      <c r="E132" t="n">
        <v>56.97</v>
      </c>
      <c r="F132" t="n">
        <v>53.11</v>
      </c>
      <c r="G132" t="n">
        <v>159.32</v>
      </c>
      <c r="H132" t="n">
        <v>1.8</v>
      </c>
      <c r="I132" t="n">
        <v>20</v>
      </c>
      <c r="J132" t="n">
        <v>331.03</v>
      </c>
      <c r="K132" t="n">
        <v>59.89</v>
      </c>
      <c r="L132" t="n">
        <v>33.5</v>
      </c>
      <c r="M132" t="n">
        <v>18</v>
      </c>
      <c r="N132" t="n">
        <v>102.64</v>
      </c>
      <c r="O132" t="n">
        <v>41061.02</v>
      </c>
      <c r="P132" t="n">
        <v>875.9</v>
      </c>
      <c r="Q132" t="n">
        <v>1367.15</v>
      </c>
      <c r="R132" t="n">
        <v>123.83</v>
      </c>
      <c r="S132" t="n">
        <v>104.26</v>
      </c>
      <c r="T132" t="n">
        <v>8869.73</v>
      </c>
      <c r="U132" t="n">
        <v>0.84</v>
      </c>
      <c r="V132" t="n">
        <v>0.9</v>
      </c>
      <c r="W132" t="n">
        <v>20.67</v>
      </c>
      <c r="X132" t="n">
        <v>0.53</v>
      </c>
      <c r="Y132" t="n">
        <v>1</v>
      </c>
      <c r="Z132" t="n">
        <v>10</v>
      </c>
      <c r="AA132" t="n">
        <v>1808.264605460019</v>
      </c>
      <c r="AB132" t="n">
        <v>2474.147408194553</v>
      </c>
      <c r="AC132" t="n">
        <v>2238.018252044161</v>
      </c>
      <c r="AD132" t="n">
        <v>1808264.605460019</v>
      </c>
      <c r="AE132" t="n">
        <v>2474147.408194554</v>
      </c>
      <c r="AF132" t="n">
        <v>2.108915534884489e-06</v>
      </c>
      <c r="AG132" t="n">
        <v>2.37375</v>
      </c>
      <c r="AH132" t="n">
        <v>2238018.252044161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1.7551</v>
      </c>
      <c r="E133" t="n">
        <v>56.98</v>
      </c>
      <c r="F133" t="n">
        <v>53.11</v>
      </c>
      <c r="G133" t="n">
        <v>159.34</v>
      </c>
      <c r="H133" t="n">
        <v>1.81</v>
      </c>
      <c r="I133" t="n">
        <v>20</v>
      </c>
      <c r="J133" t="n">
        <v>331.62</v>
      </c>
      <c r="K133" t="n">
        <v>59.89</v>
      </c>
      <c r="L133" t="n">
        <v>33.75</v>
      </c>
      <c r="M133" t="n">
        <v>18</v>
      </c>
      <c r="N133" t="n">
        <v>102.98</v>
      </c>
      <c r="O133" t="n">
        <v>41133.67</v>
      </c>
      <c r="P133" t="n">
        <v>876.29</v>
      </c>
      <c r="Q133" t="n">
        <v>1367.18</v>
      </c>
      <c r="R133" t="n">
        <v>124</v>
      </c>
      <c r="S133" t="n">
        <v>104.26</v>
      </c>
      <c r="T133" t="n">
        <v>8955.809999999999</v>
      </c>
      <c r="U133" t="n">
        <v>0.84</v>
      </c>
      <c r="V133" t="n">
        <v>0.9</v>
      </c>
      <c r="W133" t="n">
        <v>20.67</v>
      </c>
      <c r="X133" t="n">
        <v>0.54</v>
      </c>
      <c r="Y133" t="n">
        <v>1</v>
      </c>
      <c r="Z133" t="n">
        <v>10</v>
      </c>
      <c r="AA133" t="n">
        <v>1809.009392969968</v>
      </c>
      <c r="AB133" t="n">
        <v>2475.166459323371</v>
      </c>
      <c r="AC133" t="n">
        <v>2238.940046363492</v>
      </c>
      <c r="AD133" t="n">
        <v>1809009.392969968</v>
      </c>
      <c r="AE133" t="n">
        <v>2475166.459323371</v>
      </c>
      <c r="AF133" t="n">
        <v>2.108675243705217e-06</v>
      </c>
      <c r="AG133" t="n">
        <v>2.374166666666667</v>
      </c>
      <c r="AH133" t="n">
        <v>2238940.046363492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1.7548</v>
      </c>
      <c r="E134" t="n">
        <v>56.99</v>
      </c>
      <c r="F134" t="n">
        <v>53.12</v>
      </c>
      <c r="G134" t="n">
        <v>159.37</v>
      </c>
      <c r="H134" t="n">
        <v>1.82</v>
      </c>
      <c r="I134" t="n">
        <v>20</v>
      </c>
      <c r="J134" t="n">
        <v>332.21</v>
      </c>
      <c r="K134" t="n">
        <v>59.89</v>
      </c>
      <c r="L134" t="n">
        <v>34</v>
      </c>
      <c r="M134" t="n">
        <v>18</v>
      </c>
      <c r="N134" t="n">
        <v>103.32</v>
      </c>
      <c r="O134" t="n">
        <v>41206.49</v>
      </c>
      <c r="P134" t="n">
        <v>876.2</v>
      </c>
      <c r="Q134" t="n">
        <v>1367.21</v>
      </c>
      <c r="R134" t="n">
        <v>124.31</v>
      </c>
      <c r="S134" t="n">
        <v>104.26</v>
      </c>
      <c r="T134" t="n">
        <v>9111.799999999999</v>
      </c>
      <c r="U134" t="n">
        <v>0.84</v>
      </c>
      <c r="V134" t="n">
        <v>0.9</v>
      </c>
      <c r="W134" t="n">
        <v>20.67</v>
      </c>
      <c r="X134" t="n">
        <v>0.55</v>
      </c>
      <c r="Y134" t="n">
        <v>1</v>
      </c>
      <c r="Z134" t="n">
        <v>10</v>
      </c>
      <c r="AA134" t="n">
        <v>1809.303081802026</v>
      </c>
      <c r="AB134" t="n">
        <v>2475.56829734003</v>
      </c>
      <c r="AC134" t="n">
        <v>2239.303533523825</v>
      </c>
      <c r="AD134" t="n">
        <v>1809303.081802026</v>
      </c>
      <c r="AE134" t="n">
        <v>2475568.29734003</v>
      </c>
      <c r="AF134" t="n">
        <v>2.108314806936308e-06</v>
      </c>
      <c r="AG134" t="n">
        <v>2.374583333333333</v>
      </c>
      <c r="AH134" t="n">
        <v>2239303.533523825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1.7551</v>
      </c>
      <c r="E135" t="n">
        <v>56.98</v>
      </c>
      <c r="F135" t="n">
        <v>53.11</v>
      </c>
      <c r="G135" t="n">
        <v>159.34</v>
      </c>
      <c r="H135" t="n">
        <v>1.83</v>
      </c>
      <c r="I135" t="n">
        <v>20</v>
      </c>
      <c r="J135" t="n">
        <v>332.8</v>
      </c>
      <c r="K135" t="n">
        <v>59.89</v>
      </c>
      <c r="L135" t="n">
        <v>34.25</v>
      </c>
      <c r="M135" t="n">
        <v>18</v>
      </c>
      <c r="N135" t="n">
        <v>103.66</v>
      </c>
      <c r="O135" t="n">
        <v>41279.48</v>
      </c>
      <c r="P135" t="n">
        <v>875.13</v>
      </c>
      <c r="Q135" t="n">
        <v>1367.19</v>
      </c>
      <c r="R135" t="n">
        <v>124.09</v>
      </c>
      <c r="S135" t="n">
        <v>104.26</v>
      </c>
      <c r="T135" t="n">
        <v>8999.690000000001</v>
      </c>
      <c r="U135" t="n">
        <v>0.84</v>
      </c>
      <c r="V135" t="n">
        <v>0.9</v>
      </c>
      <c r="W135" t="n">
        <v>20.67</v>
      </c>
      <c r="X135" t="n">
        <v>0.54</v>
      </c>
      <c r="Y135" t="n">
        <v>1</v>
      </c>
      <c r="Z135" t="n">
        <v>10</v>
      </c>
      <c r="AA135" t="n">
        <v>1807.410833359519</v>
      </c>
      <c r="AB135" t="n">
        <v>2472.979239540882</v>
      </c>
      <c r="AC135" t="n">
        <v>2236.961571767262</v>
      </c>
      <c r="AD135" t="n">
        <v>1807410.833359519</v>
      </c>
      <c r="AE135" t="n">
        <v>2472979.239540882</v>
      </c>
      <c r="AF135" t="n">
        <v>2.108675243705217e-06</v>
      </c>
      <c r="AG135" t="n">
        <v>2.374166666666667</v>
      </c>
      <c r="AH135" t="n">
        <v>2236961.571767262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1.7545</v>
      </c>
      <c r="E136" t="n">
        <v>57</v>
      </c>
      <c r="F136" t="n">
        <v>53.13</v>
      </c>
      <c r="G136" t="n">
        <v>159.4</v>
      </c>
      <c r="H136" t="n">
        <v>1.84</v>
      </c>
      <c r="I136" t="n">
        <v>20</v>
      </c>
      <c r="J136" t="n">
        <v>333.39</v>
      </c>
      <c r="K136" t="n">
        <v>59.89</v>
      </c>
      <c r="L136" t="n">
        <v>34.5</v>
      </c>
      <c r="M136" t="n">
        <v>18</v>
      </c>
      <c r="N136" t="n">
        <v>104.01</v>
      </c>
      <c r="O136" t="n">
        <v>41352.63</v>
      </c>
      <c r="P136" t="n">
        <v>872.7</v>
      </c>
      <c r="Q136" t="n">
        <v>1367.18</v>
      </c>
      <c r="R136" t="n">
        <v>124.41</v>
      </c>
      <c r="S136" t="n">
        <v>104.26</v>
      </c>
      <c r="T136" t="n">
        <v>9163.5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1804.896048611959</v>
      </c>
      <c r="AB136" t="n">
        <v>2469.538400104798</v>
      </c>
      <c r="AC136" t="n">
        <v>2233.849121217709</v>
      </c>
      <c r="AD136" t="n">
        <v>1804896.048611959</v>
      </c>
      <c r="AE136" t="n">
        <v>2469538.400104798</v>
      </c>
      <c r="AF136" t="n">
        <v>2.107954370167399e-06</v>
      </c>
      <c r="AG136" t="n">
        <v>2.375</v>
      </c>
      <c r="AH136" t="n">
        <v>2233849.121217709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1.7574</v>
      </c>
      <c r="E137" t="n">
        <v>56.9</v>
      </c>
      <c r="F137" t="n">
        <v>53.09</v>
      </c>
      <c r="G137" t="n">
        <v>167.65</v>
      </c>
      <c r="H137" t="n">
        <v>1.85</v>
      </c>
      <c r="I137" t="n">
        <v>19</v>
      </c>
      <c r="J137" t="n">
        <v>333.99</v>
      </c>
      <c r="K137" t="n">
        <v>59.89</v>
      </c>
      <c r="L137" t="n">
        <v>34.75</v>
      </c>
      <c r="M137" t="n">
        <v>17</v>
      </c>
      <c r="N137" t="n">
        <v>104.35</v>
      </c>
      <c r="O137" t="n">
        <v>41426.07</v>
      </c>
      <c r="P137" t="n">
        <v>871.7</v>
      </c>
      <c r="Q137" t="n">
        <v>1367.23</v>
      </c>
      <c r="R137" t="n">
        <v>123.28</v>
      </c>
      <c r="S137" t="n">
        <v>104.26</v>
      </c>
      <c r="T137" t="n">
        <v>8600.200000000001</v>
      </c>
      <c r="U137" t="n">
        <v>0.85</v>
      </c>
      <c r="V137" t="n">
        <v>0.9</v>
      </c>
      <c r="W137" t="n">
        <v>20.67</v>
      </c>
      <c r="X137" t="n">
        <v>0.51</v>
      </c>
      <c r="Y137" t="n">
        <v>1</v>
      </c>
      <c r="Z137" t="n">
        <v>10</v>
      </c>
      <c r="AA137" t="n">
        <v>1800.107493560643</v>
      </c>
      <c r="AB137" t="n">
        <v>2462.986487827447</v>
      </c>
      <c r="AC137" t="n">
        <v>2227.922514252442</v>
      </c>
      <c r="AD137" t="n">
        <v>1800107.493560643</v>
      </c>
      <c r="AE137" t="n">
        <v>2462986.487827448</v>
      </c>
      <c r="AF137" t="n">
        <v>2.111438592266849e-06</v>
      </c>
      <c r="AG137" t="n">
        <v>2.370833333333333</v>
      </c>
      <c r="AH137" t="n">
        <v>2227922.514252442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1.7574</v>
      </c>
      <c r="E138" t="n">
        <v>56.9</v>
      </c>
      <c r="F138" t="n">
        <v>53.09</v>
      </c>
      <c r="G138" t="n">
        <v>167.65</v>
      </c>
      <c r="H138" t="n">
        <v>1.86</v>
      </c>
      <c r="I138" t="n">
        <v>19</v>
      </c>
      <c r="J138" t="n">
        <v>334.58</v>
      </c>
      <c r="K138" t="n">
        <v>59.89</v>
      </c>
      <c r="L138" t="n">
        <v>35</v>
      </c>
      <c r="M138" t="n">
        <v>17</v>
      </c>
      <c r="N138" t="n">
        <v>104.7</v>
      </c>
      <c r="O138" t="n">
        <v>41499.57</v>
      </c>
      <c r="P138" t="n">
        <v>872.75</v>
      </c>
      <c r="Q138" t="n">
        <v>1367.22</v>
      </c>
      <c r="R138" t="n">
        <v>123.32</v>
      </c>
      <c r="S138" t="n">
        <v>104.26</v>
      </c>
      <c r="T138" t="n">
        <v>8621.290000000001</v>
      </c>
      <c r="U138" t="n">
        <v>0.85</v>
      </c>
      <c r="V138" t="n">
        <v>0.9</v>
      </c>
      <c r="W138" t="n">
        <v>20.67</v>
      </c>
      <c r="X138" t="n">
        <v>0.51</v>
      </c>
      <c r="Y138" t="n">
        <v>1</v>
      </c>
      <c r="Z138" t="n">
        <v>10</v>
      </c>
      <c r="AA138" t="n">
        <v>1801.552571894875</v>
      </c>
      <c r="AB138" t="n">
        <v>2464.963707756701</v>
      </c>
      <c r="AC138" t="n">
        <v>2229.711031086693</v>
      </c>
      <c r="AD138" t="n">
        <v>1801552.571894875</v>
      </c>
      <c r="AE138" t="n">
        <v>2464963.707756701</v>
      </c>
      <c r="AF138" t="n">
        <v>2.111438592266849e-06</v>
      </c>
      <c r="AG138" t="n">
        <v>2.370833333333333</v>
      </c>
      <c r="AH138" t="n">
        <v>2229711.031086694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1.7572</v>
      </c>
      <c r="E139" t="n">
        <v>56.91</v>
      </c>
      <c r="F139" t="n">
        <v>53.1</v>
      </c>
      <c r="G139" t="n">
        <v>167.67</v>
      </c>
      <c r="H139" t="n">
        <v>1.87</v>
      </c>
      <c r="I139" t="n">
        <v>19</v>
      </c>
      <c r="J139" t="n">
        <v>335.18</v>
      </c>
      <c r="K139" t="n">
        <v>59.89</v>
      </c>
      <c r="L139" t="n">
        <v>35.25</v>
      </c>
      <c r="M139" t="n">
        <v>17</v>
      </c>
      <c r="N139" t="n">
        <v>105.04</v>
      </c>
      <c r="O139" t="n">
        <v>41573.23</v>
      </c>
      <c r="P139" t="n">
        <v>873.21</v>
      </c>
      <c r="Q139" t="n">
        <v>1367.2</v>
      </c>
      <c r="R139" t="n">
        <v>123.32</v>
      </c>
      <c r="S139" t="n">
        <v>104.26</v>
      </c>
      <c r="T139" t="n">
        <v>8622.700000000001</v>
      </c>
      <c r="U139" t="n">
        <v>0.85</v>
      </c>
      <c r="V139" t="n">
        <v>0.9</v>
      </c>
      <c r="W139" t="n">
        <v>20.68</v>
      </c>
      <c r="X139" t="n">
        <v>0.52</v>
      </c>
      <c r="Y139" t="n">
        <v>1</v>
      </c>
      <c r="Z139" t="n">
        <v>10</v>
      </c>
      <c r="AA139" t="n">
        <v>1802.500512645411</v>
      </c>
      <c r="AB139" t="n">
        <v>2466.260722111779</v>
      </c>
      <c r="AC139" t="n">
        <v>2230.884260212094</v>
      </c>
      <c r="AD139" t="n">
        <v>1802500.512645411</v>
      </c>
      <c r="AE139" t="n">
        <v>2466260.722111779</v>
      </c>
      <c r="AF139" t="n">
        <v>2.111198301087577e-06</v>
      </c>
      <c r="AG139" t="n">
        <v>2.37125</v>
      </c>
      <c r="AH139" t="n">
        <v>2230884.260212094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1.7574</v>
      </c>
      <c r="E140" t="n">
        <v>56.9</v>
      </c>
      <c r="F140" t="n">
        <v>53.09</v>
      </c>
      <c r="G140" t="n">
        <v>167.65</v>
      </c>
      <c r="H140" t="n">
        <v>1.88</v>
      </c>
      <c r="I140" t="n">
        <v>19</v>
      </c>
      <c r="J140" t="n">
        <v>335.78</v>
      </c>
      <c r="K140" t="n">
        <v>59.89</v>
      </c>
      <c r="L140" t="n">
        <v>35.5</v>
      </c>
      <c r="M140" t="n">
        <v>17</v>
      </c>
      <c r="N140" t="n">
        <v>105.39</v>
      </c>
      <c r="O140" t="n">
        <v>41647.07</v>
      </c>
      <c r="P140" t="n">
        <v>873.62</v>
      </c>
      <c r="Q140" t="n">
        <v>1367.2</v>
      </c>
      <c r="R140" t="n">
        <v>123.25</v>
      </c>
      <c r="S140" t="n">
        <v>104.26</v>
      </c>
      <c r="T140" t="n">
        <v>8586.290000000001</v>
      </c>
      <c r="U140" t="n">
        <v>0.85</v>
      </c>
      <c r="V140" t="n">
        <v>0.9</v>
      </c>
      <c r="W140" t="n">
        <v>20.67</v>
      </c>
      <c r="X140" t="n">
        <v>0.51</v>
      </c>
      <c r="Y140" t="n">
        <v>1</v>
      </c>
      <c r="Z140" t="n">
        <v>10</v>
      </c>
      <c r="AA140" t="n">
        <v>1802.749922514668</v>
      </c>
      <c r="AB140" t="n">
        <v>2466.601975698083</v>
      </c>
      <c r="AC140" t="n">
        <v>2231.192945035074</v>
      </c>
      <c r="AD140" t="n">
        <v>1802749.922514668</v>
      </c>
      <c r="AE140" t="n">
        <v>2466601.975698083</v>
      </c>
      <c r="AF140" t="n">
        <v>2.111438592266849e-06</v>
      </c>
      <c r="AG140" t="n">
        <v>2.370833333333333</v>
      </c>
      <c r="AH140" t="n">
        <v>2231192.945035073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1.7572</v>
      </c>
      <c r="E141" t="n">
        <v>56.91</v>
      </c>
      <c r="F141" t="n">
        <v>53.09</v>
      </c>
      <c r="G141" t="n">
        <v>167.67</v>
      </c>
      <c r="H141" t="n">
        <v>1.89</v>
      </c>
      <c r="I141" t="n">
        <v>19</v>
      </c>
      <c r="J141" t="n">
        <v>336.38</v>
      </c>
      <c r="K141" t="n">
        <v>59.89</v>
      </c>
      <c r="L141" t="n">
        <v>35.75</v>
      </c>
      <c r="M141" t="n">
        <v>17</v>
      </c>
      <c r="N141" t="n">
        <v>105.74</v>
      </c>
      <c r="O141" t="n">
        <v>41721.08</v>
      </c>
      <c r="P141" t="n">
        <v>873.21</v>
      </c>
      <c r="Q141" t="n">
        <v>1367.17</v>
      </c>
      <c r="R141" t="n">
        <v>123.35</v>
      </c>
      <c r="S141" t="n">
        <v>104.26</v>
      </c>
      <c r="T141" t="n">
        <v>8633.92</v>
      </c>
      <c r="U141" t="n">
        <v>0.85</v>
      </c>
      <c r="V141" t="n">
        <v>0.9</v>
      </c>
      <c r="W141" t="n">
        <v>20.67</v>
      </c>
      <c r="X141" t="n">
        <v>0.52</v>
      </c>
      <c r="Y141" t="n">
        <v>1</v>
      </c>
      <c r="Z141" t="n">
        <v>10</v>
      </c>
      <c r="AA141" t="n">
        <v>1802.392063068612</v>
      </c>
      <c r="AB141" t="n">
        <v>2466.112336616345</v>
      </c>
      <c r="AC141" t="n">
        <v>2230.750036420084</v>
      </c>
      <c r="AD141" t="n">
        <v>1802392.063068612</v>
      </c>
      <c r="AE141" t="n">
        <v>2466112.336616345</v>
      </c>
      <c r="AF141" t="n">
        <v>2.111198301087577e-06</v>
      </c>
      <c r="AG141" t="n">
        <v>2.37125</v>
      </c>
      <c r="AH141" t="n">
        <v>2230750.036420084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1.7574</v>
      </c>
      <c r="E142" t="n">
        <v>56.9</v>
      </c>
      <c r="F142" t="n">
        <v>53.09</v>
      </c>
      <c r="G142" t="n">
        <v>167.65</v>
      </c>
      <c r="H142" t="n">
        <v>1.9</v>
      </c>
      <c r="I142" t="n">
        <v>19</v>
      </c>
      <c r="J142" t="n">
        <v>336.98</v>
      </c>
      <c r="K142" t="n">
        <v>59.89</v>
      </c>
      <c r="L142" t="n">
        <v>36</v>
      </c>
      <c r="M142" t="n">
        <v>17</v>
      </c>
      <c r="N142" t="n">
        <v>106.09</v>
      </c>
      <c r="O142" t="n">
        <v>41795.26</v>
      </c>
      <c r="P142" t="n">
        <v>873.05</v>
      </c>
      <c r="Q142" t="n">
        <v>1367.18</v>
      </c>
      <c r="R142" t="n">
        <v>123.13</v>
      </c>
      <c r="S142" t="n">
        <v>104.26</v>
      </c>
      <c r="T142" t="n">
        <v>8527.360000000001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1801.965451418942</v>
      </c>
      <c r="AB142" t="n">
        <v>2465.528627736488</v>
      </c>
      <c r="AC142" t="n">
        <v>2230.22203589648</v>
      </c>
      <c r="AD142" t="n">
        <v>1801965.451418942</v>
      </c>
      <c r="AE142" t="n">
        <v>2465528.627736488</v>
      </c>
      <c r="AF142" t="n">
        <v>2.111438592266849e-06</v>
      </c>
      <c r="AG142" t="n">
        <v>2.370833333333333</v>
      </c>
      <c r="AH142" t="n">
        <v>2230222.03589648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1.7574</v>
      </c>
      <c r="E143" t="n">
        <v>56.9</v>
      </c>
      <c r="F143" t="n">
        <v>53.09</v>
      </c>
      <c r="G143" t="n">
        <v>167.65</v>
      </c>
      <c r="H143" t="n">
        <v>1.91</v>
      </c>
      <c r="I143" t="n">
        <v>19</v>
      </c>
      <c r="J143" t="n">
        <v>337.58</v>
      </c>
      <c r="K143" t="n">
        <v>59.89</v>
      </c>
      <c r="L143" t="n">
        <v>36.25</v>
      </c>
      <c r="M143" t="n">
        <v>17</v>
      </c>
      <c r="N143" t="n">
        <v>106.45</v>
      </c>
      <c r="O143" t="n">
        <v>41869.62</v>
      </c>
      <c r="P143" t="n">
        <v>872.64</v>
      </c>
      <c r="Q143" t="n">
        <v>1367.24</v>
      </c>
      <c r="R143" t="n">
        <v>123.19</v>
      </c>
      <c r="S143" t="n">
        <v>104.26</v>
      </c>
      <c r="T143" t="n">
        <v>8557.139999999999</v>
      </c>
      <c r="U143" t="n">
        <v>0.85</v>
      </c>
      <c r="V143" t="n">
        <v>0.9</v>
      </c>
      <c r="W143" t="n">
        <v>20.67</v>
      </c>
      <c r="X143" t="n">
        <v>0.51</v>
      </c>
      <c r="Y143" t="n">
        <v>1</v>
      </c>
      <c r="Z143" t="n">
        <v>10</v>
      </c>
      <c r="AA143" t="n">
        <v>1801.401182736051</v>
      </c>
      <c r="AB143" t="n">
        <v>2464.756570430779</v>
      </c>
      <c r="AC143" t="n">
        <v>2229.523662656438</v>
      </c>
      <c r="AD143" t="n">
        <v>1801401.182736051</v>
      </c>
      <c r="AE143" t="n">
        <v>2464756.570430779</v>
      </c>
      <c r="AF143" t="n">
        <v>2.111438592266849e-06</v>
      </c>
      <c r="AG143" t="n">
        <v>2.370833333333333</v>
      </c>
      <c r="AH143" t="n">
        <v>2229523.662656439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1.7574</v>
      </c>
      <c r="E144" t="n">
        <v>56.9</v>
      </c>
      <c r="F144" t="n">
        <v>53.09</v>
      </c>
      <c r="G144" t="n">
        <v>167.65</v>
      </c>
      <c r="H144" t="n">
        <v>1.92</v>
      </c>
      <c r="I144" t="n">
        <v>19</v>
      </c>
      <c r="J144" t="n">
        <v>338.19</v>
      </c>
      <c r="K144" t="n">
        <v>59.89</v>
      </c>
      <c r="L144" t="n">
        <v>36.5</v>
      </c>
      <c r="M144" t="n">
        <v>17</v>
      </c>
      <c r="N144" t="n">
        <v>106.8</v>
      </c>
      <c r="O144" t="n">
        <v>41944.15</v>
      </c>
      <c r="P144" t="n">
        <v>871.67</v>
      </c>
      <c r="Q144" t="n">
        <v>1367.2</v>
      </c>
      <c r="R144" t="n">
        <v>123.3</v>
      </c>
      <c r="S144" t="n">
        <v>104.26</v>
      </c>
      <c r="T144" t="n">
        <v>8611.030000000001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1800.066205608236</v>
      </c>
      <c r="AB144" t="n">
        <v>2462.929995829469</v>
      </c>
      <c r="AC144" t="n">
        <v>2227.871413771463</v>
      </c>
      <c r="AD144" t="n">
        <v>1800066.205608236</v>
      </c>
      <c r="AE144" t="n">
        <v>2462929.995829469</v>
      </c>
      <c r="AF144" t="n">
        <v>2.111438592266849e-06</v>
      </c>
      <c r="AG144" t="n">
        <v>2.370833333333333</v>
      </c>
      <c r="AH144" t="n">
        <v>2227871.413771463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1.7605</v>
      </c>
      <c r="E145" t="n">
        <v>56.8</v>
      </c>
      <c r="F145" t="n">
        <v>53.04</v>
      </c>
      <c r="G145" t="n">
        <v>176.8</v>
      </c>
      <c r="H145" t="n">
        <v>1.93</v>
      </c>
      <c r="I145" t="n">
        <v>18</v>
      </c>
      <c r="J145" t="n">
        <v>338.79</v>
      </c>
      <c r="K145" t="n">
        <v>59.89</v>
      </c>
      <c r="L145" t="n">
        <v>36.75</v>
      </c>
      <c r="M145" t="n">
        <v>16</v>
      </c>
      <c r="N145" t="n">
        <v>107.16</v>
      </c>
      <c r="O145" t="n">
        <v>42018.86</v>
      </c>
      <c r="P145" t="n">
        <v>870.7</v>
      </c>
      <c r="Q145" t="n">
        <v>1367.14</v>
      </c>
      <c r="R145" t="n">
        <v>121.67</v>
      </c>
      <c r="S145" t="n">
        <v>104.26</v>
      </c>
      <c r="T145" t="n">
        <v>7800.73</v>
      </c>
      <c r="U145" t="n">
        <v>0.86</v>
      </c>
      <c r="V145" t="n">
        <v>0.9</v>
      </c>
      <c r="W145" t="n">
        <v>20.67</v>
      </c>
      <c r="X145" t="n">
        <v>0.46</v>
      </c>
      <c r="Y145" t="n">
        <v>1</v>
      </c>
      <c r="Z145" t="n">
        <v>10</v>
      </c>
      <c r="AA145" t="n">
        <v>1795.025181530033</v>
      </c>
      <c r="AB145" t="n">
        <v>2456.032644291386</v>
      </c>
      <c r="AC145" t="n">
        <v>2221.632335783681</v>
      </c>
      <c r="AD145" t="n">
        <v>1795025.181530033</v>
      </c>
      <c r="AE145" t="n">
        <v>2456032.644291386</v>
      </c>
      <c r="AF145" t="n">
        <v>2.115163105545572e-06</v>
      </c>
      <c r="AG145" t="n">
        <v>2.366666666666667</v>
      </c>
      <c r="AH145" t="n">
        <v>2221632.335783681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1.7598</v>
      </c>
      <c r="E146" t="n">
        <v>56.83</v>
      </c>
      <c r="F146" t="n">
        <v>53.06</v>
      </c>
      <c r="G146" t="n">
        <v>176.87</v>
      </c>
      <c r="H146" t="n">
        <v>1.94</v>
      </c>
      <c r="I146" t="n">
        <v>18</v>
      </c>
      <c r="J146" t="n">
        <v>339.4</v>
      </c>
      <c r="K146" t="n">
        <v>59.89</v>
      </c>
      <c r="L146" t="n">
        <v>37</v>
      </c>
      <c r="M146" t="n">
        <v>16</v>
      </c>
      <c r="N146" t="n">
        <v>107.51</v>
      </c>
      <c r="O146" t="n">
        <v>42093.75</v>
      </c>
      <c r="P146" t="n">
        <v>871.91</v>
      </c>
      <c r="Q146" t="n">
        <v>1367.17</v>
      </c>
      <c r="R146" t="n">
        <v>122.32</v>
      </c>
      <c r="S146" t="n">
        <v>104.26</v>
      </c>
      <c r="T146" t="n">
        <v>8126.71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1797.621272606737</v>
      </c>
      <c r="AB146" t="n">
        <v>2459.584730633986</v>
      </c>
      <c r="AC146" t="n">
        <v>2224.845415991128</v>
      </c>
      <c r="AD146" t="n">
        <v>1797621.272606737</v>
      </c>
      <c r="AE146" t="n">
        <v>2459584.730633986</v>
      </c>
      <c r="AF146" t="n">
        <v>2.114322086418118e-06</v>
      </c>
      <c r="AG146" t="n">
        <v>2.367916666666666</v>
      </c>
      <c r="AH146" t="n">
        <v>2224845.415991128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1.7593</v>
      </c>
      <c r="E147" t="n">
        <v>56.84</v>
      </c>
      <c r="F147" t="n">
        <v>53.08</v>
      </c>
      <c r="G147" t="n">
        <v>176.93</v>
      </c>
      <c r="H147" t="n">
        <v>1.95</v>
      </c>
      <c r="I147" t="n">
        <v>18</v>
      </c>
      <c r="J147" t="n">
        <v>340.01</v>
      </c>
      <c r="K147" t="n">
        <v>59.89</v>
      </c>
      <c r="L147" t="n">
        <v>37.25</v>
      </c>
      <c r="M147" t="n">
        <v>16</v>
      </c>
      <c r="N147" t="n">
        <v>107.87</v>
      </c>
      <c r="O147" t="n">
        <v>42168.82</v>
      </c>
      <c r="P147" t="n">
        <v>873.16</v>
      </c>
      <c r="Q147" t="n">
        <v>1367.21</v>
      </c>
      <c r="R147" t="n">
        <v>122.89</v>
      </c>
      <c r="S147" t="n">
        <v>104.26</v>
      </c>
      <c r="T147" t="n">
        <v>8411.969999999999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1800.064361970913</v>
      </c>
      <c r="AB147" t="n">
        <v>2462.927473283549</v>
      </c>
      <c r="AC147" t="n">
        <v>2227.869131973785</v>
      </c>
      <c r="AD147" t="n">
        <v>1800064.361970913</v>
      </c>
      <c r="AE147" t="n">
        <v>2462927.473283549</v>
      </c>
      <c r="AF147" t="n">
        <v>2.113721358469937e-06</v>
      </c>
      <c r="AG147" t="n">
        <v>2.368333333333334</v>
      </c>
      <c r="AH147" t="n">
        <v>2227869.131973785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1.7593</v>
      </c>
      <c r="E148" t="n">
        <v>56.84</v>
      </c>
      <c r="F148" t="n">
        <v>53.08</v>
      </c>
      <c r="G148" t="n">
        <v>176.93</v>
      </c>
      <c r="H148" t="n">
        <v>1.96</v>
      </c>
      <c r="I148" t="n">
        <v>18</v>
      </c>
      <c r="J148" t="n">
        <v>340.62</v>
      </c>
      <c r="K148" t="n">
        <v>59.89</v>
      </c>
      <c r="L148" t="n">
        <v>37.5</v>
      </c>
      <c r="M148" t="n">
        <v>16</v>
      </c>
      <c r="N148" t="n">
        <v>108.23</v>
      </c>
      <c r="O148" t="n">
        <v>42244.08</v>
      </c>
      <c r="P148" t="n">
        <v>873.1799999999999</v>
      </c>
      <c r="Q148" t="n">
        <v>1367.16</v>
      </c>
      <c r="R148" t="n">
        <v>122.94</v>
      </c>
      <c r="S148" t="n">
        <v>104.26</v>
      </c>
      <c r="T148" t="n">
        <v>8434.860000000001</v>
      </c>
      <c r="U148" t="n">
        <v>0.85</v>
      </c>
      <c r="V148" t="n">
        <v>0.9</v>
      </c>
      <c r="W148" t="n">
        <v>20.67</v>
      </c>
      <c r="X148" t="n">
        <v>0.5</v>
      </c>
      <c r="Y148" t="n">
        <v>1</v>
      </c>
      <c r="Z148" t="n">
        <v>10</v>
      </c>
      <c r="AA148" t="n">
        <v>1800.09185754588</v>
      </c>
      <c r="AB148" t="n">
        <v>2462.965093942238</v>
      </c>
      <c r="AC148" t="n">
        <v>2227.90316216961</v>
      </c>
      <c r="AD148" t="n">
        <v>1800091.85754588</v>
      </c>
      <c r="AE148" t="n">
        <v>2462965.093942238</v>
      </c>
      <c r="AF148" t="n">
        <v>2.113721358469937e-06</v>
      </c>
      <c r="AG148" t="n">
        <v>2.368333333333334</v>
      </c>
      <c r="AH148" t="n">
        <v>2227903.16216961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1.7595</v>
      </c>
      <c r="E149" t="n">
        <v>56.83</v>
      </c>
      <c r="F149" t="n">
        <v>53.07</v>
      </c>
      <c r="G149" t="n">
        <v>176.9</v>
      </c>
      <c r="H149" t="n">
        <v>1.97</v>
      </c>
      <c r="I149" t="n">
        <v>18</v>
      </c>
      <c r="J149" t="n">
        <v>341.23</v>
      </c>
      <c r="K149" t="n">
        <v>59.89</v>
      </c>
      <c r="L149" t="n">
        <v>37.75</v>
      </c>
      <c r="M149" t="n">
        <v>16</v>
      </c>
      <c r="N149" t="n">
        <v>108.59</v>
      </c>
      <c r="O149" t="n">
        <v>42319.51</v>
      </c>
      <c r="P149" t="n">
        <v>873.36</v>
      </c>
      <c r="Q149" t="n">
        <v>1367.16</v>
      </c>
      <c r="R149" t="n">
        <v>122.56</v>
      </c>
      <c r="S149" t="n">
        <v>104.26</v>
      </c>
      <c r="T149" t="n">
        <v>8246.52</v>
      </c>
      <c r="U149" t="n">
        <v>0.85</v>
      </c>
      <c r="V149" t="n">
        <v>0.9</v>
      </c>
      <c r="W149" t="n">
        <v>20.67</v>
      </c>
      <c r="X149" t="n">
        <v>0.49</v>
      </c>
      <c r="Y149" t="n">
        <v>1</v>
      </c>
      <c r="Z149" t="n">
        <v>10</v>
      </c>
      <c r="AA149" t="n">
        <v>1800.025072195749</v>
      </c>
      <c r="AB149" t="n">
        <v>2462.873715279826</v>
      </c>
      <c r="AC149" t="n">
        <v>2227.820504558488</v>
      </c>
      <c r="AD149" t="n">
        <v>1800025.072195749</v>
      </c>
      <c r="AE149" t="n">
        <v>2462873.715279826</v>
      </c>
      <c r="AF149" t="n">
        <v>2.11396164964921e-06</v>
      </c>
      <c r="AG149" t="n">
        <v>2.367916666666666</v>
      </c>
      <c r="AH149" t="n">
        <v>2227820.504558488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1.7598</v>
      </c>
      <c r="E150" t="n">
        <v>56.82</v>
      </c>
      <c r="F150" t="n">
        <v>53.06</v>
      </c>
      <c r="G150" t="n">
        <v>176.87</v>
      </c>
      <c r="H150" t="n">
        <v>1.98</v>
      </c>
      <c r="I150" t="n">
        <v>18</v>
      </c>
      <c r="J150" t="n">
        <v>341.84</v>
      </c>
      <c r="K150" t="n">
        <v>59.89</v>
      </c>
      <c r="L150" t="n">
        <v>38</v>
      </c>
      <c r="M150" t="n">
        <v>16</v>
      </c>
      <c r="N150" t="n">
        <v>108.96</v>
      </c>
      <c r="O150" t="n">
        <v>42395.13</v>
      </c>
      <c r="P150" t="n">
        <v>873.0700000000001</v>
      </c>
      <c r="Q150" t="n">
        <v>1367.2</v>
      </c>
      <c r="R150" t="n">
        <v>122.37</v>
      </c>
      <c r="S150" t="n">
        <v>104.26</v>
      </c>
      <c r="T150" t="n">
        <v>8150.7</v>
      </c>
      <c r="U150" t="n">
        <v>0.85</v>
      </c>
      <c r="V150" t="n">
        <v>0.9</v>
      </c>
      <c r="W150" t="n">
        <v>20.67</v>
      </c>
      <c r="X150" t="n">
        <v>0.48</v>
      </c>
      <c r="Y150" t="n">
        <v>1</v>
      </c>
      <c r="Z150" t="n">
        <v>10</v>
      </c>
      <c r="AA150" t="n">
        <v>1799.211459750315</v>
      </c>
      <c r="AB150" t="n">
        <v>2461.760494837936</v>
      </c>
      <c r="AC150" t="n">
        <v>2226.813528313157</v>
      </c>
      <c r="AD150" t="n">
        <v>1799211.459750315</v>
      </c>
      <c r="AE150" t="n">
        <v>2461760.494837936</v>
      </c>
      <c r="AF150" t="n">
        <v>2.114322086418118e-06</v>
      </c>
      <c r="AG150" t="n">
        <v>2.3675</v>
      </c>
      <c r="AH150" t="n">
        <v>2226813.528313157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1.7601</v>
      </c>
      <c r="E151" t="n">
        <v>56.82</v>
      </c>
      <c r="F151" t="n">
        <v>53.05</v>
      </c>
      <c r="G151" t="n">
        <v>176.84</v>
      </c>
      <c r="H151" t="n">
        <v>1.99</v>
      </c>
      <c r="I151" t="n">
        <v>18</v>
      </c>
      <c r="J151" t="n">
        <v>342.46</v>
      </c>
      <c r="K151" t="n">
        <v>59.89</v>
      </c>
      <c r="L151" t="n">
        <v>38.25</v>
      </c>
      <c r="M151" t="n">
        <v>16</v>
      </c>
      <c r="N151" t="n">
        <v>109.32</v>
      </c>
      <c r="O151" t="n">
        <v>42470.94</v>
      </c>
      <c r="P151" t="n">
        <v>872.5</v>
      </c>
      <c r="Q151" t="n">
        <v>1367.19</v>
      </c>
      <c r="R151" t="n">
        <v>122.01</v>
      </c>
      <c r="S151" t="n">
        <v>104.26</v>
      </c>
      <c r="T151" t="n">
        <v>7971.69</v>
      </c>
      <c r="U151" t="n">
        <v>0.85</v>
      </c>
      <c r="V151" t="n">
        <v>0.9</v>
      </c>
      <c r="W151" t="n">
        <v>20.67</v>
      </c>
      <c r="X151" t="n">
        <v>0.48</v>
      </c>
      <c r="Y151" t="n">
        <v>1</v>
      </c>
      <c r="Z151" t="n">
        <v>10</v>
      </c>
      <c r="AA151" t="n">
        <v>1798.017463271593</v>
      </c>
      <c r="AB151" t="n">
        <v>2460.126816180342</v>
      </c>
      <c r="AC151" t="n">
        <v>2225.335765653762</v>
      </c>
      <c r="AD151" t="n">
        <v>1798017.463271593</v>
      </c>
      <c r="AE151" t="n">
        <v>2460126.816180342</v>
      </c>
      <c r="AF151" t="n">
        <v>2.114682523187027e-06</v>
      </c>
      <c r="AG151" t="n">
        <v>2.3675</v>
      </c>
      <c r="AH151" t="n">
        <v>2225335.765653762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1.7596</v>
      </c>
      <c r="E152" t="n">
        <v>56.83</v>
      </c>
      <c r="F152" t="n">
        <v>53.07</v>
      </c>
      <c r="G152" t="n">
        <v>176.89</v>
      </c>
      <c r="H152" t="n">
        <v>2</v>
      </c>
      <c r="I152" t="n">
        <v>18</v>
      </c>
      <c r="J152" t="n">
        <v>343.08</v>
      </c>
      <c r="K152" t="n">
        <v>59.89</v>
      </c>
      <c r="L152" t="n">
        <v>38.5</v>
      </c>
      <c r="M152" t="n">
        <v>16</v>
      </c>
      <c r="N152" t="n">
        <v>109.69</v>
      </c>
      <c r="O152" t="n">
        <v>42546.93</v>
      </c>
      <c r="P152" t="n">
        <v>872.3099999999999</v>
      </c>
      <c r="Q152" t="n">
        <v>1367.15</v>
      </c>
      <c r="R152" t="n">
        <v>122.51</v>
      </c>
      <c r="S152" t="n">
        <v>104.26</v>
      </c>
      <c r="T152" t="n">
        <v>8219.66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1798.48090667541</v>
      </c>
      <c r="AB152" t="n">
        <v>2460.760919891124</v>
      </c>
      <c r="AC152" t="n">
        <v>2225.909351396357</v>
      </c>
      <c r="AD152" t="n">
        <v>1798480.90667541</v>
      </c>
      <c r="AE152" t="n">
        <v>2460760.919891124</v>
      </c>
      <c r="AF152" t="n">
        <v>2.114081795238846e-06</v>
      </c>
      <c r="AG152" t="n">
        <v>2.367916666666666</v>
      </c>
      <c r="AH152" t="n">
        <v>2225909.351396357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1.7596</v>
      </c>
      <c r="E153" t="n">
        <v>56.83</v>
      </c>
      <c r="F153" t="n">
        <v>53.07</v>
      </c>
      <c r="G153" t="n">
        <v>176.9</v>
      </c>
      <c r="H153" t="n">
        <v>2.01</v>
      </c>
      <c r="I153" t="n">
        <v>18</v>
      </c>
      <c r="J153" t="n">
        <v>343.69</v>
      </c>
      <c r="K153" t="n">
        <v>59.89</v>
      </c>
      <c r="L153" t="n">
        <v>38.75</v>
      </c>
      <c r="M153" t="n">
        <v>16</v>
      </c>
      <c r="N153" t="n">
        <v>110.06</v>
      </c>
      <c r="O153" t="n">
        <v>42623.24</v>
      </c>
      <c r="P153" t="n">
        <v>871.6</v>
      </c>
      <c r="Q153" t="n">
        <v>1367.15</v>
      </c>
      <c r="R153" t="n">
        <v>122.8</v>
      </c>
      <c r="S153" t="n">
        <v>104.26</v>
      </c>
      <c r="T153" t="n">
        <v>8364.610000000001</v>
      </c>
      <c r="U153" t="n">
        <v>0.85</v>
      </c>
      <c r="V153" t="n">
        <v>0.9</v>
      </c>
      <c r="W153" t="n">
        <v>20.67</v>
      </c>
      <c r="X153" t="n">
        <v>0.49</v>
      </c>
      <c r="Y153" t="n">
        <v>1</v>
      </c>
      <c r="Z153" t="n">
        <v>10</v>
      </c>
      <c r="AA153" t="n">
        <v>1797.504980181374</v>
      </c>
      <c r="AB153" t="n">
        <v>2459.425614207145</v>
      </c>
      <c r="AC153" t="n">
        <v>2224.701485412744</v>
      </c>
      <c r="AD153" t="n">
        <v>1797504.980181374</v>
      </c>
      <c r="AE153" t="n">
        <v>2459425.614207145</v>
      </c>
      <c r="AF153" t="n">
        <v>2.114081795238846e-06</v>
      </c>
      <c r="AG153" t="n">
        <v>2.367916666666666</v>
      </c>
      <c r="AH153" t="n">
        <v>2224701.485412744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1.7617</v>
      </c>
      <c r="E154" t="n">
        <v>56.76</v>
      </c>
      <c r="F154" t="n">
        <v>53.05</v>
      </c>
      <c r="G154" t="n">
        <v>187.23</v>
      </c>
      <c r="H154" t="n">
        <v>2.02</v>
      </c>
      <c r="I154" t="n">
        <v>17</v>
      </c>
      <c r="J154" t="n">
        <v>344.31</v>
      </c>
      <c r="K154" t="n">
        <v>59.89</v>
      </c>
      <c r="L154" t="n">
        <v>39</v>
      </c>
      <c r="M154" t="n">
        <v>15</v>
      </c>
      <c r="N154" t="n">
        <v>110.43</v>
      </c>
      <c r="O154" t="n">
        <v>42699.62</v>
      </c>
      <c r="P154" t="n">
        <v>870.95</v>
      </c>
      <c r="Q154" t="n">
        <v>1367.2</v>
      </c>
      <c r="R154" t="n">
        <v>121.87</v>
      </c>
      <c r="S154" t="n">
        <v>104.26</v>
      </c>
      <c r="T154" t="n">
        <v>7908.64</v>
      </c>
      <c r="U154" t="n">
        <v>0.86</v>
      </c>
      <c r="V154" t="n">
        <v>0.9</v>
      </c>
      <c r="W154" t="n">
        <v>20.67</v>
      </c>
      <c r="X154" t="n">
        <v>0.47</v>
      </c>
      <c r="Y154" t="n">
        <v>1</v>
      </c>
      <c r="Z154" t="n">
        <v>10</v>
      </c>
      <c r="AA154" t="n">
        <v>1794.254281379733</v>
      </c>
      <c r="AB154" t="n">
        <v>2454.977864696031</v>
      </c>
      <c r="AC154" t="n">
        <v>2220.678222872515</v>
      </c>
      <c r="AD154" t="n">
        <v>1794254.281379733</v>
      </c>
      <c r="AE154" t="n">
        <v>2454977.864696031</v>
      </c>
      <c r="AF154" t="n">
        <v>2.116604852621206e-06</v>
      </c>
      <c r="AG154" t="n">
        <v>2.365</v>
      </c>
      <c r="AH154" t="n">
        <v>2220678.222872515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1.7621</v>
      </c>
      <c r="E155" t="n">
        <v>56.75</v>
      </c>
      <c r="F155" t="n">
        <v>53.04</v>
      </c>
      <c r="G155" t="n">
        <v>187.2</v>
      </c>
      <c r="H155" t="n">
        <v>2.03</v>
      </c>
      <c r="I155" t="n">
        <v>17</v>
      </c>
      <c r="J155" t="n">
        <v>344.93</v>
      </c>
      <c r="K155" t="n">
        <v>59.89</v>
      </c>
      <c r="L155" t="n">
        <v>39.25</v>
      </c>
      <c r="M155" t="n">
        <v>15</v>
      </c>
      <c r="N155" t="n">
        <v>110.8</v>
      </c>
      <c r="O155" t="n">
        <v>42776.18</v>
      </c>
      <c r="P155" t="n">
        <v>871.04</v>
      </c>
      <c r="Q155" t="n">
        <v>1367.17</v>
      </c>
      <c r="R155" t="n">
        <v>121.5</v>
      </c>
      <c r="S155" t="n">
        <v>104.26</v>
      </c>
      <c r="T155" t="n">
        <v>7721.44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1793.863864013967</v>
      </c>
      <c r="AB155" t="n">
        <v>2454.443678432191</v>
      </c>
      <c r="AC155" t="n">
        <v>2220.19501859596</v>
      </c>
      <c r="AD155" t="n">
        <v>1793863.864013967</v>
      </c>
      <c r="AE155" t="n">
        <v>2454443.678432191</v>
      </c>
      <c r="AF155" t="n">
        <v>2.117085434979751e-06</v>
      </c>
      <c r="AG155" t="n">
        <v>2.364583333333333</v>
      </c>
      <c r="AH155" t="n">
        <v>2220195.01859596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1.7628</v>
      </c>
      <c r="E156" t="n">
        <v>56.73</v>
      </c>
      <c r="F156" t="n">
        <v>53.01</v>
      </c>
      <c r="G156" t="n">
        <v>187.11</v>
      </c>
      <c r="H156" t="n">
        <v>2.04</v>
      </c>
      <c r="I156" t="n">
        <v>17</v>
      </c>
      <c r="J156" t="n">
        <v>345.56</v>
      </c>
      <c r="K156" t="n">
        <v>59.89</v>
      </c>
      <c r="L156" t="n">
        <v>39.5</v>
      </c>
      <c r="M156" t="n">
        <v>15</v>
      </c>
      <c r="N156" t="n">
        <v>111.17</v>
      </c>
      <c r="O156" t="n">
        <v>42852.94</v>
      </c>
      <c r="P156" t="n">
        <v>871.39</v>
      </c>
      <c r="Q156" t="n">
        <v>1367.21</v>
      </c>
      <c r="R156" t="n">
        <v>120.86</v>
      </c>
      <c r="S156" t="n">
        <v>104.26</v>
      </c>
      <c r="T156" t="n">
        <v>7400.47</v>
      </c>
      <c r="U156" t="n">
        <v>0.86</v>
      </c>
      <c r="V156" t="n">
        <v>0.9</v>
      </c>
      <c r="W156" t="n">
        <v>20.67</v>
      </c>
      <c r="X156" t="n">
        <v>0.44</v>
      </c>
      <c r="Y156" t="n">
        <v>1</v>
      </c>
      <c r="Z156" t="n">
        <v>10</v>
      </c>
      <c r="AA156" t="n">
        <v>1793.309017848657</v>
      </c>
      <c r="AB156" t="n">
        <v>2453.684513430728</v>
      </c>
      <c r="AC156" t="n">
        <v>2219.508307236743</v>
      </c>
      <c r="AD156" t="n">
        <v>1793309.017848657</v>
      </c>
      <c r="AE156" t="n">
        <v>2453684.513430728</v>
      </c>
      <c r="AF156" t="n">
        <v>2.117926454107205e-06</v>
      </c>
      <c r="AG156" t="n">
        <v>2.36375</v>
      </c>
      <c r="AH156" t="n">
        <v>2219508.307236743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1.7627</v>
      </c>
      <c r="E157" t="n">
        <v>56.73</v>
      </c>
      <c r="F157" t="n">
        <v>53.02</v>
      </c>
      <c r="G157" t="n">
        <v>187.12</v>
      </c>
      <c r="H157" t="n">
        <v>2.05</v>
      </c>
      <c r="I157" t="n">
        <v>17</v>
      </c>
      <c r="J157" t="n">
        <v>346.18</v>
      </c>
      <c r="K157" t="n">
        <v>59.89</v>
      </c>
      <c r="L157" t="n">
        <v>39.75</v>
      </c>
      <c r="M157" t="n">
        <v>15</v>
      </c>
      <c r="N157" t="n">
        <v>111.54</v>
      </c>
      <c r="O157" t="n">
        <v>42929.9</v>
      </c>
      <c r="P157" t="n">
        <v>872.01</v>
      </c>
      <c r="Q157" t="n">
        <v>1367.14</v>
      </c>
      <c r="R157" t="n">
        <v>121.2</v>
      </c>
      <c r="S157" t="n">
        <v>104.26</v>
      </c>
      <c r="T157" t="n">
        <v>7570.43</v>
      </c>
      <c r="U157" t="n">
        <v>0.86</v>
      </c>
      <c r="V157" t="n">
        <v>0.9</v>
      </c>
      <c r="W157" t="n">
        <v>20.66</v>
      </c>
      <c r="X157" t="n">
        <v>0.44</v>
      </c>
      <c r="Y157" t="n">
        <v>1</v>
      </c>
      <c r="Z157" t="n">
        <v>10</v>
      </c>
      <c r="AA157" t="n">
        <v>1794.368185599977</v>
      </c>
      <c r="AB157" t="n">
        <v>2455.133713475268</v>
      </c>
      <c r="AC157" t="n">
        <v>2220.819197662996</v>
      </c>
      <c r="AD157" t="n">
        <v>1794368.185599977</v>
      </c>
      <c r="AE157" t="n">
        <v>2455133.713475268</v>
      </c>
      <c r="AF157" t="n">
        <v>2.117806308517568e-06</v>
      </c>
      <c r="AG157" t="n">
        <v>2.36375</v>
      </c>
      <c r="AH157" t="n">
        <v>2220819.197662997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1.7625</v>
      </c>
      <c r="E158" t="n">
        <v>56.74</v>
      </c>
      <c r="F158" t="n">
        <v>53.02</v>
      </c>
      <c r="G158" t="n">
        <v>187.15</v>
      </c>
      <c r="H158" t="n">
        <v>2.06</v>
      </c>
      <c r="I158" t="n">
        <v>17</v>
      </c>
      <c r="J158" t="n">
        <v>346.81</v>
      </c>
      <c r="K158" t="n">
        <v>59.89</v>
      </c>
      <c r="L158" t="n">
        <v>40</v>
      </c>
      <c r="M158" t="n">
        <v>15</v>
      </c>
      <c r="N158" t="n">
        <v>111.92</v>
      </c>
      <c r="O158" t="n">
        <v>43007.05</v>
      </c>
      <c r="P158" t="n">
        <v>872.78</v>
      </c>
      <c r="Q158" t="n">
        <v>1367.23</v>
      </c>
      <c r="R158" t="n">
        <v>121.04</v>
      </c>
      <c r="S158" t="n">
        <v>104.26</v>
      </c>
      <c r="T158" t="n">
        <v>7490.32</v>
      </c>
      <c r="U158" t="n">
        <v>0.86</v>
      </c>
      <c r="V158" t="n">
        <v>0.9</v>
      </c>
      <c r="W158" t="n">
        <v>20.67</v>
      </c>
      <c r="X158" t="n">
        <v>0.45</v>
      </c>
      <c r="Y158" t="n">
        <v>1</v>
      </c>
      <c r="Z158" t="n">
        <v>10</v>
      </c>
      <c r="AA158" t="n">
        <v>1795.62976498626</v>
      </c>
      <c r="AB158" t="n">
        <v>2456.859862048535</v>
      </c>
      <c r="AC158" t="n">
        <v>2222.380605039095</v>
      </c>
      <c r="AD158" t="n">
        <v>1795629.76498626</v>
      </c>
      <c r="AE158" t="n">
        <v>2456859.862048535</v>
      </c>
      <c r="AF158" t="n">
        <v>2.117566017338296e-06</v>
      </c>
      <c r="AG158" t="n">
        <v>2.364166666666667</v>
      </c>
      <c r="AH158" t="n">
        <v>2222380.605039095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1.056</v>
      </c>
      <c r="E2" t="n">
        <v>94.7</v>
      </c>
      <c r="F2" t="n">
        <v>71.66</v>
      </c>
      <c r="G2" t="n">
        <v>6.69</v>
      </c>
      <c r="H2" t="n">
        <v>0.11</v>
      </c>
      <c r="I2" t="n">
        <v>643</v>
      </c>
      <c r="J2" t="n">
        <v>159.12</v>
      </c>
      <c r="K2" t="n">
        <v>50.28</v>
      </c>
      <c r="L2" t="n">
        <v>1</v>
      </c>
      <c r="M2" t="n">
        <v>641</v>
      </c>
      <c r="N2" t="n">
        <v>27.84</v>
      </c>
      <c r="O2" t="n">
        <v>19859.16</v>
      </c>
      <c r="P2" t="n">
        <v>890.22</v>
      </c>
      <c r="Q2" t="n">
        <v>1370.19</v>
      </c>
      <c r="R2" t="n">
        <v>728.61</v>
      </c>
      <c r="S2" t="n">
        <v>104.26</v>
      </c>
      <c r="T2" t="n">
        <v>308147.97</v>
      </c>
      <c r="U2" t="n">
        <v>0.14</v>
      </c>
      <c r="V2" t="n">
        <v>0.67</v>
      </c>
      <c r="W2" t="n">
        <v>21.68</v>
      </c>
      <c r="X2" t="n">
        <v>19.02</v>
      </c>
      <c r="Y2" t="n">
        <v>1</v>
      </c>
      <c r="Z2" t="n">
        <v>10</v>
      </c>
      <c r="AA2" t="n">
        <v>3125.549421853756</v>
      </c>
      <c r="AB2" t="n">
        <v>4276.514608489293</v>
      </c>
      <c r="AC2" t="n">
        <v>3868.370056380864</v>
      </c>
      <c r="AD2" t="n">
        <v>3125549.421853757</v>
      </c>
      <c r="AE2" t="n">
        <v>4276514.608489293</v>
      </c>
      <c r="AF2" t="n">
        <v>1.566875981608059e-06</v>
      </c>
      <c r="AG2" t="n">
        <v>3.945833333333333</v>
      </c>
      <c r="AH2" t="n">
        <v>3868370.056380864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1.1858</v>
      </c>
      <c r="E3" t="n">
        <v>84.33</v>
      </c>
      <c r="F3" t="n">
        <v>66.63</v>
      </c>
      <c r="G3" t="n">
        <v>8.380000000000001</v>
      </c>
      <c r="H3" t="n">
        <v>0.14</v>
      </c>
      <c r="I3" t="n">
        <v>477</v>
      </c>
      <c r="J3" t="n">
        <v>159.48</v>
      </c>
      <c r="K3" t="n">
        <v>50.28</v>
      </c>
      <c r="L3" t="n">
        <v>1.25</v>
      </c>
      <c r="M3" t="n">
        <v>475</v>
      </c>
      <c r="N3" t="n">
        <v>27.95</v>
      </c>
      <c r="O3" t="n">
        <v>19902.91</v>
      </c>
      <c r="P3" t="n">
        <v>827.16</v>
      </c>
      <c r="Q3" t="n">
        <v>1369.2</v>
      </c>
      <c r="R3" t="n">
        <v>563.03</v>
      </c>
      <c r="S3" t="n">
        <v>104.26</v>
      </c>
      <c r="T3" t="n">
        <v>226187.07</v>
      </c>
      <c r="U3" t="n">
        <v>0.19</v>
      </c>
      <c r="V3" t="n">
        <v>0.72</v>
      </c>
      <c r="W3" t="n">
        <v>21.45</v>
      </c>
      <c r="X3" t="n">
        <v>14.01</v>
      </c>
      <c r="Y3" t="n">
        <v>1</v>
      </c>
      <c r="Z3" t="n">
        <v>10</v>
      </c>
      <c r="AA3" t="n">
        <v>2589.526169674145</v>
      </c>
      <c r="AB3" t="n">
        <v>3543.103947180191</v>
      </c>
      <c r="AC3" t="n">
        <v>3204.955079238801</v>
      </c>
      <c r="AD3" t="n">
        <v>2589526.169674145</v>
      </c>
      <c r="AE3" t="n">
        <v>3543103.947180191</v>
      </c>
      <c r="AF3" t="n">
        <v>1.759471154347383e-06</v>
      </c>
      <c r="AG3" t="n">
        <v>3.51375</v>
      </c>
      <c r="AH3" t="n">
        <v>3204955.079238801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1.2793</v>
      </c>
      <c r="E4" t="n">
        <v>78.17</v>
      </c>
      <c r="F4" t="n">
        <v>63.63</v>
      </c>
      <c r="G4" t="n">
        <v>10.07</v>
      </c>
      <c r="H4" t="n">
        <v>0.17</v>
      </c>
      <c r="I4" t="n">
        <v>379</v>
      </c>
      <c r="J4" t="n">
        <v>159.83</v>
      </c>
      <c r="K4" t="n">
        <v>50.28</v>
      </c>
      <c r="L4" t="n">
        <v>1.5</v>
      </c>
      <c r="M4" t="n">
        <v>377</v>
      </c>
      <c r="N4" t="n">
        <v>28.05</v>
      </c>
      <c r="O4" t="n">
        <v>19946.71</v>
      </c>
      <c r="P4" t="n">
        <v>788.98</v>
      </c>
      <c r="Q4" t="n">
        <v>1368.7</v>
      </c>
      <c r="R4" t="n">
        <v>466</v>
      </c>
      <c r="S4" t="n">
        <v>104.26</v>
      </c>
      <c r="T4" t="n">
        <v>178162.48</v>
      </c>
      <c r="U4" t="n">
        <v>0.22</v>
      </c>
      <c r="V4" t="n">
        <v>0.75</v>
      </c>
      <c r="W4" t="n">
        <v>21.25</v>
      </c>
      <c r="X4" t="n">
        <v>11.02</v>
      </c>
      <c r="Y4" t="n">
        <v>1</v>
      </c>
      <c r="Z4" t="n">
        <v>10</v>
      </c>
      <c r="AA4" t="n">
        <v>2291.919908786866</v>
      </c>
      <c r="AB4" t="n">
        <v>3135.905931572592</v>
      </c>
      <c r="AC4" t="n">
        <v>2836.619470734803</v>
      </c>
      <c r="AD4" t="n">
        <v>2291919.908786866</v>
      </c>
      <c r="AE4" t="n">
        <v>3135905.931572592</v>
      </c>
      <c r="AF4" t="n">
        <v>1.89820496521893e-06</v>
      </c>
      <c r="AG4" t="n">
        <v>3.257083333333334</v>
      </c>
      <c r="AH4" t="n">
        <v>2836619.470734803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1.3476</v>
      </c>
      <c r="E5" t="n">
        <v>74.2</v>
      </c>
      <c r="F5" t="n">
        <v>61.73</v>
      </c>
      <c r="G5" t="n">
        <v>11.76</v>
      </c>
      <c r="H5" t="n">
        <v>0.19</v>
      </c>
      <c r="I5" t="n">
        <v>315</v>
      </c>
      <c r="J5" t="n">
        <v>160.19</v>
      </c>
      <c r="K5" t="n">
        <v>50.28</v>
      </c>
      <c r="L5" t="n">
        <v>1.75</v>
      </c>
      <c r="M5" t="n">
        <v>313</v>
      </c>
      <c r="N5" t="n">
        <v>28.16</v>
      </c>
      <c r="O5" t="n">
        <v>19990.53</v>
      </c>
      <c r="P5" t="n">
        <v>764.41</v>
      </c>
      <c r="Q5" t="n">
        <v>1368.53</v>
      </c>
      <c r="R5" t="n">
        <v>404.2</v>
      </c>
      <c r="S5" t="n">
        <v>104.26</v>
      </c>
      <c r="T5" t="n">
        <v>147579.59</v>
      </c>
      <c r="U5" t="n">
        <v>0.26</v>
      </c>
      <c r="V5" t="n">
        <v>0.78</v>
      </c>
      <c r="W5" t="n">
        <v>21.15</v>
      </c>
      <c r="X5" t="n">
        <v>9.119999999999999</v>
      </c>
      <c r="Y5" t="n">
        <v>1</v>
      </c>
      <c r="Z5" t="n">
        <v>10</v>
      </c>
      <c r="AA5" t="n">
        <v>2109.982296132786</v>
      </c>
      <c r="AB5" t="n">
        <v>2886.970863418112</v>
      </c>
      <c r="AC5" t="n">
        <v>2611.442416102543</v>
      </c>
      <c r="AD5" t="n">
        <v>2109982.296132786</v>
      </c>
      <c r="AE5" t="n">
        <v>2886970.863418113</v>
      </c>
      <c r="AF5" t="n">
        <v>1.999547417438466e-06</v>
      </c>
      <c r="AG5" t="n">
        <v>3.091666666666667</v>
      </c>
      <c r="AH5" t="n">
        <v>2611442.416102543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1.4016</v>
      </c>
      <c r="E6" t="n">
        <v>71.34999999999999</v>
      </c>
      <c r="F6" t="n">
        <v>60.35</v>
      </c>
      <c r="G6" t="n">
        <v>13.46</v>
      </c>
      <c r="H6" t="n">
        <v>0.22</v>
      </c>
      <c r="I6" t="n">
        <v>269</v>
      </c>
      <c r="J6" t="n">
        <v>160.54</v>
      </c>
      <c r="K6" t="n">
        <v>50.28</v>
      </c>
      <c r="L6" t="n">
        <v>2</v>
      </c>
      <c r="M6" t="n">
        <v>267</v>
      </c>
      <c r="N6" t="n">
        <v>28.26</v>
      </c>
      <c r="O6" t="n">
        <v>20034.4</v>
      </c>
      <c r="P6" t="n">
        <v>746.22</v>
      </c>
      <c r="Q6" t="n">
        <v>1368.7</v>
      </c>
      <c r="R6" t="n">
        <v>359.88</v>
      </c>
      <c r="S6" t="n">
        <v>104.26</v>
      </c>
      <c r="T6" t="n">
        <v>125652.93</v>
      </c>
      <c r="U6" t="n">
        <v>0.29</v>
      </c>
      <c r="V6" t="n">
        <v>0.79</v>
      </c>
      <c r="W6" t="n">
        <v>21.05</v>
      </c>
      <c r="X6" t="n">
        <v>7.75</v>
      </c>
      <c r="Y6" t="n">
        <v>1</v>
      </c>
      <c r="Z6" t="n">
        <v>10</v>
      </c>
      <c r="AA6" t="n">
        <v>1982.070858291249</v>
      </c>
      <c r="AB6" t="n">
        <v>2711.956791108951</v>
      </c>
      <c r="AC6" t="n">
        <v>2453.131441220774</v>
      </c>
      <c r="AD6" t="n">
        <v>1982070.858291249</v>
      </c>
      <c r="AE6" t="n">
        <v>2711956.791108951</v>
      </c>
      <c r="AF6" t="n">
        <v>2.07967175740706e-06</v>
      </c>
      <c r="AG6" t="n">
        <v>2.972916666666666</v>
      </c>
      <c r="AH6" t="n">
        <v>2453131.441220774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1.443</v>
      </c>
      <c r="E7" t="n">
        <v>69.3</v>
      </c>
      <c r="F7" t="n">
        <v>59.4</v>
      </c>
      <c r="G7" t="n">
        <v>15.17</v>
      </c>
      <c r="H7" t="n">
        <v>0.25</v>
      </c>
      <c r="I7" t="n">
        <v>235</v>
      </c>
      <c r="J7" t="n">
        <v>160.9</v>
      </c>
      <c r="K7" t="n">
        <v>50.28</v>
      </c>
      <c r="L7" t="n">
        <v>2.25</v>
      </c>
      <c r="M7" t="n">
        <v>233</v>
      </c>
      <c r="N7" t="n">
        <v>28.37</v>
      </c>
      <c r="O7" t="n">
        <v>20078.3</v>
      </c>
      <c r="P7" t="n">
        <v>733.29</v>
      </c>
      <c r="Q7" t="n">
        <v>1368.1</v>
      </c>
      <c r="R7" t="n">
        <v>327.76</v>
      </c>
      <c r="S7" t="n">
        <v>104.26</v>
      </c>
      <c r="T7" t="n">
        <v>109761.82</v>
      </c>
      <c r="U7" t="n">
        <v>0.32</v>
      </c>
      <c r="V7" t="n">
        <v>0.8100000000000001</v>
      </c>
      <c r="W7" t="n">
        <v>21.05</v>
      </c>
      <c r="X7" t="n">
        <v>6.81</v>
      </c>
      <c r="Y7" t="n">
        <v>1</v>
      </c>
      <c r="Z7" t="n">
        <v>10</v>
      </c>
      <c r="AA7" t="n">
        <v>1893.414920921647</v>
      </c>
      <c r="AB7" t="n">
        <v>2590.653826375946</v>
      </c>
      <c r="AC7" t="n">
        <v>2343.405461192106</v>
      </c>
      <c r="AD7" t="n">
        <v>1893414.920921647</v>
      </c>
      <c r="AE7" t="n">
        <v>2590653.826375946</v>
      </c>
      <c r="AF7" t="n">
        <v>2.141100418049649e-06</v>
      </c>
      <c r="AG7" t="n">
        <v>2.8875</v>
      </c>
      <c r="AH7" t="n">
        <v>2343405.461192106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1.4773</v>
      </c>
      <c r="E8" t="n">
        <v>67.69</v>
      </c>
      <c r="F8" t="n">
        <v>58.63</v>
      </c>
      <c r="G8" t="n">
        <v>16.83</v>
      </c>
      <c r="H8" t="n">
        <v>0.27</v>
      </c>
      <c r="I8" t="n">
        <v>209</v>
      </c>
      <c r="J8" t="n">
        <v>161.26</v>
      </c>
      <c r="K8" t="n">
        <v>50.28</v>
      </c>
      <c r="L8" t="n">
        <v>2.5</v>
      </c>
      <c r="M8" t="n">
        <v>207</v>
      </c>
      <c r="N8" t="n">
        <v>28.48</v>
      </c>
      <c r="O8" t="n">
        <v>20122.23</v>
      </c>
      <c r="P8" t="n">
        <v>722.5700000000001</v>
      </c>
      <c r="Q8" t="n">
        <v>1368</v>
      </c>
      <c r="R8" t="n">
        <v>302.92</v>
      </c>
      <c r="S8" t="n">
        <v>104.26</v>
      </c>
      <c r="T8" t="n">
        <v>97469.09</v>
      </c>
      <c r="U8" t="n">
        <v>0.34</v>
      </c>
      <c r="V8" t="n">
        <v>0.82</v>
      </c>
      <c r="W8" t="n">
        <v>20.99</v>
      </c>
      <c r="X8" t="n">
        <v>6.04</v>
      </c>
      <c r="Y8" t="n">
        <v>1</v>
      </c>
      <c r="Z8" t="n">
        <v>10</v>
      </c>
      <c r="AA8" t="n">
        <v>1823.893796699407</v>
      </c>
      <c r="AB8" t="n">
        <v>2495.531957159538</v>
      </c>
      <c r="AC8" t="n">
        <v>2257.361889669331</v>
      </c>
      <c r="AD8" t="n">
        <v>1823893.796699407</v>
      </c>
      <c r="AE8" t="n">
        <v>2495531.957159538</v>
      </c>
      <c r="AF8" t="n">
        <v>2.191994211770441e-06</v>
      </c>
      <c r="AG8" t="n">
        <v>2.820416666666667</v>
      </c>
      <c r="AH8" t="n">
        <v>2257361.889669331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1.5083</v>
      </c>
      <c r="E9" t="n">
        <v>66.3</v>
      </c>
      <c r="F9" t="n">
        <v>57.95</v>
      </c>
      <c r="G9" t="n">
        <v>18.59</v>
      </c>
      <c r="H9" t="n">
        <v>0.3</v>
      </c>
      <c r="I9" t="n">
        <v>187</v>
      </c>
      <c r="J9" t="n">
        <v>161.61</v>
      </c>
      <c r="K9" t="n">
        <v>50.28</v>
      </c>
      <c r="L9" t="n">
        <v>2.75</v>
      </c>
      <c r="M9" t="n">
        <v>185</v>
      </c>
      <c r="N9" t="n">
        <v>28.58</v>
      </c>
      <c r="O9" t="n">
        <v>20166.2</v>
      </c>
      <c r="P9" t="n">
        <v>712.9299999999999</v>
      </c>
      <c r="Q9" t="n">
        <v>1367.92</v>
      </c>
      <c r="R9" t="n">
        <v>281.22</v>
      </c>
      <c r="S9" t="n">
        <v>104.26</v>
      </c>
      <c r="T9" t="n">
        <v>86733.64</v>
      </c>
      <c r="U9" t="n">
        <v>0.37</v>
      </c>
      <c r="V9" t="n">
        <v>0.83</v>
      </c>
      <c r="W9" t="n">
        <v>20.94</v>
      </c>
      <c r="X9" t="n">
        <v>5.35</v>
      </c>
      <c r="Y9" t="n">
        <v>1</v>
      </c>
      <c r="Z9" t="n">
        <v>10</v>
      </c>
      <c r="AA9" t="n">
        <v>1764.023224230669</v>
      </c>
      <c r="AB9" t="n">
        <v>2413.614398604568</v>
      </c>
      <c r="AC9" t="n">
        <v>2183.262427930832</v>
      </c>
      <c r="AD9" t="n">
        <v>1764023.224230669</v>
      </c>
      <c r="AE9" t="n">
        <v>2413614.398604568</v>
      </c>
      <c r="AF9" t="n">
        <v>2.237991518048707e-06</v>
      </c>
      <c r="AG9" t="n">
        <v>2.7625</v>
      </c>
      <c r="AH9" t="n">
        <v>2183262.427930832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1.5316</v>
      </c>
      <c r="E10" t="n">
        <v>65.29000000000001</v>
      </c>
      <c r="F10" t="n">
        <v>57.49</v>
      </c>
      <c r="G10" t="n">
        <v>20.29</v>
      </c>
      <c r="H10" t="n">
        <v>0.33</v>
      </c>
      <c r="I10" t="n">
        <v>170</v>
      </c>
      <c r="J10" t="n">
        <v>161.97</v>
      </c>
      <c r="K10" t="n">
        <v>50.28</v>
      </c>
      <c r="L10" t="n">
        <v>3</v>
      </c>
      <c r="M10" t="n">
        <v>168</v>
      </c>
      <c r="N10" t="n">
        <v>28.69</v>
      </c>
      <c r="O10" t="n">
        <v>20210.21</v>
      </c>
      <c r="P10" t="n">
        <v>706.11</v>
      </c>
      <c r="Q10" t="n">
        <v>1367.75</v>
      </c>
      <c r="R10" t="n">
        <v>265.59</v>
      </c>
      <c r="S10" t="n">
        <v>104.26</v>
      </c>
      <c r="T10" t="n">
        <v>78999.41</v>
      </c>
      <c r="U10" t="n">
        <v>0.39</v>
      </c>
      <c r="V10" t="n">
        <v>0.83</v>
      </c>
      <c r="W10" t="n">
        <v>20.94</v>
      </c>
      <c r="X10" t="n">
        <v>4.9</v>
      </c>
      <c r="Y10" t="n">
        <v>1</v>
      </c>
      <c r="Z10" t="n">
        <v>10</v>
      </c>
      <c r="AA10" t="n">
        <v>1721.804990967114</v>
      </c>
      <c r="AB10" t="n">
        <v>2355.849549316372</v>
      </c>
      <c r="AC10" t="n">
        <v>2131.010574785226</v>
      </c>
      <c r="AD10" t="n">
        <v>1721804.990967114</v>
      </c>
      <c r="AE10" t="n">
        <v>2355849.549316372</v>
      </c>
      <c r="AF10" t="n">
        <v>2.272563686961082e-06</v>
      </c>
      <c r="AG10" t="n">
        <v>2.720416666666667</v>
      </c>
      <c r="AH10" t="n">
        <v>2131010.574785226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1.5527</v>
      </c>
      <c r="E11" t="n">
        <v>64.40000000000001</v>
      </c>
      <c r="F11" t="n">
        <v>57.05</v>
      </c>
      <c r="G11" t="n">
        <v>21.94</v>
      </c>
      <c r="H11" t="n">
        <v>0.35</v>
      </c>
      <c r="I11" t="n">
        <v>156</v>
      </c>
      <c r="J11" t="n">
        <v>162.33</v>
      </c>
      <c r="K11" t="n">
        <v>50.28</v>
      </c>
      <c r="L11" t="n">
        <v>3.25</v>
      </c>
      <c r="M11" t="n">
        <v>154</v>
      </c>
      <c r="N11" t="n">
        <v>28.8</v>
      </c>
      <c r="O11" t="n">
        <v>20254.26</v>
      </c>
      <c r="P11" t="n">
        <v>699.63</v>
      </c>
      <c r="Q11" t="n">
        <v>1368.07</v>
      </c>
      <c r="R11" t="n">
        <v>251.71</v>
      </c>
      <c r="S11" t="n">
        <v>104.26</v>
      </c>
      <c r="T11" t="n">
        <v>72132.89</v>
      </c>
      <c r="U11" t="n">
        <v>0.41</v>
      </c>
      <c r="V11" t="n">
        <v>0.84</v>
      </c>
      <c r="W11" t="n">
        <v>20.9</v>
      </c>
      <c r="X11" t="n">
        <v>4.46</v>
      </c>
      <c r="Y11" t="n">
        <v>1</v>
      </c>
      <c r="Z11" t="n">
        <v>10</v>
      </c>
      <c r="AA11" t="n">
        <v>1683.959335010832</v>
      </c>
      <c r="AB11" t="n">
        <v>2304.067453204482</v>
      </c>
      <c r="AC11" t="n">
        <v>2084.170489249626</v>
      </c>
      <c r="AD11" t="n">
        <v>1683959.335010832</v>
      </c>
      <c r="AE11" t="n">
        <v>2304067.453204482</v>
      </c>
      <c r="AF11" t="n">
        <v>2.303871530911773e-06</v>
      </c>
      <c r="AG11" t="n">
        <v>2.683333333333334</v>
      </c>
      <c r="AH11" t="n">
        <v>2084170.489249626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1.5723</v>
      </c>
      <c r="E12" t="n">
        <v>63.6</v>
      </c>
      <c r="F12" t="n">
        <v>56.67</v>
      </c>
      <c r="G12" t="n">
        <v>23.78</v>
      </c>
      <c r="H12" t="n">
        <v>0.38</v>
      </c>
      <c r="I12" t="n">
        <v>143</v>
      </c>
      <c r="J12" t="n">
        <v>162.68</v>
      </c>
      <c r="K12" t="n">
        <v>50.28</v>
      </c>
      <c r="L12" t="n">
        <v>3.5</v>
      </c>
      <c r="M12" t="n">
        <v>141</v>
      </c>
      <c r="N12" t="n">
        <v>28.9</v>
      </c>
      <c r="O12" t="n">
        <v>20298.34</v>
      </c>
      <c r="P12" t="n">
        <v>693.5700000000001</v>
      </c>
      <c r="Q12" t="n">
        <v>1367.84</v>
      </c>
      <c r="R12" t="n">
        <v>239.78</v>
      </c>
      <c r="S12" t="n">
        <v>104.26</v>
      </c>
      <c r="T12" t="n">
        <v>66231.39999999999</v>
      </c>
      <c r="U12" t="n">
        <v>0.43</v>
      </c>
      <c r="V12" t="n">
        <v>0.85</v>
      </c>
      <c r="W12" t="n">
        <v>20.87</v>
      </c>
      <c r="X12" t="n">
        <v>4.08</v>
      </c>
      <c r="Y12" t="n">
        <v>1</v>
      </c>
      <c r="Z12" t="n">
        <v>10</v>
      </c>
      <c r="AA12" t="n">
        <v>1649.935583356117</v>
      </c>
      <c r="AB12" t="n">
        <v>2257.514655168516</v>
      </c>
      <c r="AC12" t="n">
        <v>2042.06062492095</v>
      </c>
      <c r="AD12" t="n">
        <v>1649935.583356117</v>
      </c>
      <c r="AE12" t="n">
        <v>2257514.655168516</v>
      </c>
      <c r="AF12" t="n">
        <v>2.332953698752226e-06</v>
      </c>
      <c r="AG12" t="n">
        <v>2.65</v>
      </c>
      <c r="AH12" t="n">
        <v>2042060.62492095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1.5881</v>
      </c>
      <c r="E13" t="n">
        <v>62.97</v>
      </c>
      <c r="F13" t="n">
        <v>56.36</v>
      </c>
      <c r="G13" t="n">
        <v>25.43</v>
      </c>
      <c r="H13" t="n">
        <v>0.41</v>
      </c>
      <c r="I13" t="n">
        <v>133</v>
      </c>
      <c r="J13" t="n">
        <v>163.04</v>
      </c>
      <c r="K13" t="n">
        <v>50.28</v>
      </c>
      <c r="L13" t="n">
        <v>3.75</v>
      </c>
      <c r="M13" t="n">
        <v>131</v>
      </c>
      <c r="N13" t="n">
        <v>29.01</v>
      </c>
      <c r="O13" t="n">
        <v>20342.46</v>
      </c>
      <c r="P13" t="n">
        <v>688.52</v>
      </c>
      <c r="Q13" t="n">
        <v>1367.76</v>
      </c>
      <c r="R13" t="n">
        <v>229.39</v>
      </c>
      <c r="S13" t="n">
        <v>104.26</v>
      </c>
      <c r="T13" t="n">
        <v>61088.43</v>
      </c>
      <c r="U13" t="n">
        <v>0.45</v>
      </c>
      <c r="V13" t="n">
        <v>0.85</v>
      </c>
      <c r="W13" t="n">
        <v>20.86</v>
      </c>
      <c r="X13" t="n">
        <v>3.77</v>
      </c>
      <c r="Y13" t="n">
        <v>1</v>
      </c>
      <c r="Z13" t="n">
        <v>10</v>
      </c>
      <c r="AA13" t="n">
        <v>1622.83302846635</v>
      </c>
      <c r="AB13" t="n">
        <v>2220.431743888002</v>
      </c>
      <c r="AC13" t="n">
        <v>2008.516854646856</v>
      </c>
      <c r="AD13" t="n">
        <v>1622833.02846635</v>
      </c>
      <c r="AE13" t="n">
        <v>2220431.743888002</v>
      </c>
      <c r="AF13" t="n">
        <v>2.356397487113407e-06</v>
      </c>
      <c r="AG13" t="n">
        <v>2.62375</v>
      </c>
      <c r="AH13" t="n">
        <v>2008516.854646855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1.6014</v>
      </c>
      <c r="E14" t="n">
        <v>62.45</v>
      </c>
      <c r="F14" t="n">
        <v>56.13</v>
      </c>
      <c r="G14" t="n">
        <v>27.16</v>
      </c>
      <c r="H14" t="n">
        <v>0.43</v>
      </c>
      <c r="I14" t="n">
        <v>124</v>
      </c>
      <c r="J14" t="n">
        <v>163.4</v>
      </c>
      <c r="K14" t="n">
        <v>50.28</v>
      </c>
      <c r="L14" t="n">
        <v>4</v>
      </c>
      <c r="M14" t="n">
        <v>122</v>
      </c>
      <c r="N14" t="n">
        <v>29.12</v>
      </c>
      <c r="O14" t="n">
        <v>20386.62</v>
      </c>
      <c r="P14" t="n">
        <v>684.64</v>
      </c>
      <c r="Q14" t="n">
        <v>1367.72</v>
      </c>
      <c r="R14" t="n">
        <v>222.14</v>
      </c>
      <c r="S14" t="n">
        <v>104.26</v>
      </c>
      <c r="T14" t="n">
        <v>57504.77</v>
      </c>
      <c r="U14" t="n">
        <v>0.47</v>
      </c>
      <c r="V14" t="n">
        <v>0.85</v>
      </c>
      <c r="W14" t="n">
        <v>20.84</v>
      </c>
      <c r="X14" t="n">
        <v>3.54</v>
      </c>
      <c r="Y14" t="n">
        <v>1</v>
      </c>
      <c r="Z14" t="n">
        <v>10</v>
      </c>
      <c r="AA14" t="n">
        <v>1601.292172109426</v>
      </c>
      <c r="AB14" t="n">
        <v>2190.958593904945</v>
      </c>
      <c r="AC14" t="n">
        <v>1981.856580732356</v>
      </c>
      <c r="AD14" t="n">
        <v>1601292.172109426</v>
      </c>
      <c r="AE14" t="n">
        <v>2190958.593904945</v>
      </c>
      <c r="AF14" t="n">
        <v>2.376131815290857e-06</v>
      </c>
      <c r="AG14" t="n">
        <v>2.602083333333333</v>
      </c>
      <c r="AH14" t="n">
        <v>1981856.580732356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1.615</v>
      </c>
      <c r="E15" t="n">
        <v>61.92</v>
      </c>
      <c r="F15" t="n">
        <v>55.86</v>
      </c>
      <c r="G15" t="n">
        <v>28.89</v>
      </c>
      <c r="H15" t="n">
        <v>0.46</v>
      </c>
      <c r="I15" t="n">
        <v>116</v>
      </c>
      <c r="J15" t="n">
        <v>163.76</v>
      </c>
      <c r="K15" t="n">
        <v>50.28</v>
      </c>
      <c r="L15" t="n">
        <v>4.25</v>
      </c>
      <c r="M15" t="n">
        <v>114</v>
      </c>
      <c r="N15" t="n">
        <v>29.23</v>
      </c>
      <c r="O15" t="n">
        <v>20430.81</v>
      </c>
      <c r="P15" t="n">
        <v>679.98</v>
      </c>
      <c r="Q15" t="n">
        <v>1367.62</v>
      </c>
      <c r="R15" t="n">
        <v>213.28</v>
      </c>
      <c r="S15" t="n">
        <v>104.26</v>
      </c>
      <c r="T15" t="n">
        <v>53115.61</v>
      </c>
      <c r="U15" t="n">
        <v>0.49</v>
      </c>
      <c r="V15" t="n">
        <v>0.86</v>
      </c>
      <c r="W15" t="n">
        <v>20.83</v>
      </c>
      <c r="X15" t="n">
        <v>3.27</v>
      </c>
      <c r="Y15" t="n">
        <v>1</v>
      </c>
      <c r="Z15" t="n">
        <v>10</v>
      </c>
      <c r="AA15" t="n">
        <v>1578.259786229453</v>
      </c>
      <c r="AB15" t="n">
        <v>2159.444667426815</v>
      </c>
      <c r="AC15" t="n">
        <v>1953.350299167225</v>
      </c>
      <c r="AD15" t="n">
        <v>1578259.786229453</v>
      </c>
      <c r="AE15" t="n">
        <v>2159444.667426815</v>
      </c>
      <c r="AF15" t="n">
        <v>2.396311278690355e-06</v>
      </c>
      <c r="AG15" t="n">
        <v>2.58</v>
      </c>
      <c r="AH15" t="n">
        <v>1953350.299167225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1.6255</v>
      </c>
      <c r="E16" t="n">
        <v>61.52</v>
      </c>
      <c r="F16" t="n">
        <v>55.68</v>
      </c>
      <c r="G16" t="n">
        <v>30.65</v>
      </c>
      <c r="H16" t="n">
        <v>0.49</v>
      </c>
      <c r="I16" t="n">
        <v>109</v>
      </c>
      <c r="J16" t="n">
        <v>164.12</v>
      </c>
      <c r="K16" t="n">
        <v>50.28</v>
      </c>
      <c r="L16" t="n">
        <v>4.5</v>
      </c>
      <c r="M16" t="n">
        <v>107</v>
      </c>
      <c r="N16" t="n">
        <v>29.34</v>
      </c>
      <c r="O16" t="n">
        <v>20475.04</v>
      </c>
      <c r="P16" t="n">
        <v>676.61</v>
      </c>
      <c r="Q16" t="n">
        <v>1367.69</v>
      </c>
      <c r="R16" t="n">
        <v>207.6</v>
      </c>
      <c r="S16" t="n">
        <v>104.26</v>
      </c>
      <c r="T16" t="n">
        <v>50310.07</v>
      </c>
      <c r="U16" t="n">
        <v>0.5</v>
      </c>
      <c r="V16" t="n">
        <v>0.86</v>
      </c>
      <c r="W16" t="n">
        <v>20.81</v>
      </c>
      <c r="X16" t="n">
        <v>3.1</v>
      </c>
      <c r="Y16" t="n">
        <v>1</v>
      </c>
      <c r="Z16" t="n">
        <v>10</v>
      </c>
      <c r="AA16" t="n">
        <v>1561.351394567824</v>
      </c>
      <c r="AB16" t="n">
        <v>2136.30986000978</v>
      </c>
      <c r="AC16" t="n">
        <v>1932.423445300166</v>
      </c>
      <c r="AD16" t="n">
        <v>1561351.394567824</v>
      </c>
      <c r="AE16" t="n">
        <v>2136309.86000978</v>
      </c>
      <c r="AF16" t="n">
        <v>2.411891011462026e-06</v>
      </c>
      <c r="AG16" t="n">
        <v>2.563333333333333</v>
      </c>
      <c r="AH16" t="n">
        <v>1932423.445300166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1.6344</v>
      </c>
      <c r="E17" t="n">
        <v>61.18</v>
      </c>
      <c r="F17" t="n">
        <v>55.54</v>
      </c>
      <c r="G17" t="n">
        <v>32.35</v>
      </c>
      <c r="H17" t="n">
        <v>0.51</v>
      </c>
      <c r="I17" t="n">
        <v>103</v>
      </c>
      <c r="J17" t="n">
        <v>164.48</v>
      </c>
      <c r="K17" t="n">
        <v>50.28</v>
      </c>
      <c r="L17" t="n">
        <v>4.75</v>
      </c>
      <c r="M17" t="n">
        <v>101</v>
      </c>
      <c r="N17" t="n">
        <v>29.45</v>
      </c>
      <c r="O17" t="n">
        <v>20519.3</v>
      </c>
      <c r="P17" t="n">
        <v>673.36</v>
      </c>
      <c r="Q17" t="n">
        <v>1367.62</v>
      </c>
      <c r="R17" t="n">
        <v>202.63</v>
      </c>
      <c r="S17" t="n">
        <v>104.26</v>
      </c>
      <c r="T17" t="n">
        <v>47854.25</v>
      </c>
      <c r="U17" t="n">
        <v>0.51</v>
      </c>
      <c r="V17" t="n">
        <v>0.86</v>
      </c>
      <c r="W17" t="n">
        <v>20.82</v>
      </c>
      <c r="X17" t="n">
        <v>2.96</v>
      </c>
      <c r="Y17" t="n">
        <v>1</v>
      </c>
      <c r="Z17" t="n">
        <v>10</v>
      </c>
      <c r="AA17" t="n">
        <v>1546.723987847183</v>
      </c>
      <c r="AB17" t="n">
        <v>2116.295996818959</v>
      </c>
      <c r="AC17" t="n">
        <v>1914.319677122644</v>
      </c>
      <c r="AD17" t="n">
        <v>1546723.987847183</v>
      </c>
      <c r="AE17" t="n">
        <v>2116295.996818959</v>
      </c>
      <c r="AF17" t="n">
        <v>2.42509668971611e-06</v>
      </c>
      <c r="AG17" t="n">
        <v>2.549166666666667</v>
      </c>
      <c r="AH17" t="n">
        <v>1914319.677122644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1.6448</v>
      </c>
      <c r="E18" t="n">
        <v>60.8</v>
      </c>
      <c r="F18" t="n">
        <v>55.35</v>
      </c>
      <c r="G18" t="n">
        <v>34.23</v>
      </c>
      <c r="H18" t="n">
        <v>0.54</v>
      </c>
      <c r="I18" t="n">
        <v>97</v>
      </c>
      <c r="J18" t="n">
        <v>164.83</v>
      </c>
      <c r="K18" t="n">
        <v>50.28</v>
      </c>
      <c r="L18" t="n">
        <v>5</v>
      </c>
      <c r="M18" t="n">
        <v>95</v>
      </c>
      <c r="N18" t="n">
        <v>29.55</v>
      </c>
      <c r="O18" t="n">
        <v>20563.61</v>
      </c>
      <c r="P18" t="n">
        <v>670.17</v>
      </c>
      <c r="Q18" t="n">
        <v>1367.54</v>
      </c>
      <c r="R18" t="n">
        <v>196.19</v>
      </c>
      <c r="S18" t="n">
        <v>104.26</v>
      </c>
      <c r="T18" t="n">
        <v>44664.54</v>
      </c>
      <c r="U18" t="n">
        <v>0.53</v>
      </c>
      <c r="V18" t="n">
        <v>0.87</v>
      </c>
      <c r="W18" t="n">
        <v>20.81</v>
      </c>
      <c r="X18" t="n">
        <v>2.76</v>
      </c>
      <c r="Y18" t="n">
        <v>1</v>
      </c>
      <c r="Z18" t="n">
        <v>10</v>
      </c>
      <c r="AA18" t="n">
        <v>1530.48287289254</v>
      </c>
      <c r="AB18" t="n">
        <v>2094.074186830593</v>
      </c>
      <c r="AC18" t="n">
        <v>1894.218685491061</v>
      </c>
      <c r="AD18" t="n">
        <v>1530482.87289254</v>
      </c>
      <c r="AE18" t="n">
        <v>2094074.186830593</v>
      </c>
      <c r="AF18" t="n">
        <v>2.440528044080431e-06</v>
      </c>
      <c r="AG18" t="n">
        <v>2.533333333333333</v>
      </c>
      <c r="AH18" t="n">
        <v>1894218.685491061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1.6532</v>
      </c>
      <c r="E19" t="n">
        <v>60.49</v>
      </c>
      <c r="F19" t="n">
        <v>55.2</v>
      </c>
      <c r="G19" t="n">
        <v>36</v>
      </c>
      <c r="H19" t="n">
        <v>0.5600000000000001</v>
      </c>
      <c r="I19" t="n">
        <v>92</v>
      </c>
      <c r="J19" t="n">
        <v>165.19</v>
      </c>
      <c r="K19" t="n">
        <v>50.28</v>
      </c>
      <c r="L19" t="n">
        <v>5.25</v>
      </c>
      <c r="M19" t="n">
        <v>90</v>
      </c>
      <c r="N19" t="n">
        <v>29.66</v>
      </c>
      <c r="O19" t="n">
        <v>20607.95</v>
      </c>
      <c r="P19" t="n">
        <v>666.72</v>
      </c>
      <c r="Q19" t="n">
        <v>1367.55</v>
      </c>
      <c r="R19" t="n">
        <v>191.27</v>
      </c>
      <c r="S19" t="n">
        <v>104.26</v>
      </c>
      <c r="T19" t="n">
        <v>42231.1</v>
      </c>
      <c r="U19" t="n">
        <v>0.55</v>
      </c>
      <c r="V19" t="n">
        <v>0.87</v>
      </c>
      <c r="W19" t="n">
        <v>20.8</v>
      </c>
      <c r="X19" t="n">
        <v>2.62</v>
      </c>
      <c r="Y19" t="n">
        <v>1</v>
      </c>
      <c r="Z19" t="n">
        <v>10</v>
      </c>
      <c r="AA19" t="n">
        <v>1516.266029223191</v>
      </c>
      <c r="AB19" t="n">
        <v>2074.622074119312</v>
      </c>
      <c r="AC19" t="n">
        <v>1876.623055115733</v>
      </c>
      <c r="AD19" t="n">
        <v>1516266.029223191</v>
      </c>
      <c r="AE19" t="n">
        <v>2074622.074119312</v>
      </c>
      <c r="AF19" t="n">
        <v>2.452991830297768e-06</v>
      </c>
      <c r="AG19" t="n">
        <v>2.520416666666667</v>
      </c>
      <c r="AH19" t="n">
        <v>1876623.055115733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1.6601</v>
      </c>
      <c r="E20" t="n">
        <v>60.24</v>
      </c>
      <c r="F20" t="n">
        <v>55.08</v>
      </c>
      <c r="G20" t="n">
        <v>37.55</v>
      </c>
      <c r="H20" t="n">
        <v>0.59</v>
      </c>
      <c r="I20" t="n">
        <v>88</v>
      </c>
      <c r="J20" t="n">
        <v>165.55</v>
      </c>
      <c r="K20" t="n">
        <v>50.28</v>
      </c>
      <c r="L20" t="n">
        <v>5.5</v>
      </c>
      <c r="M20" t="n">
        <v>86</v>
      </c>
      <c r="N20" t="n">
        <v>29.77</v>
      </c>
      <c r="O20" t="n">
        <v>20652.33</v>
      </c>
      <c r="P20" t="n">
        <v>664.36</v>
      </c>
      <c r="Q20" t="n">
        <v>1367.44</v>
      </c>
      <c r="R20" t="n">
        <v>187.76</v>
      </c>
      <c r="S20" t="n">
        <v>104.26</v>
      </c>
      <c r="T20" t="n">
        <v>40498.4</v>
      </c>
      <c r="U20" t="n">
        <v>0.5600000000000001</v>
      </c>
      <c r="V20" t="n">
        <v>0.87</v>
      </c>
      <c r="W20" t="n">
        <v>20.79</v>
      </c>
      <c r="X20" t="n">
        <v>2.5</v>
      </c>
      <c r="Y20" t="n">
        <v>1</v>
      </c>
      <c r="Z20" t="n">
        <v>10</v>
      </c>
      <c r="AA20" t="n">
        <v>1505.416810508709</v>
      </c>
      <c r="AB20" t="n">
        <v>2059.77769444041</v>
      </c>
      <c r="AC20" t="n">
        <v>1863.195402199167</v>
      </c>
      <c r="AD20" t="n">
        <v>1505416.810508709</v>
      </c>
      <c r="AE20" t="n">
        <v>2059777.69444041</v>
      </c>
      <c r="AF20" t="n">
        <v>2.463229940404866e-06</v>
      </c>
      <c r="AG20" t="n">
        <v>2.51</v>
      </c>
      <c r="AH20" t="n">
        <v>1863195.402199167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1.6667</v>
      </c>
      <c r="E21" t="n">
        <v>60</v>
      </c>
      <c r="F21" t="n">
        <v>54.97</v>
      </c>
      <c r="G21" t="n">
        <v>39.26</v>
      </c>
      <c r="H21" t="n">
        <v>0.61</v>
      </c>
      <c r="I21" t="n">
        <v>84</v>
      </c>
      <c r="J21" t="n">
        <v>165.91</v>
      </c>
      <c r="K21" t="n">
        <v>50.28</v>
      </c>
      <c r="L21" t="n">
        <v>5.75</v>
      </c>
      <c r="M21" t="n">
        <v>82</v>
      </c>
      <c r="N21" t="n">
        <v>29.88</v>
      </c>
      <c r="O21" t="n">
        <v>20696.74</v>
      </c>
      <c r="P21" t="n">
        <v>661.8200000000001</v>
      </c>
      <c r="Q21" t="n">
        <v>1367.65</v>
      </c>
      <c r="R21" t="n">
        <v>184.25</v>
      </c>
      <c r="S21" t="n">
        <v>104.26</v>
      </c>
      <c r="T21" t="n">
        <v>38760.59</v>
      </c>
      <c r="U21" t="n">
        <v>0.57</v>
      </c>
      <c r="V21" t="n">
        <v>0.87</v>
      </c>
      <c r="W21" t="n">
        <v>20.78</v>
      </c>
      <c r="X21" t="n">
        <v>2.38</v>
      </c>
      <c r="Y21" t="n">
        <v>1</v>
      </c>
      <c r="Z21" t="n">
        <v>10</v>
      </c>
      <c r="AA21" t="n">
        <v>1494.654916037834</v>
      </c>
      <c r="AB21" t="n">
        <v>2045.052795644082</v>
      </c>
      <c r="AC21" t="n">
        <v>1849.875827077436</v>
      </c>
      <c r="AD21" t="n">
        <v>1494654.916037834</v>
      </c>
      <c r="AE21" t="n">
        <v>2045052.795644082</v>
      </c>
      <c r="AF21" t="n">
        <v>2.473022915289917e-06</v>
      </c>
      <c r="AG21" t="n">
        <v>2.5</v>
      </c>
      <c r="AH21" t="n">
        <v>1849875.827077436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1.6734</v>
      </c>
      <c r="E22" t="n">
        <v>59.76</v>
      </c>
      <c r="F22" t="n">
        <v>54.85</v>
      </c>
      <c r="G22" t="n">
        <v>41.14</v>
      </c>
      <c r="H22" t="n">
        <v>0.64</v>
      </c>
      <c r="I22" t="n">
        <v>80</v>
      </c>
      <c r="J22" t="n">
        <v>166.27</v>
      </c>
      <c r="K22" t="n">
        <v>50.28</v>
      </c>
      <c r="L22" t="n">
        <v>6</v>
      </c>
      <c r="M22" t="n">
        <v>78</v>
      </c>
      <c r="N22" t="n">
        <v>29.99</v>
      </c>
      <c r="O22" t="n">
        <v>20741.2</v>
      </c>
      <c r="P22" t="n">
        <v>659.3099999999999</v>
      </c>
      <c r="Q22" t="n">
        <v>1367.41</v>
      </c>
      <c r="R22" t="n">
        <v>180.38</v>
      </c>
      <c r="S22" t="n">
        <v>104.26</v>
      </c>
      <c r="T22" t="n">
        <v>36846.77</v>
      </c>
      <c r="U22" t="n">
        <v>0.58</v>
      </c>
      <c r="V22" t="n">
        <v>0.87</v>
      </c>
      <c r="W22" t="n">
        <v>20.78</v>
      </c>
      <c r="X22" t="n">
        <v>2.27</v>
      </c>
      <c r="Y22" t="n">
        <v>1</v>
      </c>
      <c r="Z22" t="n">
        <v>10</v>
      </c>
      <c r="AA22" t="n">
        <v>1483.94181679906</v>
      </c>
      <c r="AB22" t="n">
        <v>2030.39466063701</v>
      </c>
      <c r="AC22" t="n">
        <v>1836.616643902617</v>
      </c>
      <c r="AD22" t="n">
        <v>1483941.81679906</v>
      </c>
      <c r="AE22" t="n">
        <v>2030394.66063701</v>
      </c>
      <c r="AF22" t="n">
        <v>2.482964268582316e-06</v>
      </c>
      <c r="AG22" t="n">
        <v>2.49</v>
      </c>
      <c r="AH22" t="n">
        <v>1836616.643902617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1.6786</v>
      </c>
      <c r="E23" t="n">
        <v>59.58</v>
      </c>
      <c r="F23" t="n">
        <v>54.77</v>
      </c>
      <c r="G23" t="n">
        <v>42.68</v>
      </c>
      <c r="H23" t="n">
        <v>0.66</v>
      </c>
      <c r="I23" t="n">
        <v>77</v>
      </c>
      <c r="J23" t="n">
        <v>166.64</v>
      </c>
      <c r="K23" t="n">
        <v>50.28</v>
      </c>
      <c r="L23" t="n">
        <v>6.25</v>
      </c>
      <c r="M23" t="n">
        <v>75</v>
      </c>
      <c r="N23" t="n">
        <v>30.11</v>
      </c>
      <c r="O23" t="n">
        <v>20785.69</v>
      </c>
      <c r="P23" t="n">
        <v>656.58</v>
      </c>
      <c r="Q23" t="n">
        <v>1367.54</v>
      </c>
      <c r="R23" t="n">
        <v>177.57</v>
      </c>
      <c r="S23" t="n">
        <v>104.26</v>
      </c>
      <c r="T23" t="n">
        <v>35457.64</v>
      </c>
      <c r="U23" t="n">
        <v>0.59</v>
      </c>
      <c r="V23" t="n">
        <v>0.88</v>
      </c>
      <c r="W23" t="n">
        <v>20.77</v>
      </c>
      <c r="X23" t="n">
        <v>2.19</v>
      </c>
      <c r="Y23" t="n">
        <v>1</v>
      </c>
      <c r="Z23" t="n">
        <v>10</v>
      </c>
      <c r="AA23" t="n">
        <v>1474.682154540597</v>
      </c>
      <c r="AB23" t="n">
        <v>2017.725182227513</v>
      </c>
      <c r="AC23" t="n">
        <v>1825.156322730798</v>
      </c>
      <c r="AD23" t="n">
        <v>1474682.154540597</v>
      </c>
      <c r="AE23" t="n">
        <v>2017725.182227513</v>
      </c>
      <c r="AF23" t="n">
        <v>2.490679945764477e-06</v>
      </c>
      <c r="AG23" t="n">
        <v>2.4825</v>
      </c>
      <c r="AH23" t="n">
        <v>1825156.322730798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1.6861</v>
      </c>
      <c r="E24" t="n">
        <v>59.31</v>
      </c>
      <c r="F24" t="n">
        <v>54.63</v>
      </c>
      <c r="G24" t="n">
        <v>44.9</v>
      </c>
      <c r="H24" t="n">
        <v>0.6899999999999999</v>
      </c>
      <c r="I24" t="n">
        <v>73</v>
      </c>
      <c r="J24" t="n">
        <v>167</v>
      </c>
      <c r="K24" t="n">
        <v>50.28</v>
      </c>
      <c r="L24" t="n">
        <v>6.5</v>
      </c>
      <c r="M24" t="n">
        <v>71</v>
      </c>
      <c r="N24" t="n">
        <v>30.22</v>
      </c>
      <c r="O24" t="n">
        <v>20830.22</v>
      </c>
      <c r="P24" t="n">
        <v>653.54</v>
      </c>
      <c r="Q24" t="n">
        <v>1367.49</v>
      </c>
      <c r="R24" t="n">
        <v>173.29</v>
      </c>
      <c r="S24" t="n">
        <v>104.26</v>
      </c>
      <c r="T24" t="n">
        <v>33336.72</v>
      </c>
      <c r="U24" t="n">
        <v>0.6</v>
      </c>
      <c r="V24" t="n">
        <v>0.88</v>
      </c>
      <c r="W24" t="n">
        <v>20.76</v>
      </c>
      <c r="X24" t="n">
        <v>2.05</v>
      </c>
      <c r="Y24" t="n">
        <v>1</v>
      </c>
      <c r="Z24" t="n">
        <v>10</v>
      </c>
      <c r="AA24" t="n">
        <v>1462.484699474405</v>
      </c>
      <c r="AB24" t="n">
        <v>2001.03608609221</v>
      </c>
      <c r="AC24" t="n">
        <v>1810.060010507354</v>
      </c>
      <c r="AD24" t="n">
        <v>1462484.699474405</v>
      </c>
      <c r="AE24" t="n">
        <v>2001036.08609221</v>
      </c>
      <c r="AF24" t="n">
        <v>2.50180832631567e-06</v>
      </c>
      <c r="AG24" t="n">
        <v>2.47125</v>
      </c>
      <c r="AH24" t="n">
        <v>1810060.010507355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1.689</v>
      </c>
      <c r="E25" t="n">
        <v>59.21</v>
      </c>
      <c r="F25" t="n">
        <v>54.6</v>
      </c>
      <c r="G25" t="n">
        <v>46.14</v>
      </c>
      <c r="H25" t="n">
        <v>0.71</v>
      </c>
      <c r="I25" t="n">
        <v>71</v>
      </c>
      <c r="J25" t="n">
        <v>167.36</v>
      </c>
      <c r="K25" t="n">
        <v>50.28</v>
      </c>
      <c r="L25" t="n">
        <v>6.75</v>
      </c>
      <c r="M25" t="n">
        <v>69</v>
      </c>
      <c r="N25" t="n">
        <v>30.33</v>
      </c>
      <c r="O25" t="n">
        <v>20874.78</v>
      </c>
      <c r="P25" t="n">
        <v>652.25</v>
      </c>
      <c r="Q25" t="n">
        <v>1367.4</v>
      </c>
      <c r="R25" t="n">
        <v>171.84</v>
      </c>
      <c r="S25" t="n">
        <v>104.26</v>
      </c>
      <c r="T25" t="n">
        <v>32619.77</v>
      </c>
      <c r="U25" t="n">
        <v>0.61</v>
      </c>
      <c r="V25" t="n">
        <v>0.88</v>
      </c>
      <c r="W25" t="n">
        <v>20.77</v>
      </c>
      <c r="X25" t="n">
        <v>2.02</v>
      </c>
      <c r="Y25" t="n">
        <v>1</v>
      </c>
      <c r="Z25" t="n">
        <v>10</v>
      </c>
      <c r="AA25" t="n">
        <v>1457.855361089661</v>
      </c>
      <c r="AB25" t="n">
        <v>1994.702021082207</v>
      </c>
      <c r="AC25" t="n">
        <v>1804.33045977199</v>
      </c>
      <c r="AD25" t="n">
        <v>1457855.361089661</v>
      </c>
      <c r="AE25" t="n">
        <v>1994702.021082207</v>
      </c>
      <c r="AF25" t="n">
        <v>2.506111300128799e-06</v>
      </c>
      <c r="AG25" t="n">
        <v>2.467083333333334</v>
      </c>
      <c r="AH25" t="n">
        <v>1804330.45977199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1.6945</v>
      </c>
      <c r="E26" t="n">
        <v>59.02</v>
      </c>
      <c r="F26" t="n">
        <v>54.5</v>
      </c>
      <c r="G26" t="n">
        <v>48.09</v>
      </c>
      <c r="H26" t="n">
        <v>0.74</v>
      </c>
      <c r="I26" t="n">
        <v>68</v>
      </c>
      <c r="J26" t="n">
        <v>167.72</v>
      </c>
      <c r="K26" t="n">
        <v>50.28</v>
      </c>
      <c r="L26" t="n">
        <v>7</v>
      </c>
      <c r="M26" t="n">
        <v>66</v>
      </c>
      <c r="N26" t="n">
        <v>30.44</v>
      </c>
      <c r="O26" t="n">
        <v>20919.39</v>
      </c>
      <c r="P26" t="n">
        <v>649.73</v>
      </c>
      <c r="Q26" t="n">
        <v>1367.51</v>
      </c>
      <c r="R26" t="n">
        <v>168.9</v>
      </c>
      <c r="S26" t="n">
        <v>104.26</v>
      </c>
      <c r="T26" t="n">
        <v>31167.05</v>
      </c>
      <c r="U26" t="n">
        <v>0.62</v>
      </c>
      <c r="V26" t="n">
        <v>0.88</v>
      </c>
      <c r="W26" t="n">
        <v>20.76</v>
      </c>
      <c r="X26" t="n">
        <v>1.92</v>
      </c>
      <c r="Y26" t="n">
        <v>1</v>
      </c>
      <c r="Z26" t="n">
        <v>10</v>
      </c>
      <c r="AA26" t="n">
        <v>1448.6212399367</v>
      </c>
      <c r="AB26" t="n">
        <v>1982.067489140052</v>
      </c>
      <c r="AC26" t="n">
        <v>1792.901749825718</v>
      </c>
      <c r="AD26" t="n">
        <v>1448621.2399367</v>
      </c>
      <c r="AE26" t="n">
        <v>1982067.489140052</v>
      </c>
      <c r="AF26" t="n">
        <v>2.514272112533007e-06</v>
      </c>
      <c r="AG26" t="n">
        <v>2.459166666666667</v>
      </c>
      <c r="AH26" t="n">
        <v>1792901.749825718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1.6991</v>
      </c>
      <c r="E27" t="n">
        <v>58.85</v>
      </c>
      <c r="F27" t="n">
        <v>54.44</v>
      </c>
      <c r="G27" t="n">
        <v>50.25</v>
      </c>
      <c r="H27" t="n">
        <v>0.76</v>
      </c>
      <c r="I27" t="n">
        <v>65</v>
      </c>
      <c r="J27" t="n">
        <v>168.08</v>
      </c>
      <c r="K27" t="n">
        <v>50.28</v>
      </c>
      <c r="L27" t="n">
        <v>7.25</v>
      </c>
      <c r="M27" t="n">
        <v>63</v>
      </c>
      <c r="N27" t="n">
        <v>30.55</v>
      </c>
      <c r="O27" t="n">
        <v>20964.03</v>
      </c>
      <c r="P27" t="n">
        <v>647.83</v>
      </c>
      <c r="Q27" t="n">
        <v>1367.42</v>
      </c>
      <c r="R27" t="n">
        <v>166.63</v>
      </c>
      <c r="S27" t="n">
        <v>104.26</v>
      </c>
      <c r="T27" t="n">
        <v>30048.23</v>
      </c>
      <c r="U27" t="n">
        <v>0.63</v>
      </c>
      <c r="V27" t="n">
        <v>0.88</v>
      </c>
      <c r="W27" t="n">
        <v>20.76</v>
      </c>
      <c r="X27" t="n">
        <v>1.85</v>
      </c>
      <c r="Y27" t="n">
        <v>1</v>
      </c>
      <c r="Z27" t="n">
        <v>10</v>
      </c>
      <c r="AA27" t="n">
        <v>1441.449488350486</v>
      </c>
      <c r="AB27" t="n">
        <v>1972.254782224445</v>
      </c>
      <c r="AC27" t="n">
        <v>1784.025553885915</v>
      </c>
      <c r="AD27" t="n">
        <v>1441449.488350486</v>
      </c>
      <c r="AE27" t="n">
        <v>1972254.782224445</v>
      </c>
      <c r="AF27" t="n">
        <v>2.521097519271073e-06</v>
      </c>
      <c r="AG27" t="n">
        <v>2.452083333333333</v>
      </c>
      <c r="AH27" t="n">
        <v>1784025.553885915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1.7026</v>
      </c>
      <c r="E28" t="n">
        <v>58.73</v>
      </c>
      <c r="F28" t="n">
        <v>54.38</v>
      </c>
      <c r="G28" t="n">
        <v>51.79</v>
      </c>
      <c r="H28" t="n">
        <v>0.79</v>
      </c>
      <c r="I28" t="n">
        <v>63</v>
      </c>
      <c r="J28" t="n">
        <v>168.44</v>
      </c>
      <c r="K28" t="n">
        <v>50.28</v>
      </c>
      <c r="L28" t="n">
        <v>7.5</v>
      </c>
      <c r="M28" t="n">
        <v>61</v>
      </c>
      <c r="N28" t="n">
        <v>30.66</v>
      </c>
      <c r="O28" t="n">
        <v>21008.71</v>
      </c>
      <c r="P28" t="n">
        <v>645.97</v>
      </c>
      <c r="Q28" t="n">
        <v>1367.33</v>
      </c>
      <c r="R28" t="n">
        <v>165.11</v>
      </c>
      <c r="S28" t="n">
        <v>104.26</v>
      </c>
      <c r="T28" t="n">
        <v>29296.51</v>
      </c>
      <c r="U28" t="n">
        <v>0.63</v>
      </c>
      <c r="V28" t="n">
        <v>0.88</v>
      </c>
      <c r="W28" t="n">
        <v>20.75</v>
      </c>
      <c r="X28" t="n">
        <v>1.8</v>
      </c>
      <c r="Y28" t="n">
        <v>1</v>
      </c>
      <c r="Z28" t="n">
        <v>10</v>
      </c>
      <c r="AA28" t="n">
        <v>1435.303524579618</v>
      </c>
      <c r="AB28" t="n">
        <v>1963.845603452357</v>
      </c>
      <c r="AC28" t="n">
        <v>1776.418935333479</v>
      </c>
      <c r="AD28" t="n">
        <v>1435303.524579618</v>
      </c>
      <c r="AE28" t="n">
        <v>1963845.603452357</v>
      </c>
      <c r="AF28" t="n">
        <v>2.526290763528296e-06</v>
      </c>
      <c r="AG28" t="n">
        <v>2.447083333333333</v>
      </c>
      <c r="AH28" t="n">
        <v>1776418.935333479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1.7076</v>
      </c>
      <c r="E29" t="n">
        <v>58.56</v>
      </c>
      <c r="F29" t="n">
        <v>54.27</v>
      </c>
      <c r="G29" t="n">
        <v>53.38</v>
      </c>
      <c r="H29" t="n">
        <v>0.8100000000000001</v>
      </c>
      <c r="I29" t="n">
        <v>61</v>
      </c>
      <c r="J29" t="n">
        <v>168.81</v>
      </c>
      <c r="K29" t="n">
        <v>50.28</v>
      </c>
      <c r="L29" t="n">
        <v>7.75</v>
      </c>
      <c r="M29" t="n">
        <v>59</v>
      </c>
      <c r="N29" t="n">
        <v>30.78</v>
      </c>
      <c r="O29" t="n">
        <v>21053.43</v>
      </c>
      <c r="P29" t="n">
        <v>643.1900000000001</v>
      </c>
      <c r="Q29" t="n">
        <v>1367.27</v>
      </c>
      <c r="R29" t="n">
        <v>161.64</v>
      </c>
      <c r="S29" t="n">
        <v>104.26</v>
      </c>
      <c r="T29" t="n">
        <v>27571.84</v>
      </c>
      <c r="U29" t="n">
        <v>0.65</v>
      </c>
      <c r="V29" t="n">
        <v>0.88</v>
      </c>
      <c r="W29" t="n">
        <v>20.74</v>
      </c>
      <c r="X29" t="n">
        <v>1.69</v>
      </c>
      <c r="Y29" t="n">
        <v>1</v>
      </c>
      <c r="Z29" t="n">
        <v>10</v>
      </c>
      <c r="AA29" t="n">
        <v>1426.174037398332</v>
      </c>
      <c r="AB29" t="n">
        <v>1951.354236326373</v>
      </c>
      <c r="AC29" t="n">
        <v>1765.119726754255</v>
      </c>
      <c r="AD29" t="n">
        <v>1426174.037398332</v>
      </c>
      <c r="AE29" t="n">
        <v>1951354.236326373</v>
      </c>
      <c r="AF29" t="n">
        <v>2.533709683895759e-06</v>
      </c>
      <c r="AG29" t="n">
        <v>2.44</v>
      </c>
      <c r="AH29" t="n">
        <v>1765119.726754255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1.711</v>
      </c>
      <c r="E30" t="n">
        <v>58.44</v>
      </c>
      <c r="F30" t="n">
        <v>54.22</v>
      </c>
      <c r="G30" t="n">
        <v>55.14</v>
      </c>
      <c r="H30" t="n">
        <v>0.84</v>
      </c>
      <c r="I30" t="n">
        <v>59</v>
      </c>
      <c r="J30" t="n">
        <v>169.17</v>
      </c>
      <c r="K30" t="n">
        <v>50.28</v>
      </c>
      <c r="L30" t="n">
        <v>8</v>
      </c>
      <c r="M30" t="n">
        <v>57</v>
      </c>
      <c r="N30" t="n">
        <v>30.89</v>
      </c>
      <c r="O30" t="n">
        <v>21098.19</v>
      </c>
      <c r="P30" t="n">
        <v>641.53</v>
      </c>
      <c r="Q30" t="n">
        <v>1367.42</v>
      </c>
      <c r="R30" t="n">
        <v>159.83</v>
      </c>
      <c r="S30" t="n">
        <v>104.26</v>
      </c>
      <c r="T30" t="n">
        <v>26678.41</v>
      </c>
      <c r="U30" t="n">
        <v>0.65</v>
      </c>
      <c r="V30" t="n">
        <v>0.88</v>
      </c>
      <c r="W30" t="n">
        <v>20.74</v>
      </c>
      <c r="X30" t="n">
        <v>1.64</v>
      </c>
      <c r="Y30" t="n">
        <v>1</v>
      </c>
      <c r="Z30" t="n">
        <v>10</v>
      </c>
      <c r="AA30" t="n">
        <v>1420.543831839557</v>
      </c>
      <c r="AB30" t="n">
        <v>1943.650740693718</v>
      </c>
      <c r="AC30" t="n">
        <v>1758.151441932857</v>
      </c>
      <c r="AD30" t="n">
        <v>1420543.831839557</v>
      </c>
      <c r="AE30" t="n">
        <v>1943650.740693718</v>
      </c>
      <c r="AF30" t="n">
        <v>2.538754549745633e-06</v>
      </c>
      <c r="AG30" t="n">
        <v>2.435</v>
      </c>
      <c r="AH30" t="n">
        <v>1758151.441932857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1.7139</v>
      </c>
      <c r="E31" t="n">
        <v>58.35</v>
      </c>
      <c r="F31" t="n">
        <v>54.19</v>
      </c>
      <c r="G31" t="n">
        <v>57.04</v>
      </c>
      <c r="H31" t="n">
        <v>0.86</v>
      </c>
      <c r="I31" t="n">
        <v>57</v>
      </c>
      <c r="J31" t="n">
        <v>169.53</v>
      </c>
      <c r="K31" t="n">
        <v>50.28</v>
      </c>
      <c r="L31" t="n">
        <v>8.25</v>
      </c>
      <c r="M31" t="n">
        <v>55</v>
      </c>
      <c r="N31" t="n">
        <v>31</v>
      </c>
      <c r="O31" t="n">
        <v>21142.98</v>
      </c>
      <c r="P31" t="n">
        <v>639.63</v>
      </c>
      <c r="Q31" t="n">
        <v>1367.29</v>
      </c>
      <c r="R31" t="n">
        <v>159.08</v>
      </c>
      <c r="S31" t="n">
        <v>104.26</v>
      </c>
      <c r="T31" t="n">
        <v>26312.89</v>
      </c>
      <c r="U31" t="n">
        <v>0.66</v>
      </c>
      <c r="V31" t="n">
        <v>0.88</v>
      </c>
      <c r="W31" t="n">
        <v>20.73</v>
      </c>
      <c r="X31" t="n">
        <v>1.61</v>
      </c>
      <c r="Y31" t="n">
        <v>1</v>
      </c>
      <c r="Z31" t="n">
        <v>10</v>
      </c>
      <c r="AA31" t="n">
        <v>1415.194709873179</v>
      </c>
      <c r="AB31" t="n">
        <v>1936.331836032714</v>
      </c>
      <c r="AC31" t="n">
        <v>1751.531043260551</v>
      </c>
      <c r="AD31" t="n">
        <v>1415194.709873179</v>
      </c>
      <c r="AE31" t="n">
        <v>1936331.836032714</v>
      </c>
      <c r="AF31" t="n">
        <v>2.543057523558761e-06</v>
      </c>
      <c r="AG31" t="n">
        <v>2.43125</v>
      </c>
      <c r="AH31" t="n">
        <v>1751531.043260551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1.7176</v>
      </c>
      <c r="E32" t="n">
        <v>58.22</v>
      </c>
      <c r="F32" t="n">
        <v>54.12</v>
      </c>
      <c r="G32" t="n">
        <v>59.04</v>
      </c>
      <c r="H32" t="n">
        <v>0.89</v>
      </c>
      <c r="I32" t="n">
        <v>55</v>
      </c>
      <c r="J32" t="n">
        <v>169.9</v>
      </c>
      <c r="K32" t="n">
        <v>50.28</v>
      </c>
      <c r="L32" t="n">
        <v>8.5</v>
      </c>
      <c r="M32" t="n">
        <v>53</v>
      </c>
      <c r="N32" t="n">
        <v>31.12</v>
      </c>
      <c r="O32" t="n">
        <v>21187.82</v>
      </c>
      <c r="P32" t="n">
        <v>638.22</v>
      </c>
      <c r="Q32" t="n">
        <v>1367.32</v>
      </c>
      <c r="R32" t="n">
        <v>156.81</v>
      </c>
      <c r="S32" t="n">
        <v>104.26</v>
      </c>
      <c r="T32" t="n">
        <v>25183.82</v>
      </c>
      <c r="U32" t="n">
        <v>0.66</v>
      </c>
      <c r="V32" t="n">
        <v>0.89</v>
      </c>
      <c r="W32" t="n">
        <v>20.73</v>
      </c>
      <c r="X32" t="n">
        <v>1.54</v>
      </c>
      <c r="Y32" t="n">
        <v>1</v>
      </c>
      <c r="Z32" t="n">
        <v>10</v>
      </c>
      <c r="AA32" t="n">
        <v>1409.533019563117</v>
      </c>
      <c r="AB32" t="n">
        <v>1928.585261574338</v>
      </c>
      <c r="AC32" t="n">
        <v>1744.523790996098</v>
      </c>
      <c r="AD32" t="n">
        <v>1409533.019563117</v>
      </c>
      <c r="AE32" t="n">
        <v>1928585.261574338</v>
      </c>
      <c r="AF32" t="n">
        <v>2.548547524630684e-06</v>
      </c>
      <c r="AG32" t="n">
        <v>2.425833333333333</v>
      </c>
      <c r="AH32" t="n">
        <v>1744523.790996098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1.7212</v>
      </c>
      <c r="E33" t="n">
        <v>58.1</v>
      </c>
      <c r="F33" t="n">
        <v>54.07</v>
      </c>
      <c r="G33" t="n">
        <v>61.21</v>
      </c>
      <c r="H33" t="n">
        <v>0.91</v>
      </c>
      <c r="I33" t="n">
        <v>53</v>
      </c>
      <c r="J33" t="n">
        <v>170.26</v>
      </c>
      <c r="K33" t="n">
        <v>50.28</v>
      </c>
      <c r="L33" t="n">
        <v>8.75</v>
      </c>
      <c r="M33" t="n">
        <v>51</v>
      </c>
      <c r="N33" t="n">
        <v>31.23</v>
      </c>
      <c r="O33" t="n">
        <v>21232.69</v>
      </c>
      <c r="P33" t="n">
        <v>635.4</v>
      </c>
      <c r="Q33" t="n">
        <v>1367.19</v>
      </c>
      <c r="R33" t="n">
        <v>154.94</v>
      </c>
      <c r="S33" t="n">
        <v>104.26</v>
      </c>
      <c r="T33" t="n">
        <v>24262.75</v>
      </c>
      <c r="U33" t="n">
        <v>0.67</v>
      </c>
      <c r="V33" t="n">
        <v>0.89</v>
      </c>
      <c r="W33" t="n">
        <v>20.73</v>
      </c>
      <c r="X33" t="n">
        <v>1.49</v>
      </c>
      <c r="Y33" t="n">
        <v>1</v>
      </c>
      <c r="Z33" t="n">
        <v>10</v>
      </c>
      <c r="AA33" t="n">
        <v>1402.177530231071</v>
      </c>
      <c r="AB33" t="n">
        <v>1918.521156568946</v>
      </c>
      <c r="AC33" t="n">
        <v>1735.42019004736</v>
      </c>
      <c r="AD33" t="n">
        <v>1402177.530231071</v>
      </c>
      <c r="AE33" t="n">
        <v>1918521.156568946</v>
      </c>
      <c r="AF33" t="n">
        <v>2.553889147295257e-06</v>
      </c>
      <c r="AG33" t="n">
        <v>2.420833333333333</v>
      </c>
      <c r="AH33" t="n">
        <v>1735420.19004736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1.7227</v>
      </c>
      <c r="E34" t="n">
        <v>58.05</v>
      </c>
      <c r="F34" t="n">
        <v>54.05</v>
      </c>
      <c r="G34" t="n">
        <v>62.36</v>
      </c>
      <c r="H34" t="n">
        <v>0.9399999999999999</v>
      </c>
      <c r="I34" t="n">
        <v>52</v>
      </c>
      <c r="J34" t="n">
        <v>170.62</v>
      </c>
      <c r="K34" t="n">
        <v>50.28</v>
      </c>
      <c r="L34" t="n">
        <v>9</v>
      </c>
      <c r="M34" t="n">
        <v>50</v>
      </c>
      <c r="N34" t="n">
        <v>31.34</v>
      </c>
      <c r="O34" t="n">
        <v>21277.6</v>
      </c>
      <c r="P34" t="n">
        <v>634.55</v>
      </c>
      <c r="Q34" t="n">
        <v>1367.22</v>
      </c>
      <c r="R34" t="n">
        <v>154.23</v>
      </c>
      <c r="S34" t="n">
        <v>104.26</v>
      </c>
      <c r="T34" t="n">
        <v>23910.71</v>
      </c>
      <c r="U34" t="n">
        <v>0.68</v>
      </c>
      <c r="V34" t="n">
        <v>0.89</v>
      </c>
      <c r="W34" t="n">
        <v>20.73</v>
      </c>
      <c r="X34" t="n">
        <v>1.47</v>
      </c>
      <c r="Y34" t="n">
        <v>1</v>
      </c>
      <c r="Z34" t="n">
        <v>10</v>
      </c>
      <c r="AA34" t="n">
        <v>1399.585517295709</v>
      </c>
      <c r="AB34" t="n">
        <v>1914.974650119243</v>
      </c>
      <c r="AC34" t="n">
        <v>1732.212157195664</v>
      </c>
      <c r="AD34" t="n">
        <v>1399585.517295709</v>
      </c>
      <c r="AE34" t="n">
        <v>1914974.650119243</v>
      </c>
      <c r="AF34" t="n">
        <v>2.556114823405495e-06</v>
      </c>
      <c r="AG34" t="n">
        <v>2.41875</v>
      </c>
      <c r="AH34" t="n">
        <v>1732212.157195664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1.7271</v>
      </c>
      <c r="E35" t="n">
        <v>57.9</v>
      </c>
      <c r="F35" t="n">
        <v>53.96</v>
      </c>
      <c r="G35" t="n">
        <v>64.76000000000001</v>
      </c>
      <c r="H35" t="n">
        <v>0.96</v>
      </c>
      <c r="I35" t="n">
        <v>50</v>
      </c>
      <c r="J35" t="n">
        <v>170.99</v>
      </c>
      <c r="K35" t="n">
        <v>50.28</v>
      </c>
      <c r="L35" t="n">
        <v>9.25</v>
      </c>
      <c r="M35" t="n">
        <v>48</v>
      </c>
      <c r="N35" t="n">
        <v>31.46</v>
      </c>
      <c r="O35" t="n">
        <v>21322.55</v>
      </c>
      <c r="P35" t="n">
        <v>632.04</v>
      </c>
      <c r="Q35" t="n">
        <v>1367.3</v>
      </c>
      <c r="R35" t="n">
        <v>151.51</v>
      </c>
      <c r="S35" t="n">
        <v>104.26</v>
      </c>
      <c r="T35" t="n">
        <v>22559.81</v>
      </c>
      <c r="U35" t="n">
        <v>0.6899999999999999</v>
      </c>
      <c r="V35" t="n">
        <v>0.89</v>
      </c>
      <c r="W35" t="n">
        <v>20.73</v>
      </c>
      <c r="X35" t="n">
        <v>1.38</v>
      </c>
      <c r="Y35" t="n">
        <v>1</v>
      </c>
      <c r="Z35" t="n">
        <v>10</v>
      </c>
      <c r="AA35" t="n">
        <v>1391.703435935996</v>
      </c>
      <c r="AB35" t="n">
        <v>1904.190038669997</v>
      </c>
      <c r="AC35" t="n">
        <v>1722.456813926836</v>
      </c>
      <c r="AD35" t="n">
        <v>1391703.435935996</v>
      </c>
      <c r="AE35" t="n">
        <v>1904190.038669997</v>
      </c>
      <c r="AF35" t="n">
        <v>2.562643473328862e-06</v>
      </c>
      <c r="AG35" t="n">
        <v>2.4125</v>
      </c>
      <c r="AH35" t="n">
        <v>1722456.813926836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1.7283</v>
      </c>
      <c r="E36" t="n">
        <v>57.86</v>
      </c>
      <c r="F36" t="n">
        <v>53.96</v>
      </c>
      <c r="G36" t="n">
        <v>66.06999999999999</v>
      </c>
      <c r="H36" t="n">
        <v>0.98</v>
      </c>
      <c r="I36" t="n">
        <v>49</v>
      </c>
      <c r="J36" t="n">
        <v>171.35</v>
      </c>
      <c r="K36" t="n">
        <v>50.28</v>
      </c>
      <c r="L36" t="n">
        <v>9.5</v>
      </c>
      <c r="M36" t="n">
        <v>47</v>
      </c>
      <c r="N36" t="n">
        <v>31.57</v>
      </c>
      <c r="O36" t="n">
        <v>21367.54</v>
      </c>
      <c r="P36" t="n">
        <v>630.77</v>
      </c>
      <c r="Q36" t="n">
        <v>1367.35</v>
      </c>
      <c r="R36" t="n">
        <v>151.17</v>
      </c>
      <c r="S36" t="n">
        <v>104.26</v>
      </c>
      <c r="T36" t="n">
        <v>22394.41</v>
      </c>
      <c r="U36" t="n">
        <v>0.6899999999999999</v>
      </c>
      <c r="V36" t="n">
        <v>0.89</v>
      </c>
      <c r="W36" t="n">
        <v>20.73</v>
      </c>
      <c r="X36" t="n">
        <v>1.38</v>
      </c>
      <c r="Y36" t="n">
        <v>1</v>
      </c>
      <c r="Z36" t="n">
        <v>10</v>
      </c>
      <c r="AA36" t="n">
        <v>1388.960893691033</v>
      </c>
      <c r="AB36" t="n">
        <v>1900.437571378014</v>
      </c>
      <c r="AC36" t="n">
        <v>1719.062476846579</v>
      </c>
      <c r="AD36" t="n">
        <v>1388960.893691033</v>
      </c>
      <c r="AE36" t="n">
        <v>1900437.571378014</v>
      </c>
      <c r="AF36" t="n">
        <v>2.564424014217053e-06</v>
      </c>
      <c r="AG36" t="n">
        <v>2.410833333333333</v>
      </c>
      <c r="AH36" t="n">
        <v>1719062.476846579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1.7302</v>
      </c>
      <c r="E37" t="n">
        <v>57.8</v>
      </c>
      <c r="F37" t="n">
        <v>53.92</v>
      </c>
      <c r="G37" t="n">
        <v>67.41</v>
      </c>
      <c r="H37" t="n">
        <v>1.01</v>
      </c>
      <c r="I37" t="n">
        <v>48</v>
      </c>
      <c r="J37" t="n">
        <v>171.72</v>
      </c>
      <c r="K37" t="n">
        <v>50.28</v>
      </c>
      <c r="L37" t="n">
        <v>9.75</v>
      </c>
      <c r="M37" t="n">
        <v>46</v>
      </c>
      <c r="N37" t="n">
        <v>31.69</v>
      </c>
      <c r="O37" t="n">
        <v>21412.57</v>
      </c>
      <c r="P37" t="n">
        <v>628.84</v>
      </c>
      <c r="Q37" t="n">
        <v>1367.33</v>
      </c>
      <c r="R37" t="n">
        <v>150.61</v>
      </c>
      <c r="S37" t="n">
        <v>104.26</v>
      </c>
      <c r="T37" t="n">
        <v>22119.97</v>
      </c>
      <c r="U37" t="n">
        <v>0.6899999999999999</v>
      </c>
      <c r="V37" t="n">
        <v>0.89</v>
      </c>
      <c r="W37" t="n">
        <v>20.71</v>
      </c>
      <c r="X37" t="n">
        <v>1.35</v>
      </c>
      <c r="Y37" t="n">
        <v>1</v>
      </c>
      <c r="Z37" t="n">
        <v>10</v>
      </c>
      <c r="AA37" t="n">
        <v>1384.383858929614</v>
      </c>
      <c r="AB37" t="n">
        <v>1894.175070492918</v>
      </c>
      <c r="AC37" t="n">
        <v>1713.397660256482</v>
      </c>
      <c r="AD37" t="n">
        <v>1384383.858929614</v>
      </c>
      <c r="AE37" t="n">
        <v>1894175.070492918</v>
      </c>
      <c r="AF37" t="n">
        <v>2.567243203956689e-06</v>
      </c>
      <c r="AG37" t="n">
        <v>2.408333333333333</v>
      </c>
      <c r="AH37" t="n">
        <v>1713397.660256482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1.7338</v>
      </c>
      <c r="E38" t="n">
        <v>57.68</v>
      </c>
      <c r="F38" t="n">
        <v>53.87</v>
      </c>
      <c r="G38" t="n">
        <v>70.27</v>
      </c>
      <c r="H38" t="n">
        <v>1.03</v>
      </c>
      <c r="I38" t="n">
        <v>46</v>
      </c>
      <c r="J38" t="n">
        <v>172.08</v>
      </c>
      <c r="K38" t="n">
        <v>50.28</v>
      </c>
      <c r="L38" t="n">
        <v>10</v>
      </c>
      <c r="M38" t="n">
        <v>44</v>
      </c>
      <c r="N38" t="n">
        <v>31.8</v>
      </c>
      <c r="O38" t="n">
        <v>21457.64</v>
      </c>
      <c r="P38" t="n">
        <v>626.97</v>
      </c>
      <c r="Q38" t="n">
        <v>1367.39</v>
      </c>
      <c r="R38" t="n">
        <v>148.8</v>
      </c>
      <c r="S38" t="n">
        <v>104.26</v>
      </c>
      <c r="T38" t="n">
        <v>21225.24</v>
      </c>
      <c r="U38" t="n">
        <v>0.7</v>
      </c>
      <c r="V38" t="n">
        <v>0.89</v>
      </c>
      <c r="W38" t="n">
        <v>20.71</v>
      </c>
      <c r="X38" t="n">
        <v>1.29</v>
      </c>
      <c r="Y38" t="n">
        <v>1</v>
      </c>
      <c r="Z38" t="n">
        <v>10</v>
      </c>
      <c r="AA38" t="n">
        <v>1378.458595199473</v>
      </c>
      <c r="AB38" t="n">
        <v>1886.067863253151</v>
      </c>
      <c r="AC38" t="n">
        <v>1706.064193497142</v>
      </c>
      <c r="AD38" t="n">
        <v>1378458.595199473</v>
      </c>
      <c r="AE38" t="n">
        <v>1886067.863253152</v>
      </c>
      <c r="AF38" t="n">
        <v>2.572584826621262e-06</v>
      </c>
      <c r="AG38" t="n">
        <v>2.403333333333333</v>
      </c>
      <c r="AH38" t="n">
        <v>1706064.193497142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1.7356</v>
      </c>
      <c r="E39" t="n">
        <v>57.62</v>
      </c>
      <c r="F39" t="n">
        <v>53.84</v>
      </c>
      <c r="G39" t="n">
        <v>71.79000000000001</v>
      </c>
      <c r="H39" t="n">
        <v>1.05</v>
      </c>
      <c r="I39" t="n">
        <v>45</v>
      </c>
      <c r="J39" t="n">
        <v>172.45</v>
      </c>
      <c r="K39" t="n">
        <v>50.28</v>
      </c>
      <c r="L39" t="n">
        <v>10.25</v>
      </c>
      <c r="M39" t="n">
        <v>43</v>
      </c>
      <c r="N39" t="n">
        <v>31.92</v>
      </c>
      <c r="O39" t="n">
        <v>21502.75</v>
      </c>
      <c r="P39" t="n">
        <v>625.76</v>
      </c>
      <c r="Q39" t="n">
        <v>1367.27</v>
      </c>
      <c r="R39" t="n">
        <v>147.4</v>
      </c>
      <c r="S39" t="n">
        <v>104.26</v>
      </c>
      <c r="T39" t="n">
        <v>20532.95</v>
      </c>
      <c r="U39" t="n">
        <v>0.71</v>
      </c>
      <c r="V39" t="n">
        <v>0.89</v>
      </c>
      <c r="W39" t="n">
        <v>20.72</v>
      </c>
      <c r="X39" t="n">
        <v>1.26</v>
      </c>
      <c r="Y39" t="n">
        <v>1</v>
      </c>
      <c r="Z39" t="n">
        <v>10</v>
      </c>
      <c r="AA39" t="n">
        <v>1375.077426252263</v>
      </c>
      <c r="AB39" t="n">
        <v>1881.441598732932</v>
      </c>
      <c r="AC39" t="n">
        <v>1701.879453169729</v>
      </c>
      <c r="AD39" t="n">
        <v>1375077.426252262</v>
      </c>
      <c r="AE39" t="n">
        <v>1881441.598732932</v>
      </c>
      <c r="AF39" t="n">
        <v>2.575255637953549e-06</v>
      </c>
      <c r="AG39" t="n">
        <v>2.400833333333333</v>
      </c>
      <c r="AH39" t="n">
        <v>1701879.453169729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1.737</v>
      </c>
      <c r="E40" t="n">
        <v>57.57</v>
      </c>
      <c r="F40" t="n">
        <v>53.83</v>
      </c>
      <c r="G40" t="n">
        <v>73.40000000000001</v>
      </c>
      <c r="H40" t="n">
        <v>1.08</v>
      </c>
      <c r="I40" t="n">
        <v>44</v>
      </c>
      <c r="J40" t="n">
        <v>172.82</v>
      </c>
      <c r="K40" t="n">
        <v>50.28</v>
      </c>
      <c r="L40" t="n">
        <v>10.5</v>
      </c>
      <c r="M40" t="n">
        <v>42</v>
      </c>
      <c r="N40" t="n">
        <v>32.04</v>
      </c>
      <c r="O40" t="n">
        <v>21547.89</v>
      </c>
      <c r="P40" t="n">
        <v>624.15</v>
      </c>
      <c r="Q40" t="n">
        <v>1367.23</v>
      </c>
      <c r="R40" t="n">
        <v>147.52</v>
      </c>
      <c r="S40" t="n">
        <v>104.26</v>
      </c>
      <c r="T40" t="n">
        <v>20594.96</v>
      </c>
      <c r="U40" t="n">
        <v>0.71</v>
      </c>
      <c r="V40" t="n">
        <v>0.89</v>
      </c>
      <c r="W40" t="n">
        <v>20.71</v>
      </c>
      <c r="X40" t="n">
        <v>1.25</v>
      </c>
      <c r="Y40" t="n">
        <v>1</v>
      </c>
      <c r="Z40" t="n">
        <v>10</v>
      </c>
      <c r="AA40" t="n">
        <v>1371.638175700981</v>
      </c>
      <c r="AB40" t="n">
        <v>1876.735864399642</v>
      </c>
      <c r="AC40" t="n">
        <v>1697.622827516669</v>
      </c>
      <c r="AD40" t="n">
        <v>1371638.17570098</v>
      </c>
      <c r="AE40" t="n">
        <v>1876735.864399642</v>
      </c>
      <c r="AF40" t="n">
        <v>2.577332935656438e-06</v>
      </c>
      <c r="AG40" t="n">
        <v>2.39875</v>
      </c>
      <c r="AH40" t="n">
        <v>1697622.827516669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1.7398</v>
      </c>
      <c r="E41" t="n">
        <v>57.48</v>
      </c>
      <c r="F41" t="n">
        <v>53.77</v>
      </c>
      <c r="G41" t="n">
        <v>75.03</v>
      </c>
      <c r="H41" t="n">
        <v>1.1</v>
      </c>
      <c r="I41" t="n">
        <v>43</v>
      </c>
      <c r="J41" t="n">
        <v>173.18</v>
      </c>
      <c r="K41" t="n">
        <v>50.28</v>
      </c>
      <c r="L41" t="n">
        <v>10.75</v>
      </c>
      <c r="M41" t="n">
        <v>41</v>
      </c>
      <c r="N41" t="n">
        <v>32.15</v>
      </c>
      <c r="O41" t="n">
        <v>21593.08</v>
      </c>
      <c r="P41" t="n">
        <v>622.08</v>
      </c>
      <c r="Q41" t="n">
        <v>1367.32</v>
      </c>
      <c r="R41" t="n">
        <v>144.91</v>
      </c>
      <c r="S41" t="n">
        <v>104.26</v>
      </c>
      <c r="T41" t="n">
        <v>19295.89</v>
      </c>
      <c r="U41" t="n">
        <v>0.72</v>
      </c>
      <c r="V41" t="n">
        <v>0.89</v>
      </c>
      <c r="W41" t="n">
        <v>20.72</v>
      </c>
      <c r="X41" t="n">
        <v>1.19</v>
      </c>
      <c r="Y41" t="n">
        <v>1</v>
      </c>
      <c r="Z41" t="n">
        <v>10</v>
      </c>
      <c r="AA41" t="n">
        <v>1366.024119981839</v>
      </c>
      <c r="AB41" t="n">
        <v>1869.054465690054</v>
      </c>
      <c r="AC41" t="n">
        <v>1690.674530719013</v>
      </c>
      <c r="AD41" t="n">
        <v>1366024.119981839</v>
      </c>
      <c r="AE41" t="n">
        <v>1869054.465690054</v>
      </c>
      <c r="AF41" t="n">
        <v>2.581487531062217e-06</v>
      </c>
      <c r="AG41" t="n">
        <v>2.395</v>
      </c>
      <c r="AH41" t="n">
        <v>1690674.530719013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1.7414</v>
      </c>
      <c r="E42" t="n">
        <v>57.43</v>
      </c>
      <c r="F42" t="n">
        <v>53.75</v>
      </c>
      <c r="G42" t="n">
        <v>76.78</v>
      </c>
      <c r="H42" t="n">
        <v>1.12</v>
      </c>
      <c r="I42" t="n">
        <v>42</v>
      </c>
      <c r="J42" t="n">
        <v>173.55</v>
      </c>
      <c r="K42" t="n">
        <v>50.28</v>
      </c>
      <c r="L42" t="n">
        <v>11</v>
      </c>
      <c r="M42" t="n">
        <v>40</v>
      </c>
      <c r="N42" t="n">
        <v>32.27</v>
      </c>
      <c r="O42" t="n">
        <v>21638.31</v>
      </c>
      <c r="P42" t="n">
        <v>620.63</v>
      </c>
      <c r="Q42" t="n">
        <v>1367.24</v>
      </c>
      <c r="R42" t="n">
        <v>144.67</v>
      </c>
      <c r="S42" t="n">
        <v>104.26</v>
      </c>
      <c r="T42" t="n">
        <v>19180.55</v>
      </c>
      <c r="U42" t="n">
        <v>0.72</v>
      </c>
      <c r="V42" t="n">
        <v>0.89</v>
      </c>
      <c r="W42" t="n">
        <v>20.71</v>
      </c>
      <c r="X42" t="n">
        <v>1.17</v>
      </c>
      <c r="Y42" t="n">
        <v>1</v>
      </c>
      <c r="Z42" t="n">
        <v>10</v>
      </c>
      <c r="AA42" t="n">
        <v>1362.580261849031</v>
      </c>
      <c r="AB42" t="n">
        <v>1864.342427060449</v>
      </c>
      <c r="AC42" t="n">
        <v>1686.41220244283</v>
      </c>
      <c r="AD42" t="n">
        <v>1362580.261849031</v>
      </c>
      <c r="AE42" t="n">
        <v>1864342.427060449</v>
      </c>
      <c r="AF42" t="n">
        <v>2.583861585579805e-06</v>
      </c>
      <c r="AG42" t="n">
        <v>2.392916666666667</v>
      </c>
      <c r="AH42" t="n">
        <v>1686412.202442829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1.7436</v>
      </c>
      <c r="E43" t="n">
        <v>57.35</v>
      </c>
      <c r="F43" t="n">
        <v>53.71</v>
      </c>
      <c r="G43" t="n">
        <v>78.59999999999999</v>
      </c>
      <c r="H43" t="n">
        <v>1.15</v>
      </c>
      <c r="I43" t="n">
        <v>41</v>
      </c>
      <c r="J43" t="n">
        <v>173.92</v>
      </c>
      <c r="K43" t="n">
        <v>50.28</v>
      </c>
      <c r="L43" t="n">
        <v>11.25</v>
      </c>
      <c r="M43" t="n">
        <v>39</v>
      </c>
      <c r="N43" t="n">
        <v>32.39</v>
      </c>
      <c r="O43" t="n">
        <v>21683.57</v>
      </c>
      <c r="P43" t="n">
        <v>618.79</v>
      </c>
      <c r="Q43" t="n">
        <v>1367.32</v>
      </c>
      <c r="R43" t="n">
        <v>143.38</v>
      </c>
      <c r="S43" t="n">
        <v>104.26</v>
      </c>
      <c r="T43" t="n">
        <v>18540.63</v>
      </c>
      <c r="U43" t="n">
        <v>0.73</v>
      </c>
      <c r="V43" t="n">
        <v>0.89</v>
      </c>
      <c r="W43" t="n">
        <v>20.71</v>
      </c>
      <c r="X43" t="n">
        <v>1.13</v>
      </c>
      <c r="Y43" t="n">
        <v>1</v>
      </c>
      <c r="Z43" t="n">
        <v>10</v>
      </c>
      <c r="AA43" t="n">
        <v>1357.953379035587</v>
      </c>
      <c r="AB43" t="n">
        <v>1858.011721871431</v>
      </c>
      <c r="AC43" t="n">
        <v>1680.685690871851</v>
      </c>
      <c r="AD43" t="n">
        <v>1357953.379035587</v>
      </c>
      <c r="AE43" t="n">
        <v>1858011.721871431</v>
      </c>
      <c r="AF43" t="n">
        <v>2.587125910541488e-06</v>
      </c>
      <c r="AG43" t="n">
        <v>2.389583333333333</v>
      </c>
      <c r="AH43" t="n">
        <v>1680685.690871851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1.7448</v>
      </c>
      <c r="E44" t="n">
        <v>57.31</v>
      </c>
      <c r="F44" t="n">
        <v>53.7</v>
      </c>
      <c r="G44" t="n">
        <v>80.55</v>
      </c>
      <c r="H44" t="n">
        <v>1.17</v>
      </c>
      <c r="I44" t="n">
        <v>40</v>
      </c>
      <c r="J44" t="n">
        <v>174.28</v>
      </c>
      <c r="K44" t="n">
        <v>50.28</v>
      </c>
      <c r="L44" t="n">
        <v>11.5</v>
      </c>
      <c r="M44" t="n">
        <v>38</v>
      </c>
      <c r="N44" t="n">
        <v>32.5</v>
      </c>
      <c r="O44" t="n">
        <v>21728.87</v>
      </c>
      <c r="P44" t="n">
        <v>617.95</v>
      </c>
      <c r="Q44" t="n">
        <v>1367.28</v>
      </c>
      <c r="R44" t="n">
        <v>143.12</v>
      </c>
      <c r="S44" t="n">
        <v>104.26</v>
      </c>
      <c r="T44" t="n">
        <v>18416.29</v>
      </c>
      <c r="U44" t="n">
        <v>0.73</v>
      </c>
      <c r="V44" t="n">
        <v>0.89</v>
      </c>
      <c r="W44" t="n">
        <v>20.71</v>
      </c>
      <c r="X44" t="n">
        <v>1.12</v>
      </c>
      <c r="Y44" t="n">
        <v>1</v>
      </c>
      <c r="Z44" t="n">
        <v>10</v>
      </c>
      <c r="AA44" t="n">
        <v>1355.767311328175</v>
      </c>
      <c r="AB44" t="n">
        <v>1855.02064759165</v>
      </c>
      <c r="AC44" t="n">
        <v>1677.980080523333</v>
      </c>
      <c r="AD44" t="n">
        <v>1355767.311328175</v>
      </c>
      <c r="AE44" t="n">
        <v>1855020.64759165</v>
      </c>
      <c r="AF44" t="n">
        <v>2.588906451429679e-06</v>
      </c>
      <c r="AG44" t="n">
        <v>2.387916666666667</v>
      </c>
      <c r="AH44" t="n">
        <v>1677980.080523333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1.7462</v>
      </c>
      <c r="E45" t="n">
        <v>57.27</v>
      </c>
      <c r="F45" t="n">
        <v>53.69</v>
      </c>
      <c r="G45" t="n">
        <v>82.59</v>
      </c>
      <c r="H45" t="n">
        <v>1.19</v>
      </c>
      <c r="I45" t="n">
        <v>39</v>
      </c>
      <c r="J45" t="n">
        <v>174.65</v>
      </c>
      <c r="K45" t="n">
        <v>50.28</v>
      </c>
      <c r="L45" t="n">
        <v>11.75</v>
      </c>
      <c r="M45" t="n">
        <v>37</v>
      </c>
      <c r="N45" t="n">
        <v>32.62</v>
      </c>
      <c r="O45" t="n">
        <v>21774.22</v>
      </c>
      <c r="P45" t="n">
        <v>615.88</v>
      </c>
      <c r="Q45" t="n">
        <v>1367.33</v>
      </c>
      <c r="R45" t="n">
        <v>142.31</v>
      </c>
      <c r="S45" t="n">
        <v>104.26</v>
      </c>
      <c r="T45" t="n">
        <v>18016.45</v>
      </c>
      <c r="U45" t="n">
        <v>0.73</v>
      </c>
      <c r="V45" t="n">
        <v>0.89</v>
      </c>
      <c r="W45" t="n">
        <v>20.72</v>
      </c>
      <c r="X45" t="n">
        <v>1.11</v>
      </c>
      <c r="Y45" t="n">
        <v>1</v>
      </c>
      <c r="Z45" t="n">
        <v>10</v>
      </c>
      <c r="AA45" t="n">
        <v>1351.728306521501</v>
      </c>
      <c r="AB45" t="n">
        <v>1849.494303026842</v>
      </c>
      <c r="AC45" t="n">
        <v>1672.981162527517</v>
      </c>
      <c r="AD45" t="n">
        <v>1351728.306521501</v>
      </c>
      <c r="AE45" t="n">
        <v>1849494.303026842</v>
      </c>
      <c r="AF45" t="n">
        <v>2.590983749132568e-06</v>
      </c>
      <c r="AG45" t="n">
        <v>2.38625</v>
      </c>
      <c r="AH45" t="n">
        <v>1672981.162527517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1.7493</v>
      </c>
      <c r="E46" t="n">
        <v>57.17</v>
      </c>
      <c r="F46" t="n">
        <v>53.62</v>
      </c>
      <c r="G46" t="n">
        <v>84.66</v>
      </c>
      <c r="H46" t="n">
        <v>1.22</v>
      </c>
      <c r="I46" t="n">
        <v>38</v>
      </c>
      <c r="J46" t="n">
        <v>175.02</v>
      </c>
      <c r="K46" t="n">
        <v>50.28</v>
      </c>
      <c r="L46" t="n">
        <v>12</v>
      </c>
      <c r="M46" t="n">
        <v>36</v>
      </c>
      <c r="N46" t="n">
        <v>32.74</v>
      </c>
      <c r="O46" t="n">
        <v>21819.6</v>
      </c>
      <c r="P46" t="n">
        <v>613.45</v>
      </c>
      <c r="Q46" t="n">
        <v>1367.25</v>
      </c>
      <c r="R46" t="n">
        <v>140.34</v>
      </c>
      <c r="S46" t="n">
        <v>104.26</v>
      </c>
      <c r="T46" t="n">
        <v>17035.04</v>
      </c>
      <c r="U46" t="n">
        <v>0.74</v>
      </c>
      <c r="V46" t="n">
        <v>0.89</v>
      </c>
      <c r="W46" t="n">
        <v>20.7</v>
      </c>
      <c r="X46" t="n">
        <v>1.04</v>
      </c>
      <c r="Y46" t="n">
        <v>1</v>
      </c>
      <c r="Z46" t="n">
        <v>10</v>
      </c>
      <c r="AA46" t="n">
        <v>1345.358608161243</v>
      </c>
      <c r="AB46" t="n">
        <v>1840.779000719078</v>
      </c>
      <c r="AC46" t="n">
        <v>1665.097636440003</v>
      </c>
      <c r="AD46" t="n">
        <v>1345358.608161243</v>
      </c>
      <c r="AE46" t="n">
        <v>1840779.000719078</v>
      </c>
      <c r="AF46" t="n">
        <v>2.595583479760395e-06</v>
      </c>
      <c r="AG46" t="n">
        <v>2.382083333333334</v>
      </c>
      <c r="AH46" t="n">
        <v>1665097.636440003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1.7509</v>
      </c>
      <c r="E47" t="n">
        <v>57.12</v>
      </c>
      <c r="F47" t="n">
        <v>53.6</v>
      </c>
      <c r="G47" t="n">
        <v>86.92</v>
      </c>
      <c r="H47" t="n">
        <v>1.24</v>
      </c>
      <c r="I47" t="n">
        <v>37</v>
      </c>
      <c r="J47" t="n">
        <v>175.39</v>
      </c>
      <c r="K47" t="n">
        <v>50.28</v>
      </c>
      <c r="L47" t="n">
        <v>12.25</v>
      </c>
      <c r="M47" t="n">
        <v>35</v>
      </c>
      <c r="N47" t="n">
        <v>32.86</v>
      </c>
      <c r="O47" t="n">
        <v>21865.03</v>
      </c>
      <c r="P47" t="n">
        <v>612.17</v>
      </c>
      <c r="Q47" t="n">
        <v>1367.3</v>
      </c>
      <c r="R47" t="n">
        <v>139.67</v>
      </c>
      <c r="S47" t="n">
        <v>104.26</v>
      </c>
      <c r="T47" t="n">
        <v>16708.06</v>
      </c>
      <c r="U47" t="n">
        <v>0.75</v>
      </c>
      <c r="V47" t="n">
        <v>0.89</v>
      </c>
      <c r="W47" t="n">
        <v>20.7</v>
      </c>
      <c r="X47" t="n">
        <v>1.02</v>
      </c>
      <c r="Y47" t="n">
        <v>1</v>
      </c>
      <c r="Z47" t="n">
        <v>10</v>
      </c>
      <c r="AA47" t="n">
        <v>1342.186932427177</v>
      </c>
      <c r="AB47" t="n">
        <v>1836.43937405527</v>
      </c>
      <c r="AC47" t="n">
        <v>1661.172177654284</v>
      </c>
      <c r="AD47" t="n">
        <v>1342186.932427177</v>
      </c>
      <c r="AE47" t="n">
        <v>1836439.37405527</v>
      </c>
      <c r="AF47" t="n">
        <v>2.597957534277983e-06</v>
      </c>
      <c r="AG47" t="n">
        <v>2.38</v>
      </c>
      <c r="AH47" t="n">
        <v>1661172.177654284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1.7526</v>
      </c>
      <c r="E48" t="n">
        <v>57.06</v>
      </c>
      <c r="F48" t="n">
        <v>53.57</v>
      </c>
      <c r="G48" t="n">
        <v>89.29000000000001</v>
      </c>
      <c r="H48" t="n">
        <v>1.26</v>
      </c>
      <c r="I48" t="n">
        <v>36</v>
      </c>
      <c r="J48" t="n">
        <v>175.76</v>
      </c>
      <c r="K48" t="n">
        <v>50.28</v>
      </c>
      <c r="L48" t="n">
        <v>12.5</v>
      </c>
      <c r="M48" t="n">
        <v>34</v>
      </c>
      <c r="N48" t="n">
        <v>32.98</v>
      </c>
      <c r="O48" t="n">
        <v>21910.49</v>
      </c>
      <c r="P48" t="n">
        <v>609.89</v>
      </c>
      <c r="Q48" t="n">
        <v>1367.19</v>
      </c>
      <c r="R48" t="n">
        <v>138.79</v>
      </c>
      <c r="S48" t="n">
        <v>104.26</v>
      </c>
      <c r="T48" t="n">
        <v>16269.79</v>
      </c>
      <c r="U48" t="n">
        <v>0.75</v>
      </c>
      <c r="V48" t="n">
        <v>0.89</v>
      </c>
      <c r="W48" t="n">
        <v>20.7</v>
      </c>
      <c r="X48" t="n">
        <v>0.99</v>
      </c>
      <c r="Y48" t="n">
        <v>1</v>
      </c>
      <c r="Z48" t="n">
        <v>10</v>
      </c>
      <c r="AA48" t="n">
        <v>1337.473917808797</v>
      </c>
      <c r="AB48" t="n">
        <v>1829.990819530873</v>
      </c>
      <c r="AC48" t="n">
        <v>1655.339064123092</v>
      </c>
      <c r="AD48" t="n">
        <v>1337473.917808797</v>
      </c>
      <c r="AE48" t="n">
        <v>1829990.819530873</v>
      </c>
      <c r="AF48" t="n">
        <v>2.60047996720292e-06</v>
      </c>
      <c r="AG48" t="n">
        <v>2.3775</v>
      </c>
      <c r="AH48" t="n">
        <v>1655339.064123092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1.7519</v>
      </c>
      <c r="E49" t="n">
        <v>57.08</v>
      </c>
      <c r="F49" t="n">
        <v>53.6</v>
      </c>
      <c r="G49" t="n">
        <v>89.33</v>
      </c>
      <c r="H49" t="n">
        <v>1.28</v>
      </c>
      <c r="I49" t="n">
        <v>36</v>
      </c>
      <c r="J49" t="n">
        <v>176.12</v>
      </c>
      <c r="K49" t="n">
        <v>50.28</v>
      </c>
      <c r="L49" t="n">
        <v>12.75</v>
      </c>
      <c r="M49" t="n">
        <v>34</v>
      </c>
      <c r="N49" t="n">
        <v>33.09</v>
      </c>
      <c r="O49" t="n">
        <v>21956</v>
      </c>
      <c r="P49" t="n">
        <v>609</v>
      </c>
      <c r="Q49" t="n">
        <v>1367.23</v>
      </c>
      <c r="R49" t="n">
        <v>139.33</v>
      </c>
      <c r="S49" t="n">
        <v>104.26</v>
      </c>
      <c r="T49" t="n">
        <v>16543.27</v>
      </c>
      <c r="U49" t="n">
        <v>0.75</v>
      </c>
      <c r="V49" t="n">
        <v>0.89</v>
      </c>
      <c r="W49" t="n">
        <v>20.71</v>
      </c>
      <c r="X49" t="n">
        <v>1.02</v>
      </c>
      <c r="Y49" t="n">
        <v>1</v>
      </c>
      <c r="Z49" t="n">
        <v>10</v>
      </c>
      <c r="AA49" t="n">
        <v>1337.042178078226</v>
      </c>
      <c r="AB49" t="n">
        <v>1829.400094184493</v>
      </c>
      <c r="AC49" t="n">
        <v>1654.804716774683</v>
      </c>
      <c r="AD49" t="n">
        <v>1337042.178078226</v>
      </c>
      <c r="AE49" t="n">
        <v>1829400.094184493</v>
      </c>
      <c r="AF49" t="n">
        <v>2.599441318351476e-06</v>
      </c>
      <c r="AG49" t="n">
        <v>2.378333333333333</v>
      </c>
      <c r="AH49" t="n">
        <v>1654804.716774683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1.7533</v>
      </c>
      <c r="E50" t="n">
        <v>57.04</v>
      </c>
      <c r="F50" t="n">
        <v>53.58</v>
      </c>
      <c r="G50" t="n">
        <v>91.86</v>
      </c>
      <c r="H50" t="n">
        <v>1.31</v>
      </c>
      <c r="I50" t="n">
        <v>35</v>
      </c>
      <c r="J50" t="n">
        <v>176.49</v>
      </c>
      <c r="K50" t="n">
        <v>50.28</v>
      </c>
      <c r="L50" t="n">
        <v>13</v>
      </c>
      <c r="M50" t="n">
        <v>33</v>
      </c>
      <c r="N50" t="n">
        <v>33.21</v>
      </c>
      <c r="O50" t="n">
        <v>22001.54</v>
      </c>
      <c r="P50" t="n">
        <v>608.13</v>
      </c>
      <c r="Q50" t="n">
        <v>1367.21</v>
      </c>
      <c r="R50" t="n">
        <v>139.45</v>
      </c>
      <c r="S50" t="n">
        <v>104.26</v>
      </c>
      <c r="T50" t="n">
        <v>16606.6</v>
      </c>
      <c r="U50" t="n">
        <v>0.75</v>
      </c>
      <c r="V50" t="n">
        <v>0.89</v>
      </c>
      <c r="W50" t="n">
        <v>20.7</v>
      </c>
      <c r="X50" t="n">
        <v>1.01</v>
      </c>
      <c r="Y50" t="n">
        <v>1</v>
      </c>
      <c r="Z50" t="n">
        <v>10</v>
      </c>
      <c r="AA50" t="n">
        <v>1334.60171372645</v>
      </c>
      <c r="AB50" t="n">
        <v>1826.060943192705</v>
      </c>
      <c r="AC50" t="n">
        <v>1651.784249667023</v>
      </c>
      <c r="AD50" t="n">
        <v>1334601.71372645</v>
      </c>
      <c r="AE50" t="n">
        <v>1826060.943192705</v>
      </c>
      <c r="AF50" t="n">
        <v>2.601518616054365e-06</v>
      </c>
      <c r="AG50" t="n">
        <v>2.376666666666666</v>
      </c>
      <c r="AH50" t="n">
        <v>1651784.249667023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1.7564</v>
      </c>
      <c r="E51" t="n">
        <v>56.94</v>
      </c>
      <c r="F51" t="n">
        <v>53.52</v>
      </c>
      <c r="G51" t="n">
        <v>94.44</v>
      </c>
      <c r="H51" t="n">
        <v>1.33</v>
      </c>
      <c r="I51" t="n">
        <v>34</v>
      </c>
      <c r="J51" t="n">
        <v>176.86</v>
      </c>
      <c r="K51" t="n">
        <v>50.28</v>
      </c>
      <c r="L51" t="n">
        <v>13.25</v>
      </c>
      <c r="M51" t="n">
        <v>32</v>
      </c>
      <c r="N51" t="n">
        <v>33.33</v>
      </c>
      <c r="O51" t="n">
        <v>22047.13</v>
      </c>
      <c r="P51" t="n">
        <v>605</v>
      </c>
      <c r="Q51" t="n">
        <v>1367.27</v>
      </c>
      <c r="R51" t="n">
        <v>136.8</v>
      </c>
      <c r="S51" t="n">
        <v>104.26</v>
      </c>
      <c r="T51" t="n">
        <v>15288.1</v>
      </c>
      <c r="U51" t="n">
        <v>0.76</v>
      </c>
      <c r="V51" t="n">
        <v>0.9</v>
      </c>
      <c r="W51" t="n">
        <v>20.7</v>
      </c>
      <c r="X51" t="n">
        <v>0.9399999999999999</v>
      </c>
      <c r="Y51" t="n">
        <v>1</v>
      </c>
      <c r="Z51" t="n">
        <v>10</v>
      </c>
      <c r="AA51" t="n">
        <v>1327.411588822445</v>
      </c>
      <c r="AB51" t="n">
        <v>1816.223097093122</v>
      </c>
      <c r="AC51" t="n">
        <v>1642.88531379168</v>
      </c>
      <c r="AD51" t="n">
        <v>1327411.588822445</v>
      </c>
      <c r="AE51" t="n">
        <v>1816223.097093122</v>
      </c>
      <c r="AF51" t="n">
        <v>2.606118346682192e-06</v>
      </c>
      <c r="AG51" t="n">
        <v>2.3725</v>
      </c>
      <c r="AH51" t="n">
        <v>1642885.31379168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1.7556</v>
      </c>
      <c r="E52" t="n">
        <v>56.96</v>
      </c>
      <c r="F52" t="n">
        <v>53.54</v>
      </c>
      <c r="G52" t="n">
        <v>94.48999999999999</v>
      </c>
      <c r="H52" t="n">
        <v>1.35</v>
      </c>
      <c r="I52" t="n">
        <v>34</v>
      </c>
      <c r="J52" t="n">
        <v>177.23</v>
      </c>
      <c r="K52" t="n">
        <v>50.28</v>
      </c>
      <c r="L52" t="n">
        <v>13.5</v>
      </c>
      <c r="M52" t="n">
        <v>32</v>
      </c>
      <c r="N52" t="n">
        <v>33.45</v>
      </c>
      <c r="O52" t="n">
        <v>22092.76</v>
      </c>
      <c r="P52" t="n">
        <v>604.64</v>
      </c>
      <c r="Q52" t="n">
        <v>1367.3</v>
      </c>
      <c r="R52" t="n">
        <v>137.99</v>
      </c>
      <c r="S52" t="n">
        <v>104.26</v>
      </c>
      <c r="T52" t="n">
        <v>15882.78</v>
      </c>
      <c r="U52" t="n">
        <v>0.76</v>
      </c>
      <c r="V52" t="n">
        <v>0.9</v>
      </c>
      <c r="W52" t="n">
        <v>20.7</v>
      </c>
      <c r="X52" t="n">
        <v>0.96</v>
      </c>
      <c r="Y52" t="n">
        <v>1</v>
      </c>
      <c r="Z52" t="n">
        <v>10</v>
      </c>
      <c r="AA52" t="n">
        <v>1327.693294224031</v>
      </c>
      <c r="AB52" t="n">
        <v>1816.608538851538</v>
      </c>
      <c r="AC52" t="n">
        <v>1643.233969529644</v>
      </c>
      <c r="AD52" t="n">
        <v>1327693.294224032</v>
      </c>
      <c r="AE52" t="n">
        <v>1816608.538851538</v>
      </c>
      <c r="AF52" t="n">
        <v>2.604931319423398e-06</v>
      </c>
      <c r="AG52" t="n">
        <v>2.373333333333334</v>
      </c>
      <c r="AH52" t="n">
        <v>1643233.969529644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1.7586</v>
      </c>
      <c r="E53" t="n">
        <v>56.86</v>
      </c>
      <c r="F53" t="n">
        <v>53.48</v>
      </c>
      <c r="G53" t="n">
        <v>97.23</v>
      </c>
      <c r="H53" t="n">
        <v>1.37</v>
      </c>
      <c r="I53" t="n">
        <v>33</v>
      </c>
      <c r="J53" t="n">
        <v>177.6</v>
      </c>
      <c r="K53" t="n">
        <v>50.28</v>
      </c>
      <c r="L53" t="n">
        <v>13.75</v>
      </c>
      <c r="M53" t="n">
        <v>31</v>
      </c>
      <c r="N53" t="n">
        <v>33.57</v>
      </c>
      <c r="O53" t="n">
        <v>22138.42</v>
      </c>
      <c r="P53" t="n">
        <v>602.85</v>
      </c>
      <c r="Q53" t="n">
        <v>1367.3</v>
      </c>
      <c r="R53" t="n">
        <v>135.58</v>
      </c>
      <c r="S53" t="n">
        <v>104.26</v>
      </c>
      <c r="T53" t="n">
        <v>14680.97</v>
      </c>
      <c r="U53" t="n">
        <v>0.77</v>
      </c>
      <c r="V53" t="n">
        <v>0.9</v>
      </c>
      <c r="W53" t="n">
        <v>20.7</v>
      </c>
      <c r="X53" t="n">
        <v>0.9</v>
      </c>
      <c r="Y53" t="n">
        <v>1</v>
      </c>
      <c r="Z53" t="n">
        <v>10</v>
      </c>
      <c r="AA53" t="n">
        <v>1322.441298894189</v>
      </c>
      <c r="AB53" t="n">
        <v>1809.422527139565</v>
      </c>
      <c r="AC53" t="n">
        <v>1636.733780689831</v>
      </c>
      <c r="AD53" t="n">
        <v>1322441.298894189</v>
      </c>
      <c r="AE53" t="n">
        <v>1809422.527139565</v>
      </c>
      <c r="AF53" t="n">
        <v>2.609382671643875e-06</v>
      </c>
      <c r="AG53" t="n">
        <v>2.369166666666667</v>
      </c>
      <c r="AH53" t="n">
        <v>1636733.780689831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1.7599</v>
      </c>
      <c r="E54" t="n">
        <v>56.82</v>
      </c>
      <c r="F54" t="n">
        <v>53.46</v>
      </c>
      <c r="G54" t="n">
        <v>100.25</v>
      </c>
      <c r="H54" t="n">
        <v>1.4</v>
      </c>
      <c r="I54" t="n">
        <v>32</v>
      </c>
      <c r="J54" t="n">
        <v>177.97</v>
      </c>
      <c r="K54" t="n">
        <v>50.28</v>
      </c>
      <c r="L54" t="n">
        <v>14</v>
      </c>
      <c r="M54" t="n">
        <v>30</v>
      </c>
      <c r="N54" t="n">
        <v>33.69</v>
      </c>
      <c r="O54" t="n">
        <v>22184.13</v>
      </c>
      <c r="P54" t="n">
        <v>601.27</v>
      </c>
      <c r="Q54" t="n">
        <v>1367.24</v>
      </c>
      <c r="R54" t="n">
        <v>135.5</v>
      </c>
      <c r="S54" t="n">
        <v>104.26</v>
      </c>
      <c r="T54" t="n">
        <v>14647.37</v>
      </c>
      <c r="U54" t="n">
        <v>0.77</v>
      </c>
      <c r="V54" t="n">
        <v>0.9</v>
      </c>
      <c r="W54" t="n">
        <v>20.69</v>
      </c>
      <c r="X54" t="n">
        <v>0.89</v>
      </c>
      <c r="Y54" t="n">
        <v>1</v>
      </c>
      <c r="Z54" t="n">
        <v>10</v>
      </c>
      <c r="AA54" t="n">
        <v>1319.11948728366</v>
      </c>
      <c r="AB54" t="n">
        <v>1804.877477946054</v>
      </c>
      <c r="AC54" t="n">
        <v>1632.622504612332</v>
      </c>
      <c r="AD54" t="n">
        <v>1319119.48728366</v>
      </c>
      <c r="AE54" t="n">
        <v>1804877.477946054</v>
      </c>
      <c r="AF54" t="n">
        <v>2.611311590939416e-06</v>
      </c>
      <c r="AG54" t="n">
        <v>2.3675</v>
      </c>
      <c r="AH54" t="n">
        <v>1632622.504612332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1.7596</v>
      </c>
      <c r="E55" t="n">
        <v>56.83</v>
      </c>
      <c r="F55" t="n">
        <v>53.48</v>
      </c>
      <c r="G55" t="n">
        <v>100.27</v>
      </c>
      <c r="H55" t="n">
        <v>1.42</v>
      </c>
      <c r="I55" t="n">
        <v>32</v>
      </c>
      <c r="J55" t="n">
        <v>178.34</v>
      </c>
      <c r="K55" t="n">
        <v>50.28</v>
      </c>
      <c r="L55" t="n">
        <v>14.25</v>
      </c>
      <c r="M55" t="n">
        <v>30</v>
      </c>
      <c r="N55" t="n">
        <v>33.82</v>
      </c>
      <c r="O55" t="n">
        <v>22229.88</v>
      </c>
      <c r="P55" t="n">
        <v>599.0700000000001</v>
      </c>
      <c r="Q55" t="n">
        <v>1367.2</v>
      </c>
      <c r="R55" t="n">
        <v>135.54</v>
      </c>
      <c r="S55" t="n">
        <v>104.26</v>
      </c>
      <c r="T55" t="n">
        <v>14667.46</v>
      </c>
      <c r="U55" t="n">
        <v>0.77</v>
      </c>
      <c r="V55" t="n">
        <v>0.9</v>
      </c>
      <c r="W55" t="n">
        <v>20.7</v>
      </c>
      <c r="X55" t="n">
        <v>0.9</v>
      </c>
      <c r="Y55" t="n">
        <v>1</v>
      </c>
      <c r="Z55" t="n">
        <v>10</v>
      </c>
      <c r="AA55" t="n">
        <v>1316.495669594589</v>
      </c>
      <c r="AB55" t="n">
        <v>1801.287454829201</v>
      </c>
      <c r="AC55" t="n">
        <v>1629.375108263123</v>
      </c>
      <c r="AD55" t="n">
        <v>1316495.669594589</v>
      </c>
      <c r="AE55" t="n">
        <v>1801287.454829201</v>
      </c>
      <c r="AF55" t="n">
        <v>2.610866455717368e-06</v>
      </c>
      <c r="AG55" t="n">
        <v>2.367916666666666</v>
      </c>
      <c r="AH55" t="n">
        <v>1629375.108263123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1.7619</v>
      </c>
      <c r="E56" t="n">
        <v>56.76</v>
      </c>
      <c r="F56" t="n">
        <v>53.43</v>
      </c>
      <c r="G56" t="n">
        <v>103.42</v>
      </c>
      <c r="H56" t="n">
        <v>1.44</v>
      </c>
      <c r="I56" t="n">
        <v>31</v>
      </c>
      <c r="J56" t="n">
        <v>178.72</v>
      </c>
      <c r="K56" t="n">
        <v>50.28</v>
      </c>
      <c r="L56" t="n">
        <v>14.5</v>
      </c>
      <c r="M56" t="n">
        <v>29</v>
      </c>
      <c r="N56" t="n">
        <v>33.94</v>
      </c>
      <c r="O56" t="n">
        <v>22275.67</v>
      </c>
      <c r="P56" t="n">
        <v>598.55</v>
      </c>
      <c r="Q56" t="n">
        <v>1367.17</v>
      </c>
      <c r="R56" t="n">
        <v>134.25</v>
      </c>
      <c r="S56" t="n">
        <v>104.26</v>
      </c>
      <c r="T56" t="n">
        <v>14024.75</v>
      </c>
      <c r="U56" t="n">
        <v>0.78</v>
      </c>
      <c r="V56" t="n">
        <v>0.9</v>
      </c>
      <c r="W56" t="n">
        <v>20.7</v>
      </c>
      <c r="X56" t="n">
        <v>0.86</v>
      </c>
      <c r="Y56" t="n">
        <v>1</v>
      </c>
      <c r="Z56" t="n">
        <v>10</v>
      </c>
      <c r="AA56" t="n">
        <v>1313.628843057585</v>
      </c>
      <c r="AB56" t="n">
        <v>1797.364936285811</v>
      </c>
      <c r="AC56" t="n">
        <v>1625.826949384225</v>
      </c>
      <c r="AD56" t="n">
        <v>1313628.843057585</v>
      </c>
      <c r="AE56" t="n">
        <v>1797364.936285811</v>
      </c>
      <c r="AF56" t="n">
        <v>2.6142791590864e-06</v>
      </c>
      <c r="AG56" t="n">
        <v>2.365</v>
      </c>
      <c r="AH56" t="n">
        <v>1625826.949384225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1.7639</v>
      </c>
      <c r="E57" t="n">
        <v>56.69</v>
      </c>
      <c r="F57" t="n">
        <v>53.4</v>
      </c>
      <c r="G57" t="n">
        <v>106.8</v>
      </c>
      <c r="H57" t="n">
        <v>1.46</v>
      </c>
      <c r="I57" t="n">
        <v>30</v>
      </c>
      <c r="J57" t="n">
        <v>179.09</v>
      </c>
      <c r="K57" t="n">
        <v>50.28</v>
      </c>
      <c r="L57" t="n">
        <v>14.75</v>
      </c>
      <c r="M57" t="n">
        <v>28</v>
      </c>
      <c r="N57" t="n">
        <v>34.06</v>
      </c>
      <c r="O57" t="n">
        <v>22321.5</v>
      </c>
      <c r="P57" t="n">
        <v>595.61</v>
      </c>
      <c r="Q57" t="n">
        <v>1367.25</v>
      </c>
      <c r="R57" t="n">
        <v>133.2</v>
      </c>
      <c r="S57" t="n">
        <v>104.26</v>
      </c>
      <c r="T57" t="n">
        <v>13505.87</v>
      </c>
      <c r="U57" t="n">
        <v>0.78</v>
      </c>
      <c r="V57" t="n">
        <v>0.9</v>
      </c>
      <c r="W57" t="n">
        <v>20.69</v>
      </c>
      <c r="X57" t="n">
        <v>0.82</v>
      </c>
      <c r="Y57" t="n">
        <v>1</v>
      </c>
      <c r="Z57" t="n">
        <v>10</v>
      </c>
      <c r="AA57" t="n">
        <v>1307.84494224732</v>
      </c>
      <c r="AB57" t="n">
        <v>1789.451148029512</v>
      </c>
      <c r="AC57" t="n">
        <v>1618.668441972035</v>
      </c>
      <c r="AD57" t="n">
        <v>1307844.94224732</v>
      </c>
      <c r="AE57" t="n">
        <v>1789451.148029512</v>
      </c>
      <c r="AF57" t="n">
        <v>2.617246727233385e-06</v>
      </c>
      <c r="AG57" t="n">
        <v>2.362083333333333</v>
      </c>
      <c r="AH57" t="n">
        <v>1618668.441972035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1.7637</v>
      </c>
      <c r="E58" t="n">
        <v>56.7</v>
      </c>
      <c r="F58" t="n">
        <v>53.41</v>
      </c>
      <c r="G58" t="n">
        <v>106.82</v>
      </c>
      <c r="H58" t="n">
        <v>1.48</v>
      </c>
      <c r="I58" t="n">
        <v>30</v>
      </c>
      <c r="J58" t="n">
        <v>179.46</v>
      </c>
      <c r="K58" t="n">
        <v>50.28</v>
      </c>
      <c r="L58" t="n">
        <v>15</v>
      </c>
      <c r="M58" t="n">
        <v>28</v>
      </c>
      <c r="N58" t="n">
        <v>34.18</v>
      </c>
      <c r="O58" t="n">
        <v>22367.38</v>
      </c>
      <c r="P58" t="n">
        <v>595</v>
      </c>
      <c r="Q58" t="n">
        <v>1367.21</v>
      </c>
      <c r="R58" t="n">
        <v>133.56</v>
      </c>
      <c r="S58" t="n">
        <v>104.26</v>
      </c>
      <c r="T58" t="n">
        <v>13688.25</v>
      </c>
      <c r="U58" t="n">
        <v>0.78</v>
      </c>
      <c r="V58" t="n">
        <v>0.9</v>
      </c>
      <c r="W58" t="n">
        <v>20.69</v>
      </c>
      <c r="X58" t="n">
        <v>0.83</v>
      </c>
      <c r="Y58" t="n">
        <v>1</v>
      </c>
      <c r="Z58" t="n">
        <v>10</v>
      </c>
      <c r="AA58" t="n">
        <v>1307.245486065592</v>
      </c>
      <c r="AB58" t="n">
        <v>1788.630945635531</v>
      </c>
      <c r="AC58" t="n">
        <v>1617.926518543374</v>
      </c>
      <c r="AD58" t="n">
        <v>1307245.486065592</v>
      </c>
      <c r="AE58" t="n">
        <v>1788630.945635531</v>
      </c>
      <c r="AF58" t="n">
        <v>2.616949970418687e-06</v>
      </c>
      <c r="AG58" t="n">
        <v>2.3625</v>
      </c>
      <c r="AH58" t="n">
        <v>1617926.518543374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1.7654</v>
      </c>
      <c r="E59" t="n">
        <v>56.64</v>
      </c>
      <c r="F59" t="n">
        <v>53.38</v>
      </c>
      <c r="G59" t="n">
        <v>110.45</v>
      </c>
      <c r="H59" t="n">
        <v>1.5</v>
      </c>
      <c r="I59" t="n">
        <v>29</v>
      </c>
      <c r="J59" t="n">
        <v>179.83</v>
      </c>
      <c r="K59" t="n">
        <v>50.28</v>
      </c>
      <c r="L59" t="n">
        <v>15.25</v>
      </c>
      <c r="M59" t="n">
        <v>27</v>
      </c>
      <c r="N59" t="n">
        <v>34.3</v>
      </c>
      <c r="O59" t="n">
        <v>22413.29</v>
      </c>
      <c r="P59" t="n">
        <v>593.49</v>
      </c>
      <c r="Q59" t="n">
        <v>1367.28</v>
      </c>
      <c r="R59" t="n">
        <v>132.7</v>
      </c>
      <c r="S59" t="n">
        <v>104.26</v>
      </c>
      <c r="T59" t="n">
        <v>13262.59</v>
      </c>
      <c r="U59" t="n">
        <v>0.79</v>
      </c>
      <c r="V59" t="n">
        <v>0.9</v>
      </c>
      <c r="W59" t="n">
        <v>20.69</v>
      </c>
      <c r="X59" t="n">
        <v>0.8100000000000001</v>
      </c>
      <c r="Y59" t="n">
        <v>1</v>
      </c>
      <c r="Z59" t="n">
        <v>10</v>
      </c>
      <c r="AA59" t="n">
        <v>1303.654876995637</v>
      </c>
      <c r="AB59" t="n">
        <v>1783.718115899526</v>
      </c>
      <c r="AC59" t="n">
        <v>1613.482562382173</v>
      </c>
      <c r="AD59" t="n">
        <v>1303654.876995637</v>
      </c>
      <c r="AE59" t="n">
        <v>1783718.115899526</v>
      </c>
      <c r="AF59" t="n">
        <v>2.619472403343624e-06</v>
      </c>
      <c r="AG59" t="n">
        <v>2.36</v>
      </c>
      <c r="AH59" t="n">
        <v>1613482.562382173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1.7656</v>
      </c>
      <c r="E60" t="n">
        <v>56.64</v>
      </c>
      <c r="F60" t="n">
        <v>53.38</v>
      </c>
      <c r="G60" t="n">
        <v>110.44</v>
      </c>
      <c r="H60" t="n">
        <v>1.53</v>
      </c>
      <c r="I60" t="n">
        <v>29</v>
      </c>
      <c r="J60" t="n">
        <v>180.2</v>
      </c>
      <c r="K60" t="n">
        <v>50.28</v>
      </c>
      <c r="L60" t="n">
        <v>15.5</v>
      </c>
      <c r="M60" t="n">
        <v>27</v>
      </c>
      <c r="N60" t="n">
        <v>34.43</v>
      </c>
      <c r="O60" t="n">
        <v>22459.24</v>
      </c>
      <c r="P60" t="n">
        <v>592.8</v>
      </c>
      <c r="Q60" t="n">
        <v>1367.32</v>
      </c>
      <c r="R60" t="n">
        <v>132.73</v>
      </c>
      <c r="S60" t="n">
        <v>104.26</v>
      </c>
      <c r="T60" t="n">
        <v>13277.92</v>
      </c>
      <c r="U60" t="n">
        <v>0.79</v>
      </c>
      <c r="V60" t="n">
        <v>0.9</v>
      </c>
      <c r="W60" t="n">
        <v>20.69</v>
      </c>
      <c r="X60" t="n">
        <v>0.8</v>
      </c>
      <c r="Y60" t="n">
        <v>1</v>
      </c>
      <c r="Z60" t="n">
        <v>10</v>
      </c>
      <c r="AA60" t="n">
        <v>1302.564708232383</v>
      </c>
      <c r="AB60" t="n">
        <v>1782.226498902791</v>
      </c>
      <c r="AC60" t="n">
        <v>1612.133303218109</v>
      </c>
      <c r="AD60" t="n">
        <v>1302564.708232383</v>
      </c>
      <c r="AE60" t="n">
        <v>1782226.498902791</v>
      </c>
      <c r="AF60" t="n">
        <v>2.619769160158323e-06</v>
      </c>
      <c r="AG60" t="n">
        <v>2.36</v>
      </c>
      <c r="AH60" t="n">
        <v>1612133.303218109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1.7673</v>
      </c>
      <c r="E61" t="n">
        <v>56.58</v>
      </c>
      <c r="F61" t="n">
        <v>53.36</v>
      </c>
      <c r="G61" t="n">
        <v>114.34</v>
      </c>
      <c r="H61" t="n">
        <v>1.55</v>
      </c>
      <c r="I61" t="n">
        <v>28</v>
      </c>
      <c r="J61" t="n">
        <v>180.58</v>
      </c>
      <c r="K61" t="n">
        <v>50.28</v>
      </c>
      <c r="L61" t="n">
        <v>15.75</v>
      </c>
      <c r="M61" t="n">
        <v>26</v>
      </c>
      <c r="N61" t="n">
        <v>34.55</v>
      </c>
      <c r="O61" t="n">
        <v>22505.24</v>
      </c>
      <c r="P61" t="n">
        <v>590.36</v>
      </c>
      <c r="Q61" t="n">
        <v>1367.27</v>
      </c>
      <c r="R61" t="n">
        <v>131.85</v>
      </c>
      <c r="S61" t="n">
        <v>104.26</v>
      </c>
      <c r="T61" t="n">
        <v>12843.08</v>
      </c>
      <c r="U61" t="n">
        <v>0.79</v>
      </c>
      <c r="V61" t="n">
        <v>0.9</v>
      </c>
      <c r="W61" t="n">
        <v>20.69</v>
      </c>
      <c r="X61" t="n">
        <v>0.78</v>
      </c>
      <c r="Y61" t="n">
        <v>1</v>
      </c>
      <c r="Z61" t="n">
        <v>10</v>
      </c>
      <c r="AA61" t="n">
        <v>1297.796968850866</v>
      </c>
      <c r="AB61" t="n">
        <v>1775.703067543182</v>
      </c>
      <c r="AC61" t="n">
        <v>1606.232458991768</v>
      </c>
      <c r="AD61" t="n">
        <v>1297796.968850865</v>
      </c>
      <c r="AE61" t="n">
        <v>1775703.067543182</v>
      </c>
      <c r="AF61" t="n">
        <v>2.62229159308326e-06</v>
      </c>
      <c r="AG61" t="n">
        <v>2.3575</v>
      </c>
      <c r="AH61" t="n">
        <v>1606232.458991768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1.7679</v>
      </c>
      <c r="E62" t="n">
        <v>56.56</v>
      </c>
      <c r="F62" t="n">
        <v>53.34</v>
      </c>
      <c r="G62" t="n">
        <v>114.29</v>
      </c>
      <c r="H62" t="n">
        <v>1.57</v>
      </c>
      <c r="I62" t="n">
        <v>28</v>
      </c>
      <c r="J62" t="n">
        <v>180.95</v>
      </c>
      <c r="K62" t="n">
        <v>50.28</v>
      </c>
      <c r="L62" t="n">
        <v>16</v>
      </c>
      <c r="M62" t="n">
        <v>26</v>
      </c>
      <c r="N62" t="n">
        <v>34.67</v>
      </c>
      <c r="O62" t="n">
        <v>22551.28</v>
      </c>
      <c r="P62" t="n">
        <v>588.6799999999999</v>
      </c>
      <c r="Q62" t="n">
        <v>1367.28</v>
      </c>
      <c r="R62" t="n">
        <v>131.13</v>
      </c>
      <c r="S62" t="n">
        <v>104.26</v>
      </c>
      <c r="T62" t="n">
        <v>12483.54</v>
      </c>
      <c r="U62" t="n">
        <v>0.8</v>
      </c>
      <c r="V62" t="n">
        <v>0.9</v>
      </c>
      <c r="W62" t="n">
        <v>20.69</v>
      </c>
      <c r="X62" t="n">
        <v>0.76</v>
      </c>
      <c r="Y62" t="n">
        <v>1</v>
      </c>
      <c r="Z62" t="n">
        <v>10</v>
      </c>
      <c r="AA62" t="n">
        <v>1294.883705673742</v>
      </c>
      <c r="AB62" t="n">
        <v>1771.717012340141</v>
      </c>
      <c r="AC62" t="n">
        <v>1602.626827302842</v>
      </c>
      <c r="AD62" t="n">
        <v>1294883.705673742</v>
      </c>
      <c r="AE62" t="n">
        <v>1771717.012340141</v>
      </c>
      <c r="AF62" t="n">
        <v>2.623181863527356e-06</v>
      </c>
      <c r="AG62" t="n">
        <v>2.356666666666667</v>
      </c>
      <c r="AH62" t="n">
        <v>1602626.827302841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1.7694</v>
      </c>
      <c r="E63" t="n">
        <v>56.52</v>
      </c>
      <c r="F63" t="n">
        <v>53.32</v>
      </c>
      <c r="G63" t="n">
        <v>118.49</v>
      </c>
      <c r="H63" t="n">
        <v>1.59</v>
      </c>
      <c r="I63" t="n">
        <v>27</v>
      </c>
      <c r="J63" t="n">
        <v>181.32</v>
      </c>
      <c r="K63" t="n">
        <v>50.28</v>
      </c>
      <c r="L63" t="n">
        <v>16.25</v>
      </c>
      <c r="M63" t="n">
        <v>25</v>
      </c>
      <c r="N63" t="n">
        <v>34.79</v>
      </c>
      <c r="O63" t="n">
        <v>22597.36</v>
      </c>
      <c r="P63" t="n">
        <v>587.1900000000001</v>
      </c>
      <c r="Q63" t="n">
        <v>1367.29</v>
      </c>
      <c r="R63" t="n">
        <v>130.95</v>
      </c>
      <c r="S63" t="n">
        <v>104.26</v>
      </c>
      <c r="T63" t="n">
        <v>12395.15</v>
      </c>
      <c r="U63" t="n">
        <v>0.8</v>
      </c>
      <c r="V63" t="n">
        <v>0.9</v>
      </c>
      <c r="W63" t="n">
        <v>20.68</v>
      </c>
      <c r="X63" t="n">
        <v>0.74</v>
      </c>
      <c r="Y63" t="n">
        <v>1</v>
      </c>
      <c r="Z63" t="n">
        <v>10</v>
      </c>
      <c r="AA63" t="n">
        <v>1291.57916901668</v>
      </c>
      <c r="AB63" t="n">
        <v>1767.195599500081</v>
      </c>
      <c r="AC63" t="n">
        <v>1598.536931758394</v>
      </c>
      <c r="AD63" t="n">
        <v>1291579.16901668</v>
      </c>
      <c r="AE63" t="n">
        <v>1767195.599500081</v>
      </c>
      <c r="AF63" t="n">
        <v>2.625407539637594e-06</v>
      </c>
      <c r="AG63" t="n">
        <v>2.355</v>
      </c>
      <c r="AH63" t="n">
        <v>1598536.931758394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1.7696</v>
      </c>
      <c r="E64" t="n">
        <v>56.51</v>
      </c>
      <c r="F64" t="n">
        <v>53.32</v>
      </c>
      <c r="G64" t="n">
        <v>118.48</v>
      </c>
      <c r="H64" t="n">
        <v>1.61</v>
      </c>
      <c r="I64" t="n">
        <v>27</v>
      </c>
      <c r="J64" t="n">
        <v>181.7</v>
      </c>
      <c r="K64" t="n">
        <v>50.28</v>
      </c>
      <c r="L64" t="n">
        <v>16.5</v>
      </c>
      <c r="M64" t="n">
        <v>25</v>
      </c>
      <c r="N64" t="n">
        <v>34.92</v>
      </c>
      <c r="O64" t="n">
        <v>22643.61</v>
      </c>
      <c r="P64" t="n">
        <v>584.47</v>
      </c>
      <c r="Q64" t="n">
        <v>1367.23</v>
      </c>
      <c r="R64" t="n">
        <v>130.61</v>
      </c>
      <c r="S64" t="n">
        <v>104.26</v>
      </c>
      <c r="T64" t="n">
        <v>12223.9</v>
      </c>
      <c r="U64" t="n">
        <v>0.8</v>
      </c>
      <c r="V64" t="n">
        <v>0.9</v>
      </c>
      <c r="W64" t="n">
        <v>20.69</v>
      </c>
      <c r="X64" t="n">
        <v>0.74</v>
      </c>
      <c r="Y64" t="n">
        <v>1</v>
      </c>
      <c r="Z64" t="n">
        <v>10</v>
      </c>
      <c r="AA64" t="n">
        <v>1287.714276061184</v>
      </c>
      <c r="AB64" t="n">
        <v>1761.907482451327</v>
      </c>
      <c r="AC64" t="n">
        <v>1593.753505178854</v>
      </c>
      <c r="AD64" t="n">
        <v>1287714.276061184</v>
      </c>
      <c r="AE64" t="n">
        <v>1761907.482451327</v>
      </c>
      <c r="AF64" t="n">
        <v>2.625704296452292e-06</v>
      </c>
      <c r="AG64" t="n">
        <v>2.354583333333333</v>
      </c>
      <c r="AH64" t="n">
        <v>1593753.505178854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1.7715</v>
      </c>
      <c r="E65" t="n">
        <v>56.45</v>
      </c>
      <c r="F65" t="n">
        <v>53.29</v>
      </c>
      <c r="G65" t="n">
        <v>122.97</v>
      </c>
      <c r="H65" t="n">
        <v>1.63</v>
      </c>
      <c r="I65" t="n">
        <v>26</v>
      </c>
      <c r="J65" t="n">
        <v>182.07</v>
      </c>
      <c r="K65" t="n">
        <v>50.28</v>
      </c>
      <c r="L65" t="n">
        <v>16.75</v>
      </c>
      <c r="M65" t="n">
        <v>24</v>
      </c>
      <c r="N65" t="n">
        <v>35.04</v>
      </c>
      <c r="O65" t="n">
        <v>22689.77</v>
      </c>
      <c r="P65" t="n">
        <v>582.66</v>
      </c>
      <c r="Q65" t="n">
        <v>1367.33</v>
      </c>
      <c r="R65" t="n">
        <v>129.56</v>
      </c>
      <c r="S65" t="n">
        <v>104.26</v>
      </c>
      <c r="T65" t="n">
        <v>11707.92</v>
      </c>
      <c r="U65" t="n">
        <v>0.8</v>
      </c>
      <c r="V65" t="n">
        <v>0.9</v>
      </c>
      <c r="W65" t="n">
        <v>20.68</v>
      </c>
      <c r="X65" t="n">
        <v>0.71</v>
      </c>
      <c r="Y65" t="n">
        <v>1</v>
      </c>
      <c r="Z65" t="n">
        <v>10</v>
      </c>
      <c r="AA65" t="n">
        <v>1283.602345735928</v>
      </c>
      <c r="AB65" t="n">
        <v>1756.281357974749</v>
      </c>
      <c r="AC65" t="n">
        <v>1588.664330126006</v>
      </c>
      <c r="AD65" t="n">
        <v>1283602.345735928</v>
      </c>
      <c r="AE65" t="n">
        <v>1756281.357974749</v>
      </c>
      <c r="AF65" t="n">
        <v>2.628523486191928e-06</v>
      </c>
      <c r="AG65" t="n">
        <v>2.352083333333333</v>
      </c>
      <c r="AH65" t="n">
        <v>1588664.330126005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1.7714</v>
      </c>
      <c r="E66" t="n">
        <v>56.45</v>
      </c>
      <c r="F66" t="n">
        <v>53.29</v>
      </c>
      <c r="G66" t="n">
        <v>122.98</v>
      </c>
      <c r="H66" t="n">
        <v>1.65</v>
      </c>
      <c r="I66" t="n">
        <v>26</v>
      </c>
      <c r="J66" t="n">
        <v>182.45</v>
      </c>
      <c r="K66" t="n">
        <v>50.28</v>
      </c>
      <c r="L66" t="n">
        <v>17</v>
      </c>
      <c r="M66" t="n">
        <v>24</v>
      </c>
      <c r="N66" t="n">
        <v>35.17</v>
      </c>
      <c r="O66" t="n">
        <v>22735.98</v>
      </c>
      <c r="P66" t="n">
        <v>582.73</v>
      </c>
      <c r="Q66" t="n">
        <v>1367.17</v>
      </c>
      <c r="R66" t="n">
        <v>129.7</v>
      </c>
      <c r="S66" t="n">
        <v>104.26</v>
      </c>
      <c r="T66" t="n">
        <v>11778.47</v>
      </c>
      <c r="U66" t="n">
        <v>0.8</v>
      </c>
      <c r="V66" t="n">
        <v>0.9</v>
      </c>
      <c r="W66" t="n">
        <v>20.69</v>
      </c>
      <c r="X66" t="n">
        <v>0.71</v>
      </c>
      <c r="Y66" t="n">
        <v>1</v>
      </c>
      <c r="Z66" t="n">
        <v>10</v>
      </c>
      <c r="AA66" t="n">
        <v>1283.769035949546</v>
      </c>
      <c r="AB66" t="n">
        <v>1756.509430878875</v>
      </c>
      <c r="AC66" t="n">
        <v>1588.870636072264</v>
      </c>
      <c r="AD66" t="n">
        <v>1283769.035949546</v>
      </c>
      <c r="AE66" t="n">
        <v>1756509.430878875</v>
      </c>
      <c r="AF66" t="n">
        <v>2.628375107784579e-06</v>
      </c>
      <c r="AG66" t="n">
        <v>2.352083333333333</v>
      </c>
      <c r="AH66" t="n">
        <v>1588870.636072264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1.7734</v>
      </c>
      <c r="E67" t="n">
        <v>56.39</v>
      </c>
      <c r="F67" t="n">
        <v>53.26</v>
      </c>
      <c r="G67" t="n">
        <v>127.82</v>
      </c>
      <c r="H67" t="n">
        <v>1.67</v>
      </c>
      <c r="I67" t="n">
        <v>25</v>
      </c>
      <c r="J67" t="n">
        <v>182.82</v>
      </c>
      <c r="K67" t="n">
        <v>50.28</v>
      </c>
      <c r="L67" t="n">
        <v>17.25</v>
      </c>
      <c r="M67" t="n">
        <v>23</v>
      </c>
      <c r="N67" t="n">
        <v>35.29</v>
      </c>
      <c r="O67" t="n">
        <v>22782.23</v>
      </c>
      <c r="P67" t="n">
        <v>578.74</v>
      </c>
      <c r="Q67" t="n">
        <v>1367.14</v>
      </c>
      <c r="R67" t="n">
        <v>128.95</v>
      </c>
      <c r="S67" t="n">
        <v>104.26</v>
      </c>
      <c r="T67" t="n">
        <v>11407.64</v>
      </c>
      <c r="U67" t="n">
        <v>0.8100000000000001</v>
      </c>
      <c r="V67" t="n">
        <v>0.9</v>
      </c>
      <c r="W67" t="n">
        <v>20.68</v>
      </c>
      <c r="X67" t="n">
        <v>0.68</v>
      </c>
      <c r="Y67" t="n">
        <v>1</v>
      </c>
      <c r="Z67" t="n">
        <v>10</v>
      </c>
      <c r="AA67" t="n">
        <v>1276.621455521223</v>
      </c>
      <c r="AB67" t="n">
        <v>1746.72979600785</v>
      </c>
      <c r="AC67" t="n">
        <v>1580.024355827526</v>
      </c>
      <c r="AD67" t="n">
        <v>1276621.455521223</v>
      </c>
      <c r="AE67" t="n">
        <v>1746729.79600785</v>
      </c>
      <c r="AF67" t="n">
        <v>2.631342675931564e-06</v>
      </c>
      <c r="AG67" t="n">
        <v>2.349583333333333</v>
      </c>
      <c r="AH67" t="n">
        <v>1580024.355827526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1.7732</v>
      </c>
      <c r="E68" t="n">
        <v>56.39</v>
      </c>
      <c r="F68" t="n">
        <v>53.26</v>
      </c>
      <c r="G68" t="n">
        <v>127.83</v>
      </c>
      <c r="H68" t="n">
        <v>1.69</v>
      </c>
      <c r="I68" t="n">
        <v>25</v>
      </c>
      <c r="J68" t="n">
        <v>183.2</v>
      </c>
      <c r="K68" t="n">
        <v>50.28</v>
      </c>
      <c r="L68" t="n">
        <v>17.5</v>
      </c>
      <c r="M68" t="n">
        <v>23</v>
      </c>
      <c r="N68" t="n">
        <v>35.42</v>
      </c>
      <c r="O68" t="n">
        <v>22828.53</v>
      </c>
      <c r="P68" t="n">
        <v>579.4400000000001</v>
      </c>
      <c r="Q68" t="n">
        <v>1367.19</v>
      </c>
      <c r="R68" t="n">
        <v>128.83</v>
      </c>
      <c r="S68" t="n">
        <v>104.26</v>
      </c>
      <c r="T68" t="n">
        <v>11347.85</v>
      </c>
      <c r="U68" t="n">
        <v>0.8100000000000001</v>
      </c>
      <c r="V68" t="n">
        <v>0.9</v>
      </c>
      <c r="W68" t="n">
        <v>20.69</v>
      </c>
      <c r="X68" t="n">
        <v>0.6899999999999999</v>
      </c>
      <c r="Y68" t="n">
        <v>1</v>
      </c>
      <c r="Z68" t="n">
        <v>10</v>
      </c>
      <c r="AA68" t="n">
        <v>1277.717553942666</v>
      </c>
      <c r="AB68" t="n">
        <v>1748.229526224517</v>
      </c>
      <c r="AC68" t="n">
        <v>1581.380953897199</v>
      </c>
      <c r="AD68" t="n">
        <v>1277717.553942666</v>
      </c>
      <c r="AE68" t="n">
        <v>1748229.526224517</v>
      </c>
      <c r="AF68" t="n">
        <v>2.631045919116866e-06</v>
      </c>
      <c r="AG68" t="n">
        <v>2.349583333333333</v>
      </c>
      <c r="AH68" t="n">
        <v>1581380.953897199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1.7733</v>
      </c>
      <c r="E69" t="n">
        <v>56.39</v>
      </c>
      <c r="F69" t="n">
        <v>53.26</v>
      </c>
      <c r="G69" t="n">
        <v>127.83</v>
      </c>
      <c r="H69" t="n">
        <v>1.72</v>
      </c>
      <c r="I69" t="n">
        <v>25</v>
      </c>
      <c r="J69" t="n">
        <v>183.57</v>
      </c>
      <c r="K69" t="n">
        <v>50.28</v>
      </c>
      <c r="L69" t="n">
        <v>17.75</v>
      </c>
      <c r="M69" t="n">
        <v>23</v>
      </c>
      <c r="N69" t="n">
        <v>35.54</v>
      </c>
      <c r="O69" t="n">
        <v>22874.86</v>
      </c>
      <c r="P69" t="n">
        <v>576.73</v>
      </c>
      <c r="Q69" t="n">
        <v>1367.19</v>
      </c>
      <c r="R69" t="n">
        <v>128.89</v>
      </c>
      <c r="S69" t="n">
        <v>104.26</v>
      </c>
      <c r="T69" t="n">
        <v>11375.32</v>
      </c>
      <c r="U69" t="n">
        <v>0.8100000000000001</v>
      </c>
      <c r="V69" t="n">
        <v>0.9</v>
      </c>
      <c r="W69" t="n">
        <v>20.68</v>
      </c>
      <c r="X69" t="n">
        <v>0.6899999999999999</v>
      </c>
      <c r="Y69" t="n">
        <v>1</v>
      </c>
      <c r="Z69" t="n">
        <v>10</v>
      </c>
      <c r="AA69" t="n">
        <v>1273.95061076048</v>
      </c>
      <c r="AB69" t="n">
        <v>1743.075428376846</v>
      </c>
      <c r="AC69" t="n">
        <v>1576.718755914288</v>
      </c>
      <c r="AD69" t="n">
        <v>1273950.61076048</v>
      </c>
      <c r="AE69" t="n">
        <v>1743075.428376846</v>
      </c>
      <c r="AF69" t="n">
        <v>2.631194297524215e-06</v>
      </c>
      <c r="AG69" t="n">
        <v>2.349583333333333</v>
      </c>
      <c r="AH69" t="n">
        <v>1576718.755914288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1.7756</v>
      </c>
      <c r="E70" t="n">
        <v>56.32</v>
      </c>
      <c r="F70" t="n">
        <v>53.22</v>
      </c>
      <c r="G70" t="n">
        <v>133.05</v>
      </c>
      <c r="H70" t="n">
        <v>1.74</v>
      </c>
      <c r="I70" t="n">
        <v>24</v>
      </c>
      <c r="J70" t="n">
        <v>183.95</v>
      </c>
      <c r="K70" t="n">
        <v>50.28</v>
      </c>
      <c r="L70" t="n">
        <v>18</v>
      </c>
      <c r="M70" t="n">
        <v>22</v>
      </c>
      <c r="N70" t="n">
        <v>35.67</v>
      </c>
      <c r="O70" t="n">
        <v>22921.24</v>
      </c>
      <c r="P70" t="n">
        <v>575.15</v>
      </c>
      <c r="Q70" t="n">
        <v>1367.25</v>
      </c>
      <c r="R70" t="n">
        <v>127.46</v>
      </c>
      <c r="S70" t="n">
        <v>104.26</v>
      </c>
      <c r="T70" t="n">
        <v>10664.55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1269.803587451583</v>
      </c>
      <c r="AB70" t="n">
        <v>1737.401288131857</v>
      </c>
      <c r="AC70" t="n">
        <v>1571.586147650575</v>
      </c>
      <c r="AD70" t="n">
        <v>1269803.587451583</v>
      </c>
      <c r="AE70" t="n">
        <v>1737401.288131857</v>
      </c>
      <c r="AF70" t="n">
        <v>2.634607000893248e-06</v>
      </c>
      <c r="AG70" t="n">
        <v>2.346666666666667</v>
      </c>
      <c r="AH70" t="n">
        <v>1571586.147650575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1.7748</v>
      </c>
      <c r="E71" t="n">
        <v>56.35</v>
      </c>
      <c r="F71" t="n">
        <v>53.25</v>
      </c>
      <c r="G71" t="n">
        <v>133.12</v>
      </c>
      <c r="H71" t="n">
        <v>1.76</v>
      </c>
      <c r="I71" t="n">
        <v>24</v>
      </c>
      <c r="J71" t="n">
        <v>184.33</v>
      </c>
      <c r="K71" t="n">
        <v>50.28</v>
      </c>
      <c r="L71" t="n">
        <v>18.25</v>
      </c>
      <c r="M71" t="n">
        <v>22</v>
      </c>
      <c r="N71" t="n">
        <v>35.8</v>
      </c>
      <c r="O71" t="n">
        <v>22967.66</v>
      </c>
      <c r="P71" t="n">
        <v>575.01</v>
      </c>
      <c r="Q71" t="n">
        <v>1367.28</v>
      </c>
      <c r="R71" t="n">
        <v>128.22</v>
      </c>
      <c r="S71" t="n">
        <v>104.26</v>
      </c>
      <c r="T71" t="n">
        <v>11048.13</v>
      </c>
      <c r="U71" t="n">
        <v>0.8100000000000001</v>
      </c>
      <c r="V71" t="n">
        <v>0.9</v>
      </c>
      <c r="W71" t="n">
        <v>20.69</v>
      </c>
      <c r="X71" t="n">
        <v>0.67</v>
      </c>
      <c r="Y71" t="n">
        <v>1</v>
      </c>
      <c r="Z71" t="n">
        <v>10</v>
      </c>
      <c r="AA71" t="n">
        <v>1270.447220300579</v>
      </c>
      <c r="AB71" t="n">
        <v>1738.28193499093</v>
      </c>
      <c r="AC71" t="n">
        <v>1572.382746809413</v>
      </c>
      <c r="AD71" t="n">
        <v>1270447.220300579</v>
      </c>
      <c r="AE71" t="n">
        <v>1738281.93499093</v>
      </c>
      <c r="AF71" t="n">
        <v>2.633419973634453e-06</v>
      </c>
      <c r="AG71" t="n">
        <v>2.347916666666667</v>
      </c>
      <c r="AH71" t="n">
        <v>1572382.746809413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1.7751</v>
      </c>
      <c r="E72" t="n">
        <v>56.33</v>
      </c>
      <c r="F72" t="n">
        <v>53.24</v>
      </c>
      <c r="G72" t="n">
        <v>133.09</v>
      </c>
      <c r="H72" t="n">
        <v>1.78</v>
      </c>
      <c r="I72" t="n">
        <v>24</v>
      </c>
      <c r="J72" t="n">
        <v>184.7</v>
      </c>
      <c r="K72" t="n">
        <v>50.28</v>
      </c>
      <c r="L72" t="n">
        <v>18.5</v>
      </c>
      <c r="M72" t="n">
        <v>22</v>
      </c>
      <c r="N72" t="n">
        <v>35.92</v>
      </c>
      <c r="O72" t="n">
        <v>23014.13</v>
      </c>
      <c r="P72" t="n">
        <v>573.0599999999999</v>
      </c>
      <c r="Q72" t="n">
        <v>1367.2</v>
      </c>
      <c r="R72" t="n">
        <v>128.07</v>
      </c>
      <c r="S72" t="n">
        <v>104.26</v>
      </c>
      <c r="T72" t="n">
        <v>10968.92</v>
      </c>
      <c r="U72" t="n">
        <v>0.8100000000000001</v>
      </c>
      <c r="V72" t="n">
        <v>0.9</v>
      </c>
      <c r="W72" t="n">
        <v>20.68</v>
      </c>
      <c r="X72" t="n">
        <v>0.66</v>
      </c>
      <c r="Y72" t="n">
        <v>1</v>
      </c>
      <c r="Z72" t="n">
        <v>10</v>
      </c>
      <c r="AA72" t="n">
        <v>1267.484675058629</v>
      </c>
      <c r="AB72" t="n">
        <v>1734.228449892622</v>
      </c>
      <c r="AC72" t="n">
        <v>1568.716120639786</v>
      </c>
      <c r="AD72" t="n">
        <v>1267484.675058629</v>
      </c>
      <c r="AE72" t="n">
        <v>1734228.449892622</v>
      </c>
      <c r="AF72" t="n">
        <v>2.633865108856501e-06</v>
      </c>
      <c r="AG72" t="n">
        <v>2.347083333333333</v>
      </c>
      <c r="AH72" t="n">
        <v>1568716.120639786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1.7774</v>
      </c>
      <c r="E73" t="n">
        <v>56.26</v>
      </c>
      <c r="F73" t="n">
        <v>53.2</v>
      </c>
      <c r="G73" t="n">
        <v>138.78</v>
      </c>
      <c r="H73" t="n">
        <v>1.8</v>
      </c>
      <c r="I73" t="n">
        <v>23</v>
      </c>
      <c r="J73" t="n">
        <v>185.08</v>
      </c>
      <c r="K73" t="n">
        <v>50.28</v>
      </c>
      <c r="L73" t="n">
        <v>18.75</v>
      </c>
      <c r="M73" t="n">
        <v>21</v>
      </c>
      <c r="N73" t="n">
        <v>36.05</v>
      </c>
      <c r="O73" t="n">
        <v>23060.64</v>
      </c>
      <c r="P73" t="n">
        <v>572.54</v>
      </c>
      <c r="Q73" t="n">
        <v>1367.26</v>
      </c>
      <c r="R73" t="n">
        <v>126.79</v>
      </c>
      <c r="S73" t="n">
        <v>104.26</v>
      </c>
      <c r="T73" t="n">
        <v>10334.67</v>
      </c>
      <c r="U73" t="n">
        <v>0.82</v>
      </c>
      <c r="V73" t="n">
        <v>0.9</v>
      </c>
      <c r="W73" t="n">
        <v>20.68</v>
      </c>
      <c r="X73" t="n">
        <v>0.62</v>
      </c>
      <c r="Y73" t="n">
        <v>1</v>
      </c>
      <c r="Z73" t="n">
        <v>10</v>
      </c>
      <c r="AA73" t="n">
        <v>1264.79258484447</v>
      </c>
      <c r="AB73" t="n">
        <v>1730.545013294972</v>
      </c>
      <c r="AC73" t="n">
        <v>1565.38422606128</v>
      </c>
      <c r="AD73" t="n">
        <v>1264792.58484447</v>
      </c>
      <c r="AE73" t="n">
        <v>1730545.013294972</v>
      </c>
      <c r="AF73" t="n">
        <v>2.637277812225534e-06</v>
      </c>
      <c r="AG73" t="n">
        <v>2.344166666666667</v>
      </c>
      <c r="AH73" t="n">
        <v>1565384.22606128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1.7771</v>
      </c>
      <c r="E74" t="n">
        <v>56.27</v>
      </c>
      <c r="F74" t="n">
        <v>53.2</v>
      </c>
      <c r="G74" t="n">
        <v>138.8</v>
      </c>
      <c r="H74" t="n">
        <v>1.82</v>
      </c>
      <c r="I74" t="n">
        <v>23</v>
      </c>
      <c r="J74" t="n">
        <v>185.46</v>
      </c>
      <c r="K74" t="n">
        <v>50.28</v>
      </c>
      <c r="L74" t="n">
        <v>19</v>
      </c>
      <c r="M74" t="n">
        <v>21</v>
      </c>
      <c r="N74" t="n">
        <v>36.18</v>
      </c>
      <c r="O74" t="n">
        <v>23107.19</v>
      </c>
      <c r="P74" t="n">
        <v>570.39</v>
      </c>
      <c r="Q74" t="n">
        <v>1367.26</v>
      </c>
      <c r="R74" t="n">
        <v>126.92</v>
      </c>
      <c r="S74" t="n">
        <v>104.26</v>
      </c>
      <c r="T74" t="n">
        <v>10399.66</v>
      </c>
      <c r="U74" t="n">
        <v>0.82</v>
      </c>
      <c r="V74" t="n">
        <v>0.9</v>
      </c>
      <c r="W74" t="n">
        <v>20.68</v>
      </c>
      <c r="X74" t="n">
        <v>0.63</v>
      </c>
      <c r="Y74" t="n">
        <v>1</v>
      </c>
      <c r="Z74" t="n">
        <v>10</v>
      </c>
      <c r="AA74" t="n">
        <v>1262.079899698573</v>
      </c>
      <c r="AB74" t="n">
        <v>1726.833397803134</v>
      </c>
      <c r="AC74" t="n">
        <v>1562.026841942698</v>
      </c>
      <c r="AD74" t="n">
        <v>1262079.899698573</v>
      </c>
      <c r="AE74" t="n">
        <v>1726833.397803134</v>
      </c>
      <c r="AF74" t="n">
        <v>2.636832677003486e-06</v>
      </c>
      <c r="AG74" t="n">
        <v>2.344583333333333</v>
      </c>
      <c r="AH74" t="n">
        <v>1562026.841942698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1.7761</v>
      </c>
      <c r="E75" t="n">
        <v>56.3</v>
      </c>
      <c r="F75" t="n">
        <v>53.24</v>
      </c>
      <c r="G75" t="n">
        <v>138.88</v>
      </c>
      <c r="H75" t="n">
        <v>1.84</v>
      </c>
      <c r="I75" t="n">
        <v>23</v>
      </c>
      <c r="J75" t="n">
        <v>185.84</v>
      </c>
      <c r="K75" t="n">
        <v>50.28</v>
      </c>
      <c r="L75" t="n">
        <v>19.25</v>
      </c>
      <c r="M75" t="n">
        <v>21</v>
      </c>
      <c r="N75" t="n">
        <v>36.31</v>
      </c>
      <c r="O75" t="n">
        <v>23153.78</v>
      </c>
      <c r="P75" t="n">
        <v>568.08</v>
      </c>
      <c r="Q75" t="n">
        <v>1367.31</v>
      </c>
      <c r="R75" t="n">
        <v>128.14</v>
      </c>
      <c r="S75" t="n">
        <v>104.26</v>
      </c>
      <c r="T75" t="n">
        <v>11008.92</v>
      </c>
      <c r="U75" t="n">
        <v>0.8100000000000001</v>
      </c>
      <c r="V75" t="n">
        <v>0.9</v>
      </c>
      <c r="W75" t="n">
        <v>20.68</v>
      </c>
      <c r="X75" t="n">
        <v>0.66</v>
      </c>
      <c r="Y75" t="n">
        <v>1</v>
      </c>
      <c r="Z75" t="n">
        <v>10</v>
      </c>
      <c r="AA75" t="n">
        <v>1259.990862966521</v>
      </c>
      <c r="AB75" t="n">
        <v>1723.975085584544</v>
      </c>
      <c r="AC75" t="n">
        <v>1559.441323030584</v>
      </c>
      <c r="AD75" t="n">
        <v>1259990.862966521</v>
      </c>
      <c r="AE75" t="n">
        <v>1723975.085584544</v>
      </c>
      <c r="AF75" t="n">
        <v>2.635348892929994e-06</v>
      </c>
      <c r="AG75" t="n">
        <v>2.345833333333333</v>
      </c>
      <c r="AH75" t="n">
        <v>1559441.323030584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1.7796</v>
      </c>
      <c r="E76" t="n">
        <v>56.19</v>
      </c>
      <c r="F76" t="n">
        <v>53.16</v>
      </c>
      <c r="G76" t="n">
        <v>144.98</v>
      </c>
      <c r="H76" t="n">
        <v>1.86</v>
      </c>
      <c r="I76" t="n">
        <v>22</v>
      </c>
      <c r="J76" t="n">
        <v>186.21</v>
      </c>
      <c r="K76" t="n">
        <v>50.28</v>
      </c>
      <c r="L76" t="n">
        <v>19.5</v>
      </c>
      <c r="M76" t="n">
        <v>20</v>
      </c>
      <c r="N76" t="n">
        <v>36.43</v>
      </c>
      <c r="O76" t="n">
        <v>23200.42</v>
      </c>
      <c r="P76" t="n">
        <v>566.74</v>
      </c>
      <c r="Q76" t="n">
        <v>1367.3</v>
      </c>
      <c r="R76" t="n">
        <v>125.31</v>
      </c>
      <c r="S76" t="n">
        <v>104.26</v>
      </c>
      <c r="T76" t="n">
        <v>9600.75</v>
      </c>
      <c r="U76" t="n">
        <v>0.83</v>
      </c>
      <c r="V76" t="n">
        <v>0.9</v>
      </c>
      <c r="W76" t="n">
        <v>20.68</v>
      </c>
      <c r="X76" t="n">
        <v>0.58</v>
      </c>
      <c r="Y76" t="n">
        <v>1</v>
      </c>
      <c r="Z76" t="n">
        <v>10</v>
      </c>
      <c r="AA76" t="n">
        <v>1255.000934165521</v>
      </c>
      <c r="AB76" t="n">
        <v>1717.147644858893</v>
      </c>
      <c r="AC76" t="n">
        <v>1553.265483665416</v>
      </c>
      <c r="AD76" t="n">
        <v>1255000.934165521</v>
      </c>
      <c r="AE76" t="n">
        <v>1717147.644858893</v>
      </c>
      <c r="AF76" t="n">
        <v>2.640542137187217e-06</v>
      </c>
      <c r="AG76" t="n">
        <v>2.34125</v>
      </c>
      <c r="AH76" t="n">
        <v>1553265.483665416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1.779</v>
      </c>
      <c r="E77" t="n">
        <v>56.21</v>
      </c>
      <c r="F77" t="n">
        <v>53.18</v>
      </c>
      <c r="G77" t="n">
        <v>145.03</v>
      </c>
      <c r="H77" t="n">
        <v>1.88</v>
      </c>
      <c r="I77" t="n">
        <v>22</v>
      </c>
      <c r="J77" t="n">
        <v>186.59</v>
      </c>
      <c r="K77" t="n">
        <v>50.28</v>
      </c>
      <c r="L77" t="n">
        <v>19.75</v>
      </c>
      <c r="M77" t="n">
        <v>20</v>
      </c>
      <c r="N77" t="n">
        <v>36.56</v>
      </c>
      <c r="O77" t="n">
        <v>23247.1</v>
      </c>
      <c r="P77" t="n">
        <v>565.75</v>
      </c>
      <c r="Q77" t="n">
        <v>1367.24</v>
      </c>
      <c r="R77" t="n">
        <v>125.86</v>
      </c>
      <c r="S77" t="n">
        <v>104.26</v>
      </c>
      <c r="T77" t="n">
        <v>9878.17</v>
      </c>
      <c r="U77" t="n">
        <v>0.83</v>
      </c>
      <c r="V77" t="n">
        <v>0.9</v>
      </c>
      <c r="W77" t="n">
        <v>20.69</v>
      </c>
      <c r="X77" t="n">
        <v>0.6</v>
      </c>
      <c r="Y77" t="n">
        <v>1</v>
      </c>
      <c r="Z77" t="n">
        <v>10</v>
      </c>
      <c r="AA77" t="n">
        <v>1254.251676998708</v>
      </c>
      <c r="AB77" t="n">
        <v>1716.122478148367</v>
      </c>
      <c r="AC77" t="n">
        <v>1552.338157426912</v>
      </c>
      <c r="AD77" t="n">
        <v>1254251.676998708</v>
      </c>
      <c r="AE77" t="n">
        <v>1716122.478148367</v>
      </c>
      <c r="AF77" t="n">
        <v>2.639651866743121e-06</v>
      </c>
      <c r="AG77" t="n">
        <v>2.342083333333334</v>
      </c>
      <c r="AH77" t="n">
        <v>1552338.157426912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1.779</v>
      </c>
      <c r="E78" t="n">
        <v>56.21</v>
      </c>
      <c r="F78" t="n">
        <v>53.18</v>
      </c>
      <c r="G78" t="n">
        <v>145.03</v>
      </c>
      <c r="H78" t="n">
        <v>1.9</v>
      </c>
      <c r="I78" t="n">
        <v>22</v>
      </c>
      <c r="J78" t="n">
        <v>186.97</v>
      </c>
      <c r="K78" t="n">
        <v>50.28</v>
      </c>
      <c r="L78" t="n">
        <v>20</v>
      </c>
      <c r="M78" t="n">
        <v>20</v>
      </c>
      <c r="N78" t="n">
        <v>36.69</v>
      </c>
      <c r="O78" t="n">
        <v>23293.82</v>
      </c>
      <c r="P78" t="n">
        <v>563.16</v>
      </c>
      <c r="Q78" t="n">
        <v>1367.17</v>
      </c>
      <c r="R78" t="n">
        <v>126.22</v>
      </c>
      <c r="S78" t="n">
        <v>104.26</v>
      </c>
      <c r="T78" t="n">
        <v>10057.29</v>
      </c>
      <c r="U78" t="n">
        <v>0.83</v>
      </c>
      <c r="V78" t="n">
        <v>0.9</v>
      </c>
      <c r="W78" t="n">
        <v>20.67</v>
      </c>
      <c r="X78" t="n">
        <v>0.6</v>
      </c>
      <c r="Y78" t="n">
        <v>1</v>
      </c>
      <c r="Z78" t="n">
        <v>10</v>
      </c>
      <c r="AA78" t="n">
        <v>1250.730429684131</v>
      </c>
      <c r="AB78" t="n">
        <v>1711.304552226095</v>
      </c>
      <c r="AC78" t="n">
        <v>1547.98004759266</v>
      </c>
      <c r="AD78" t="n">
        <v>1250730.429684131</v>
      </c>
      <c r="AE78" t="n">
        <v>1711304.552226095</v>
      </c>
      <c r="AF78" t="n">
        <v>2.639651866743121e-06</v>
      </c>
      <c r="AG78" t="n">
        <v>2.342083333333334</v>
      </c>
      <c r="AH78" t="n">
        <v>1547980.04759266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1.7813</v>
      </c>
      <c r="E79" t="n">
        <v>56.14</v>
      </c>
      <c r="F79" t="n">
        <v>53.14</v>
      </c>
      <c r="G79" t="n">
        <v>151.82</v>
      </c>
      <c r="H79" t="n">
        <v>1.92</v>
      </c>
      <c r="I79" t="n">
        <v>21</v>
      </c>
      <c r="J79" t="n">
        <v>187.35</v>
      </c>
      <c r="K79" t="n">
        <v>50.28</v>
      </c>
      <c r="L79" t="n">
        <v>20.25</v>
      </c>
      <c r="M79" t="n">
        <v>19</v>
      </c>
      <c r="N79" t="n">
        <v>36.82</v>
      </c>
      <c r="O79" t="n">
        <v>23340.59</v>
      </c>
      <c r="P79" t="n">
        <v>560.71</v>
      </c>
      <c r="Q79" t="n">
        <v>1367.25</v>
      </c>
      <c r="R79" t="n">
        <v>124.64</v>
      </c>
      <c r="S79" t="n">
        <v>104.26</v>
      </c>
      <c r="T79" t="n">
        <v>9269.74</v>
      </c>
      <c r="U79" t="n">
        <v>0.84</v>
      </c>
      <c r="V79" t="n">
        <v>0.9</v>
      </c>
      <c r="W79" t="n">
        <v>20.68</v>
      </c>
      <c r="X79" t="n">
        <v>0.5600000000000001</v>
      </c>
      <c r="Y79" t="n">
        <v>1</v>
      </c>
      <c r="Z79" t="n">
        <v>10</v>
      </c>
      <c r="AA79" t="n">
        <v>1245.445190473123</v>
      </c>
      <c r="AB79" t="n">
        <v>1704.073054769296</v>
      </c>
      <c r="AC79" t="n">
        <v>1541.438714103667</v>
      </c>
      <c r="AD79" t="n">
        <v>1245445.190473123</v>
      </c>
      <c r="AE79" t="n">
        <v>1704073.054769296</v>
      </c>
      <c r="AF79" t="n">
        <v>2.643064570112155e-06</v>
      </c>
      <c r="AG79" t="n">
        <v>2.339166666666667</v>
      </c>
      <c r="AH79" t="n">
        <v>1541438.714103667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1.7814</v>
      </c>
      <c r="E80" t="n">
        <v>56.14</v>
      </c>
      <c r="F80" t="n">
        <v>53.14</v>
      </c>
      <c r="G80" t="n">
        <v>151.82</v>
      </c>
      <c r="H80" t="n">
        <v>1.94</v>
      </c>
      <c r="I80" t="n">
        <v>21</v>
      </c>
      <c r="J80" t="n">
        <v>187.73</v>
      </c>
      <c r="K80" t="n">
        <v>50.28</v>
      </c>
      <c r="L80" t="n">
        <v>20.5</v>
      </c>
      <c r="M80" t="n">
        <v>19</v>
      </c>
      <c r="N80" t="n">
        <v>36.95</v>
      </c>
      <c r="O80" t="n">
        <v>23387.4</v>
      </c>
      <c r="P80" t="n">
        <v>560.79</v>
      </c>
      <c r="Q80" t="n">
        <v>1367.24</v>
      </c>
      <c r="R80" t="n">
        <v>124.64</v>
      </c>
      <c r="S80" t="n">
        <v>104.26</v>
      </c>
      <c r="T80" t="n">
        <v>9269.85</v>
      </c>
      <c r="U80" t="n">
        <v>0.84</v>
      </c>
      <c r="V80" t="n">
        <v>0.9</v>
      </c>
      <c r="W80" t="n">
        <v>20.68</v>
      </c>
      <c r="X80" t="n">
        <v>0.5600000000000001</v>
      </c>
      <c r="Y80" t="n">
        <v>1</v>
      </c>
      <c r="Z80" t="n">
        <v>10</v>
      </c>
      <c r="AA80" t="n">
        <v>1245.485229508302</v>
      </c>
      <c r="AB80" t="n">
        <v>1704.127837943625</v>
      </c>
      <c r="AC80" t="n">
        <v>1541.488268848727</v>
      </c>
      <c r="AD80" t="n">
        <v>1245485.229508302</v>
      </c>
      <c r="AE80" t="n">
        <v>1704127.837943625</v>
      </c>
      <c r="AF80" t="n">
        <v>2.643212948519504e-06</v>
      </c>
      <c r="AG80" t="n">
        <v>2.339166666666667</v>
      </c>
      <c r="AH80" t="n">
        <v>1541488.268848727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1.7811</v>
      </c>
      <c r="E81" t="n">
        <v>56.14</v>
      </c>
      <c r="F81" t="n">
        <v>53.14</v>
      </c>
      <c r="G81" t="n">
        <v>151.84</v>
      </c>
      <c r="H81" t="n">
        <v>1.96</v>
      </c>
      <c r="I81" t="n">
        <v>21</v>
      </c>
      <c r="J81" t="n">
        <v>188.11</v>
      </c>
      <c r="K81" t="n">
        <v>50.28</v>
      </c>
      <c r="L81" t="n">
        <v>20.75</v>
      </c>
      <c r="M81" t="n">
        <v>19</v>
      </c>
      <c r="N81" t="n">
        <v>37.08</v>
      </c>
      <c r="O81" t="n">
        <v>23434.26</v>
      </c>
      <c r="P81" t="n">
        <v>557.9</v>
      </c>
      <c r="Q81" t="n">
        <v>1367.17</v>
      </c>
      <c r="R81" t="n">
        <v>124.97</v>
      </c>
      <c r="S81" t="n">
        <v>104.26</v>
      </c>
      <c r="T81" t="n">
        <v>9437.09</v>
      </c>
      <c r="U81" t="n">
        <v>0.83</v>
      </c>
      <c r="V81" t="n">
        <v>0.9</v>
      </c>
      <c r="W81" t="n">
        <v>20.68</v>
      </c>
      <c r="X81" t="n">
        <v>0.57</v>
      </c>
      <c r="Y81" t="n">
        <v>1</v>
      </c>
      <c r="Z81" t="n">
        <v>10</v>
      </c>
      <c r="AA81" t="n">
        <v>1241.766526196953</v>
      </c>
      <c r="AB81" t="n">
        <v>1699.039744015426</v>
      </c>
      <c r="AC81" t="n">
        <v>1536.885775463851</v>
      </c>
      <c r="AD81" t="n">
        <v>1241766.526196953</v>
      </c>
      <c r="AE81" t="n">
        <v>1699039.744015426</v>
      </c>
      <c r="AF81" t="n">
        <v>2.642767813297456e-06</v>
      </c>
      <c r="AG81" t="n">
        <v>2.339166666666667</v>
      </c>
      <c r="AH81" t="n">
        <v>1536885.775463851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1.7833</v>
      </c>
      <c r="E82" t="n">
        <v>56.08</v>
      </c>
      <c r="F82" t="n">
        <v>53.11</v>
      </c>
      <c r="G82" t="n">
        <v>159.32</v>
      </c>
      <c r="H82" t="n">
        <v>1.98</v>
      </c>
      <c r="I82" t="n">
        <v>20</v>
      </c>
      <c r="J82" t="n">
        <v>188.49</v>
      </c>
      <c r="K82" t="n">
        <v>50.28</v>
      </c>
      <c r="L82" t="n">
        <v>21</v>
      </c>
      <c r="M82" t="n">
        <v>17</v>
      </c>
      <c r="N82" t="n">
        <v>37.21</v>
      </c>
      <c r="O82" t="n">
        <v>23481.16</v>
      </c>
      <c r="P82" t="n">
        <v>555.6900000000001</v>
      </c>
      <c r="Q82" t="n">
        <v>1367.24</v>
      </c>
      <c r="R82" t="n">
        <v>123.66</v>
      </c>
      <c r="S82" t="n">
        <v>104.26</v>
      </c>
      <c r="T82" t="n">
        <v>8788.200000000001</v>
      </c>
      <c r="U82" t="n">
        <v>0.84</v>
      </c>
      <c r="V82" t="n">
        <v>0.9</v>
      </c>
      <c r="W82" t="n">
        <v>20.68</v>
      </c>
      <c r="X82" t="n">
        <v>0.53</v>
      </c>
      <c r="Y82" t="n">
        <v>1</v>
      </c>
      <c r="Z82" t="n">
        <v>10</v>
      </c>
      <c r="AA82" t="n">
        <v>1236.983034004767</v>
      </c>
      <c r="AB82" t="n">
        <v>1692.494758965296</v>
      </c>
      <c r="AC82" t="n">
        <v>1530.965434600961</v>
      </c>
      <c r="AD82" t="n">
        <v>1236983.034004767</v>
      </c>
      <c r="AE82" t="n">
        <v>1692494.758965296</v>
      </c>
      <c r="AF82" t="n">
        <v>2.64603213825914e-06</v>
      </c>
      <c r="AG82" t="n">
        <v>2.336666666666666</v>
      </c>
      <c r="AH82" t="n">
        <v>1530965.434600961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1.7833</v>
      </c>
      <c r="E83" t="n">
        <v>56.08</v>
      </c>
      <c r="F83" t="n">
        <v>53.11</v>
      </c>
      <c r="G83" t="n">
        <v>159.32</v>
      </c>
      <c r="H83" t="n">
        <v>2</v>
      </c>
      <c r="I83" t="n">
        <v>20</v>
      </c>
      <c r="J83" t="n">
        <v>188.87</v>
      </c>
      <c r="K83" t="n">
        <v>50.28</v>
      </c>
      <c r="L83" t="n">
        <v>21.25</v>
      </c>
      <c r="M83" t="n">
        <v>18</v>
      </c>
      <c r="N83" t="n">
        <v>37.34</v>
      </c>
      <c r="O83" t="n">
        <v>23528.1</v>
      </c>
      <c r="P83" t="n">
        <v>557.1799999999999</v>
      </c>
      <c r="Q83" t="n">
        <v>1367.16</v>
      </c>
      <c r="R83" t="n">
        <v>123.83</v>
      </c>
      <c r="S83" t="n">
        <v>104.26</v>
      </c>
      <c r="T83" t="n">
        <v>8870.4</v>
      </c>
      <c r="U83" t="n">
        <v>0.84</v>
      </c>
      <c r="V83" t="n">
        <v>0.9</v>
      </c>
      <c r="W83" t="n">
        <v>20.67</v>
      </c>
      <c r="X83" t="n">
        <v>0.53</v>
      </c>
      <c r="Y83" t="n">
        <v>1</v>
      </c>
      <c r="Z83" t="n">
        <v>10</v>
      </c>
      <c r="AA83" t="n">
        <v>1239.003886298522</v>
      </c>
      <c r="AB83" t="n">
        <v>1695.259778227322</v>
      </c>
      <c r="AC83" t="n">
        <v>1533.466564305348</v>
      </c>
      <c r="AD83" t="n">
        <v>1239003.886298522</v>
      </c>
      <c r="AE83" t="n">
        <v>1695259.778227322</v>
      </c>
      <c r="AF83" t="n">
        <v>2.64603213825914e-06</v>
      </c>
      <c r="AG83" t="n">
        <v>2.336666666666666</v>
      </c>
      <c r="AH83" t="n">
        <v>1533466.564305348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1.7828</v>
      </c>
      <c r="E84" t="n">
        <v>56.09</v>
      </c>
      <c r="F84" t="n">
        <v>53.12</v>
      </c>
      <c r="G84" t="n">
        <v>159.36</v>
      </c>
      <c r="H84" t="n">
        <v>2.02</v>
      </c>
      <c r="I84" t="n">
        <v>20</v>
      </c>
      <c r="J84" t="n">
        <v>189.25</v>
      </c>
      <c r="K84" t="n">
        <v>50.28</v>
      </c>
      <c r="L84" t="n">
        <v>21.5</v>
      </c>
      <c r="M84" t="n">
        <v>17</v>
      </c>
      <c r="N84" t="n">
        <v>37.47</v>
      </c>
      <c r="O84" t="n">
        <v>23575.09</v>
      </c>
      <c r="P84" t="n">
        <v>556.36</v>
      </c>
      <c r="Q84" t="n">
        <v>1367.21</v>
      </c>
      <c r="R84" t="n">
        <v>124.07</v>
      </c>
      <c r="S84" t="n">
        <v>104.26</v>
      </c>
      <c r="T84" t="n">
        <v>8989.290000000001</v>
      </c>
      <c r="U84" t="n">
        <v>0.84</v>
      </c>
      <c r="V84" t="n">
        <v>0.9</v>
      </c>
      <c r="W84" t="n">
        <v>20.68</v>
      </c>
      <c r="X84" t="n">
        <v>0.55</v>
      </c>
      <c r="Y84" t="n">
        <v>1</v>
      </c>
      <c r="Z84" t="n">
        <v>10</v>
      </c>
      <c r="AA84" t="n">
        <v>1238.322796699527</v>
      </c>
      <c r="AB84" t="n">
        <v>1694.327881390425</v>
      </c>
      <c r="AC84" t="n">
        <v>1532.623606394639</v>
      </c>
      <c r="AD84" t="n">
        <v>1238322.796699527</v>
      </c>
      <c r="AE84" t="n">
        <v>1694327.881390425</v>
      </c>
      <c r="AF84" t="n">
        <v>2.645290246222393e-06</v>
      </c>
      <c r="AG84" t="n">
        <v>2.337083333333334</v>
      </c>
      <c r="AH84" t="n">
        <v>1532623.606394639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1.7827</v>
      </c>
      <c r="E85" t="n">
        <v>56.1</v>
      </c>
      <c r="F85" t="n">
        <v>53.13</v>
      </c>
      <c r="G85" t="n">
        <v>159.38</v>
      </c>
      <c r="H85" t="n">
        <v>2.04</v>
      </c>
      <c r="I85" t="n">
        <v>20</v>
      </c>
      <c r="J85" t="n">
        <v>189.63</v>
      </c>
      <c r="K85" t="n">
        <v>50.28</v>
      </c>
      <c r="L85" t="n">
        <v>21.75</v>
      </c>
      <c r="M85" t="n">
        <v>16</v>
      </c>
      <c r="N85" t="n">
        <v>37.6</v>
      </c>
      <c r="O85" t="n">
        <v>23622.13</v>
      </c>
      <c r="P85" t="n">
        <v>551.38</v>
      </c>
      <c r="Q85" t="n">
        <v>1367.19</v>
      </c>
      <c r="R85" t="n">
        <v>124.24</v>
      </c>
      <c r="S85" t="n">
        <v>104.26</v>
      </c>
      <c r="T85" t="n">
        <v>9074.85</v>
      </c>
      <c r="U85" t="n">
        <v>0.84</v>
      </c>
      <c r="V85" t="n">
        <v>0.9</v>
      </c>
      <c r="W85" t="n">
        <v>20.68</v>
      </c>
      <c r="X85" t="n">
        <v>0.55</v>
      </c>
      <c r="Y85" t="n">
        <v>1</v>
      </c>
      <c r="Z85" t="n">
        <v>10</v>
      </c>
      <c r="AA85" t="n">
        <v>1231.72494483415</v>
      </c>
      <c r="AB85" t="n">
        <v>1685.300409391534</v>
      </c>
      <c r="AC85" t="n">
        <v>1524.457703653186</v>
      </c>
      <c r="AD85" t="n">
        <v>1231724.94483415</v>
      </c>
      <c r="AE85" t="n">
        <v>1685300.409391534</v>
      </c>
      <c r="AF85" t="n">
        <v>2.645141867815044e-06</v>
      </c>
      <c r="AG85" t="n">
        <v>2.3375</v>
      </c>
      <c r="AH85" t="n">
        <v>1524457.703653186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1.7849</v>
      </c>
      <c r="E86" t="n">
        <v>56.03</v>
      </c>
      <c r="F86" t="n">
        <v>53.09</v>
      </c>
      <c r="G86" t="n">
        <v>167.65</v>
      </c>
      <c r="H86" t="n">
        <v>2.05</v>
      </c>
      <c r="I86" t="n">
        <v>19</v>
      </c>
      <c r="J86" t="n">
        <v>190.01</v>
      </c>
      <c r="K86" t="n">
        <v>50.28</v>
      </c>
      <c r="L86" t="n">
        <v>22</v>
      </c>
      <c r="M86" t="n">
        <v>15</v>
      </c>
      <c r="N86" t="n">
        <v>37.74</v>
      </c>
      <c r="O86" t="n">
        <v>23669.2</v>
      </c>
      <c r="P86" t="n">
        <v>549.87</v>
      </c>
      <c r="Q86" t="n">
        <v>1367.22</v>
      </c>
      <c r="R86" t="n">
        <v>123.11</v>
      </c>
      <c r="S86" t="n">
        <v>104.26</v>
      </c>
      <c r="T86" t="n">
        <v>8516.879999999999</v>
      </c>
      <c r="U86" t="n">
        <v>0.85</v>
      </c>
      <c r="V86" t="n">
        <v>0.9</v>
      </c>
      <c r="W86" t="n">
        <v>20.68</v>
      </c>
      <c r="X86" t="n">
        <v>0.51</v>
      </c>
      <c r="Y86" t="n">
        <v>1</v>
      </c>
      <c r="Z86" t="n">
        <v>10</v>
      </c>
      <c r="AA86" t="n">
        <v>1227.816176680148</v>
      </c>
      <c r="AB86" t="n">
        <v>1679.952260360549</v>
      </c>
      <c r="AC86" t="n">
        <v>1519.619974459543</v>
      </c>
      <c r="AD86" t="n">
        <v>1227816.176680148</v>
      </c>
      <c r="AE86" t="n">
        <v>1679952.260360549</v>
      </c>
      <c r="AF86" t="n">
        <v>2.648406192776727e-06</v>
      </c>
      <c r="AG86" t="n">
        <v>2.334583333333333</v>
      </c>
      <c r="AH86" t="n">
        <v>1519619.974459543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1.7845</v>
      </c>
      <c r="E87" t="n">
        <v>56.04</v>
      </c>
      <c r="F87" t="n">
        <v>53.1</v>
      </c>
      <c r="G87" t="n">
        <v>167.69</v>
      </c>
      <c r="H87" t="n">
        <v>2.07</v>
      </c>
      <c r="I87" t="n">
        <v>19</v>
      </c>
      <c r="J87" t="n">
        <v>190.4</v>
      </c>
      <c r="K87" t="n">
        <v>50.28</v>
      </c>
      <c r="L87" t="n">
        <v>22.25</v>
      </c>
      <c r="M87" t="n">
        <v>12</v>
      </c>
      <c r="N87" t="n">
        <v>37.87</v>
      </c>
      <c r="O87" t="n">
        <v>23716.33</v>
      </c>
      <c r="P87" t="n">
        <v>549.74</v>
      </c>
      <c r="Q87" t="n">
        <v>1367.19</v>
      </c>
      <c r="R87" t="n">
        <v>123.47</v>
      </c>
      <c r="S87" t="n">
        <v>104.26</v>
      </c>
      <c r="T87" t="n">
        <v>8697.450000000001</v>
      </c>
      <c r="U87" t="n">
        <v>0.84</v>
      </c>
      <c r="V87" t="n">
        <v>0.9</v>
      </c>
      <c r="W87" t="n">
        <v>20.68</v>
      </c>
      <c r="X87" t="n">
        <v>0.52</v>
      </c>
      <c r="Y87" t="n">
        <v>1</v>
      </c>
      <c r="Z87" t="n">
        <v>10</v>
      </c>
      <c r="AA87" t="n">
        <v>1228.000337987018</v>
      </c>
      <c r="AB87" t="n">
        <v>1680.204237985232</v>
      </c>
      <c r="AC87" t="n">
        <v>1519.84790369338</v>
      </c>
      <c r="AD87" t="n">
        <v>1228000.337987018</v>
      </c>
      <c r="AE87" t="n">
        <v>1680204.237985232</v>
      </c>
      <c r="AF87" t="n">
        <v>2.647812679147331e-06</v>
      </c>
      <c r="AG87" t="n">
        <v>2.335</v>
      </c>
      <c r="AH87" t="n">
        <v>1519847.90369338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1.7848</v>
      </c>
      <c r="E88" t="n">
        <v>56.03</v>
      </c>
      <c r="F88" t="n">
        <v>53.09</v>
      </c>
      <c r="G88" t="n">
        <v>167.66</v>
      </c>
      <c r="H88" t="n">
        <v>2.09</v>
      </c>
      <c r="I88" t="n">
        <v>19</v>
      </c>
      <c r="J88" t="n">
        <v>190.78</v>
      </c>
      <c r="K88" t="n">
        <v>50.28</v>
      </c>
      <c r="L88" t="n">
        <v>22.5</v>
      </c>
      <c r="M88" t="n">
        <v>13</v>
      </c>
      <c r="N88" t="n">
        <v>38</v>
      </c>
      <c r="O88" t="n">
        <v>23763.49</v>
      </c>
      <c r="P88" t="n">
        <v>548.95</v>
      </c>
      <c r="Q88" t="n">
        <v>1367.15</v>
      </c>
      <c r="R88" t="n">
        <v>123</v>
      </c>
      <c r="S88" t="n">
        <v>104.26</v>
      </c>
      <c r="T88" t="n">
        <v>8459.200000000001</v>
      </c>
      <c r="U88" t="n">
        <v>0.85</v>
      </c>
      <c r="V88" t="n">
        <v>0.9</v>
      </c>
      <c r="W88" t="n">
        <v>20.68</v>
      </c>
      <c r="X88" t="n">
        <v>0.52</v>
      </c>
      <c r="Y88" t="n">
        <v>1</v>
      </c>
      <c r="Z88" t="n">
        <v>10</v>
      </c>
      <c r="AA88" t="n">
        <v>1226.636913692491</v>
      </c>
      <c r="AB88" t="n">
        <v>1678.338740715425</v>
      </c>
      <c r="AC88" t="n">
        <v>1518.160446864761</v>
      </c>
      <c r="AD88" t="n">
        <v>1226636.913692491</v>
      </c>
      <c r="AE88" t="n">
        <v>1678338.740715425</v>
      </c>
      <c r="AF88" t="n">
        <v>2.648257814369378e-06</v>
      </c>
      <c r="AG88" t="n">
        <v>2.334583333333333</v>
      </c>
      <c r="AH88" t="n">
        <v>1518160.446864761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1.7843</v>
      </c>
      <c r="E89" t="n">
        <v>56.05</v>
      </c>
      <c r="F89" t="n">
        <v>53.11</v>
      </c>
      <c r="G89" t="n">
        <v>167.71</v>
      </c>
      <c r="H89" t="n">
        <v>2.11</v>
      </c>
      <c r="I89" t="n">
        <v>19</v>
      </c>
      <c r="J89" t="n">
        <v>191.16</v>
      </c>
      <c r="K89" t="n">
        <v>50.28</v>
      </c>
      <c r="L89" t="n">
        <v>22.75</v>
      </c>
      <c r="M89" t="n">
        <v>7</v>
      </c>
      <c r="N89" t="n">
        <v>38.13</v>
      </c>
      <c r="O89" t="n">
        <v>23810.71</v>
      </c>
      <c r="P89" t="n">
        <v>548.17</v>
      </c>
      <c r="Q89" t="n">
        <v>1367.27</v>
      </c>
      <c r="R89" t="n">
        <v>123.36</v>
      </c>
      <c r="S89" t="n">
        <v>104.26</v>
      </c>
      <c r="T89" t="n">
        <v>8639.26</v>
      </c>
      <c r="U89" t="n">
        <v>0.85</v>
      </c>
      <c r="V89" t="n">
        <v>0.9</v>
      </c>
      <c r="W89" t="n">
        <v>20.69</v>
      </c>
      <c r="X89" t="n">
        <v>0.53</v>
      </c>
      <c r="Y89" t="n">
        <v>1</v>
      </c>
      <c r="Z89" t="n">
        <v>10</v>
      </c>
      <c r="AA89" t="n">
        <v>1226.097632154071</v>
      </c>
      <c r="AB89" t="n">
        <v>1677.600871923136</v>
      </c>
      <c r="AC89" t="n">
        <v>1517.492999234403</v>
      </c>
      <c r="AD89" t="n">
        <v>1226097.632154071</v>
      </c>
      <c r="AE89" t="n">
        <v>1677600.871923136</v>
      </c>
      <c r="AF89" t="n">
        <v>2.647515922332632e-06</v>
      </c>
      <c r="AG89" t="n">
        <v>2.335416666666667</v>
      </c>
      <c r="AH89" t="n">
        <v>1517492.999234403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1.7842</v>
      </c>
      <c r="E90" t="n">
        <v>56.05</v>
      </c>
      <c r="F90" t="n">
        <v>53.11</v>
      </c>
      <c r="G90" t="n">
        <v>167.72</v>
      </c>
      <c r="H90" t="n">
        <v>2.13</v>
      </c>
      <c r="I90" t="n">
        <v>19</v>
      </c>
      <c r="J90" t="n">
        <v>191.55</v>
      </c>
      <c r="K90" t="n">
        <v>50.28</v>
      </c>
      <c r="L90" t="n">
        <v>23</v>
      </c>
      <c r="M90" t="n">
        <v>6</v>
      </c>
      <c r="N90" t="n">
        <v>38.27</v>
      </c>
      <c r="O90" t="n">
        <v>23857.96</v>
      </c>
      <c r="P90" t="n">
        <v>548.34</v>
      </c>
      <c r="Q90" t="n">
        <v>1367.34</v>
      </c>
      <c r="R90" t="n">
        <v>123.27</v>
      </c>
      <c r="S90" t="n">
        <v>104.26</v>
      </c>
      <c r="T90" t="n">
        <v>8593.74</v>
      </c>
      <c r="U90" t="n">
        <v>0.85</v>
      </c>
      <c r="V90" t="n">
        <v>0.9</v>
      </c>
      <c r="W90" t="n">
        <v>20.69</v>
      </c>
      <c r="X90" t="n">
        <v>0.53</v>
      </c>
      <c r="Y90" t="n">
        <v>1</v>
      </c>
      <c r="Z90" t="n">
        <v>10</v>
      </c>
      <c r="AA90" t="n">
        <v>1226.395471724559</v>
      </c>
      <c r="AB90" t="n">
        <v>1678.008389163233</v>
      </c>
      <c r="AC90" t="n">
        <v>1517.861623601059</v>
      </c>
      <c r="AD90" t="n">
        <v>1226395.471724559</v>
      </c>
      <c r="AE90" t="n">
        <v>1678008.389163233</v>
      </c>
      <c r="AF90" t="n">
        <v>2.647367543925283e-06</v>
      </c>
      <c r="AG90" t="n">
        <v>2.335416666666667</v>
      </c>
      <c r="AH90" t="n">
        <v>1517861.623601059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1.7842</v>
      </c>
      <c r="E91" t="n">
        <v>56.05</v>
      </c>
      <c r="F91" t="n">
        <v>53.11</v>
      </c>
      <c r="G91" t="n">
        <v>167.72</v>
      </c>
      <c r="H91" t="n">
        <v>2.15</v>
      </c>
      <c r="I91" t="n">
        <v>19</v>
      </c>
      <c r="J91" t="n">
        <v>191.93</v>
      </c>
      <c r="K91" t="n">
        <v>50.28</v>
      </c>
      <c r="L91" t="n">
        <v>23.25</v>
      </c>
      <c r="M91" t="n">
        <v>5</v>
      </c>
      <c r="N91" t="n">
        <v>38.4</v>
      </c>
      <c r="O91" t="n">
        <v>23905.27</v>
      </c>
      <c r="P91" t="n">
        <v>548.25</v>
      </c>
      <c r="Q91" t="n">
        <v>1367.3</v>
      </c>
      <c r="R91" t="n">
        <v>123.38</v>
      </c>
      <c r="S91" t="n">
        <v>104.26</v>
      </c>
      <c r="T91" t="n">
        <v>8652.48</v>
      </c>
      <c r="U91" t="n">
        <v>0.85</v>
      </c>
      <c r="V91" t="n">
        <v>0.9</v>
      </c>
      <c r="W91" t="n">
        <v>20.69</v>
      </c>
      <c r="X91" t="n">
        <v>0.53</v>
      </c>
      <c r="Y91" t="n">
        <v>1</v>
      </c>
      <c r="Z91" t="n">
        <v>10</v>
      </c>
      <c r="AA91" t="n">
        <v>1226.273468393835</v>
      </c>
      <c r="AB91" t="n">
        <v>1677.841458823729</v>
      </c>
      <c r="AC91" t="n">
        <v>1517.710624858869</v>
      </c>
      <c r="AD91" t="n">
        <v>1226273.468393835</v>
      </c>
      <c r="AE91" t="n">
        <v>1677841.458823729</v>
      </c>
      <c r="AF91" t="n">
        <v>2.647367543925283e-06</v>
      </c>
      <c r="AG91" t="n">
        <v>2.335416666666667</v>
      </c>
      <c r="AH91" t="n">
        <v>1517710.624858869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1.7842</v>
      </c>
      <c r="E92" t="n">
        <v>56.05</v>
      </c>
      <c r="F92" t="n">
        <v>53.11</v>
      </c>
      <c r="G92" t="n">
        <v>167.72</v>
      </c>
      <c r="H92" t="n">
        <v>2.17</v>
      </c>
      <c r="I92" t="n">
        <v>19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548.01</v>
      </c>
      <c r="Q92" t="n">
        <v>1367.3</v>
      </c>
      <c r="R92" t="n">
        <v>123.28</v>
      </c>
      <c r="S92" t="n">
        <v>104.26</v>
      </c>
      <c r="T92" t="n">
        <v>8601.549999999999</v>
      </c>
      <c r="U92" t="n">
        <v>0.85</v>
      </c>
      <c r="V92" t="n">
        <v>0.9</v>
      </c>
      <c r="W92" t="n">
        <v>20.69</v>
      </c>
      <c r="X92" t="n">
        <v>0.53</v>
      </c>
      <c r="Y92" t="n">
        <v>1</v>
      </c>
      <c r="Z92" t="n">
        <v>10</v>
      </c>
      <c r="AA92" t="n">
        <v>1225.94812617857</v>
      </c>
      <c r="AB92" t="n">
        <v>1677.396311251718</v>
      </c>
      <c r="AC92" t="n">
        <v>1517.307961546362</v>
      </c>
      <c r="AD92" t="n">
        <v>1225948.12617857</v>
      </c>
      <c r="AE92" t="n">
        <v>1677396.311251718</v>
      </c>
      <c r="AF92" t="n">
        <v>2.647367543925283e-06</v>
      </c>
      <c r="AG92" t="n">
        <v>2.335416666666667</v>
      </c>
      <c r="AH92" t="n">
        <v>1517307.961546362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1.7839</v>
      </c>
      <c r="E93" t="n">
        <v>56.06</v>
      </c>
      <c r="F93" t="n">
        <v>53.12</v>
      </c>
      <c r="G93" t="n">
        <v>167.75</v>
      </c>
      <c r="H93" t="n">
        <v>2.19</v>
      </c>
      <c r="I93" t="n">
        <v>19</v>
      </c>
      <c r="J93" t="n">
        <v>192.7</v>
      </c>
      <c r="K93" t="n">
        <v>50.28</v>
      </c>
      <c r="L93" t="n">
        <v>23.75</v>
      </c>
      <c r="M93" t="n">
        <v>0</v>
      </c>
      <c r="N93" t="n">
        <v>38.67</v>
      </c>
      <c r="O93" t="n">
        <v>24000.01</v>
      </c>
      <c r="P93" t="n">
        <v>548.73</v>
      </c>
      <c r="Q93" t="n">
        <v>1367.34</v>
      </c>
      <c r="R93" t="n">
        <v>123.4</v>
      </c>
      <c r="S93" t="n">
        <v>104.26</v>
      </c>
      <c r="T93" t="n">
        <v>8659.450000000001</v>
      </c>
      <c r="U93" t="n">
        <v>0.84</v>
      </c>
      <c r="V93" t="n">
        <v>0.9</v>
      </c>
      <c r="W93" t="n">
        <v>20.7</v>
      </c>
      <c r="X93" t="n">
        <v>0.54</v>
      </c>
      <c r="Y93" t="n">
        <v>1</v>
      </c>
      <c r="Z93" t="n">
        <v>10</v>
      </c>
      <c r="AA93" t="n">
        <v>1227.216983093568</v>
      </c>
      <c r="AB93" t="n">
        <v>1679.132417260835</v>
      </c>
      <c r="AC93" t="n">
        <v>1518.878376034609</v>
      </c>
      <c r="AD93" t="n">
        <v>1227216.983093568</v>
      </c>
      <c r="AE93" t="n">
        <v>1679132.417260835</v>
      </c>
      <c r="AF93" t="n">
        <v>2.646922408703235e-06</v>
      </c>
      <c r="AG93" t="n">
        <v>2.335833333333333</v>
      </c>
      <c r="AH93" t="n">
        <v>1518878.376034609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0.8295</v>
      </c>
      <c r="E2" t="n">
        <v>120.55</v>
      </c>
      <c r="F2" t="n">
        <v>79.18000000000001</v>
      </c>
      <c r="G2" t="n">
        <v>5.39</v>
      </c>
      <c r="H2" t="n">
        <v>0.08</v>
      </c>
      <c r="I2" t="n">
        <v>882</v>
      </c>
      <c r="J2" t="n">
        <v>222.93</v>
      </c>
      <c r="K2" t="n">
        <v>56.94</v>
      </c>
      <c r="L2" t="n">
        <v>1</v>
      </c>
      <c r="M2" t="n">
        <v>880</v>
      </c>
      <c r="N2" t="n">
        <v>49.99</v>
      </c>
      <c r="O2" t="n">
        <v>27728.69</v>
      </c>
      <c r="P2" t="n">
        <v>1218.43</v>
      </c>
      <c r="Q2" t="n">
        <v>1371.24</v>
      </c>
      <c r="R2" t="n">
        <v>974.35</v>
      </c>
      <c r="S2" t="n">
        <v>104.26</v>
      </c>
      <c r="T2" t="n">
        <v>429821.55</v>
      </c>
      <c r="U2" t="n">
        <v>0.11</v>
      </c>
      <c r="V2" t="n">
        <v>0.61</v>
      </c>
      <c r="W2" t="n">
        <v>22.08</v>
      </c>
      <c r="X2" t="n">
        <v>26.53</v>
      </c>
      <c r="Y2" t="n">
        <v>1</v>
      </c>
      <c r="Z2" t="n">
        <v>10</v>
      </c>
      <c r="AA2" t="n">
        <v>5308.827293047647</v>
      </c>
      <c r="AB2" t="n">
        <v>7263.771711278739</v>
      </c>
      <c r="AC2" t="n">
        <v>6570.527533921648</v>
      </c>
      <c r="AD2" t="n">
        <v>5308827.293047647</v>
      </c>
      <c r="AE2" t="n">
        <v>7263771.711278738</v>
      </c>
      <c r="AF2" t="n">
        <v>1.063195498807356e-06</v>
      </c>
      <c r="AG2" t="n">
        <v>5.022916666666666</v>
      </c>
      <c r="AH2" t="n">
        <v>6570527.533921648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0.9807</v>
      </c>
      <c r="E3" t="n">
        <v>101.96</v>
      </c>
      <c r="F3" t="n">
        <v>71.43000000000001</v>
      </c>
      <c r="G3" t="n">
        <v>6.75</v>
      </c>
      <c r="H3" t="n">
        <v>0.1</v>
      </c>
      <c r="I3" t="n">
        <v>635</v>
      </c>
      <c r="J3" t="n">
        <v>223.35</v>
      </c>
      <c r="K3" t="n">
        <v>56.94</v>
      </c>
      <c r="L3" t="n">
        <v>1.25</v>
      </c>
      <c r="M3" t="n">
        <v>633</v>
      </c>
      <c r="N3" t="n">
        <v>50.15</v>
      </c>
      <c r="O3" t="n">
        <v>27780.03</v>
      </c>
      <c r="P3" t="n">
        <v>1099.46</v>
      </c>
      <c r="Q3" t="n">
        <v>1370.05</v>
      </c>
      <c r="R3" t="n">
        <v>720.59</v>
      </c>
      <c r="S3" t="n">
        <v>104.26</v>
      </c>
      <c r="T3" t="n">
        <v>304175.6</v>
      </c>
      <c r="U3" t="n">
        <v>0.14</v>
      </c>
      <c r="V3" t="n">
        <v>0.67</v>
      </c>
      <c r="W3" t="n">
        <v>21.68</v>
      </c>
      <c r="X3" t="n">
        <v>18.8</v>
      </c>
      <c r="Y3" t="n">
        <v>1</v>
      </c>
      <c r="Z3" t="n">
        <v>10</v>
      </c>
      <c r="AA3" t="n">
        <v>4055.86335003428</v>
      </c>
      <c r="AB3" t="n">
        <v>5549.411167579832</v>
      </c>
      <c r="AC3" t="n">
        <v>5019.783154393293</v>
      </c>
      <c r="AD3" t="n">
        <v>4055863.35003428</v>
      </c>
      <c r="AE3" t="n">
        <v>5549411.167579832</v>
      </c>
      <c r="AF3" t="n">
        <v>1.256993159349456e-06</v>
      </c>
      <c r="AG3" t="n">
        <v>4.248333333333333</v>
      </c>
      <c r="AH3" t="n">
        <v>5019783.154393294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1.0895</v>
      </c>
      <c r="E4" t="n">
        <v>91.78</v>
      </c>
      <c r="F4" t="n">
        <v>67.27</v>
      </c>
      <c r="G4" t="n">
        <v>8.1</v>
      </c>
      <c r="H4" t="n">
        <v>0.12</v>
      </c>
      <c r="I4" t="n">
        <v>498</v>
      </c>
      <c r="J4" t="n">
        <v>223.76</v>
      </c>
      <c r="K4" t="n">
        <v>56.94</v>
      </c>
      <c r="L4" t="n">
        <v>1.5</v>
      </c>
      <c r="M4" t="n">
        <v>496</v>
      </c>
      <c r="N4" t="n">
        <v>50.32</v>
      </c>
      <c r="O4" t="n">
        <v>27831.42</v>
      </c>
      <c r="P4" t="n">
        <v>1035.17</v>
      </c>
      <c r="Q4" t="n">
        <v>1369.23</v>
      </c>
      <c r="R4" t="n">
        <v>584.5700000000001</v>
      </c>
      <c r="S4" t="n">
        <v>104.26</v>
      </c>
      <c r="T4" t="n">
        <v>236852.95</v>
      </c>
      <c r="U4" t="n">
        <v>0.18</v>
      </c>
      <c r="V4" t="n">
        <v>0.71</v>
      </c>
      <c r="W4" t="n">
        <v>21.46</v>
      </c>
      <c r="X4" t="n">
        <v>14.65</v>
      </c>
      <c r="Y4" t="n">
        <v>1</v>
      </c>
      <c r="Z4" t="n">
        <v>10</v>
      </c>
      <c r="AA4" t="n">
        <v>3439.984896529521</v>
      </c>
      <c r="AB4" t="n">
        <v>4706.739096854811</v>
      </c>
      <c r="AC4" t="n">
        <v>4257.534523400623</v>
      </c>
      <c r="AD4" t="n">
        <v>3439984.896529521</v>
      </c>
      <c r="AE4" t="n">
        <v>4706739.096854811</v>
      </c>
      <c r="AF4" t="n">
        <v>1.396445444183983e-06</v>
      </c>
      <c r="AG4" t="n">
        <v>3.824166666666667</v>
      </c>
      <c r="AH4" t="n">
        <v>4257534.523400622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1.1745</v>
      </c>
      <c r="E5" t="n">
        <v>85.14</v>
      </c>
      <c r="F5" t="n">
        <v>64.53</v>
      </c>
      <c r="G5" t="n">
        <v>9.470000000000001</v>
      </c>
      <c r="H5" t="n">
        <v>0.14</v>
      </c>
      <c r="I5" t="n">
        <v>409</v>
      </c>
      <c r="J5" t="n">
        <v>224.18</v>
      </c>
      <c r="K5" t="n">
        <v>56.94</v>
      </c>
      <c r="L5" t="n">
        <v>1.75</v>
      </c>
      <c r="M5" t="n">
        <v>407</v>
      </c>
      <c r="N5" t="n">
        <v>50.49</v>
      </c>
      <c r="O5" t="n">
        <v>27882.87</v>
      </c>
      <c r="P5" t="n">
        <v>992.79</v>
      </c>
      <c r="Q5" t="n">
        <v>1368.98</v>
      </c>
      <c r="R5" t="n">
        <v>495.35</v>
      </c>
      <c r="S5" t="n">
        <v>104.26</v>
      </c>
      <c r="T5" t="n">
        <v>192686.83</v>
      </c>
      <c r="U5" t="n">
        <v>0.21</v>
      </c>
      <c r="V5" t="n">
        <v>0.74</v>
      </c>
      <c r="W5" t="n">
        <v>21.31</v>
      </c>
      <c r="X5" t="n">
        <v>11.92</v>
      </c>
      <c r="Y5" t="n">
        <v>1</v>
      </c>
      <c r="Z5" t="n">
        <v>10</v>
      </c>
      <c r="AA5" t="n">
        <v>3062.205175055101</v>
      </c>
      <c r="AB5" t="n">
        <v>4189.844215468429</v>
      </c>
      <c r="AC5" t="n">
        <v>3789.971364027253</v>
      </c>
      <c r="AD5" t="n">
        <v>3062205.175055101</v>
      </c>
      <c r="AE5" t="n">
        <v>4189844.215468429</v>
      </c>
      <c r="AF5" t="n">
        <v>1.505392541710958e-06</v>
      </c>
      <c r="AG5" t="n">
        <v>3.5475</v>
      </c>
      <c r="AH5" t="n">
        <v>3789971.364027253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1.24</v>
      </c>
      <c r="E6" t="n">
        <v>80.64</v>
      </c>
      <c r="F6" t="n">
        <v>62.71</v>
      </c>
      <c r="G6" t="n">
        <v>10.81</v>
      </c>
      <c r="H6" t="n">
        <v>0.16</v>
      </c>
      <c r="I6" t="n">
        <v>348</v>
      </c>
      <c r="J6" t="n">
        <v>224.6</v>
      </c>
      <c r="K6" t="n">
        <v>56.94</v>
      </c>
      <c r="L6" t="n">
        <v>2</v>
      </c>
      <c r="M6" t="n">
        <v>346</v>
      </c>
      <c r="N6" t="n">
        <v>50.65</v>
      </c>
      <c r="O6" t="n">
        <v>27934.37</v>
      </c>
      <c r="P6" t="n">
        <v>964.3200000000001</v>
      </c>
      <c r="Q6" t="n">
        <v>1368.59</v>
      </c>
      <c r="R6" t="n">
        <v>435.64</v>
      </c>
      <c r="S6" t="n">
        <v>104.26</v>
      </c>
      <c r="T6" t="n">
        <v>163138.09</v>
      </c>
      <c r="U6" t="n">
        <v>0.24</v>
      </c>
      <c r="V6" t="n">
        <v>0.76</v>
      </c>
      <c r="W6" t="n">
        <v>21.21</v>
      </c>
      <c r="X6" t="n">
        <v>10.1</v>
      </c>
      <c r="Y6" t="n">
        <v>1</v>
      </c>
      <c r="Z6" t="n">
        <v>10</v>
      </c>
      <c r="AA6" t="n">
        <v>2818.687847596021</v>
      </c>
      <c r="AB6" t="n">
        <v>3856.653064812628</v>
      </c>
      <c r="AC6" t="n">
        <v>3488.579509153337</v>
      </c>
      <c r="AD6" t="n">
        <v>2818687.847596021</v>
      </c>
      <c r="AE6" t="n">
        <v>3856653.064812628</v>
      </c>
      <c r="AF6" t="n">
        <v>1.589345893334685e-06</v>
      </c>
      <c r="AG6" t="n">
        <v>3.36</v>
      </c>
      <c r="AH6" t="n">
        <v>3488579.509153337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1.2941</v>
      </c>
      <c r="E7" t="n">
        <v>77.28</v>
      </c>
      <c r="F7" t="n">
        <v>61.36</v>
      </c>
      <c r="G7" t="n">
        <v>12.19</v>
      </c>
      <c r="H7" t="n">
        <v>0.18</v>
      </c>
      <c r="I7" t="n">
        <v>302</v>
      </c>
      <c r="J7" t="n">
        <v>225.01</v>
      </c>
      <c r="K7" t="n">
        <v>56.94</v>
      </c>
      <c r="L7" t="n">
        <v>2.25</v>
      </c>
      <c r="M7" t="n">
        <v>300</v>
      </c>
      <c r="N7" t="n">
        <v>50.82</v>
      </c>
      <c r="O7" t="n">
        <v>27985.94</v>
      </c>
      <c r="P7" t="n">
        <v>943.01</v>
      </c>
      <c r="Q7" t="n">
        <v>1368.69</v>
      </c>
      <c r="R7" t="n">
        <v>391.59</v>
      </c>
      <c r="S7" t="n">
        <v>104.26</v>
      </c>
      <c r="T7" t="n">
        <v>141339.1</v>
      </c>
      <c r="U7" t="n">
        <v>0.27</v>
      </c>
      <c r="V7" t="n">
        <v>0.78</v>
      </c>
      <c r="W7" t="n">
        <v>21.14</v>
      </c>
      <c r="X7" t="n">
        <v>8.75</v>
      </c>
      <c r="Y7" t="n">
        <v>1</v>
      </c>
      <c r="Z7" t="n">
        <v>10</v>
      </c>
      <c r="AA7" t="n">
        <v>2642.460037671816</v>
      </c>
      <c r="AB7" t="n">
        <v>3615.530400652048</v>
      </c>
      <c r="AC7" t="n">
        <v>3270.469253642468</v>
      </c>
      <c r="AD7" t="n">
        <v>2642460.037671816</v>
      </c>
      <c r="AE7" t="n">
        <v>3615530.400652048</v>
      </c>
      <c r="AF7" t="n">
        <v>1.658687516584207e-06</v>
      </c>
      <c r="AG7" t="n">
        <v>3.22</v>
      </c>
      <c r="AH7" t="n">
        <v>3270469.253642468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1.3388</v>
      </c>
      <c r="E8" t="n">
        <v>74.69</v>
      </c>
      <c r="F8" t="n">
        <v>60.31</v>
      </c>
      <c r="G8" t="n">
        <v>13.55</v>
      </c>
      <c r="H8" t="n">
        <v>0.2</v>
      </c>
      <c r="I8" t="n">
        <v>267</v>
      </c>
      <c r="J8" t="n">
        <v>225.43</v>
      </c>
      <c r="K8" t="n">
        <v>56.94</v>
      </c>
      <c r="L8" t="n">
        <v>2.5</v>
      </c>
      <c r="M8" t="n">
        <v>265</v>
      </c>
      <c r="N8" t="n">
        <v>50.99</v>
      </c>
      <c r="O8" t="n">
        <v>28037.57</v>
      </c>
      <c r="P8" t="n">
        <v>926.4</v>
      </c>
      <c r="Q8" t="n">
        <v>1368.44</v>
      </c>
      <c r="R8" t="n">
        <v>358.2</v>
      </c>
      <c r="S8" t="n">
        <v>104.26</v>
      </c>
      <c r="T8" t="n">
        <v>124821.12</v>
      </c>
      <c r="U8" t="n">
        <v>0.29</v>
      </c>
      <c r="V8" t="n">
        <v>0.8</v>
      </c>
      <c r="W8" t="n">
        <v>21.07</v>
      </c>
      <c r="X8" t="n">
        <v>7.71</v>
      </c>
      <c r="Y8" t="n">
        <v>1</v>
      </c>
      <c r="Z8" t="n">
        <v>10</v>
      </c>
      <c r="AA8" t="n">
        <v>2510.264946238095</v>
      </c>
      <c r="AB8" t="n">
        <v>3434.655244516591</v>
      </c>
      <c r="AC8" t="n">
        <v>3106.856568548709</v>
      </c>
      <c r="AD8" t="n">
        <v>2510264.946238094</v>
      </c>
      <c r="AE8" t="n">
        <v>3434655.244516591</v>
      </c>
      <c r="AF8" t="n">
        <v>1.715980872577804e-06</v>
      </c>
      <c r="AG8" t="n">
        <v>3.112083333333333</v>
      </c>
      <c r="AH8" t="n">
        <v>3106856.568548709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1.3748</v>
      </c>
      <c r="E9" t="n">
        <v>72.73999999999999</v>
      </c>
      <c r="F9" t="n">
        <v>59.54</v>
      </c>
      <c r="G9" t="n">
        <v>14.89</v>
      </c>
      <c r="H9" t="n">
        <v>0.22</v>
      </c>
      <c r="I9" t="n">
        <v>240</v>
      </c>
      <c r="J9" t="n">
        <v>225.85</v>
      </c>
      <c r="K9" t="n">
        <v>56.94</v>
      </c>
      <c r="L9" t="n">
        <v>2.75</v>
      </c>
      <c r="M9" t="n">
        <v>238</v>
      </c>
      <c r="N9" t="n">
        <v>51.16</v>
      </c>
      <c r="O9" t="n">
        <v>28089.25</v>
      </c>
      <c r="P9" t="n">
        <v>913.95</v>
      </c>
      <c r="Q9" t="n">
        <v>1368.26</v>
      </c>
      <c r="R9" t="n">
        <v>331.74</v>
      </c>
      <c r="S9" t="n">
        <v>104.26</v>
      </c>
      <c r="T9" t="n">
        <v>111727.97</v>
      </c>
      <c r="U9" t="n">
        <v>0.31</v>
      </c>
      <c r="V9" t="n">
        <v>0.8100000000000001</v>
      </c>
      <c r="W9" t="n">
        <v>21.06</v>
      </c>
      <c r="X9" t="n">
        <v>6.94</v>
      </c>
      <c r="Y9" t="n">
        <v>1</v>
      </c>
      <c r="Z9" t="n">
        <v>10</v>
      </c>
      <c r="AA9" t="n">
        <v>2412.668011069349</v>
      </c>
      <c r="AB9" t="n">
        <v>3301.118812145804</v>
      </c>
      <c r="AC9" t="n">
        <v>2986.064665863837</v>
      </c>
      <c r="AD9" t="n">
        <v>2412668.011069349</v>
      </c>
      <c r="AE9" t="n">
        <v>3301118.812145805</v>
      </c>
      <c r="AF9" t="n">
        <v>1.762123172706875e-06</v>
      </c>
      <c r="AG9" t="n">
        <v>3.030833333333333</v>
      </c>
      <c r="AH9" t="n">
        <v>2986064.665863837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1.4079</v>
      </c>
      <c r="E10" t="n">
        <v>71.03</v>
      </c>
      <c r="F10" t="n">
        <v>58.84</v>
      </c>
      <c r="G10" t="n">
        <v>16.27</v>
      </c>
      <c r="H10" t="n">
        <v>0.24</v>
      </c>
      <c r="I10" t="n">
        <v>217</v>
      </c>
      <c r="J10" t="n">
        <v>226.27</v>
      </c>
      <c r="K10" t="n">
        <v>56.94</v>
      </c>
      <c r="L10" t="n">
        <v>3</v>
      </c>
      <c r="M10" t="n">
        <v>215</v>
      </c>
      <c r="N10" t="n">
        <v>51.33</v>
      </c>
      <c r="O10" t="n">
        <v>28140.99</v>
      </c>
      <c r="P10" t="n">
        <v>902.58</v>
      </c>
      <c r="Q10" t="n">
        <v>1368.15</v>
      </c>
      <c r="R10" t="n">
        <v>309.7</v>
      </c>
      <c r="S10" t="n">
        <v>104.26</v>
      </c>
      <c r="T10" t="n">
        <v>100821.62</v>
      </c>
      <c r="U10" t="n">
        <v>0.34</v>
      </c>
      <c r="V10" t="n">
        <v>0.8100000000000001</v>
      </c>
      <c r="W10" t="n">
        <v>21.01</v>
      </c>
      <c r="X10" t="n">
        <v>6.25</v>
      </c>
      <c r="Y10" t="n">
        <v>1</v>
      </c>
      <c r="Z10" t="n">
        <v>10</v>
      </c>
      <c r="AA10" t="n">
        <v>2327.467282112019</v>
      </c>
      <c r="AB10" t="n">
        <v>3184.5434159955</v>
      </c>
      <c r="AC10" t="n">
        <v>2880.615061907525</v>
      </c>
      <c r="AD10" t="n">
        <v>2327467.282112019</v>
      </c>
      <c r="AE10" t="n">
        <v>3184543.4159955</v>
      </c>
      <c r="AF10" t="n">
        <v>1.804548454214438e-06</v>
      </c>
      <c r="AG10" t="n">
        <v>2.959583333333333</v>
      </c>
      <c r="AH10" t="n">
        <v>2880615.061907525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1.4342</v>
      </c>
      <c r="E11" t="n">
        <v>69.72</v>
      </c>
      <c r="F11" t="n">
        <v>58.33</v>
      </c>
      <c r="G11" t="n">
        <v>17.59</v>
      </c>
      <c r="H11" t="n">
        <v>0.25</v>
      </c>
      <c r="I11" t="n">
        <v>199</v>
      </c>
      <c r="J11" t="n">
        <v>226.69</v>
      </c>
      <c r="K11" t="n">
        <v>56.94</v>
      </c>
      <c r="L11" t="n">
        <v>3.25</v>
      </c>
      <c r="M11" t="n">
        <v>197</v>
      </c>
      <c r="N11" t="n">
        <v>51.5</v>
      </c>
      <c r="O11" t="n">
        <v>28192.8</v>
      </c>
      <c r="P11" t="n">
        <v>894.01</v>
      </c>
      <c r="Q11" t="n">
        <v>1367.91</v>
      </c>
      <c r="R11" t="n">
        <v>293.22</v>
      </c>
      <c r="S11" t="n">
        <v>104.26</v>
      </c>
      <c r="T11" t="n">
        <v>92672.3</v>
      </c>
      <c r="U11" t="n">
        <v>0.36</v>
      </c>
      <c r="V11" t="n">
        <v>0.82</v>
      </c>
      <c r="W11" t="n">
        <v>20.97</v>
      </c>
      <c r="X11" t="n">
        <v>5.74</v>
      </c>
      <c r="Y11" t="n">
        <v>1</v>
      </c>
      <c r="Z11" t="n">
        <v>10</v>
      </c>
      <c r="AA11" t="n">
        <v>2264.006175058621</v>
      </c>
      <c r="AB11" t="n">
        <v>3097.713129618587</v>
      </c>
      <c r="AC11" t="n">
        <v>2802.071736195355</v>
      </c>
      <c r="AD11" t="n">
        <v>2264006.175058621</v>
      </c>
      <c r="AE11" t="n">
        <v>3097713.129618587</v>
      </c>
      <c r="AF11" t="n">
        <v>1.838257967919843e-06</v>
      </c>
      <c r="AG11" t="n">
        <v>2.905</v>
      </c>
      <c r="AH11" t="n">
        <v>2802071.736195355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1.4594</v>
      </c>
      <c r="E12" t="n">
        <v>68.52</v>
      </c>
      <c r="F12" t="n">
        <v>57.83</v>
      </c>
      <c r="G12" t="n">
        <v>18.96</v>
      </c>
      <c r="H12" t="n">
        <v>0.27</v>
      </c>
      <c r="I12" t="n">
        <v>183</v>
      </c>
      <c r="J12" t="n">
        <v>227.11</v>
      </c>
      <c r="K12" t="n">
        <v>56.94</v>
      </c>
      <c r="L12" t="n">
        <v>3.5</v>
      </c>
      <c r="M12" t="n">
        <v>181</v>
      </c>
      <c r="N12" t="n">
        <v>51.67</v>
      </c>
      <c r="O12" t="n">
        <v>28244.66</v>
      </c>
      <c r="P12" t="n">
        <v>885.86</v>
      </c>
      <c r="Q12" t="n">
        <v>1367.85</v>
      </c>
      <c r="R12" t="n">
        <v>277.81</v>
      </c>
      <c r="S12" t="n">
        <v>104.26</v>
      </c>
      <c r="T12" t="n">
        <v>85045.92999999999</v>
      </c>
      <c r="U12" t="n">
        <v>0.38</v>
      </c>
      <c r="V12" t="n">
        <v>0.83</v>
      </c>
      <c r="W12" t="n">
        <v>20.92</v>
      </c>
      <c r="X12" t="n">
        <v>5.24</v>
      </c>
      <c r="Y12" t="n">
        <v>1</v>
      </c>
      <c r="Z12" t="n">
        <v>10</v>
      </c>
      <c r="AA12" t="n">
        <v>2205.312884173745</v>
      </c>
      <c r="AB12" t="n">
        <v>3017.406379664648</v>
      </c>
      <c r="AC12" t="n">
        <v>2729.429349745792</v>
      </c>
      <c r="AD12" t="n">
        <v>2205312.884173745</v>
      </c>
      <c r="AE12" t="n">
        <v>3017406.379664648</v>
      </c>
      <c r="AF12" t="n">
        <v>1.870557578010193e-06</v>
      </c>
      <c r="AG12" t="n">
        <v>2.855</v>
      </c>
      <c r="AH12" t="n">
        <v>2729429.349745792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1.4793</v>
      </c>
      <c r="E13" t="n">
        <v>67.59999999999999</v>
      </c>
      <c r="F13" t="n">
        <v>57.48</v>
      </c>
      <c r="G13" t="n">
        <v>20.29</v>
      </c>
      <c r="H13" t="n">
        <v>0.29</v>
      </c>
      <c r="I13" t="n">
        <v>170</v>
      </c>
      <c r="J13" t="n">
        <v>227.53</v>
      </c>
      <c r="K13" t="n">
        <v>56.94</v>
      </c>
      <c r="L13" t="n">
        <v>3.75</v>
      </c>
      <c r="M13" t="n">
        <v>168</v>
      </c>
      <c r="N13" t="n">
        <v>51.84</v>
      </c>
      <c r="O13" t="n">
        <v>28296.58</v>
      </c>
      <c r="P13" t="n">
        <v>879.8</v>
      </c>
      <c r="Q13" t="n">
        <v>1367.71</v>
      </c>
      <c r="R13" t="n">
        <v>265.79</v>
      </c>
      <c r="S13" t="n">
        <v>104.26</v>
      </c>
      <c r="T13" t="n">
        <v>79101.64999999999</v>
      </c>
      <c r="U13" t="n">
        <v>0.39</v>
      </c>
      <c r="V13" t="n">
        <v>0.83</v>
      </c>
      <c r="W13" t="n">
        <v>20.92</v>
      </c>
      <c r="X13" t="n">
        <v>4.89</v>
      </c>
      <c r="Y13" t="n">
        <v>1</v>
      </c>
      <c r="Z13" t="n">
        <v>10</v>
      </c>
      <c r="AA13" t="n">
        <v>2161.532457048135</v>
      </c>
      <c r="AB13" t="n">
        <v>2957.504067815085</v>
      </c>
      <c r="AC13" t="n">
        <v>2675.244030465843</v>
      </c>
      <c r="AD13" t="n">
        <v>2161532.457048135</v>
      </c>
      <c r="AE13" t="n">
        <v>2957504.067815085</v>
      </c>
      <c r="AF13" t="n">
        <v>1.896064016137097e-06</v>
      </c>
      <c r="AG13" t="n">
        <v>2.816666666666666</v>
      </c>
      <c r="AH13" t="n">
        <v>2675244.030465843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1.4994</v>
      </c>
      <c r="E14" t="n">
        <v>66.7</v>
      </c>
      <c r="F14" t="n">
        <v>57.1</v>
      </c>
      <c r="G14" t="n">
        <v>21.68</v>
      </c>
      <c r="H14" t="n">
        <v>0.31</v>
      </c>
      <c r="I14" t="n">
        <v>158</v>
      </c>
      <c r="J14" t="n">
        <v>227.95</v>
      </c>
      <c r="K14" t="n">
        <v>56.94</v>
      </c>
      <c r="L14" t="n">
        <v>4</v>
      </c>
      <c r="M14" t="n">
        <v>156</v>
      </c>
      <c r="N14" t="n">
        <v>52.01</v>
      </c>
      <c r="O14" t="n">
        <v>28348.56</v>
      </c>
      <c r="P14" t="n">
        <v>873.42</v>
      </c>
      <c r="Q14" t="n">
        <v>1367.84</v>
      </c>
      <c r="R14" t="n">
        <v>253.68</v>
      </c>
      <c r="S14" t="n">
        <v>104.26</v>
      </c>
      <c r="T14" t="n">
        <v>73106.96000000001</v>
      </c>
      <c r="U14" t="n">
        <v>0.41</v>
      </c>
      <c r="V14" t="n">
        <v>0.84</v>
      </c>
      <c r="W14" t="n">
        <v>20.89</v>
      </c>
      <c r="X14" t="n">
        <v>4.51</v>
      </c>
      <c r="Y14" t="n">
        <v>1</v>
      </c>
      <c r="Z14" t="n">
        <v>10</v>
      </c>
      <c r="AA14" t="n">
        <v>2117.760079401521</v>
      </c>
      <c r="AB14" t="n">
        <v>2897.612769617977</v>
      </c>
      <c r="AC14" t="n">
        <v>2621.068673710702</v>
      </c>
      <c r="AD14" t="n">
        <v>2117760.079401521</v>
      </c>
      <c r="AE14" t="n">
        <v>2897612.769617978</v>
      </c>
      <c r="AF14" t="n">
        <v>1.921826800375828e-06</v>
      </c>
      <c r="AG14" t="n">
        <v>2.779166666666667</v>
      </c>
      <c r="AH14" t="n">
        <v>2621068.673710702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1.5156</v>
      </c>
      <c r="E15" t="n">
        <v>65.98</v>
      </c>
      <c r="F15" t="n">
        <v>56.82</v>
      </c>
      <c r="G15" t="n">
        <v>23.04</v>
      </c>
      <c r="H15" t="n">
        <v>0.33</v>
      </c>
      <c r="I15" t="n">
        <v>148</v>
      </c>
      <c r="J15" t="n">
        <v>228.38</v>
      </c>
      <c r="K15" t="n">
        <v>56.94</v>
      </c>
      <c r="L15" t="n">
        <v>4.25</v>
      </c>
      <c r="M15" t="n">
        <v>146</v>
      </c>
      <c r="N15" t="n">
        <v>52.18</v>
      </c>
      <c r="O15" t="n">
        <v>28400.61</v>
      </c>
      <c r="P15" t="n">
        <v>868.51</v>
      </c>
      <c r="Q15" t="n">
        <v>1367.85</v>
      </c>
      <c r="R15" t="n">
        <v>244</v>
      </c>
      <c r="S15" t="n">
        <v>104.26</v>
      </c>
      <c r="T15" t="n">
        <v>68316.98</v>
      </c>
      <c r="U15" t="n">
        <v>0.43</v>
      </c>
      <c r="V15" t="n">
        <v>0.84</v>
      </c>
      <c r="W15" t="n">
        <v>20.89</v>
      </c>
      <c r="X15" t="n">
        <v>4.23</v>
      </c>
      <c r="Y15" t="n">
        <v>1</v>
      </c>
      <c r="Z15" t="n">
        <v>10</v>
      </c>
      <c r="AA15" t="n">
        <v>2084.000925488592</v>
      </c>
      <c r="AB15" t="n">
        <v>2851.42200588555</v>
      </c>
      <c r="AC15" t="n">
        <v>2579.286291639753</v>
      </c>
      <c r="AD15" t="n">
        <v>2084000.925488592</v>
      </c>
      <c r="AE15" t="n">
        <v>2851422.00588555</v>
      </c>
      <c r="AF15" t="n">
        <v>1.94259083543391e-06</v>
      </c>
      <c r="AG15" t="n">
        <v>2.749166666666667</v>
      </c>
      <c r="AH15" t="n">
        <v>2579286.291639753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1.5306</v>
      </c>
      <c r="E16" t="n">
        <v>65.33</v>
      </c>
      <c r="F16" t="n">
        <v>56.57</v>
      </c>
      <c r="G16" t="n">
        <v>24.42</v>
      </c>
      <c r="H16" t="n">
        <v>0.35</v>
      </c>
      <c r="I16" t="n">
        <v>139</v>
      </c>
      <c r="J16" t="n">
        <v>228.8</v>
      </c>
      <c r="K16" t="n">
        <v>56.94</v>
      </c>
      <c r="L16" t="n">
        <v>4.5</v>
      </c>
      <c r="M16" t="n">
        <v>137</v>
      </c>
      <c r="N16" t="n">
        <v>52.36</v>
      </c>
      <c r="O16" t="n">
        <v>28452.71</v>
      </c>
      <c r="P16" t="n">
        <v>864.1</v>
      </c>
      <c r="Q16" t="n">
        <v>1367.76</v>
      </c>
      <c r="R16" t="n">
        <v>236.01</v>
      </c>
      <c r="S16" t="n">
        <v>104.26</v>
      </c>
      <c r="T16" t="n">
        <v>64367.23</v>
      </c>
      <c r="U16" t="n">
        <v>0.44</v>
      </c>
      <c r="V16" t="n">
        <v>0.85</v>
      </c>
      <c r="W16" t="n">
        <v>20.88</v>
      </c>
      <c r="X16" t="n">
        <v>3.99</v>
      </c>
      <c r="Y16" t="n">
        <v>1</v>
      </c>
      <c r="Z16" t="n">
        <v>10</v>
      </c>
      <c r="AA16" t="n">
        <v>2053.704316063635</v>
      </c>
      <c r="AB16" t="n">
        <v>2809.968848278248</v>
      </c>
      <c r="AC16" t="n">
        <v>2541.78936521462</v>
      </c>
      <c r="AD16" t="n">
        <v>2053704.316063635</v>
      </c>
      <c r="AE16" t="n">
        <v>2809968.848278248</v>
      </c>
      <c r="AF16" t="n">
        <v>1.961816793821023e-06</v>
      </c>
      <c r="AG16" t="n">
        <v>2.722083333333333</v>
      </c>
      <c r="AH16" t="n">
        <v>2541789.36521462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1.5446</v>
      </c>
      <c r="E17" t="n">
        <v>64.73999999999999</v>
      </c>
      <c r="F17" t="n">
        <v>56.33</v>
      </c>
      <c r="G17" t="n">
        <v>25.8</v>
      </c>
      <c r="H17" t="n">
        <v>0.37</v>
      </c>
      <c r="I17" t="n">
        <v>131</v>
      </c>
      <c r="J17" t="n">
        <v>229.22</v>
      </c>
      <c r="K17" t="n">
        <v>56.94</v>
      </c>
      <c r="L17" t="n">
        <v>4.75</v>
      </c>
      <c r="M17" t="n">
        <v>129</v>
      </c>
      <c r="N17" t="n">
        <v>52.53</v>
      </c>
      <c r="O17" t="n">
        <v>28504.87</v>
      </c>
      <c r="P17" t="n">
        <v>859.85</v>
      </c>
      <c r="Q17" t="n">
        <v>1367.66</v>
      </c>
      <c r="R17" t="n">
        <v>227.85</v>
      </c>
      <c r="S17" t="n">
        <v>104.26</v>
      </c>
      <c r="T17" t="n">
        <v>60324.47</v>
      </c>
      <c r="U17" t="n">
        <v>0.46</v>
      </c>
      <c r="V17" t="n">
        <v>0.85</v>
      </c>
      <c r="W17" t="n">
        <v>20.87</v>
      </c>
      <c r="X17" t="n">
        <v>3.75</v>
      </c>
      <c r="Y17" t="n">
        <v>1</v>
      </c>
      <c r="Z17" t="n">
        <v>10</v>
      </c>
      <c r="AA17" t="n">
        <v>2025.673599359227</v>
      </c>
      <c r="AB17" t="n">
        <v>2771.615985055334</v>
      </c>
      <c r="AC17" t="n">
        <v>2507.096845429119</v>
      </c>
      <c r="AD17" t="n">
        <v>2025673.599359227</v>
      </c>
      <c r="AE17" t="n">
        <v>2771615.985055333</v>
      </c>
      <c r="AF17" t="n">
        <v>1.979761021648996e-06</v>
      </c>
      <c r="AG17" t="n">
        <v>2.6975</v>
      </c>
      <c r="AH17" t="n">
        <v>2507096.845429119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1.5563</v>
      </c>
      <c r="E18" t="n">
        <v>64.25</v>
      </c>
      <c r="F18" t="n">
        <v>56.15</v>
      </c>
      <c r="G18" t="n">
        <v>27.17</v>
      </c>
      <c r="H18" t="n">
        <v>0.39</v>
      </c>
      <c r="I18" t="n">
        <v>124</v>
      </c>
      <c r="J18" t="n">
        <v>229.65</v>
      </c>
      <c r="K18" t="n">
        <v>56.94</v>
      </c>
      <c r="L18" t="n">
        <v>5</v>
      </c>
      <c r="M18" t="n">
        <v>122</v>
      </c>
      <c r="N18" t="n">
        <v>52.7</v>
      </c>
      <c r="O18" t="n">
        <v>28557.1</v>
      </c>
      <c r="P18" t="n">
        <v>856.4299999999999</v>
      </c>
      <c r="Q18" t="n">
        <v>1367.61</v>
      </c>
      <c r="R18" t="n">
        <v>221.92</v>
      </c>
      <c r="S18" t="n">
        <v>104.26</v>
      </c>
      <c r="T18" t="n">
        <v>57393.81</v>
      </c>
      <c r="U18" t="n">
        <v>0.47</v>
      </c>
      <c r="V18" t="n">
        <v>0.85</v>
      </c>
      <c r="W18" t="n">
        <v>20.87</v>
      </c>
      <c r="X18" t="n">
        <v>3.57</v>
      </c>
      <c r="Y18" t="n">
        <v>1</v>
      </c>
      <c r="Z18" t="n">
        <v>10</v>
      </c>
      <c r="AA18" t="n">
        <v>2003.073635039398</v>
      </c>
      <c r="AB18" t="n">
        <v>2740.693716832884</v>
      </c>
      <c r="AC18" t="n">
        <v>2479.125755086144</v>
      </c>
      <c r="AD18" t="n">
        <v>2003073.635039398</v>
      </c>
      <c r="AE18" t="n">
        <v>2740693.716832884</v>
      </c>
      <c r="AF18" t="n">
        <v>1.994757269190944e-06</v>
      </c>
      <c r="AG18" t="n">
        <v>2.677083333333333</v>
      </c>
      <c r="AH18" t="n">
        <v>2479125.755086144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1.5682</v>
      </c>
      <c r="E19" t="n">
        <v>63.77</v>
      </c>
      <c r="F19" t="n">
        <v>55.93</v>
      </c>
      <c r="G19" t="n">
        <v>28.44</v>
      </c>
      <c r="H19" t="n">
        <v>0.41</v>
      </c>
      <c r="I19" t="n">
        <v>118</v>
      </c>
      <c r="J19" t="n">
        <v>230.07</v>
      </c>
      <c r="K19" t="n">
        <v>56.94</v>
      </c>
      <c r="L19" t="n">
        <v>5.25</v>
      </c>
      <c r="M19" t="n">
        <v>116</v>
      </c>
      <c r="N19" t="n">
        <v>52.88</v>
      </c>
      <c r="O19" t="n">
        <v>28609.38</v>
      </c>
      <c r="P19" t="n">
        <v>852.34</v>
      </c>
      <c r="Q19" t="n">
        <v>1367.54</v>
      </c>
      <c r="R19" t="n">
        <v>215.73</v>
      </c>
      <c r="S19" t="n">
        <v>104.26</v>
      </c>
      <c r="T19" t="n">
        <v>54328.98</v>
      </c>
      <c r="U19" t="n">
        <v>0.48</v>
      </c>
      <c r="V19" t="n">
        <v>0.86</v>
      </c>
      <c r="W19" t="n">
        <v>20.82</v>
      </c>
      <c r="X19" t="n">
        <v>3.34</v>
      </c>
      <c r="Y19" t="n">
        <v>1</v>
      </c>
      <c r="Z19" t="n">
        <v>10</v>
      </c>
      <c r="AA19" t="n">
        <v>1979.073923140784</v>
      </c>
      <c r="AB19" t="n">
        <v>2707.856252220638</v>
      </c>
      <c r="AC19" t="n">
        <v>2449.422252008819</v>
      </c>
      <c r="AD19" t="n">
        <v>1979073.923140784</v>
      </c>
      <c r="AE19" t="n">
        <v>2707856.252220638</v>
      </c>
      <c r="AF19" t="n">
        <v>2.01000986284472e-06</v>
      </c>
      <c r="AG19" t="n">
        <v>2.657083333333333</v>
      </c>
      <c r="AH19" t="n">
        <v>2449422.252008819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1.5785</v>
      </c>
      <c r="E20" t="n">
        <v>63.35</v>
      </c>
      <c r="F20" t="n">
        <v>55.77</v>
      </c>
      <c r="G20" t="n">
        <v>29.88</v>
      </c>
      <c r="H20" t="n">
        <v>0.42</v>
      </c>
      <c r="I20" t="n">
        <v>112</v>
      </c>
      <c r="J20" t="n">
        <v>230.49</v>
      </c>
      <c r="K20" t="n">
        <v>56.94</v>
      </c>
      <c r="L20" t="n">
        <v>5.5</v>
      </c>
      <c r="M20" t="n">
        <v>110</v>
      </c>
      <c r="N20" t="n">
        <v>53.05</v>
      </c>
      <c r="O20" t="n">
        <v>28661.73</v>
      </c>
      <c r="P20" t="n">
        <v>849.4299999999999</v>
      </c>
      <c r="Q20" t="n">
        <v>1367.65</v>
      </c>
      <c r="R20" t="n">
        <v>210.19</v>
      </c>
      <c r="S20" t="n">
        <v>104.26</v>
      </c>
      <c r="T20" t="n">
        <v>51592.36</v>
      </c>
      <c r="U20" t="n">
        <v>0.5</v>
      </c>
      <c r="V20" t="n">
        <v>0.86</v>
      </c>
      <c r="W20" t="n">
        <v>20.83</v>
      </c>
      <c r="X20" t="n">
        <v>3.19</v>
      </c>
      <c r="Y20" t="n">
        <v>1</v>
      </c>
      <c r="Z20" t="n">
        <v>10</v>
      </c>
      <c r="AA20" t="n">
        <v>1959.898686899635</v>
      </c>
      <c r="AB20" t="n">
        <v>2681.619848043779</v>
      </c>
      <c r="AC20" t="n">
        <v>2425.689813423575</v>
      </c>
      <c r="AD20" t="n">
        <v>1959898.686899635</v>
      </c>
      <c r="AE20" t="n">
        <v>2681619.848043779</v>
      </c>
      <c r="AF20" t="n">
        <v>2.023211687603871e-06</v>
      </c>
      <c r="AG20" t="n">
        <v>2.639583333333333</v>
      </c>
      <c r="AH20" t="n">
        <v>2425689.813423575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1.5876</v>
      </c>
      <c r="E21" t="n">
        <v>62.99</v>
      </c>
      <c r="F21" t="n">
        <v>55.63</v>
      </c>
      <c r="G21" t="n">
        <v>31.2</v>
      </c>
      <c r="H21" t="n">
        <v>0.44</v>
      </c>
      <c r="I21" t="n">
        <v>107</v>
      </c>
      <c r="J21" t="n">
        <v>230.92</v>
      </c>
      <c r="K21" t="n">
        <v>56.94</v>
      </c>
      <c r="L21" t="n">
        <v>5.75</v>
      </c>
      <c r="M21" t="n">
        <v>105</v>
      </c>
      <c r="N21" t="n">
        <v>53.23</v>
      </c>
      <c r="O21" t="n">
        <v>28714.14</v>
      </c>
      <c r="P21" t="n">
        <v>846.52</v>
      </c>
      <c r="Q21" t="n">
        <v>1367.59</v>
      </c>
      <c r="R21" t="n">
        <v>205.47</v>
      </c>
      <c r="S21" t="n">
        <v>104.26</v>
      </c>
      <c r="T21" t="n">
        <v>49256.46</v>
      </c>
      <c r="U21" t="n">
        <v>0.51</v>
      </c>
      <c r="V21" t="n">
        <v>0.86</v>
      </c>
      <c r="W21" t="n">
        <v>20.82</v>
      </c>
      <c r="X21" t="n">
        <v>3.04</v>
      </c>
      <c r="Y21" t="n">
        <v>1</v>
      </c>
      <c r="Z21" t="n">
        <v>10</v>
      </c>
      <c r="AA21" t="n">
        <v>1942.665927825394</v>
      </c>
      <c r="AB21" t="n">
        <v>2658.041226822728</v>
      </c>
      <c r="AC21" t="n">
        <v>2404.361502719059</v>
      </c>
      <c r="AD21" t="n">
        <v>1942665.927825394</v>
      </c>
      <c r="AE21" t="n">
        <v>2658041.226822728</v>
      </c>
      <c r="AF21" t="n">
        <v>2.034875435692053e-06</v>
      </c>
      <c r="AG21" t="n">
        <v>2.624583333333333</v>
      </c>
      <c r="AH21" t="n">
        <v>2404361.502719059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1.5973</v>
      </c>
      <c r="E22" t="n">
        <v>62.61</v>
      </c>
      <c r="F22" t="n">
        <v>55.47</v>
      </c>
      <c r="G22" t="n">
        <v>32.63</v>
      </c>
      <c r="H22" t="n">
        <v>0.46</v>
      </c>
      <c r="I22" t="n">
        <v>102</v>
      </c>
      <c r="J22" t="n">
        <v>231.34</v>
      </c>
      <c r="K22" t="n">
        <v>56.94</v>
      </c>
      <c r="L22" t="n">
        <v>6</v>
      </c>
      <c r="M22" t="n">
        <v>100</v>
      </c>
      <c r="N22" t="n">
        <v>53.4</v>
      </c>
      <c r="O22" t="n">
        <v>28766.61</v>
      </c>
      <c r="P22" t="n">
        <v>843.29</v>
      </c>
      <c r="Q22" t="n">
        <v>1367.53</v>
      </c>
      <c r="R22" t="n">
        <v>200.77</v>
      </c>
      <c r="S22" t="n">
        <v>104.26</v>
      </c>
      <c r="T22" t="n">
        <v>46929.55</v>
      </c>
      <c r="U22" t="n">
        <v>0.52</v>
      </c>
      <c r="V22" t="n">
        <v>0.86</v>
      </c>
      <c r="W22" t="n">
        <v>20.8</v>
      </c>
      <c r="X22" t="n">
        <v>2.89</v>
      </c>
      <c r="Y22" t="n">
        <v>1</v>
      </c>
      <c r="Z22" t="n">
        <v>10</v>
      </c>
      <c r="AA22" t="n">
        <v>1924.198370858425</v>
      </c>
      <c r="AB22" t="n">
        <v>2632.773100649408</v>
      </c>
      <c r="AC22" t="n">
        <v>2381.504931043683</v>
      </c>
      <c r="AD22" t="n">
        <v>1924198.370858425</v>
      </c>
      <c r="AE22" t="n">
        <v>2632773.100649408</v>
      </c>
      <c r="AF22" t="n">
        <v>2.04730822211572e-06</v>
      </c>
      <c r="AG22" t="n">
        <v>2.60875</v>
      </c>
      <c r="AH22" t="n">
        <v>2381504.931043683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1.6039</v>
      </c>
      <c r="E23" t="n">
        <v>62.35</v>
      </c>
      <c r="F23" t="n">
        <v>55.39</v>
      </c>
      <c r="G23" t="n">
        <v>33.91</v>
      </c>
      <c r="H23" t="n">
        <v>0.48</v>
      </c>
      <c r="I23" t="n">
        <v>98</v>
      </c>
      <c r="J23" t="n">
        <v>231.77</v>
      </c>
      <c r="K23" t="n">
        <v>56.94</v>
      </c>
      <c r="L23" t="n">
        <v>6.25</v>
      </c>
      <c r="M23" t="n">
        <v>96</v>
      </c>
      <c r="N23" t="n">
        <v>53.58</v>
      </c>
      <c r="O23" t="n">
        <v>28819.14</v>
      </c>
      <c r="P23" t="n">
        <v>841.45</v>
      </c>
      <c r="Q23" t="n">
        <v>1367.62</v>
      </c>
      <c r="R23" t="n">
        <v>197.7</v>
      </c>
      <c r="S23" t="n">
        <v>104.26</v>
      </c>
      <c r="T23" t="n">
        <v>45417.77</v>
      </c>
      <c r="U23" t="n">
        <v>0.53</v>
      </c>
      <c r="V23" t="n">
        <v>0.87</v>
      </c>
      <c r="W23" t="n">
        <v>20.8</v>
      </c>
      <c r="X23" t="n">
        <v>2.8</v>
      </c>
      <c r="Y23" t="n">
        <v>1</v>
      </c>
      <c r="Z23" t="n">
        <v>10</v>
      </c>
      <c r="AA23" t="n">
        <v>1912.619805337378</v>
      </c>
      <c r="AB23" t="n">
        <v>2616.930796493253</v>
      </c>
      <c r="AC23" t="n">
        <v>2367.174594161378</v>
      </c>
      <c r="AD23" t="n">
        <v>1912619.805337379</v>
      </c>
      <c r="AE23" t="n">
        <v>2616930.796493253</v>
      </c>
      <c r="AF23" t="n">
        <v>2.05576764380605e-06</v>
      </c>
      <c r="AG23" t="n">
        <v>2.597916666666667</v>
      </c>
      <c r="AH23" t="n">
        <v>2367174.594161378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1.6112</v>
      </c>
      <c r="E24" t="n">
        <v>62.07</v>
      </c>
      <c r="F24" t="n">
        <v>55.28</v>
      </c>
      <c r="G24" t="n">
        <v>35.28</v>
      </c>
      <c r="H24" t="n">
        <v>0.5</v>
      </c>
      <c r="I24" t="n">
        <v>94</v>
      </c>
      <c r="J24" t="n">
        <v>232.2</v>
      </c>
      <c r="K24" t="n">
        <v>56.94</v>
      </c>
      <c r="L24" t="n">
        <v>6.5</v>
      </c>
      <c r="M24" t="n">
        <v>92</v>
      </c>
      <c r="N24" t="n">
        <v>53.75</v>
      </c>
      <c r="O24" t="n">
        <v>28871.74</v>
      </c>
      <c r="P24" t="n">
        <v>839.27</v>
      </c>
      <c r="Q24" t="n">
        <v>1367.54</v>
      </c>
      <c r="R24" t="n">
        <v>193.99</v>
      </c>
      <c r="S24" t="n">
        <v>104.26</v>
      </c>
      <c r="T24" t="n">
        <v>43582.89</v>
      </c>
      <c r="U24" t="n">
        <v>0.54</v>
      </c>
      <c r="V24" t="n">
        <v>0.87</v>
      </c>
      <c r="W24" t="n">
        <v>20.8</v>
      </c>
      <c r="X24" t="n">
        <v>2.7</v>
      </c>
      <c r="Y24" t="n">
        <v>1</v>
      </c>
      <c r="Z24" t="n">
        <v>10</v>
      </c>
      <c r="AA24" t="n">
        <v>1899.469790145248</v>
      </c>
      <c r="AB24" t="n">
        <v>2598.938365569653</v>
      </c>
      <c r="AC24" t="n">
        <v>2350.899335592591</v>
      </c>
      <c r="AD24" t="n">
        <v>1899469.790145248</v>
      </c>
      <c r="AE24" t="n">
        <v>2598938.365569653</v>
      </c>
      <c r="AF24" t="n">
        <v>2.065124276887778e-06</v>
      </c>
      <c r="AG24" t="n">
        <v>2.58625</v>
      </c>
      <c r="AH24" t="n">
        <v>2350899.335592591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1.6201</v>
      </c>
      <c r="E25" t="n">
        <v>61.73</v>
      </c>
      <c r="F25" t="n">
        <v>55.12</v>
      </c>
      <c r="G25" t="n">
        <v>36.74</v>
      </c>
      <c r="H25" t="n">
        <v>0.52</v>
      </c>
      <c r="I25" t="n">
        <v>90</v>
      </c>
      <c r="J25" t="n">
        <v>232.62</v>
      </c>
      <c r="K25" t="n">
        <v>56.94</v>
      </c>
      <c r="L25" t="n">
        <v>6.75</v>
      </c>
      <c r="M25" t="n">
        <v>88</v>
      </c>
      <c r="N25" t="n">
        <v>53.93</v>
      </c>
      <c r="O25" t="n">
        <v>28924.39</v>
      </c>
      <c r="P25" t="n">
        <v>836.02</v>
      </c>
      <c r="Q25" t="n">
        <v>1367.44</v>
      </c>
      <c r="R25" t="n">
        <v>189.02</v>
      </c>
      <c r="S25" t="n">
        <v>104.26</v>
      </c>
      <c r="T25" t="n">
        <v>41114.5</v>
      </c>
      <c r="U25" t="n">
        <v>0.55</v>
      </c>
      <c r="V25" t="n">
        <v>0.87</v>
      </c>
      <c r="W25" t="n">
        <v>20.78</v>
      </c>
      <c r="X25" t="n">
        <v>2.53</v>
      </c>
      <c r="Y25" t="n">
        <v>1</v>
      </c>
      <c r="Z25" t="n">
        <v>10</v>
      </c>
      <c r="AA25" t="n">
        <v>1882.427509724067</v>
      </c>
      <c r="AB25" t="n">
        <v>2575.620365645046</v>
      </c>
      <c r="AC25" t="n">
        <v>2329.806772853769</v>
      </c>
      <c r="AD25" t="n">
        <v>1882427.509724067</v>
      </c>
      <c r="AE25" t="n">
        <v>2575620.365645046</v>
      </c>
      <c r="AF25" t="n">
        <v>2.076531678864132e-06</v>
      </c>
      <c r="AG25" t="n">
        <v>2.572083333333333</v>
      </c>
      <c r="AH25" t="n">
        <v>2329806.772853769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1.6255</v>
      </c>
      <c r="E26" t="n">
        <v>61.52</v>
      </c>
      <c r="F26" t="n">
        <v>55.04</v>
      </c>
      <c r="G26" t="n">
        <v>37.96</v>
      </c>
      <c r="H26" t="n">
        <v>0.53</v>
      </c>
      <c r="I26" t="n">
        <v>87</v>
      </c>
      <c r="J26" t="n">
        <v>233.05</v>
      </c>
      <c r="K26" t="n">
        <v>56.94</v>
      </c>
      <c r="L26" t="n">
        <v>7</v>
      </c>
      <c r="M26" t="n">
        <v>85</v>
      </c>
      <c r="N26" t="n">
        <v>54.11</v>
      </c>
      <c r="O26" t="n">
        <v>28977.11</v>
      </c>
      <c r="P26" t="n">
        <v>834.23</v>
      </c>
      <c r="Q26" t="n">
        <v>1367.71</v>
      </c>
      <c r="R26" t="n">
        <v>186.42</v>
      </c>
      <c r="S26" t="n">
        <v>104.26</v>
      </c>
      <c r="T26" t="n">
        <v>39831.74</v>
      </c>
      <c r="U26" t="n">
        <v>0.5600000000000001</v>
      </c>
      <c r="V26" t="n">
        <v>0.87</v>
      </c>
      <c r="W26" t="n">
        <v>20.78</v>
      </c>
      <c r="X26" t="n">
        <v>2.45</v>
      </c>
      <c r="Y26" t="n">
        <v>1</v>
      </c>
      <c r="Z26" t="n">
        <v>10</v>
      </c>
      <c r="AA26" t="n">
        <v>1872.634325704636</v>
      </c>
      <c r="AB26" t="n">
        <v>2562.220899224872</v>
      </c>
      <c r="AC26" t="n">
        <v>2317.686132702468</v>
      </c>
      <c r="AD26" t="n">
        <v>1872634.325704636</v>
      </c>
      <c r="AE26" t="n">
        <v>2562220.899224873</v>
      </c>
      <c r="AF26" t="n">
        <v>2.083453023883492e-06</v>
      </c>
      <c r="AG26" t="n">
        <v>2.563333333333333</v>
      </c>
      <c r="AH26" t="n">
        <v>2317686.132702468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1.6307</v>
      </c>
      <c r="E27" t="n">
        <v>61.32</v>
      </c>
      <c r="F27" t="n">
        <v>54.97</v>
      </c>
      <c r="G27" t="n">
        <v>39.27</v>
      </c>
      <c r="H27" t="n">
        <v>0.55</v>
      </c>
      <c r="I27" t="n">
        <v>84</v>
      </c>
      <c r="J27" t="n">
        <v>233.48</v>
      </c>
      <c r="K27" t="n">
        <v>56.94</v>
      </c>
      <c r="L27" t="n">
        <v>7.25</v>
      </c>
      <c r="M27" t="n">
        <v>82</v>
      </c>
      <c r="N27" t="n">
        <v>54.29</v>
      </c>
      <c r="O27" t="n">
        <v>29029.89</v>
      </c>
      <c r="P27" t="n">
        <v>832.72</v>
      </c>
      <c r="Q27" t="n">
        <v>1367.39</v>
      </c>
      <c r="R27" t="n">
        <v>184.31</v>
      </c>
      <c r="S27" t="n">
        <v>104.26</v>
      </c>
      <c r="T27" t="n">
        <v>38792.25</v>
      </c>
      <c r="U27" t="n">
        <v>0.57</v>
      </c>
      <c r="V27" t="n">
        <v>0.87</v>
      </c>
      <c r="W27" t="n">
        <v>20.78</v>
      </c>
      <c r="X27" t="n">
        <v>2.39</v>
      </c>
      <c r="Y27" t="n">
        <v>1</v>
      </c>
      <c r="Z27" t="n">
        <v>10</v>
      </c>
      <c r="AA27" t="n">
        <v>1863.659572598946</v>
      </c>
      <c r="AB27" t="n">
        <v>2549.941246087505</v>
      </c>
      <c r="AC27" t="n">
        <v>2306.578432425929</v>
      </c>
      <c r="AD27" t="n">
        <v>1863659.572598946</v>
      </c>
      <c r="AE27" t="n">
        <v>2549941.246087505</v>
      </c>
      <c r="AF27" t="n">
        <v>2.090118022791025e-06</v>
      </c>
      <c r="AG27" t="n">
        <v>2.555</v>
      </c>
      <c r="AH27" t="n">
        <v>2306578.432425929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1.6371</v>
      </c>
      <c r="E28" t="n">
        <v>61.08</v>
      </c>
      <c r="F28" t="n">
        <v>54.87</v>
      </c>
      <c r="G28" t="n">
        <v>40.64</v>
      </c>
      <c r="H28" t="n">
        <v>0.57</v>
      </c>
      <c r="I28" t="n">
        <v>81</v>
      </c>
      <c r="J28" t="n">
        <v>233.91</v>
      </c>
      <c r="K28" t="n">
        <v>56.94</v>
      </c>
      <c r="L28" t="n">
        <v>7.5</v>
      </c>
      <c r="M28" t="n">
        <v>79</v>
      </c>
      <c r="N28" t="n">
        <v>54.46</v>
      </c>
      <c r="O28" t="n">
        <v>29082.74</v>
      </c>
      <c r="P28" t="n">
        <v>830.26</v>
      </c>
      <c r="Q28" t="n">
        <v>1367.55</v>
      </c>
      <c r="R28" t="n">
        <v>180.65</v>
      </c>
      <c r="S28" t="n">
        <v>104.26</v>
      </c>
      <c r="T28" t="n">
        <v>36975.25</v>
      </c>
      <c r="U28" t="n">
        <v>0.58</v>
      </c>
      <c r="V28" t="n">
        <v>0.87</v>
      </c>
      <c r="W28" t="n">
        <v>20.78</v>
      </c>
      <c r="X28" t="n">
        <v>2.29</v>
      </c>
      <c r="Y28" t="n">
        <v>1</v>
      </c>
      <c r="Z28" t="n">
        <v>10</v>
      </c>
      <c r="AA28" t="n">
        <v>1851.653989055836</v>
      </c>
      <c r="AB28" t="n">
        <v>2533.514677034857</v>
      </c>
      <c r="AC28" t="n">
        <v>2291.719592068831</v>
      </c>
      <c r="AD28" t="n">
        <v>1851653.989055836</v>
      </c>
      <c r="AE28" t="n">
        <v>2533514.677034857</v>
      </c>
      <c r="AF28" t="n">
        <v>2.098321098369527e-06</v>
      </c>
      <c r="AG28" t="n">
        <v>2.545</v>
      </c>
      <c r="AH28" t="n">
        <v>2291719.592068831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1.6427</v>
      </c>
      <c r="E29" t="n">
        <v>60.88</v>
      </c>
      <c r="F29" t="n">
        <v>54.79</v>
      </c>
      <c r="G29" t="n">
        <v>42.15</v>
      </c>
      <c r="H29" t="n">
        <v>0.59</v>
      </c>
      <c r="I29" t="n">
        <v>78</v>
      </c>
      <c r="J29" t="n">
        <v>234.34</v>
      </c>
      <c r="K29" t="n">
        <v>56.94</v>
      </c>
      <c r="L29" t="n">
        <v>7.75</v>
      </c>
      <c r="M29" t="n">
        <v>76</v>
      </c>
      <c r="N29" t="n">
        <v>54.64</v>
      </c>
      <c r="O29" t="n">
        <v>29135.65</v>
      </c>
      <c r="P29" t="n">
        <v>828.73</v>
      </c>
      <c r="Q29" t="n">
        <v>1367.31</v>
      </c>
      <c r="R29" t="n">
        <v>177.98</v>
      </c>
      <c r="S29" t="n">
        <v>104.26</v>
      </c>
      <c r="T29" t="n">
        <v>35654.89</v>
      </c>
      <c r="U29" t="n">
        <v>0.59</v>
      </c>
      <c r="V29" t="n">
        <v>0.87</v>
      </c>
      <c r="W29" t="n">
        <v>20.78</v>
      </c>
      <c r="X29" t="n">
        <v>2.21</v>
      </c>
      <c r="Y29" t="n">
        <v>1</v>
      </c>
      <c r="Z29" t="n">
        <v>10</v>
      </c>
      <c r="AA29" t="n">
        <v>1842.227386915892</v>
      </c>
      <c r="AB29" t="n">
        <v>2520.616784114649</v>
      </c>
      <c r="AC29" t="n">
        <v>2280.052655946622</v>
      </c>
      <c r="AD29" t="n">
        <v>1842227.386915892</v>
      </c>
      <c r="AE29" t="n">
        <v>2520616.784114649</v>
      </c>
      <c r="AF29" t="n">
        <v>2.105498789500716e-06</v>
      </c>
      <c r="AG29" t="n">
        <v>2.536666666666667</v>
      </c>
      <c r="AH29" t="n">
        <v>2280052.655946622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1.6486</v>
      </c>
      <c r="E30" t="n">
        <v>60.66</v>
      </c>
      <c r="F30" t="n">
        <v>54.71</v>
      </c>
      <c r="G30" t="n">
        <v>43.76</v>
      </c>
      <c r="H30" t="n">
        <v>0.61</v>
      </c>
      <c r="I30" t="n">
        <v>75</v>
      </c>
      <c r="J30" t="n">
        <v>234.77</v>
      </c>
      <c r="K30" t="n">
        <v>56.94</v>
      </c>
      <c r="L30" t="n">
        <v>8</v>
      </c>
      <c r="M30" t="n">
        <v>73</v>
      </c>
      <c r="N30" t="n">
        <v>54.82</v>
      </c>
      <c r="O30" t="n">
        <v>29188.62</v>
      </c>
      <c r="P30" t="n">
        <v>826.3</v>
      </c>
      <c r="Q30" t="n">
        <v>1367.62</v>
      </c>
      <c r="R30" t="n">
        <v>175.3</v>
      </c>
      <c r="S30" t="n">
        <v>104.26</v>
      </c>
      <c r="T30" t="n">
        <v>34329.17</v>
      </c>
      <c r="U30" t="n">
        <v>0.59</v>
      </c>
      <c r="V30" t="n">
        <v>0.88</v>
      </c>
      <c r="W30" t="n">
        <v>20.77</v>
      </c>
      <c r="X30" t="n">
        <v>2.12</v>
      </c>
      <c r="Y30" t="n">
        <v>1</v>
      </c>
      <c r="Z30" t="n">
        <v>10</v>
      </c>
      <c r="AA30" t="n">
        <v>1831.206997441755</v>
      </c>
      <c r="AB30" t="n">
        <v>2505.538201050866</v>
      </c>
      <c r="AC30" t="n">
        <v>2266.413151687521</v>
      </c>
      <c r="AD30" t="n">
        <v>1831206.997441755</v>
      </c>
      <c r="AE30" t="n">
        <v>2505538.201050865</v>
      </c>
      <c r="AF30" t="n">
        <v>2.113060999799647e-06</v>
      </c>
      <c r="AG30" t="n">
        <v>2.5275</v>
      </c>
      <c r="AH30" t="n">
        <v>2266413.151687521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1.6526</v>
      </c>
      <c r="E31" t="n">
        <v>60.51</v>
      </c>
      <c r="F31" t="n">
        <v>54.64</v>
      </c>
      <c r="G31" t="n">
        <v>44.91</v>
      </c>
      <c r="H31" t="n">
        <v>0.62</v>
      </c>
      <c r="I31" t="n">
        <v>73</v>
      </c>
      <c r="J31" t="n">
        <v>235.2</v>
      </c>
      <c r="K31" t="n">
        <v>56.94</v>
      </c>
      <c r="L31" t="n">
        <v>8.25</v>
      </c>
      <c r="M31" t="n">
        <v>71</v>
      </c>
      <c r="N31" t="n">
        <v>55</v>
      </c>
      <c r="O31" t="n">
        <v>29241.66</v>
      </c>
      <c r="P31" t="n">
        <v>825.1799999999999</v>
      </c>
      <c r="Q31" t="n">
        <v>1367.45</v>
      </c>
      <c r="R31" t="n">
        <v>173.39</v>
      </c>
      <c r="S31" t="n">
        <v>104.26</v>
      </c>
      <c r="T31" t="n">
        <v>33387.93</v>
      </c>
      <c r="U31" t="n">
        <v>0.6</v>
      </c>
      <c r="V31" t="n">
        <v>0.88</v>
      </c>
      <c r="W31" t="n">
        <v>20.77</v>
      </c>
      <c r="X31" t="n">
        <v>2.06</v>
      </c>
      <c r="Y31" t="n">
        <v>1</v>
      </c>
      <c r="Z31" t="n">
        <v>10</v>
      </c>
      <c r="AA31" t="n">
        <v>1824.381171357963</v>
      </c>
      <c r="AB31" t="n">
        <v>2496.198804668827</v>
      </c>
      <c r="AC31" t="n">
        <v>2257.965094188259</v>
      </c>
      <c r="AD31" t="n">
        <v>1824381.171357963</v>
      </c>
      <c r="AE31" t="n">
        <v>2496198.804668827</v>
      </c>
      <c r="AF31" t="n">
        <v>2.11818792203621e-06</v>
      </c>
      <c r="AG31" t="n">
        <v>2.52125</v>
      </c>
      <c r="AH31" t="n">
        <v>2257965.094188259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1.657</v>
      </c>
      <c r="E32" t="n">
        <v>60.35</v>
      </c>
      <c r="F32" t="n">
        <v>54.57</v>
      </c>
      <c r="G32" t="n">
        <v>46.12</v>
      </c>
      <c r="H32" t="n">
        <v>0.64</v>
      </c>
      <c r="I32" t="n">
        <v>71</v>
      </c>
      <c r="J32" t="n">
        <v>235.63</v>
      </c>
      <c r="K32" t="n">
        <v>56.94</v>
      </c>
      <c r="L32" t="n">
        <v>8.5</v>
      </c>
      <c r="M32" t="n">
        <v>69</v>
      </c>
      <c r="N32" t="n">
        <v>55.18</v>
      </c>
      <c r="O32" t="n">
        <v>29294.76</v>
      </c>
      <c r="P32" t="n">
        <v>823.3099999999999</v>
      </c>
      <c r="Q32" t="n">
        <v>1367.4</v>
      </c>
      <c r="R32" t="n">
        <v>171.48</v>
      </c>
      <c r="S32" t="n">
        <v>104.26</v>
      </c>
      <c r="T32" t="n">
        <v>32440.42</v>
      </c>
      <c r="U32" t="n">
        <v>0.61</v>
      </c>
      <c r="V32" t="n">
        <v>0.88</v>
      </c>
      <c r="W32" t="n">
        <v>20.75</v>
      </c>
      <c r="X32" t="n">
        <v>1.99</v>
      </c>
      <c r="Y32" t="n">
        <v>1</v>
      </c>
      <c r="Z32" t="n">
        <v>10</v>
      </c>
      <c r="AA32" t="n">
        <v>1816.056722197902</v>
      </c>
      <c r="AB32" t="n">
        <v>2484.808926079254</v>
      </c>
      <c r="AC32" t="n">
        <v>2247.662249625481</v>
      </c>
      <c r="AD32" t="n">
        <v>1816056.722197902</v>
      </c>
      <c r="AE32" t="n">
        <v>2484808.926079254</v>
      </c>
      <c r="AF32" t="n">
        <v>2.12382753649643e-06</v>
      </c>
      <c r="AG32" t="n">
        <v>2.514583333333333</v>
      </c>
      <c r="AH32" t="n">
        <v>2247662.249625481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1.6599</v>
      </c>
      <c r="E33" t="n">
        <v>60.24</v>
      </c>
      <c r="F33" t="n">
        <v>54.55</v>
      </c>
      <c r="G33" t="n">
        <v>47.44</v>
      </c>
      <c r="H33" t="n">
        <v>0.66</v>
      </c>
      <c r="I33" t="n">
        <v>69</v>
      </c>
      <c r="J33" t="n">
        <v>236.06</v>
      </c>
      <c r="K33" t="n">
        <v>56.94</v>
      </c>
      <c r="L33" t="n">
        <v>8.75</v>
      </c>
      <c r="M33" t="n">
        <v>67</v>
      </c>
      <c r="N33" t="n">
        <v>55.36</v>
      </c>
      <c r="O33" t="n">
        <v>29347.92</v>
      </c>
      <c r="P33" t="n">
        <v>822.35</v>
      </c>
      <c r="Q33" t="n">
        <v>1367.37</v>
      </c>
      <c r="R33" t="n">
        <v>170.66</v>
      </c>
      <c r="S33" t="n">
        <v>104.26</v>
      </c>
      <c r="T33" t="n">
        <v>32042.73</v>
      </c>
      <c r="U33" t="n">
        <v>0.61</v>
      </c>
      <c r="V33" t="n">
        <v>0.88</v>
      </c>
      <c r="W33" t="n">
        <v>20.76</v>
      </c>
      <c r="X33" t="n">
        <v>1.97</v>
      </c>
      <c r="Y33" t="n">
        <v>1</v>
      </c>
      <c r="Z33" t="n">
        <v>10</v>
      </c>
      <c r="AA33" t="n">
        <v>1811.270576780578</v>
      </c>
      <c r="AB33" t="n">
        <v>2478.260310769438</v>
      </c>
      <c r="AC33" t="n">
        <v>2241.738624969794</v>
      </c>
      <c r="AD33" t="n">
        <v>1811270.576780578</v>
      </c>
      <c r="AE33" t="n">
        <v>2478260.310769438</v>
      </c>
      <c r="AF33" t="n">
        <v>2.127544555117939e-06</v>
      </c>
      <c r="AG33" t="n">
        <v>2.51</v>
      </c>
      <c r="AH33" t="n">
        <v>2241738.624969794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1.6642</v>
      </c>
      <c r="E34" t="n">
        <v>60.09</v>
      </c>
      <c r="F34" t="n">
        <v>54.49</v>
      </c>
      <c r="G34" t="n">
        <v>48.79</v>
      </c>
      <c r="H34" t="n">
        <v>0.68</v>
      </c>
      <c r="I34" t="n">
        <v>67</v>
      </c>
      <c r="J34" t="n">
        <v>236.49</v>
      </c>
      <c r="K34" t="n">
        <v>56.94</v>
      </c>
      <c r="L34" t="n">
        <v>9</v>
      </c>
      <c r="M34" t="n">
        <v>65</v>
      </c>
      <c r="N34" t="n">
        <v>55.55</v>
      </c>
      <c r="O34" t="n">
        <v>29401.15</v>
      </c>
      <c r="P34" t="n">
        <v>820.46</v>
      </c>
      <c r="Q34" t="n">
        <v>1367.5</v>
      </c>
      <c r="R34" t="n">
        <v>168.57</v>
      </c>
      <c r="S34" t="n">
        <v>104.26</v>
      </c>
      <c r="T34" t="n">
        <v>31005.66</v>
      </c>
      <c r="U34" t="n">
        <v>0.62</v>
      </c>
      <c r="V34" t="n">
        <v>0.88</v>
      </c>
      <c r="W34" t="n">
        <v>20.75</v>
      </c>
      <c r="X34" t="n">
        <v>1.9</v>
      </c>
      <c r="Y34" t="n">
        <v>1</v>
      </c>
      <c r="Z34" t="n">
        <v>10</v>
      </c>
      <c r="AA34" t="n">
        <v>1803.205848323118</v>
      </c>
      <c r="AB34" t="n">
        <v>2467.225793503231</v>
      </c>
      <c r="AC34" t="n">
        <v>2231.757226544432</v>
      </c>
      <c r="AD34" t="n">
        <v>1803205.848323118</v>
      </c>
      <c r="AE34" t="n">
        <v>2467225.793503231</v>
      </c>
      <c r="AF34" t="n">
        <v>2.133055996522245e-06</v>
      </c>
      <c r="AG34" t="n">
        <v>2.50375</v>
      </c>
      <c r="AH34" t="n">
        <v>2231757.226544432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1.6687</v>
      </c>
      <c r="E35" t="n">
        <v>59.93</v>
      </c>
      <c r="F35" t="n">
        <v>54.41</v>
      </c>
      <c r="G35" t="n">
        <v>50.23</v>
      </c>
      <c r="H35" t="n">
        <v>0.6899999999999999</v>
      </c>
      <c r="I35" t="n">
        <v>65</v>
      </c>
      <c r="J35" t="n">
        <v>236.92</v>
      </c>
      <c r="K35" t="n">
        <v>56.94</v>
      </c>
      <c r="L35" t="n">
        <v>9.25</v>
      </c>
      <c r="M35" t="n">
        <v>63</v>
      </c>
      <c r="N35" t="n">
        <v>55.73</v>
      </c>
      <c r="O35" t="n">
        <v>29454.44</v>
      </c>
      <c r="P35" t="n">
        <v>818.86</v>
      </c>
      <c r="Q35" t="n">
        <v>1367.44</v>
      </c>
      <c r="R35" t="n">
        <v>165.98</v>
      </c>
      <c r="S35" t="n">
        <v>104.26</v>
      </c>
      <c r="T35" t="n">
        <v>29720.12</v>
      </c>
      <c r="U35" t="n">
        <v>0.63</v>
      </c>
      <c r="V35" t="n">
        <v>0.88</v>
      </c>
      <c r="W35" t="n">
        <v>20.75</v>
      </c>
      <c r="X35" t="n">
        <v>1.83</v>
      </c>
      <c r="Y35" t="n">
        <v>1</v>
      </c>
      <c r="Z35" t="n">
        <v>10</v>
      </c>
      <c r="AA35" t="n">
        <v>1795.070995721863</v>
      </c>
      <c r="AB35" t="n">
        <v>2456.095329289827</v>
      </c>
      <c r="AC35" t="n">
        <v>2221.689038213849</v>
      </c>
      <c r="AD35" t="n">
        <v>1795070.995721863</v>
      </c>
      <c r="AE35" t="n">
        <v>2456095.329289827</v>
      </c>
      <c r="AF35" t="n">
        <v>2.138823784038379e-06</v>
      </c>
      <c r="AG35" t="n">
        <v>2.497083333333333</v>
      </c>
      <c r="AH35" t="n">
        <v>2221689.03821385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1.6722</v>
      </c>
      <c r="E36" t="n">
        <v>59.8</v>
      </c>
      <c r="F36" t="n">
        <v>54.38</v>
      </c>
      <c r="G36" t="n">
        <v>51.79</v>
      </c>
      <c r="H36" t="n">
        <v>0.71</v>
      </c>
      <c r="I36" t="n">
        <v>63</v>
      </c>
      <c r="J36" t="n">
        <v>237.35</v>
      </c>
      <c r="K36" t="n">
        <v>56.94</v>
      </c>
      <c r="L36" t="n">
        <v>9.5</v>
      </c>
      <c r="M36" t="n">
        <v>61</v>
      </c>
      <c r="N36" t="n">
        <v>55.91</v>
      </c>
      <c r="O36" t="n">
        <v>29507.8</v>
      </c>
      <c r="P36" t="n">
        <v>817.74</v>
      </c>
      <c r="Q36" t="n">
        <v>1367.47</v>
      </c>
      <c r="R36" t="n">
        <v>165.21</v>
      </c>
      <c r="S36" t="n">
        <v>104.26</v>
      </c>
      <c r="T36" t="n">
        <v>29346.26</v>
      </c>
      <c r="U36" t="n">
        <v>0.63</v>
      </c>
      <c r="V36" t="n">
        <v>0.88</v>
      </c>
      <c r="W36" t="n">
        <v>20.74</v>
      </c>
      <c r="X36" t="n">
        <v>1.8</v>
      </c>
      <c r="Y36" t="n">
        <v>1</v>
      </c>
      <c r="Z36" t="n">
        <v>10</v>
      </c>
      <c r="AA36" t="n">
        <v>1789.374419977529</v>
      </c>
      <c r="AB36" t="n">
        <v>2448.301023041244</v>
      </c>
      <c r="AC36" t="n">
        <v>2214.638609614255</v>
      </c>
      <c r="AD36" t="n">
        <v>1789374.419977529</v>
      </c>
      <c r="AE36" t="n">
        <v>2448301.023041244</v>
      </c>
      <c r="AF36" t="n">
        <v>2.143309840995371e-06</v>
      </c>
      <c r="AG36" t="n">
        <v>2.491666666666667</v>
      </c>
      <c r="AH36" t="n">
        <v>2214638.609614255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1.6769</v>
      </c>
      <c r="E37" t="n">
        <v>59.63</v>
      </c>
      <c r="F37" t="n">
        <v>54.3</v>
      </c>
      <c r="G37" t="n">
        <v>53.4</v>
      </c>
      <c r="H37" t="n">
        <v>0.73</v>
      </c>
      <c r="I37" t="n">
        <v>61</v>
      </c>
      <c r="J37" t="n">
        <v>237.79</v>
      </c>
      <c r="K37" t="n">
        <v>56.94</v>
      </c>
      <c r="L37" t="n">
        <v>9.75</v>
      </c>
      <c r="M37" t="n">
        <v>59</v>
      </c>
      <c r="N37" t="n">
        <v>56.09</v>
      </c>
      <c r="O37" t="n">
        <v>29561.22</v>
      </c>
      <c r="P37" t="n">
        <v>816.02</v>
      </c>
      <c r="Q37" t="n">
        <v>1367.55</v>
      </c>
      <c r="R37" t="n">
        <v>162.18</v>
      </c>
      <c r="S37" t="n">
        <v>104.26</v>
      </c>
      <c r="T37" t="n">
        <v>27839.44</v>
      </c>
      <c r="U37" t="n">
        <v>0.64</v>
      </c>
      <c r="V37" t="n">
        <v>0.88</v>
      </c>
      <c r="W37" t="n">
        <v>20.75</v>
      </c>
      <c r="X37" t="n">
        <v>1.71</v>
      </c>
      <c r="Y37" t="n">
        <v>1</v>
      </c>
      <c r="Z37" t="n">
        <v>10</v>
      </c>
      <c r="AA37" t="n">
        <v>1781.029049272519</v>
      </c>
      <c r="AB37" t="n">
        <v>2436.882518670877</v>
      </c>
      <c r="AC37" t="n">
        <v>2204.309871275023</v>
      </c>
      <c r="AD37" t="n">
        <v>1781029.049272519</v>
      </c>
      <c r="AE37" t="n">
        <v>2436882.518670877</v>
      </c>
      <c r="AF37" t="n">
        <v>2.149333974623333e-06</v>
      </c>
      <c r="AG37" t="n">
        <v>2.484583333333334</v>
      </c>
      <c r="AH37" t="n">
        <v>2204309.871275024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1.6787</v>
      </c>
      <c r="E38" t="n">
        <v>59.57</v>
      </c>
      <c r="F38" t="n">
        <v>54.28</v>
      </c>
      <c r="G38" t="n">
        <v>54.28</v>
      </c>
      <c r="H38" t="n">
        <v>0.75</v>
      </c>
      <c r="I38" t="n">
        <v>60</v>
      </c>
      <c r="J38" t="n">
        <v>238.22</v>
      </c>
      <c r="K38" t="n">
        <v>56.94</v>
      </c>
      <c r="L38" t="n">
        <v>10</v>
      </c>
      <c r="M38" t="n">
        <v>58</v>
      </c>
      <c r="N38" t="n">
        <v>56.28</v>
      </c>
      <c r="O38" t="n">
        <v>29614.71</v>
      </c>
      <c r="P38" t="n">
        <v>814.6799999999999</v>
      </c>
      <c r="Q38" t="n">
        <v>1367.54</v>
      </c>
      <c r="R38" t="n">
        <v>161.48</v>
      </c>
      <c r="S38" t="n">
        <v>104.26</v>
      </c>
      <c r="T38" t="n">
        <v>27495.31</v>
      </c>
      <c r="U38" t="n">
        <v>0.65</v>
      </c>
      <c r="V38" t="n">
        <v>0.88</v>
      </c>
      <c r="W38" t="n">
        <v>20.75</v>
      </c>
      <c r="X38" t="n">
        <v>1.7</v>
      </c>
      <c r="Y38" t="n">
        <v>1</v>
      </c>
      <c r="Z38" t="n">
        <v>10</v>
      </c>
      <c r="AA38" t="n">
        <v>1776.9789283471</v>
      </c>
      <c r="AB38" t="n">
        <v>2431.340964541995</v>
      </c>
      <c r="AC38" t="n">
        <v>2199.297195294582</v>
      </c>
      <c r="AD38" t="n">
        <v>1776978.9283471</v>
      </c>
      <c r="AE38" t="n">
        <v>2431340.964541995</v>
      </c>
      <c r="AF38" t="n">
        <v>2.151641089629787e-06</v>
      </c>
      <c r="AG38" t="n">
        <v>2.482083333333333</v>
      </c>
      <c r="AH38" t="n">
        <v>2199297.195294582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1.6834</v>
      </c>
      <c r="E39" t="n">
        <v>59.4</v>
      </c>
      <c r="F39" t="n">
        <v>54.2</v>
      </c>
      <c r="G39" t="n">
        <v>56.07</v>
      </c>
      <c r="H39" t="n">
        <v>0.76</v>
      </c>
      <c r="I39" t="n">
        <v>58</v>
      </c>
      <c r="J39" t="n">
        <v>238.66</v>
      </c>
      <c r="K39" t="n">
        <v>56.94</v>
      </c>
      <c r="L39" t="n">
        <v>10.25</v>
      </c>
      <c r="M39" t="n">
        <v>56</v>
      </c>
      <c r="N39" t="n">
        <v>56.46</v>
      </c>
      <c r="O39" t="n">
        <v>29668.27</v>
      </c>
      <c r="P39" t="n">
        <v>813.25</v>
      </c>
      <c r="Q39" t="n">
        <v>1367.34</v>
      </c>
      <c r="R39" t="n">
        <v>159.34</v>
      </c>
      <c r="S39" t="n">
        <v>104.26</v>
      </c>
      <c r="T39" t="n">
        <v>26435.24</v>
      </c>
      <c r="U39" t="n">
        <v>0.65</v>
      </c>
      <c r="V39" t="n">
        <v>0.88</v>
      </c>
      <c r="W39" t="n">
        <v>20.73</v>
      </c>
      <c r="X39" t="n">
        <v>1.62</v>
      </c>
      <c r="Y39" t="n">
        <v>1</v>
      </c>
      <c r="Z39" t="n">
        <v>10</v>
      </c>
      <c r="AA39" t="n">
        <v>1769.116522387159</v>
      </c>
      <c r="AB39" t="n">
        <v>2420.583273842734</v>
      </c>
      <c r="AC39" t="n">
        <v>2189.566203497145</v>
      </c>
      <c r="AD39" t="n">
        <v>1769116.52238716</v>
      </c>
      <c r="AE39" t="n">
        <v>2420583.273842734</v>
      </c>
      <c r="AF39" t="n">
        <v>2.157665223257749e-06</v>
      </c>
      <c r="AG39" t="n">
        <v>2.475</v>
      </c>
      <c r="AH39" t="n">
        <v>2189566.203497145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1.6843</v>
      </c>
      <c r="E40" t="n">
        <v>59.37</v>
      </c>
      <c r="F40" t="n">
        <v>54.21</v>
      </c>
      <c r="G40" t="n">
        <v>57.06</v>
      </c>
      <c r="H40" t="n">
        <v>0.78</v>
      </c>
      <c r="I40" t="n">
        <v>57</v>
      </c>
      <c r="J40" t="n">
        <v>239.09</v>
      </c>
      <c r="K40" t="n">
        <v>56.94</v>
      </c>
      <c r="L40" t="n">
        <v>10.5</v>
      </c>
      <c r="M40" t="n">
        <v>55</v>
      </c>
      <c r="N40" t="n">
        <v>56.65</v>
      </c>
      <c r="O40" t="n">
        <v>29721.89</v>
      </c>
      <c r="P40" t="n">
        <v>812.34</v>
      </c>
      <c r="Q40" t="n">
        <v>1367.4</v>
      </c>
      <c r="R40" t="n">
        <v>159.34</v>
      </c>
      <c r="S40" t="n">
        <v>104.26</v>
      </c>
      <c r="T40" t="n">
        <v>26438.88</v>
      </c>
      <c r="U40" t="n">
        <v>0.65</v>
      </c>
      <c r="V40" t="n">
        <v>0.88</v>
      </c>
      <c r="W40" t="n">
        <v>20.74</v>
      </c>
      <c r="X40" t="n">
        <v>1.63</v>
      </c>
      <c r="Y40" t="n">
        <v>1</v>
      </c>
      <c r="Z40" t="n">
        <v>10</v>
      </c>
      <c r="AA40" t="n">
        <v>1766.971945379539</v>
      </c>
      <c r="AB40" t="n">
        <v>2417.648968968847</v>
      </c>
      <c r="AC40" t="n">
        <v>2186.9119445621</v>
      </c>
      <c r="AD40" t="n">
        <v>1766971.945379539</v>
      </c>
      <c r="AE40" t="n">
        <v>2417648.968968847</v>
      </c>
      <c r="AF40" t="n">
        <v>2.158818780760976e-06</v>
      </c>
      <c r="AG40" t="n">
        <v>2.47375</v>
      </c>
      <c r="AH40" t="n">
        <v>2186911.944562099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1.6889</v>
      </c>
      <c r="E41" t="n">
        <v>59.21</v>
      </c>
      <c r="F41" t="n">
        <v>54.14</v>
      </c>
      <c r="G41" t="n">
        <v>59.06</v>
      </c>
      <c r="H41" t="n">
        <v>0.8</v>
      </c>
      <c r="I41" t="n">
        <v>55</v>
      </c>
      <c r="J41" t="n">
        <v>239.53</v>
      </c>
      <c r="K41" t="n">
        <v>56.94</v>
      </c>
      <c r="L41" t="n">
        <v>10.75</v>
      </c>
      <c r="M41" t="n">
        <v>53</v>
      </c>
      <c r="N41" t="n">
        <v>56.83</v>
      </c>
      <c r="O41" t="n">
        <v>29775.57</v>
      </c>
      <c r="P41" t="n">
        <v>810.78</v>
      </c>
      <c r="Q41" t="n">
        <v>1367.45</v>
      </c>
      <c r="R41" t="n">
        <v>157.06</v>
      </c>
      <c r="S41" t="n">
        <v>104.26</v>
      </c>
      <c r="T41" t="n">
        <v>25309.66</v>
      </c>
      <c r="U41" t="n">
        <v>0.66</v>
      </c>
      <c r="V41" t="n">
        <v>0.89</v>
      </c>
      <c r="W41" t="n">
        <v>20.74</v>
      </c>
      <c r="X41" t="n">
        <v>1.56</v>
      </c>
      <c r="Y41" t="n">
        <v>1</v>
      </c>
      <c r="Z41" t="n">
        <v>10</v>
      </c>
      <c r="AA41" t="n">
        <v>1759.189315877261</v>
      </c>
      <c r="AB41" t="n">
        <v>2407.000431938449</v>
      </c>
      <c r="AC41" t="n">
        <v>2177.279688960566</v>
      </c>
      <c r="AD41" t="n">
        <v>1759189.315877261</v>
      </c>
      <c r="AE41" t="n">
        <v>2407000.431938449</v>
      </c>
      <c r="AF41" t="n">
        <v>2.164714741333024e-06</v>
      </c>
      <c r="AG41" t="n">
        <v>2.467083333333334</v>
      </c>
      <c r="AH41" t="n">
        <v>2177279.688960566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1.6913</v>
      </c>
      <c r="E42" t="n">
        <v>59.13</v>
      </c>
      <c r="F42" t="n">
        <v>54.09</v>
      </c>
      <c r="G42" t="n">
        <v>60.11</v>
      </c>
      <c r="H42" t="n">
        <v>0.82</v>
      </c>
      <c r="I42" t="n">
        <v>54</v>
      </c>
      <c r="J42" t="n">
        <v>239.96</v>
      </c>
      <c r="K42" t="n">
        <v>56.94</v>
      </c>
      <c r="L42" t="n">
        <v>11</v>
      </c>
      <c r="M42" t="n">
        <v>52</v>
      </c>
      <c r="N42" t="n">
        <v>57.02</v>
      </c>
      <c r="O42" t="n">
        <v>29829.32</v>
      </c>
      <c r="P42" t="n">
        <v>809.83</v>
      </c>
      <c r="Q42" t="n">
        <v>1367.36</v>
      </c>
      <c r="R42" t="n">
        <v>155.69</v>
      </c>
      <c r="S42" t="n">
        <v>104.26</v>
      </c>
      <c r="T42" t="n">
        <v>24629.28</v>
      </c>
      <c r="U42" t="n">
        <v>0.67</v>
      </c>
      <c r="V42" t="n">
        <v>0.89</v>
      </c>
      <c r="W42" t="n">
        <v>20.73</v>
      </c>
      <c r="X42" t="n">
        <v>1.52</v>
      </c>
      <c r="Y42" t="n">
        <v>1</v>
      </c>
      <c r="Z42" t="n">
        <v>10</v>
      </c>
      <c r="AA42" t="n">
        <v>1754.809926340761</v>
      </c>
      <c r="AB42" t="n">
        <v>2401.008357969579</v>
      </c>
      <c r="AC42" t="n">
        <v>2171.859490121357</v>
      </c>
      <c r="AD42" t="n">
        <v>1754809.926340761</v>
      </c>
      <c r="AE42" t="n">
        <v>2401008.357969579</v>
      </c>
      <c r="AF42" t="n">
        <v>2.167790894674962e-06</v>
      </c>
      <c r="AG42" t="n">
        <v>2.46375</v>
      </c>
      <c r="AH42" t="n">
        <v>2171859.490121357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1.6935</v>
      </c>
      <c r="E43" t="n">
        <v>59.05</v>
      </c>
      <c r="F43" t="n">
        <v>54.06</v>
      </c>
      <c r="G43" t="n">
        <v>61.2</v>
      </c>
      <c r="H43" t="n">
        <v>0.83</v>
      </c>
      <c r="I43" t="n">
        <v>53</v>
      </c>
      <c r="J43" t="n">
        <v>240.4</v>
      </c>
      <c r="K43" t="n">
        <v>56.94</v>
      </c>
      <c r="L43" t="n">
        <v>11.25</v>
      </c>
      <c r="M43" t="n">
        <v>51</v>
      </c>
      <c r="N43" t="n">
        <v>57.21</v>
      </c>
      <c r="O43" t="n">
        <v>29883.27</v>
      </c>
      <c r="P43" t="n">
        <v>808.42</v>
      </c>
      <c r="Q43" t="n">
        <v>1367.43</v>
      </c>
      <c r="R43" t="n">
        <v>154.87</v>
      </c>
      <c r="S43" t="n">
        <v>104.26</v>
      </c>
      <c r="T43" t="n">
        <v>24227.78</v>
      </c>
      <c r="U43" t="n">
        <v>0.67</v>
      </c>
      <c r="V43" t="n">
        <v>0.89</v>
      </c>
      <c r="W43" t="n">
        <v>20.73</v>
      </c>
      <c r="X43" t="n">
        <v>1.48</v>
      </c>
      <c r="Y43" t="n">
        <v>1</v>
      </c>
      <c r="Z43" t="n">
        <v>10</v>
      </c>
      <c r="AA43" t="n">
        <v>1750.2005751768</v>
      </c>
      <c r="AB43" t="n">
        <v>2394.701640356826</v>
      </c>
      <c r="AC43" t="n">
        <v>2166.154676786032</v>
      </c>
      <c r="AD43" t="n">
        <v>1750200.5751768</v>
      </c>
      <c r="AE43" t="n">
        <v>2394701.640356827</v>
      </c>
      <c r="AF43" t="n">
        <v>2.170610701905072e-06</v>
      </c>
      <c r="AG43" t="n">
        <v>2.460416666666667</v>
      </c>
      <c r="AH43" t="n">
        <v>2166154.676786032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1.6958</v>
      </c>
      <c r="E44" t="n">
        <v>58.97</v>
      </c>
      <c r="F44" t="n">
        <v>54.03</v>
      </c>
      <c r="G44" t="n">
        <v>62.34</v>
      </c>
      <c r="H44" t="n">
        <v>0.85</v>
      </c>
      <c r="I44" t="n">
        <v>52</v>
      </c>
      <c r="J44" t="n">
        <v>240.84</v>
      </c>
      <c r="K44" t="n">
        <v>56.94</v>
      </c>
      <c r="L44" t="n">
        <v>11.5</v>
      </c>
      <c r="M44" t="n">
        <v>50</v>
      </c>
      <c r="N44" t="n">
        <v>57.39</v>
      </c>
      <c r="O44" t="n">
        <v>29937.16</v>
      </c>
      <c r="P44" t="n">
        <v>807.14</v>
      </c>
      <c r="Q44" t="n">
        <v>1367.4</v>
      </c>
      <c r="R44" t="n">
        <v>153.91</v>
      </c>
      <c r="S44" t="n">
        <v>104.26</v>
      </c>
      <c r="T44" t="n">
        <v>23752.37</v>
      </c>
      <c r="U44" t="n">
        <v>0.68</v>
      </c>
      <c r="V44" t="n">
        <v>0.89</v>
      </c>
      <c r="W44" t="n">
        <v>20.72</v>
      </c>
      <c r="X44" t="n">
        <v>1.45</v>
      </c>
      <c r="Y44" t="n">
        <v>1</v>
      </c>
      <c r="Z44" t="n">
        <v>10</v>
      </c>
      <c r="AA44" t="n">
        <v>1745.687071818207</v>
      </c>
      <c r="AB44" t="n">
        <v>2388.526065939884</v>
      </c>
      <c r="AC44" t="n">
        <v>2160.568490523969</v>
      </c>
      <c r="AD44" t="n">
        <v>1745687.071818207</v>
      </c>
      <c r="AE44" t="n">
        <v>2388526.065939884</v>
      </c>
      <c r="AF44" t="n">
        <v>2.173558682191096e-06</v>
      </c>
      <c r="AG44" t="n">
        <v>2.457083333333333</v>
      </c>
      <c r="AH44" t="n">
        <v>2160568.490523969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1.6976</v>
      </c>
      <c r="E45" t="n">
        <v>58.91</v>
      </c>
      <c r="F45" t="n">
        <v>54.01</v>
      </c>
      <c r="G45" t="n">
        <v>63.54</v>
      </c>
      <c r="H45" t="n">
        <v>0.87</v>
      </c>
      <c r="I45" t="n">
        <v>51</v>
      </c>
      <c r="J45" t="n">
        <v>241.27</v>
      </c>
      <c r="K45" t="n">
        <v>56.94</v>
      </c>
      <c r="L45" t="n">
        <v>11.75</v>
      </c>
      <c r="M45" t="n">
        <v>49</v>
      </c>
      <c r="N45" t="n">
        <v>57.58</v>
      </c>
      <c r="O45" t="n">
        <v>29991.11</v>
      </c>
      <c r="P45" t="n">
        <v>806.29</v>
      </c>
      <c r="Q45" t="n">
        <v>1367.34</v>
      </c>
      <c r="R45" t="n">
        <v>153.14</v>
      </c>
      <c r="S45" t="n">
        <v>104.26</v>
      </c>
      <c r="T45" t="n">
        <v>23373.28</v>
      </c>
      <c r="U45" t="n">
        <v>0.68</v>
      </c>
      <c r="V45" t="n">
        <v>0.89</v>
      </c>
      <c r="W45" t="n">
        <v>20.72</v>
      </c>
      <c r="X45" t="n">
        <v>1.43</v>
      </c>
      <c r="Y45" t="n">
        <v>1</v>
      </c>
      <c r="Z45" t="n">
        <v>10</v>
      </c>
      <c r="AA45" t="n">
        <v>1742.417085392789</v>
      </c>
      <c r="AB45" t="n">
        <v>2384.051926251008</v>
      </c>
      <c r="AC45" t="n">
        <v>2156.521356447505</v>
      </c>
      <c r="AD45" t="n">
        <v>1742417.085392789</v>
      </c>
      <c r="AE45" t="n">
        <v>2384051.926251008</v>
      </c>
      <c r="AF45" t="n">
        <v>2.17586579719755e-06</v>
      </c>
      <c r="AG45" t="n">
        <v>2.454583333333333</v>
      </c>
      <c r="AH45" t="n">
        <v>2156521.356447505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1.6985</v>
      </c>
      <c r="E46" t="n">
        <v>58.88</v>
      </c>
      <c r="F46" t="n">
        <v>54.02</v>
      </c>
      <c r="G46" t="n">
        <v>64.83</v>
      </c>
      <c r="H46" t="n">
        <v>0.88</v>
      </c>
      <c r="I46" t="n">
        <v>50</v>
      </c>
      <c r="J46" t="n">
        <v>241.71</v>
      </c>
      <c r="K46" t="n">
        <v>56.94</v>
      </c>
      <c r="L46" t="n">
        <v>12</v>
      </c>
      <c r="M46" t="n">
        <v>48</v>
      </c>
      <c r="N46" t="n">
        <v>57.77</v>
      </c>
      <c r="O46" t="n">
        <v>30045.13</v>
      </c>
      <c r="P46" t="n">
        <v>805.83</v>
      </c>
      <c r="Q46" t="n">
        <v>1367.41</v>
      </c>
      <c r="R46" t="n">
        <v>153.26</v>
      </c>
      <c r="S46" t="n">
        <v>104.26</v>
      </c>
      <c r="T46" t="n">
        <v>23436.14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1740.945173480584</v>
      </c>
      <c r="AB46" t="n">
        <v>2382.037991436558</v>
      </c>
      <c r="AC46" t="n">
        <v>2154.69962874517</v>
      </c>
      <c r="AD46" t="n">
        <v>1740945.173480584</v>
      </c>
      <c r="AE46" t="n">
        <v>2382037.991436557</v>
      </c>
      <c r="AF46" t="n">
        <v>2.177019354700776e-06</v>
      </c>
      <c r="AG46" t="n">
        <v>2.453333333333334</v>
      </c>
      <c r="AH46" t="n">
        <v>2154699.62874517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1.7038</v>
      </c>
      <c r="E47" t="n">
        <v>58.69</v>
      </c>
      <c r="F47" t="n">
        <v>53.92</v>
      </c>
      <c r="G47" t="n">
        <v>67.40000000000001</v>
      </c>
      <c r="H47" t="n">
        <v>0.9</v>
      </c>
      <c r="I47" t="n">
        <v>48</v>
      </c>
      <c r="J47" t="n">
        <v>242.15</v>
      </c>
      <c r="K47" t="n">
        <v>56.94</v>
      </c>
      <c r="L47" t="n">
        <v>12.25</v>
      </c>
      <c r="M47" t="n">
        <v>46</v>
      </c>
      <c r="N47" t="n">
        <v>57.96</v>
      </c>
      <c r="O47" t="n">
        <v>30099.23</v>
      </c>
      <c r="P47" t="n">
        <v>803.8200000000001</v>
      </c>
      <c r="Q47" t="n">
        <v>1367.38</v>
      </c>
      <c r="R47" t="n">
        <v>150.18</v>
      </c>
      <c r="S47" t="n">
        <v>104.26</v>
      </c>
      <c r="T47" t="n">
        <v>21906.94</v>
      </c>
      <c r="U47" t="n">
        <v>0.6899999999999999</v>
      </c>
      <c r="V47" t="n">
        <v>0.89</v>
      </c>
      <c r="W47" t="n">
        <v>20.72</v>
      </c>
      <c r="X47" t="n">
        <v>1.34</v>
      </c>
      <c r="Y47" t="n">
        <v>1</v>
      </c>
      <c r="Z47" t="n">
        <v>10</v>
      </c>
      <c r="AA47" t="n">
        <v>1731.62937544002</v>
      </c>
      <c r="AB47" t="n">
        <v>2369.291705573455</v>
      </c>
      <c r="AC47" t="n">
        <v>2143.169830515318</v>
      </c>
      <c r="AD47" t="n">
        <v>1731629.37544002</v>
      </c>
      <c r="AE47" t="n">
        <v>2369291.705573455</v>
      </c>
      <c r="AF47" t="n">
        <v>2.183812526664223e-06</v>
      </c>
      <c r="AG47" t="n">
        <v>2.445416666666667</v>
      </c>
      <c r="AH47" t="n">
        <v>2143169.830515318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1.7059</v>
      </c>
      <c r="E48" t="n">
        <v>58.62</v>
      </c>
      <c r="F48" t="n">
        <v>53.9</v>
      </c>
      <c r="G48" t="n">
        <v>68.81</v>
      </c>
      <c r="H48" t="n">
        <v>0.92</v>
      </c>
      <c r="I48" t="n">
        <v>47</v>
      </c>
      <c r="J48" t="n">
        <v>242.59</v>
      </c>
      <c r="K48" t="n">
        <v>56.94</v>
      </c>
      <c r="L48" t="n">
        <v>12.5</v>
      </c>
      <c r="M48" t="n">
        <v>45</v>
      </c>
      <c r="N48" t="n">
        <v>58.15</v>
      </c>
      <c r="O48" t="n">
        <v>30153.38</v>
      </c>
      <c r="P48" t="n">
        <v>802.53</v>
      </c>
      <c r="Q48" t="n">
        <v>1367.26</v>
      </c>
      <c r="R48" t="n">
        <v>149.73</v>
      </c>
      <c r="S48" t="n">
        <v>104.26</v>
      </c>
      <c r="T48" t="n">
        <v>21685.99</v>
      </c>
      <c r="U48" t="n">
        <v>0.7</v>
      </c>
      <c r="V48" t="n">
        <v>0.89</v>
      </c>
      <c r="W48" t="n">
        <v>20.71</v>
      </c>
      <c r="X48" t="n">
        <v>1.32</v>
      </c>
      <c r="Y48" t="n">
        <v>1</v>
      </c>
      <c r="Z48" t="n">
        <v>10</v>
      </c>
      <c r="AA48" t="n">
        <v>1727.461903396292</v>
      </c>
      <c r="AB48" t="n">
        <v>2363.589586467336</v>
      </c>
      <c r="AC48" t="n">
        <v>2138.011913653712</v>
      </c>
      <c r="AD48" t="n">
        <v>1727461.903396292</v>
      </c>
      <c r="AE48" t="n">
        <v>2363589.586467336</v>
      </c>
      <c r="AF48" t="n">
        <v>2.186504160838419e-06</v>
      </c>
      <c r="AG48" t="n">
        <v>2.4425</v>
      </c>
      <c r="AH48" t="n">
        <v>2138011.913653712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1.7078</v>
      </c>
      <c r="E49" t="n">
        <v>58.55</v>
      </c>
      <c r="F49" t="n">
        <v>53.87</v>
      </c>
      <c r="G49" t="n">
        <v>70.27</v>
      </c>
      <c r="H49" t="n">
        <v>0.93</v>
      </c>
      <c r="I49" t="n">
        <v>46</v>
      </c>
      <c r="J49" t="n">
        <v>243.03</v>
      </c>
      <c r="K49" t="n">
        <v>56.94</v>
      </c>
      <c r="L49" t="n">
        <v>12.75</v>
      </c>
      <c r="M49" t="n">
        <v>44</v>
      </c>
      <c r="N49" t="n">
        <v>58.34</v>
      </c>
      <c r="O49" t="n">
        <v>30207.61</v>
      </c>
      <c r="P49" t="n">
        <v>801.45</v>
      </c>
      <c r="Q49" t="n">
        <v>1367.39</v>
      </c>
      <c r="R49" t="n">
        <v>148.38</v>
      </c>
      <c r="S49" t="n">
        <v>104.26</v>
      </c>
      <c r="T49" t="n">
        <v>21018.33</v>
      </c>
      <c r="U49" t="n">
        <v>0.7</v>
      </c>
      <c r="V49" t="n">
        <v>0.89</v>
      </c>
      <c r="W49" t="n">
        <v>20.73</v>
      </c>
      <c r="X49" t="n">
        <v>1.29</v>
      </c>
      <c r="Y49" t="n">
        <v>1</v>
      </c>
      <c r="Z49" t="n">
        <v>10</v>
      </c>
      <c r="AA49" t="n">
        <v>1723.696287286241</v>
      </c>
      <c r="AB49" t="n">
        <v>2358.437304378305</v>
      </c>
      <c r="AC49" t="n">
        <v>2133.351358135986</v>
      </c>
      <c r="AD49" t="n">
        <v>1723696.287286241</v>
      </c>
      <c r="AE49" t="n">
        <v>2358437.304378305</v>
      </c>
      <c r="AF49" t="n">
        <v>2.188939448900787e-06</v>
      </c>
      <c r="AG49" t="n">
        <v>2.439583333333333</v>
      </c>
      <c r="AH49" t="n">
        <v>2133351.358135986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1.7086</v>
      </c>
      <c r="E50" t="n">
        <v>58.53</v>
      </c>
      <c r="F50" t="n">
        <v>53.85</v>
      </c>
      <c r="G50" t="n">
        <v>70.23999999999999</v>
      </c>
      <c r="H50" t="n">
        <v>0.95</v>
      </c>
      <c r="I50" t="n">
        <v>46</v>
      </c>
      <c r="J50" t="n">
        <v>243.47</v>
      </c>
      <c r="K50" t="n">
        <v>56.94</v>
      </c>
      <c r="L50" t="n">
        <v>13</v>
      </c>
      <c r="M50" t="n">
        <v>44</v>
      </c>
      <c r="N50" t="n">
        <v>58.53</v>
      </c>
      <c r="O50" t="n">
        <v>30261.91</v>
      </c>
      <c r="P50" t="n">
        <v>800.59</v>
      </c>
      <c r="Q50" t="n">
        <v>1367.27</v>
      </c>
      <c r="R50" t="n">
        <v>147.88</v>
      </c>
      <c r="S50" t="n">
        <v>104.26</v>
      </c>
      <c r="T50" t="n">
        <v>20766.4</v>
      </c>
      <c r="U50" t="n">
        <v>0.71</v>
      </c>
      <c r="V50" t="n">
        <v>0.89</v>
      </c>
      <c r="W50" t="n">
        <v>20.72</v>
      </c>
      <c r="X50" t="n">
        <v>1.27</v>
      </c>
      <c r="Y50" t="n">
        <v>1</v>
      </c>
      <c r="Z50" t="n">
        <v>10</v>
      </c>
      <c r="AA50" t="n">
        <v>1721.466387711291</v>
      </c>
      <c r="AB50" t="n">
        <v>2355.386257403632</v>
      </c>
      <c r="AC50" t="n">
        <v>2130.591498802404</v>
      </c>
      <c r="AD50" t="n">
        <v>1721466.387711291</v>
      </c>
      <c r="AE50" t="n">
        <v>2355386.257403633</v>
      </c>
      <c r="AF50" t="n">
        <v>2.189964833348099e-06</v>
      </c>
      <c r="AG50" t="n">
        <v>2.43875</v>
      </c>
      <c r="AH50" t="n">
        <v>2130591.498802404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1.7105</v>
      </c>
      <c r="E51" t="n">
        <v>58.46</v>
      </c>
      <c r="F51" t="n">
        <v>53.83</v>
      </c>
      <c r="G51" t="n">
        <v>71.77</v>
      </c>
      <c r="H51" t="n">
        <v>0.97</v>
      </c>
      <c r="I51" t="n">
        <v>45</v>
      </c>
      <c r="J51" t="n">
        <v>243.91</v>
      </c>
      <c r="K51" t="n">
        <v>56.94</v>
      </c>
      <c r="L51" t="n">
        <v>13.25</v>
      </c>
      <c r="M51" t="n">
        <v>43</v>
      </c>
      <c r="N51" t="n">
        <v>58.72</v>
      </c>
      <c r="O51" t="n">
        <v>30316.27</v>
      </c>
      <c r="P51" t="n">
        <v>799.51</v>
      </c>
      <c r="Q51" t="n">
        <v>1367.34</v>
      </c>
      <c r="R51" t="n">
        <v>147.01</v>
      </c>
      <c r="S51" t="n">
        <v>104.26</v>
      </c>
      <c r="T51" t="n">
        <v>20338.72</v>
      </c>
      <c r="U51" t="n">
        <v>0.71</v>
      </c>
      <c r="V51" t="n">
        <v>0.89</v>
      </c>
      <c r="W51" t="n">
        <v>20.72</v>
      </c>
      <c r="X51" t="n">
        <v>1.25</v>
      </c>
      <c r="Y51" t="n">
        <v>1</v>
      </c>
      <c r="Z51" t="n">
        <v>10</v>
      </c>
      <c r="AA51" t="n">
        <v>1717.817722567431</v>
      </c>
      <c r="AB51" t="n">
        <v>2350.393992786059</v>
      </c>
      <c r="AC51" t="n">
        <v>2126.075688913244</v>
      </c>
      <c r="AD51" t="n">
        <v>1717817.722567431</v>
      </c>
      <c r="AE51" t="n">
        <v>2350393.992786059</v>
      </c>
      <c r="AF51" t="n">
        <v>2.192400121410467e-06</v>
      </c>
      <c r="AG51" t="n">
        <v>2.435833333333334</v>
      </c>
      <c r="AH51" t="n">
        <v>2126075.688913244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1.7116</v>
      </c>
      <c r="E52" t="n">
        <v>58.42</v>
      </c>
      <c r="F52" t="n">
        <v>53.83</v>
      </c>
      <c r="G52" t="n">
        <v>73.41</v>
      </c>
      <c r="H52" t="n">
        <v>0.98</v>
      </c>
      <c r="I52" t="n">
        <v>44</v>
      </c>
      <c r="J52" t="n">
        <v>244.35</v>
      </c>
      <c r="K52" t="n">
        <v>56.94</v>
      </c>
      <c r="L52" t="n">
        <v>13.5</v>
      </c>
      <c r="M52" t="n">
        <v>42</v>
      </c>
      <c r="N52" t="n">
        <v>58.91</v>
      </c>
      <c r="O52" t="n">
        <v>30370.7</v>
      </c>
      <c r="P52" t="n">
        <v>799.42</v>
      </c>
      <c r="Q52" t="n">
        <v>1367.37</v>
      </c>
      <c r="R52" t="n">
        <v>147.63</v>
      </c>
      <c r="S52" t="n">
        <v>104.26</v>
      </c>
      <c r="T52" t="n">
        <v>20649.05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1716.58644568307</v>
      </c>
      <c r="AB52" t="n">
        <v>2348.709305432773</v>
      </c>
      <c r="AC52" t="n">
        <v>2124.551785756482</v>
      </c>
      <c r="AD52" t="n">
        <v>1716586.44568307</v>
      </c>
      <c r="AE52" t="n">
        <v>2348709.305432773</v>
      </c>
      <c r="AF52" t="n">
        <v>2.193810025025522e-06</v>
      </c>
      <c r="AG52" t="n">
        <v>2.434166666666667</v>
      </c>
      <c r="AH52" t="n">
        <v>2124551.785756482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1.715</v>
      </c>
      <c r="E53" t="n">
        <v>58.31</v>
      </c>
      <c r="F53" t="n">
        <v>53.76</v>
      </c>
      <c r="G53" t="n">
        <v>75.02</v>
      </c>
      <c r="H53" t="n">
        <v>1</v>
      </c>
      <c r="I53" t="n">
        <v>43</v>
      </c>
      <c r="J53" t="n">
        <v>244.79</v>
      </c>
      <c r="K53" t="n">
        <v>56.94</v>
      </c>
      <c r="L53" t="n">
        <v>13.75</v>
      </c>
      <c r="M53" t="n">
        <v>41</v>
      </c>
      <c r="N53" t="n">
        <v>59.1</v>
      </c>
      <c r="O53" t="n">
        <v>30425.2</v>
      </c>
      <c r="P53" t="n">
        <v>797.91</v>
      </c>
      <c r="Q53" t="n">
        <v>1367.37</v>
      </c>
      <c r="R53" t="n">
        <v>144.82</v>
      </c>
      <c r="S53" t="n">
        <v>104.26</v>
      </c>
      <c r="T53" t="n">
        <v>19252.31</v>
      </c>
      <c r="U53" t="n">
        <v>0.72</v>
      </c>
      <c r="V53" t="n">
        <v>0.89</v>
      </c>
      <c r="W53" t="n">
        <v>20.72</v>
      </c>
      <c r="X53" t="n">
        <v>1.18</v>
      </c>
      <c r="Y53" t="n">
        <v>1</v>
      </c>
      <c r="Z53" t="n">
        <v>10</v>
      </c>
      <c r="AA53" t="n">
        <v>1710.32974637708</v>
      </c>
      <c r="AB53" t="n">
        <v>2340.148613416226</v>
      </c>
      <c r="AC53" t="n">
        <v>2116.808114170987</v>
      </c>
      <c r="AD53" t="n">
        <v>1710329.74637708</v>
      </c>
      <c r="AE53" t="n">
        <v>2340148.613416226</v>
      </c>
      <c r="AF53" t="n">
        <v>2.198167908926601e-06</v>
      </c>
      <c r="AG53" t="n">
        <v>2.429583333333333</v>
      </c>
      <c r="AH53" t="n">
        <v>2116808.114170987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1.7169</v>
      </c>
      <c r="E54" t="n">
        <v>58.24</v>
      </c>
      <c r="F54" t="n">
        <v>53.74</v>
      </c>
      <c r="G54" t="n">
        <v>76.77</v>
      </c>
      <c r="H54" t="n">
        <v>1.02</v>
      </c>
      <c r="I54" t="n">
        <v>42</v>
      </c>
      <c r="J54" t="n">
        <v>245.23</v>
      </c>
      <c r="K54" t="n">
        <v>56.94</v>
      </c>
      <c r="L54" t="n">
        <v>14</v>
      </c>
      <c r="M54" t="n">
        <v>40</v>
      </c>
      <c r="N54" t="n">
        <v>59.29</v>
      </c>
      <c r="O54" t="n">
        <v>30479.78</v>
      </c>
      <c r="P54" t="n">
        <v>796.72</v>
      </c>
      <c r="Q54" t="n">
        <v>1367.23</v>
      </c>
      <c r="R54" t="n">
        <v>144.39</v>
      </c>
      <c r="S54" t="n">
        <v>104.26</v>
      </c>
      <c r="T54" t="n">
        <v>19040.09</v>
      </c>
      <c r="U54" t="n">
        <v>0.72</v>
      </c>
      <c r="V54" t="n">
        <v>0.89</v>
      </c>
      <c r="W54" t="n">
        <v>20.71</v>
      </c>
      <c r="X54" t="n">
        <v>1.16</v>
      </c>
      <c r="Y54" t="n">
        <v>1</v>
      </c>
      <c r="Z54" t="n">
        <v>10</v>
      </c>
      <c r="AA54" t="n">
        <v>1706.551841113657</v>
      </c>
      <c r="AB54" t="n">
        <v>2334.979516765392</v>
      </c>
      <c r="AC54" t="n">
        <v>2112.132348849637</v>
      </c>
      <c r="AD54" t="n">
        <v>1706551.841113657</v>
      </c>
      <c r="AE54" t="n">
        <v>2334979.516765392</v>
      </c>
      <c r="AF54" t="n">
        <v>2.200603196988968e-06</v>
      </c>
      <c r="AG54" t="n">
        <v>2.426666666666667</v>
      </c>
      <c r="AH54" t="n">
        <v>2112132.348849637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1.7187</v>
      </c>
      <c r="E55" t="n">
        <v>58.18</v>
      </c>
      <c r="F55" t="n">
        <v>53.72</v>
      </c>
      <c r="G55" t="n">
        <v>78.62</v>
      </c>
      <c r="H55" t="n">
        <v>1.03</v>
      </c>
      <c r="I55" t="n">
        <v>41</v>
      </c>
      <c r="J55" t="n">
        <v>245.68</v>
      </c>
      <c r="K55" t="n">
        <v>56.94</v>
      </c>
      <c r="L55" t="n">
        <v>14.25</v>
      </c>
      <c r="M55" t="n">
        <v>39</v>
      </c>
      <c r="N55" t="n">
        <v>59.48</v>
      </c>
      <c r="O55" t="n">
        <v>30534.42</v>
      </c>
      <c r="P55" t="n">
        <v>795.46</v>
      </c>
      <c r="Q55" t="n">
        <v>1367.28</v>
      </c>
      <c r="R55" t="n">
        <v>143.72</v>
      </c>
      <c r="S55" t="n">
        <v>104.26</v>
      </c>
      <c r="T55" t="n">
        <v>18709.93</v>
      </c>
      <c r="U55" t="n">
        <v>0.73</v>
      </c>
      <c r="V55" t="n">
        <v>0.89</v>
      </c>
      <c r="W55" t="n">
        <v>20.71</v>
      </c>
      <c r="X55" t="n">
        <v>1.14</v>
      </c>
      <c r="Y55" t="n">
        <v>1</v>
      </c>
      <c r="Z55" t="n">
        <v>10</v>
      </c>
      <c r="AA55" t="n">
        <v>1702.785401134716</v>
      </c>
      <c r="AB55" t="n">
        <v>2329.826107422601</v>
      </c>
      <c r="AC55" t="n">
        <v>2107.470773661666</v>
      </c>
      <c r="AD55" t="n">
        <v>1702785.401134716</v>
      </c>
      <c r="AE55" t="n">
        <v>2329826.107422601</v>
      </c>
      <c r="AF55" t="n">
        <v>2.202910311995422e-06</v>
      </c>
      <c r="AG55" t="n">
        <v>2.424166666666667</v>
      </c>
      <c r="AH55" t="n">
        <v>2107470.773661666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1.719</v>
      </c>
      <c r="E56" t="n">
        <v>58.17</v>
      </c>
      <c r="F56" t="n">
        <v>53.71</v>
      </c>
      <c r="G56" t="n">
        <v>78.59999999999999</v>
      </c>
      <c r="H56" t="n">
        <v>1.05</v>
      </c>
      <c r="I56" t="n">
        <v>41</v>
      </c>
      <c r="J56" t="n">
        <v>246.12</v>
      </c>
      <c r="K56" t="n">
        <v>56.94</v>
      </c>
      <c r="L56" t="n">
        <v>14.5</v>
      </c>
      <c r="M56" t="n">
        <v>39</v>
      </c>
      <c r="N56" t="n">
        <v>59.68</v>
      </c>
      <c r="O56" t="n">
        <v>30589.13</v>
      </c>
      <c r="P56" t="n">
        <v>794.97</v>
      </c>
      <c r="Q56" t="n">
        <v>1367.36</v>
      </c>
      <c r="R56" t="n">
        <v>143.5</v>
      </c>
      <c r="S56" t="n">
        <v>104.26</v>
      </c>
      <c r="T56" t="n">
        <v>18601.16</v>
      </c>
      <c r="U56" t="n">
        <v>0.73</v>
      </c>
      <c r="V56" t="n">
        <v>0.89</v>
      </c>
      <c r="W56" t="n">
        <v>20.7</v>
      </c>
      <c r="X56" t="n">
        <v>1.13</v>
      </c>
      <c r="Y56" t="n">
        <v>1</v>
      </c>
      <c r="Z56" t="n">
        <v>10</v>
      </c>
      <c r="AA56" t="n">
        <v>1701.695182930281</v>
      </c>
      <c r="AB56" t="n">
        <v>2328.33442277826</v>
      </c>
      <c r="AC56" t="n">
        <v>2106.121453306189</v>
      </c>
      <c r="AD56" t="n">
        <v>1701695.182930281</v>
      </c>
      <c r="AE56" t="n">
        <v>2328334.42277826</v>
      </c>
      <c r="AF56" t="n">
        <v>2.203294831163165e-06</v>
      </c>
      <c r="AG56" t="n">
        <v>2.42375</v>
      </c>
      <c r="AH56" t="n">
        <v>2106121.453306189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1.7209</v>
      </c>
      <c r="E57" t="n">
        <v>58.11</v>
      </c>
      <c r="F57" t="n">
        <v>53.69</v>
      </c>
      <c r="G57" t="n">
        <v>80.54000000000001</v>
      </c>
      <c r="H57" t="n">
        <v>1.06</v>
      </c>
      <c r="I57" t="n">
        <v>40</v>
      </c>
      <c r="J57" t="n">
        <v>246.57</v>
      </c>
      <c r="K57" t="n">
        <v>56.94</v>
      </c>
      <c r="L57" t="n">
        <v>14.75</v>
      </c>
      <c r="M57" t="n">
        <v>38</v>
      </c>
      <c r="N57" t="n">
        <v>59.87</v>
      </c>
      <c r="O57" t="n">
        <v>30643.91</v>
      </c>
      <c r="P57" t="n">
        <v>794.88</v>
      </c>
      <c r="Q57" t="n">
        <v>1367.24</v>
      </c>
      <c r="R57" t="n">
        <v>142.94</v>
      </c>
      <c r="S57" t="n">
        <v>104.26</v>
      </c>
      <c r="T57" t="n">
        <v>18326.56</v>
      </c>
      <c r="U57" t="n">
        <v>0.73</v>
      </c>
      <c r="V57" t="n">
        <v>0.89</v>
      </c>
      <c r="W57" t="n">
        <v>20.7</v>
      </c>
      <c r="X57" t="n">
        <v>1.11</v>
      </c>
      <c r="Y57" t="n">
        <v>1</v>
      </c>
      <c r="Z57" t="n">
        <v>10</v>
      </c>
      <c r="AA57" t="n">
        <v>1699.485530210734</v>
      </c>
      <c r="AB57" t="n">
        <v>2325.311078444377</v>
      </c>
      <c r="AC57" t="n">
        <v>2103.386652712241</v>
      </c>
      <c r="AD57" t="n">
        <v>1699485.530210734</v>
      </c>
      <c r="AE57" t="n">
        <v>2325311.078444378</v>
      </c>
      <c r="AF57" t="n">
        <v>2.205730119225532e-06</v>
      </c>
      <c r="AG57" t="n">
        <v>2.42125</v>
      </c>
      <c r="AH57" t="n">
        <v>2103386.652712241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1.7236</v>
      </c>
      <c r="E58" t="n">
        <v>58.02</v>
      </c>
      <c r="F58" t="n">
        <v>53.64</v>
      </c>
      <c r="G58" t="n">
        <v>82.53</v>
      </c>
      <c r="H58" t="n">
        <v>1.08</v>
      </c>
      <c r="I58" t="n">
        <v>39</v>
      </c>
      <c r="J58" t="n">
        <v>247.01</v>
      </c>
      <c r="K58" t="n">
        <v>56.94</v>
      </c>
      <c r="L58" t="n">
        <v>15</v>
      </c>
      <c r="M58" t="n">
        <v>37</v>
      </c>
      <c r="N58" t="n">
        <v>60.07</v>
      </c>
      <c r="O58" t="n">
        <v>30698.76</v>
      </c>
      <c r="P58" t="n">
        <v>793.03</v>
      </c>
      <c r="Q58" t="n">
        <v>1367.22</v>
      </c>
      <c r="R58" t="n">
        <v>141.18</v>
      </c>
      <c r="S58" t="n">
        <v>104.26</v>
      </c>
      <c r="T58" t="n">
        <v>17452.29</v>
      </c>
      <c r="U58" t="n">
        <v>0.74</v>
      </c>
      <c r="V58" t="n">
        <v>0.89</v>
      </c>
      <c r="W58" t="n">
        <v>20.71</v>
      </c>
      <c r="X58" t="n">
        <v>1.07</v>
      </c>
      <c r="Y58" t="n">
        <v>1</v>
      </c>
      <c r="Z58" t="n">
        <v>10</v>
      </c>
      <c r="AA58" t="n">
        <v>1693.711665979145</v>
      </c>
      <c r="AB58" t="n">
        <v>2317.411022677805</v>
      </c>
      <c r="AC58" t="n">
        <v>2096.240567180233</v>
      </c>
      <c r="AD58" t="n">
        <v>1693711.665979145</v>
      </c>
      <c r="AE58" t="n">
        <v>2317411.022677805</v>
      </c>
      <c r="AF58" t="n">
        <v>2.209190791735212e-06</v>
      </c>
      <c r="AG58" t="n">
        <v>2.4175</v>
      </c>
      <c r="AH58" t="n">
        <v>2096240.567180233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1.7226</v>
      </c>
      <c r="E59" t="n">
        <v>58.05</v>
      </c>
      <c r="F59" t="n">
        <v>53.68</v>
      </c>
      <c r="G59" t="n">
        <v>82.58</v>
      </c>
      <c r="H59" t="n">
        <v>1.1</v>
      </c>
      <c r="I59" t="n">
        <v>39</v>
      </c>
      <c r="J59" t="n">
        <v>247.46</v>
      </c>
      <c r="K59" t="n">
        <v>56.94</v>
      </c>
      <c r="L59" t="n">
        <v>15.25</v>
      </c>
      <c r="M59" t="n">
        <v>37</v>
      </c>
      <c r="N59" t="n">
        <v>60.26</v>
      </c>
      <c r="O59" t="n">
        <v>30753.68</v>
      </c>
      <c r="P59" t="n">
        <v>792.9</v>
      </c>
      <c r="Q59" t="n">
        <v>1367.31</v>
      </c>
      <c r="R59" t="n">
        <v>142.31</v>
      </c>
      <c r="S59" t="n">
        <v>104.26</v>
      </c>
      <c r="T59" t="n">
        <v>18014.94</v>
      </c>
      <c r="U59" t="n">
        <v>0.73</v>
      </c>
      <c r="V59" t="n">
        <v>0.89</v>
      </c>
      <c r="W59" t="n">
        <v>20.71</v>
      </c>
      <c r="X59" t="n">
        <v>1.1</v>
      </c>
      <c r="Y59" t="n">
        <v>1</v>
      </c>
      <c r="Z59" t="n">
        <v>10</v>
      </c>
      <c r="AA59" t="n">
        <v>1694.924867420027</v>
      </c>
      <c r="AB59" t="n">
        <v>2319.070978411892</v>
      </c>
      <c r="AC59" t="n">
        <v>2097.742099068821</v>
      </c>
      <c r="AD59" t="n">
        <v>1694924.867420027</v>
      </c>
      <c r="AE59" t="n">
        <v>2319070.978411891</v>
      </c>
      <c r="AF59" t="n">
        <v>2.207909061176071e-06</v>
      </c>
      <c r="AG59" t="n">
        <v>2.41875</v>
      </c>
      <c r="AH59" t="n">
        <v>2097742.09906882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1.7256</v>
      </c>
      <c r="E60" t="n">
        <v>57.95</v>
      </c>
      <c r="F60" t="n">
        <v>53.62</v>
      </c>
      <c r="G60" t="n">
        <v>84.66</v>
      </c>
      <c r="H60" t="n">
        <v>1.11</v>
      </c>
      <c r="I60" t="n">
        <v>38</v>
      </c>
      <c r="J60" t="n">
        <v>247.9</v>
      </c>
      <c r="K60" t="n">
        <v>56.94</v>
      </c>
      <c r="L60" t="n">
        <v>15.5</v>
      </c>
      <c r="M60" t="n">
        <v>36</v>
      </c>
      <c r="N60" t="n">
        <v>60.46</v>
      </c>
      <c r="O60" t="n">
        <v>30808.68</v>
      </c>
      <c r="P60" t="n">
        <v>791.47</v>
      </c>
      <c r="Q60" t="n">
        <v>1367.24</v>
      </c>
      <c r="R60" t="n">
        <v>140.43</v>
      </c>
      <c r="S60" t="n">
        <v>104.26</v>
      </c>
      <c r="T60" t="n">
        <v>17081.41</v>
      </c>
      <c r="U60" t="n">
        <v>0.74</v>
      </c>
      <c r="V60" t="n">
        <v>0.89</v>
      </c>
      <c r="W60" t="n">
        <v>20.71</v>
      </c>
      <c r="X60" t="n">
        <v>1.04</v>
      </c>
      <c r="Y60" t="n">
        <v>1</v>
      </c>
      <c r="Z60" t="n">
        <v>10</v>
      </c>
      <c r="AA60" t="n">
        <v>1689.355524941375</v>
      </c>
      <c r="AB60" t="n">
        <v>2311.450758330549</v>
      </c>
      <c r="AC60" t="n">
        <v>2090.849142096996</v>
      </c>
      <c r="AD60" t="n">
        <v>1689355.524941375</v>
      </c>
      <c r="AE60" t="n">
        <v>2311450.75833055</v>
      </c>
      <c r="AF60" t="n">
        <v>2.211754252853494e-06</v>
      </c>
      <c r="AG60" t="n">
        <v>2.414583333333333</v>
      </c>
      <c r="AH60" t="n">
        <v>2090849.142096996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1.7277</v>
      </c>
      <c r="E61" t="n">
        <v>57.88</v>
      </c>
      <c r="F61" t="n">
        <v>53.6</v>
      </c>
      <c r="G61" t="n">
        <v>86.91</v>
      </c>
      <c r="H61" t="n">
        <v>1.13</v>
      </c>
      <c r="I61" t="n">
        <v>37</v>
      </c>
      <c r="J61" t="n">
        <v>248.35</v>
      </c>
      <c r="K61" t="n">
        <v>56.94</v>
      </c>
      <c r="L61" t="n">
        <v>15.75</v>
      </c>
      <c r="M61" t="n">
        <v>35</v>
      </c>
      <c r="N61" t="n">
        <v>60.66</v>
      </c>
      <c r="O61" t="n">
        <v>30863.74</v>
      </c>
      <c r="P61" t="n">
        <v>789.9</v>
      </c>
      <c r="Q61" t="n">
        <v>1367.25</v>
      </c>
      <c r="R61" t="n">
        <v>139.37</v>
      </c>
      <c r="S61" t="n">
        <v>104.26</v>
      </c>
      <c r="T61" t="n">
        <v>16557.18</v>
      </c>
      <c r="U61" t="n">
        <v>0.75</v>
      </c>
      <c r="V61" t="n">
        <v>0.89</v>
      </c>
      <c r="W61" t="n">
        <v>20.71</v>
      </c>
      <c r="X61" t="n">
        <v>1.02</v>
      </c>
      <c r="Y61" t="n">
        <v>1</v>
      </c>
      <c r="Z61" t="n">
        <v>10</v>
      </c>
      <c r="AA61" t="n">
        <v>1684.899317637085</v>
      </c>
      <c r="AB61" t="n">
        <v>2305.353578902827</v>
      </c>
      <c r="AC61" t="n">
        <v>2085.333868916411</v>
      </c>
      <c r="AD61" t="n">
        <v>1684899.317637085</v>
      </c>
      <c r="AE61" t="n">
        <v>2305353.578902828</v>
      </c>
      <c r="AF61" t="n">
        <v>2.21444588702769e-06</v>
      </c>
      <c r="AG61" t="n">
        <v>2.411666666666667</v>
      </c>
      <c r="AH61" t="n">
        <v>2085333.868916411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1.727</v>
      </c>
      <c r="E62" t="n">
        <v>57.9</v>
      </c>
      <c r="F62" t="n">
        <v>53.62</v>
      </c>
      <c r="G62" t="n">
        <v>86.95</v>
      </c>
      <c r="H62" t="n">
        <v>1.14</v>
      </c>
      <c r="I62" t="n">
        <v>37</v>
      </c>
      <c r="J62" t="n">
        <v>248.79</v>
      </c>
      <c r="K62" t="n">
        <v>56.94</v>
      </c>
      <c r="L62" t="n">
        <v>16</v>
      </c>
      <c r="M62" t="n">
        <v>35</v>
      </c>
      <c r="N62" t="n">
        <v>60.85</v>
      </c>
      <c r="O62" t="n">
        <v>30918.88</v>
      </c>
      <c r="P62" t="n">
        <v>790.01</v>
      </c>
      <c r="Q62" t="n">
        <v>1367.35</v>
      </c>
      <c r="R62" t="n">
        <v>140.51</v>
      </c>
      <c r="S62" t="n">
        <v>104.26</v>
      </c>
      <c r="T62" t="n">
        <v>17128.25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1685.941211972999</v>
      </c>
      <c r="AB62" t="n">
        <v>2306.77914469836</v>
      </c>
      <c r="AC62" t="n">
        <v>2086.623380713212</v>
      </c>
      <c r="AD62" t="n">
        <v>1685941.211972999</v>
      </c>
      <c r="AE62" t="n">
        <v>2306779.14469836</v>
      </c>
      <c r="AF62" t="n">
        <v>2.213548675636292e-06</v>
      </c>
      <c r="AG62" t="n">
        <v>2.4125</v>
      </c>
      <c r="AH62" t="n">
        <v>2086623.380713212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1.7296</v>
      </c>
      <c r="E63" t="n">
        <v>57.82</v>
      </c>
      <c r="F63" t="n">
        <v>53.58</v>
      </c>
      <c r="G63" t="n">
        <v>89.29000000000001</v>
      </c>
      <c r="H63" t="n">
        <v>1.16</v>
      </c>
      <c r="I63" t="n">
        <v>36</v>
      </c>
      <c r="J63" t="n">
        <v>249.24</v>
      </c>
      <c r="K63" t="n">
        <v>56.94</v>
      </c>
      <c r="L63" t="n">
        <v>16.25</v>
      </c>
      <c r="M63" t="n">
        <v>34</v>
      </c>
      <c r="N63" t="n">
        <v>61.05</v>
      </c>
      <c r="O63" t="n">
        <v>30974.09</v>
      </c>
      <c r="P63" t="n">
        <v>788.99</v>
      </c>
      <c r="Q63" t="n">
        <v>1367.24</v>
      </c>
      <c r="R63" t="n">
        <v>139.09</v>
      </c>
      <c r="S63" t="n">
        <v>104.26</v>
      </c>
      <c r="T63" t="n">
        <v>16419.07</v>
      </c>
      <c r="U63" t="n">
        <v>0.75</v>
      </c>
      <c r="V63" t="n">
        <v>0.89</v>
      </c>
      <c r="W63" t="n">
        <v>20.7</v>
      </c>
      <c r="X63" t="n">
        <v>1</v>
      </c>
      <c r="Y63" t="n">
        <v>1</v>
      </c>
      <c r="Z63" t="n">
        <v>10</v>
      </c>
      <c r="AA63" t="n">
        <v>1681.572301514245</v>
      </c>
      <c r="AB63" t="n">
        <v>2300.801408665967</v>
      </c>
      <c r="AC63" t="n">
        <v>2081.216151417945</v>
      </c>
      <c r="AD63" t="n">
        <v>1681572.301514245</v>
      </c>
      <c r="AE63" t="n">
        <v>2300801.408665967</v>
      </c>
      <c r="AF63" t="n">
        <v>2.216881175090058e-06</v>
      </c>
      <c r="AG63" t="n">
        <v>2.409166666666667</v>
      </c>
      <c r="AH63" t="n">
        <v>2081216.151417945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1.7293</v>
      </c>
      <c r="E64" t="n">
        <v>57.83</v>
      </c>
      <c r="F64" t="n">
        <v>53.59</v>
      </c>
      <c r="G64" t="n">
        <v>89.31</v>
      </c>
      <c r="H64" t="n">
        <v>1.18</v>
      </c>
      <c r="I64" t="n">
        <v>36</v>
      </c>
      <c r="J64" t="n">
        <v>249.69</v>
      </c>
      <c r="K64" t="n">
        <v>56.94</v>
      </c>
      <c r="L64" t="n">
        <v>16.5</v>
      </c>
      <c r="M64" t="n">
        <v>34</v>
      </c>
      <c r="N64" t="n">
        <v>61.25</v>
      </c>
      <c r="O64" t="n">
        <v>31029.37</v>
      </c>
      <c r="P64" t="n">
        <v>787.87</v>
      </c>
      <c r="Q64" t="n">
        <v>1367.4</v>
      </c>
      <c r="R64" t="n">
        <v>139.45</v>
      </c>
      <c r="S64" t="n">
        <v>104.26</v>
      </c>
      <c r="T64" t="n">
        <v>16602.38</v>
      </c>
      <c r="U64" t="n">
        <v>0.75</v>
      </c>
      <c r="V64" t="n">
        <v>0.89</v>
      </c>
      <c r="W64" t="n">
        <v>20.7</v>
      </c>
      <c r="X64" t="n">
        <v>1.01</v>
      </c>
      <c r="Y64" t="n">
        <v>1</v>
      </c>
      <c r="Z64" t="n">
        <v>10</v>
      </c>
      <c r="AA64" t="n">
        <v>1680.40060387573</v>
      </c>
      <c r="AB64" t="n">
        <v>2299.198240265297</v>
      </c>
      <c r="AC64" t="n">
        <v>2079.765987159375</v>
      </c>
      <c r="AD64" t="n">
        <v>1680400.603875729</v>
      </c>
      <c r="AE64" t="n">
        <v>2299198.240265298</v>
      </c>
      <c r="AF64" t="n">
        <v>2.216496655922315e-06</v>
      </c>
      <c r="AG64" t="n">
        <v>2.409583333333333</v>
      </c>
      <c r="AH64" t="n">
        <v>2079765.987159375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1.7311</v>
      </c>
      <c r="E65" t="n">
        <v>57.77</v>
      </c>
      <c r="F65" t="n">
        <v>53.57</v>
      </c>
      <c r="G65" t="n">
        <v>91.83</v>
      </c>
      <c r="H65" t="n">
        <v>1.19</v>
      </c>
      <c r="I65" t="n">
        <v>35</v>
      </c>
      <c r="J65" t="n">
        <v>250.14</v>
      </c>
      <c r="K65" t="n">
        <v>56.94</v>
      </c>
      <c r="L65" t="n">
        <v>16.75</v>
      </c>
      <c r="M65" t="n">
        <v>33</v>
      </c>
      <c r="N65" t="n">
        <v>61.45</v>
      </c>
      <c r="O65" t="n">
        <v>31084.72</v>
      </c>
      <c r="P65" t="n">
        <v>787.17</v>
      </c>
      <c r="Q65" t="n">
        <v>1367.22</v>
      </c>
      <c r="R65" t="n">
        <v>138.8</v>
      </c>
      <c r="S65" t="n">
        <v>104.26</v>
      </c>
      <c r="T65" t="n">
        <v>16280.58</v>
      </c>
      <c r="U65" t="n">
        <v>0.75</v>
      </c>
      <c r="V65" t="n">
        <v>0.89</v>
      </c>
      <c r="W65" t="n">
        <v>20.7</v>
      </c>
      <c r="X65" t="n">
        <v>0.99</v>
      </c>
      <c r="Y65" t="n">
        <v>1</v>
      </c>
      <c r="Z65" t="n">
        <v>10</v>
      </c>
      <c r="AA65" t="n">
        <v>1677.470404726154</v>
      </c>
      <c r="AB65" t="n">
        <v>2295.189012517586</v>
      </c>
      <c r="AC65" t="n">
        <v>2076.139394480918</v>
      </c>
      <c r="AD65" t="n">
        <v>1677470.404726154</v>
      </c>
      <c r="AE65" t="n">
        <v>2295189.012517585</v>
      </c>
      <c r="AF65" t="n">
        <v>2.218803770928769e-06</v>
      </c>
      <c r="AG65" t="n">
        <v>2.407083333333333</v>
      </c>
      <c r="AH65" t="n">
        <v>2076139.394480918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1.7308</v>
      </c>
      <c r="E66" t="n">
        <v>57.78</v>
      </c>
      <c r="F66" t="n">
        <v>53.58</v>
      </c>
      <c r="G66" t="n">
        <v>91.84999999999999</v>
      </c>
      <c r="H66" t="n">
        <v>1.21</v>
      </c>
      <c r="I66" t="n">
        <v>35</v>
      </c>
      <c r="J66" t="n">
        <v>250.59</v>
      </c>
      <c r="K66" t="n">
        <v>56.94</v>
      </c>
      <c r="L66" t="n">
        <v>17</v>
      </c>
      <c r="M66" t="n">
        <v>33</v>
      </c>
      <c r="N66" t="n">
        <v>61.65</v>
      </c>
      <c r="O66" t="n">
        <v>31140.15</v>
      </c>
      <c r="P66" t="n">
        <v>786.35</v>
      </c>
      <c r="Q66" t="n">
        <v>1367.38</v>
      </c>
      <c r="R66" t="n">
        <v>139.01</v>
      </c>
      <c r="S66" t="n">
        <v>104.26</v>
      </c>
      <c r="T66" t="n">
        <v>16387.59</v>
      </c>
      <c r="U66" t="n">
        <v>0.75</v>
      </c>
      <c r="V66" t="n">
        <v>0.89</v>
      </c>
      <c r="W66" t="n">
        <v>20.7</v>
      </c>
      <c r="X66" t="n">
        <v>1</v>
      </c>
      <c r="Y66" t="n">
        <v>1</v>
      </c>
      <c r="Z66" t="n">
        <v>10</v>
      </c>
      <c r="AA66" t="n">
        <v>1676.718243516735</v>
      </c>
      <c r="AB66" t="n">
        <v>2294.159872367848</v>
      </c>
      <c r="AC66" t="n">
        <v>2075.208474022664</v>
      </c>
      <c r="AD66" t="n">
        <v>1676718.243516735</v>
      </c>
      <c r="AE66" t="n">
        <v>2294159.872367848</v>
      </c>
      <c r="AF66" t="n">
        <v>2.218419251761027e-06</v>
      </c>
      <c r="AG66" t="n">
        <v>2.4075</v>
      </c>
      <c r="AH66" t="n">
        <v>2075208.474022664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1.7337</v>
      </c>
      <c r="E67" t="n">
        <v>57.68</v>
      </c>
      <c r="F67" t="n">
        <v>53.53</v>
      </c>
      <c r="G67" t="n">
        <v>94.45999999999999</v>
      </c>
      <c r="H67" t="n">
        <v>1.22</v>
      </c>
      <c r="I67" t="n">
        <v>34</v>
      </c>
      <c r="J67" t="n">
        <v>251.04</v>
      </c>
      <c r="K67" t="n">
        <v>56.94</v>
      </c>
      <c r="L67" t="n">
        <v>17.25</v>
      </c>
      <c r="M67" t="n">
        <v>32</v>
      </c>
      <c r="N67" t="n">
        <v>61.85</v>
      </c>
      <c r="O67" t="n">
        <v>31195.65</v>
      </c>
      <c r="P67" t="n">
        <v>785.1</v>
      </c>
      <c r="Q67" t="n">
        <v>1367.27</v>
      </c>
      <c r="R67" t="n">
        <v>137.27</v>
      </c>
      <c r="S67" t="n">
        <v>104.26</v>
      </c>
      <c r="T67" t="n">
        <v>15523.23</v>
      </c>
      <c r="U67" t="n">
        <v>0.76</v>
      </c>
      <c r="V67" t="n">
        <v>0.9</v>
      </c>
      <c r="W67" t="n">
        <v>20.7</v>
      </c>
      <c r="X67" t="n">
        <v>0.95</v>
      </c>
      <c r="Y67" t="n">
        <v>1</v>
      </c>
      <c r="Z67" t="n">
        <v>10</v>
      </c>
      <c r="AA67" t="n">
        <v>1671.655474580261</v>
      </c>
      <c r="AB67" t="n">
        <v>2287.232768555362</v>
      </c>
      <c r="AC67" t="n">
        <v>2068.94248327579</v>
      </c>
      <c r="AD67" t="n">
        <v>1671655.474580261</v>
      </c>
      <c r="AE67" t="n">
        <v>2287232.768555362</v>
      </c>
      <c r="AF67" t="n">
        <v>2.222136270382535e-06</v>
      </c>
      <c r="AG67" t="n">
        <v>2.403333333333333</v>
      </c>
      <c r="AH67" t="n">
        <v>2068942.48327579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1.7337</v>
      </c>
      <c r="E68" t="n">
        <v>57.68</v>
      </c>
      <c r="F68" t="n">
        <v>53.53</v>
      </c>
      <c r="G68" t="n">
        <v>94.45999999999999</v>
      </c>
      <c r="H68" t="n">
        <v>1.24</v>
      </c>
      <c r="I68" t="n">
        <v>34</v>
      </c>
      <c r="J68" t="n">
        <v>251.49</v>
      </c>
      <c r="K68" t="n">
        <v>56.94</v>
      </c>
      <c r="L68" t="n">
        <v>17.5</v>
      </c>
      <c r="M68" t="n">
        <v>32</v>
      </c>
      <c r="N68" t="n">
        <v>62.05</v>
      </c>
      <c r="O68" t="n">
        <v>31251.22</v>
      </c>
      <c r="P68" t="n">
        <v>784.85</v>
      </c>
      <c r="Q68" t="n">
        <v>1367.35</v>
      </c>
      <c r="R68" t="n">
        <v>137.74</v>
      </c>
      <c r="S68" t="n">
        <v>104.26</v>
      </c>
      <c r="T68" t="n">
        <v>15757.09</v>
      </c>
      <c r="U68" t="n">
        <v>0.76</v>
      </c>
      <c r="V68" t="n">
        <v>0.9</v>
      </c>
      <c r="W68" t="n">
        <v>20.69</v>
      </c>
      <c r="X68" t="n">
        <v>0.95</v>
      </c>
      <c r="Y68" t="n">
        <v>1</v>
      </c>
      <c r="Z68" t="n">
        <v>10</v>
      </c>
      <c r="AA68" t="n">
        <v>1671.306704860589</v>
      </c>
      <c r="AB68" t="n">
        <v>2286.755566438273</v>
      </c>
      <c r="AC68" t="n">
        <v>2068.510824658998</v>
      </c>
      <c r="AD68" t="n">
        <v>1671306.704860589</v>
      </c>
      <c r="AE68" t="n">
        <v>2286755.566438273</v>
      </c>
      <c r="AF68" t="n">
        <v>2.222136270382535e-06</v>
      </c>
      <c r="AG68" t="n">
        <v>2.403333333333333</v>
      </c>
      <c r="AH68" t="n">
        <v>2068510.824658998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1.7361</v>
      </c>
      <c r="E69" t="n">
        <v>57.6</v>
      </c>
      <c r="F69" t="n">
        <v>53.49</v>
      </c>
      <c r="G69" t="n">
        <v>97.25</v>
      </c>
      <c r="H69" t="n">
        <v>1.25</v>
      </c>
      <c r="I69" t="n">
        <v>33</v>
      </c>
      <c r="J69" t="n">
        <v>251.94</v>
      </c>
      <c r="K69" t="n">
        <v>56.94</v>
      </c>
      <c r="L69" t="n">
        <v>17.75</v>
      </c>
      <c r="M69" t="n">
        <v>31</v>
      </c>
      <c r="N69" t="n">
        <v>62.25</v>
      </c>
      <c r="O69" t="n">
        <v>31306.86</v>
      </c>
      <c r="P69" t="n">
        <v>784.3200000000001</v>
      </c>
      <c r="Q69" t="n">
        <v>1367.25</v>
      </c>
      <c r="R69" t="n">
        <v>136.09</v>
      </c>
      <c r="S69" t="n">
        <v>104.26</v>
      </c>
      <c r="T69" t="n">
        <v>14935.48</v>
      </c>
      <c r="U69" t="n">
        <v>0.77</v>
      </c>
      <c r="V69" t="n">
        <v>0.9</v>
      </c>
      <c r="W69" t="n">
        <v>20.7</v>
      </c>
      <c r="X69" t="n">
        <v>0.91</v>
      </c>
      <c r="Y69" t="n">
        <v>1</v>
      </c>
      <c r="Z69" t="n">
        <v>10</v>
      </c>
      <c r="AA69" t="n">
        <v>1667.848131606236</v>
      </c>
      <c r="AB69" t="n">
        <v>2282.023393930184</v>
      </c>
      <c r="AC69" t="n">
        <v>2064.230284053436</v>
      </c>
      <c r="AD69" t="n">
        <v>1667848.131606236</v>
      </c>
      <c r="AE69" t="n">
        <v>2282023.393930184</v>
      </c>
      <c r="AF69" t="n">
        <v>2.225212423724473e-06</v>
      </c>
      <c r="AG69" t="n">
        <v>2.4</v>
      </c>
      <c r="AH69" t="n">
        <v>2064230.284053436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1.7364</v>
      </c>
      <c r="E70" t="n">
        <v>57.59</v>
      </c>
      <c r="F70" t="n">
        <v>53.48</v>
      </c>
      <c r="G70" t="n">
        <v>97.23999999999999</v>
      </c>
      <c r="H70" t="n">
        <v>1.27</v>
      </c>
      <c r="I70" t="n">
        <v>33</v>
      </c>
      <c r="J70" t="n">
        <v>252.39</v>
      </c>
      <c r="K70" t="n">
        <v>56.94</v>
      </c>
      <c r="L70" t="n">
        <v>18</v>
      </c>
      <c r="M70" t="n">
        <v>31</v>
      </c>
      <c r="N70" t="n">
        <v>62.45</v>
      </c>
      <c r="O70" t="n">
        <v>31362.58</v>
      </c>
      <c r="P70" t="n">
        <v>783.0700000000001</v>
      </c>
      <c r="Q70" t="n">
        <v>1367.3</v>
      </c>
      <c r="R70" t="n">
        <v>135.94</v>
      </c>
      <c r="S70" t="n">
        <v>104.26</v>
      </c>
      <c r="T70" t="n">
        <v>14861.81</v>
      </c>
      <c r="U70" t="n">
        <v>0.77</v>
      </c>
      <c r="V70" t="n">
        <v>0.9</v>
      </c>
      <c r="W70" t="n">
        <v>20.7</v>
      </c>
      <c r="X70" t="n">
        <v>0.91</v>
      </c>
      <c r="Y70" t="n">
        <v>1</v>
      </c>
      <c r="Z70" t="n">
        <v>10</v>
      </c>
      <c r="AA70" t="n">
        <v>1665.71618154504</v>
      </c>
      <c r="AB70" t="n">
        <v>2279.106365801456</v>
      </c>
      <c r="AC70" t="n">
        <v>2061.59165299524</v>
      </c>
      <c r="AD70" t="n">
        <v>1665716.18154504</v>
      </c>
      <c r="AE70" t="n">
        <v>2279106.365801456</v>
      </c>
      <c r="AF70" t="n">
        <v>2.225596942892215e-06</v>
      </c>
      <c r="AG70" t="n">
        <v>2.399583333333334</v>
      </c>
      <c r="AH70" t="n">
        <v>2061591.652995239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1.7383</v>
      </c>
      <c r="E71" t="n">
        <v>57.53</v>
      </c>
      <c r="F71" t="n">
        <v>53.46</v>
      </c>
      <c r="G71" t="n">
        <v>100.24</v>
      </c>
      <c r="H71" t="n">
        <v>1.28</v>
      </c>
      <c r="I71" t="n">
        <v>32</v>
      </c>
      <c r="J71" t="n">
        <v>252.84</v>
      </c>
      <c r="K71" t="n">
        <v>56.94</v>
      </c>
      <c r="L71" t="n">
        <v>18.25</v>
      </c>
      <c r="M71" t="n">
        <v>30</v>
      </c>
      <c r="N71" t="n">
        <v>62.65</v>
      </c>
      <c r="O71" t="n">
        <v>31418.38</v>
      </c>
      <c r="P71" t="n">
        <v>782.33</v>
      </c>
      <c r="Q71" t="n">
        <v>1367.33</v>
      </c>
      <c r="R71" t="n">
        <v>135.24</v>
      </c>
      <c r="S71" t="n">
        <v>104.26</v>
      </c>
      <c r="T71" t="n">
        <v>14518.47</v>
      </c>
      <c r="U71" t="n">
        <v>0.77</v>
      </c>
      <c r="V71" t="n">
        <v>0.9</v>
      </c>
      <c r="W71" t="n">
        <v>20.7</v>
      </c>
      <c r="X71" t="n">
        <v>0.89</v>
      </c>
      <c r="Y71" t="n">
        <v>1</v>
      </c>
      <c r="Z71" t="n">
        <v>10</v>
      </c>
      <c r="AA71" t="n">
        <v>1662.663069180617</v>
      </c>
      <c r="AB71" t="n">
        <v>2274.928962770642</v>
      </c>
      <c r="AC71" t="n">
        <v>2057.812935446664</v>
      </c>
      <c r="AD71" t="n">
        <v>1662663.069180616</v>
      </c>
      <c r="AE71" t="n">
        <v>2274928.962770642</v>
      </c>
      <c r="AF71" t="n">
        <v>2.228032230954583e-06</v>
      </c>
      <c r="AG71" t="n">
        <v>2.397083333333333</v>
      </c>
      <c r="AH71" t="n">
        <v>2057812.935446664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1.738</v>
      </c>
      <c r="E72" t="n">
        <v>57.54</v>
      </c>
      <c r="F72" t="n">
        <v>53.47</v>
      </c>
      <c r="G72" t="n">
        <v>100.26</v>
      </c>
      <c r="H72" t="n">
        <v>1.3</v>
      </c>
      <c r="I72" t="n">
        <v>32</v>
      </c>
      <c r="J72" t="n">
        <v>253.3</v>
      </c>
      <c r="K72" t="n">
        <v>56.94</v>
      </c>
      <c r="L72" t="n">
        <v>18.5</v>
      </c>
      <c r="M72" t="n">
        <v>30</v>
      </c>
      <c r="N72" t="n">
        <v>62.86</v>
      </c>
      <c r="O72" t="n">
        <v>31474.25</v>
      </c>
      <c r="P72" t="n">
        <v>781.27</v>
      </c>
      <c r="Q72" t="n">
        <v>1367.28</v>
      </c>
      <c r="R72" t="n">
        <v>135.34</v>
      </c>
      <c r="S72" t="n">
        <v>104.26</v>
      </c>
      <c r="T72" t="n">
        <v>14566.91</v>
      </c>
      <c r="U72" t="n">
        <v>0.77</v>
      </c>
      <c r="V72" t="n">
        <v>0.9</v>
      </c>
      <c r="W72" t="n">
        <v>20.71</v>
      </c>
      <c r="X72" t="n">
        <v>0.9</v>
      </c>
      <c r="Y72" t="n">
        <v>1</v>
      </c>
      <c r="Z72" t="n">
        <v>10</v>
      </c>
      <c r="AA72" t="n">
        <v>1661.577511154281</v>
      </c>
      <c r="AB72" t="n">
        <v>2273.443654387569</v>
      </c>
      <c r="AC72" t="n">
        <v>2056.469382811028</v>
      </c>
      <c r="AD72" t="n">
        <v>1661577.511154281</v>
      </c>
      <c r="AE72" t="n">
        <v>2273443.65438757</v>
      </c>
      <c r="AF72" t="n">
        <v>2.227647711786841e-06</v>
      </c>
      <c r="AG72" t="n">
        <v>2.3975</v>
      </c>
      <c r="AH72" t="n">
        <v>2056469.382811028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1.7403</v>
      </c>
      <c r="E73" t="n">
        <v>57.46</v>
      </c>
      <c r="F73" t="n">
        <v>53.44</v>
      </c>
      <c r="G73" t="n">
        <v>103.43</v>
      </c>
      <c r="H73" t="n">
        <v>1.31</v>
      </c>
      <c r="I73" t="n">
        <v>31</v>
      </c>
      <c r="J73" t="n">
        <v>253.75</v>
      </c>
      <c r="K73" t="n">
        <v>56.94</v>
      </c>
      <c r="L73" t="n">
        <v>18.75</v>
      </c>
      <c r="M73" t="n">
        <v>29</v>
      </c>
      <c r="N73" t="n">
        <v>63.06</v>
      </c>
      <c r="O73" t="n">
        <v>31530.19</v>
      </c>
      <c r="P73" t="n">
        <v>781.01</v>
      </c>
      <c r="Q73" t="n">
        <v>1367.35</v>
      </c>
      <c r="R73" t="n">
        <v>134.54</v>
      </c>
      <c r="S73" t="n">
        <v>104.26</v>
      </c>
      <c r="T73" t="n">
        <v>14172.2</v>
      </c>
      <c r="U73" t="n">
        <v>0.77</v>
      </c>
      <c r="V73" t="n">
        <v>0.9</v>
      </c>
      <c r="W73" t="n">
        <v>20.69</v>
      </c>
      <c r="X73" t="n">
        <v>0.86</v>
      </c>
      <c r="Y73" t="n">
        <v>1</v>
      </c>
      <c r="Z73" t="n">
        <v>10</v>
      </c>
      <c r="AA73" t="n">
        <v>1658.712485320806</v>
      </c>
      <c r="AB73" t="n">
        <v>2269.523599646189</v>
      </c>
      <c r="AC73" t="n">
        <v>2052.923452592334</v>
      </c>
      <c r="AD73" t="n">
        <v>1658712.485320806</v>
      </c>
      <c r="AE73" t="n">
        <v>2269523.599646189</v>
      </c>
      <c r="AF73" t="n">
        <v>2.230595692072865e-06</v>
      </c>
      <c r="AG73" t="n">
        <v>2.394166666666667</v>
      </c>
      <c r="AH73" t="n">
        <v>2052923.452592334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1.7401</v>
      </c>
      <c r="E74" t="n">
        <v>57.47</v>
      </c>
      <c r="F74" t="n">
        <v>53.45</v>
      </c>
      <c r="G74" t="n">
        <v>103.44</v>
      </c>
      <c r="H74" t="n">
        <v>1.33</v>
      </c>
      <c r="I74" t="n">
        <v>31</v>
      </c>
      <c r="J74" t="n">
        <v>254.21</v>
      </c>
      <c r="K74" t="n">
        <v>56.94</v>
      </c>
      <c r="L74" t="n">
        <v>19</v>
      </c>
      <c r="M74" t="n">
        <v>29</v>
      </c>
      <c r="N74" t="n">
        <v>63.26</v>
      </c>
      <c r="O74" t="n">
        <v>31586.21</v>
      </c>
      <c r="P74" t="n">
        <v>780.71</v>
      </c>
      <c r="Q74" t="n">
        <v>1367.3</v>
      </c>
      <c r="R74" t="n">
        <v>134.64</v>
      </c>
      <c r="S74" t="n">
        <v>104.26</v>
      </c>
      <c r="T74" t="n">
        <v>14222.22</v>
      </c>
      <c r="U74" t="n">
        <v>0.77</v>
      </c>
      <c r="V74" t="n">
        <v>0.9</v>
      </c>
      <c r="W74" t="n">
        <v>20.7</v>
      </c>
      <c r="X74" t="n">
        <v>0.87</v>
      </c>
      <c r="Y74" t="n">
        <v>1</v>
      </c>
      <c r="Z74" t="n">
        <v>10</v>
      </c>
      <c r="AA74" t="n">
        <v>1658.590025472794</v>
      </c>
      <c r="AB74" t="n">
        <v>2269.356044679591</v>
      </c>
      <c r="AC74" t="n">
        <v>2052.771888836583</v>
      </c>
      <c r="AD74" t="n">
        <v>1658590.025472793</v>
      </c>
      <c r="AE74" t="n">
        <v>2269356.044679591</v>
      </c>
      <c r="AF74" t="n">
        <v>2.230339345961037e-06</v>
      </c>
      <c r="AG74" t="n">
        <v>2.394583333333333</v>
      </c>
      <c r="AH74" t="n">
        <v>2052771.888836583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1.7426</v>
      </c>
      <c r="E75" t="n">
        <v>57.39</v>
      </c>
      <c r="F75" t="n">
        <v>53.41</v>
      </c>
      <c r="G75" t="n">
        <v>106.82</v>
      </c>
      <c r="H75" t="n">
        <v>1.34</v>
      </c>
      <c r="I75" t="n">
        <v>30</v>
      </c>
      <c r="J75" t="n">
        <v>254.66</v>
      </c>
      <c r="K75" t="n">
        <v>56.94</v>
      </c>
      <c r="L75" t="n">
        <v>19.25</v>
      </c>
      <c r="M75" t="n">
        <v>28</v>
      </c>
      <c r="N75" t="n">
        <v>63.47</v>
      </c>
      <c r="O75" t="n">
        <v>31642.3</v>
      </c>
      <c r="P75" t="n">
        <v>778.02</v>
      </c>
      <c r="Q75" t="n">
        <v>1367.27</v>
      </c>
      <c r="R75" t="n">
        <v>133.41</v>
      </c>
      <c r="S75" t="n">
        <v>104.26</v>
      </c>
      <c r="T75" t="n">
        <v>13609.36</v>
      </c>
      <c r="U75" t="n">
        <v>0.78</v>
      </c>
      <c r="V75" t="n">
        <v>0.9</v>
      </c>
      <c r="W75" t="n">
        <v>20.7</v>
      </c>
      <c r="X75" t="n">
        <v>0.83</v>
      </c>
      <c r="Y75" t="n">
        <v>1</v>
      </c>
      <c r="Z75" t="n">
        <v>10</v>
      </c>
      <c r="AA75" t="n">
        <v>1652.069888867576</v>
      </c>
      <c r="AB75" t="n">
        <v>2260.434906128207</v>
      </c>
      <c r="AC75" t="n">
        <v>2044.702171227647</v>
      </c>
      <c r="AD75" t="n">
        <v>1652069.888867576</v>
      </c>
      <c r="AE75" t="n">
        <v>2260434.906128207</v>
      </c>
      <c r="AF75" t="n">
        <v>2.233543672358889e-06</v>
      </c>
      <c r="AG75" t="n">
        <v>2.39125</v>
      </c>
      <c r="AH75" t="n">
        <v>2044702.171227647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1.743</v>
      </c>
      <c r="E76" t="n">
        <v>57.37</v>
      </c>
      <c r="F76" t="n">
        <v>53.4</v>
      </c>
      <c r="G76" t="n">
        <v>106.79</v>
      </c>
      <c r="H76" t="n">
        <v>1.36</v>
      </c>
      <c r="I76" t="n">
        <v>30</v>
      </c>
      <c r="J76" t="n">
        <v>255.12</v>
      </c>
      <c r="K76" t="n">
        <v>56.94</v>
      </c>
      <c r="L76" t="n">
        <v>19.5</v>
      </c>
      <c r="M76" t="n">
        <v>28</v>
      </c>
      <c r="N76" t="n">
        <v>63.67</v>
      </c>
      <c r="O76" t="n">
        <v>31698.47</v>
      </c>
      <c r="P76" t="n">
        <v>778.36</v>
      </c>
      <c r="Q76" t="n">
        <v>1367.26</v>
      </c>
      <c r="R76" t="n">
        <v>132.89</v>
      </c>
      <c r="S76" t="n">
        <v>104.26</v>
      </c>
      <c r="T76" t="n">
        <v>13352.38</v>
      </c>
      <c r="U76" t="n">
        <v>0.78</v>
      </c>
      <c r="V76" t="n">
        <v>0.9</v>
      </c>
      <c r="W76" t="n">
        <v>20.7</v>
      </c>
      <c r="X76" t="n">
        <v>0.82</v>
      </c>
      <c r="Y76" t="n">
        <v>1</v>
      </c>
      <c r="Z76" t="n">
        <v>10</v>
      </c>
      <c r="AA76" t="n">
        <v>1652.057605822905</v>
      </c>
      <c r="AB76" t="n">
        <v>2260.418099924598</v>
      </c>
      <c r="AC76" t="n">
        <v>2044.686968984522</v>
      </c>
      <c r="AD76" t="n">
        <v>1652057.605822905</v>
      </c>
      <c r="AE76" t="n">
        <v>2260418.099924598</v>
      </c>
      <c r="AF76" t="n">
        <v>2.234056364582546e-06</v>
      </c>
      <c r="AG76" t="n">
        <v>2.390416666666666</v>
      </c>
      <c r="AH76" t="n">
        <v>2044686.968984522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1.7424</v>
      </c>
      <c r="E77" t="n">
        <v>57.39</v>
      </c>
      <c r="F77" t="n">
        <v>53.41</v>
      </c>
      <c r="G77" t="n">
        <v>106.83</v>
      </c>
      <c r="H77" t="n">
        <v>1.37</v>
      </c>
      <c r="I77" t="n">
        <v>30</v>
      </c>
      <c r="J77" t="n">
        <v>255.57</v>
      </c>
      <c r="K77" t="n">
        <v>56.94</v>
      </c>
      <c r="L77" t="n">
        <v>19.75</v>
      </c>
      <c r="M77" t="n">
        <v>28</v>
      </c>
      <c r="N77" t="n">
        <v>63.88</v>
      </c>
      <c r="O77" t="n">
        <v>31754.72</v>
      </c>
      <c r="P77" t="n">
        <v>777.52</v>
      </c>
      <c r="Q77" t="n">
        <v>1367.3</v>
      </c>
      <c r="R77" t="n">
        <v>133.74</v>
      </c>
      <c r="S77" t="n">
        <v>104.26</v>
      </c>
      <c r="T77" t="n">
        <v>13776.25</v>
      </c>
      <c r="U77" t="n">
        <v>0.78</v>
      </c>
      <c r="V77" t="n">
        <v>0.9</v>
      </c>
      <c r="W77" t="n">
        <v>20.69</v>
      </c>
      <c r="X77" t="n">
        <v>0.84</v>
      </c>
      <c r="Y77" t="n">
        <v>1</v>
      </c>
      <c r="Z77" t="n">
        <v>10</v>
      </c>
      <c r="AA77" t="n">
        <v>1651.562627193589</v>
      </c>
      <c r="AB77" t="n">
        <v>2259.740848327052</v>
      </c>
      <c r="AC77" t="n">
        <v>2044.074353328918</v>
      </c>
      <c r="AD77" t="n">
        <v>1651562.627193589</v>
      </c>
      <c r="AE77" t="n">
        <v>2259740.848327052</v>
      </c>
      <c r="AF77" t="n">
        <v>2.233287326247061e-06</v>
      </c>
      <c r="AG77" t="n">
        <v>2.39125</v>
      </c>
      <c r="AH77" t="n">
        <v>2044074.353328918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1.7453</v>
      </c>
      <c r="E78" t="n">
        <v>57.3</v>
      </c>
      <c r="F78" t="n">
        <v>53.36</v>
      </c>
      <c r="G78" t="n">
        <v>110.41</v>
      </c>
      <c r="H78" t="n">
        <v>1.39</v>
      </c>
      <c r="I78" t="n">
        <v>29</v>
      </c>
      <c r="J78" t="n">
        <v>256.03</v>
      </c>
      <c r="K78" t="n">
        <v>56.94</v>
      </c>
      <c r="L78" t="n">
        <v>20</v>
      </c>
      <c r="M78" t="n">
        <v>27</v>
      </c>
      <c r="N78" t="n">
        <v>64.09</v>
      </c>
      <c r="O78" t="n">
        <v>31811.04</v>
      </c>
      <c r="P78" t="n">
        <v>776.6900000000001</v>
      </c>
      <c r="Q78" t="n">
        <v>1367.2</v>
      </c>
      <c r="R78" t="n">
        <v>132.32</v>
      </c>
      <c r="S78" t="n">
        <v>104.26</v>
      </c>
      <c r="T78" t="n">
        <v>13072.9</v>
      </c>
      <c r="U78" t="n">
        <v>0.79</v>
      </c>
      <c r="V78" t="n">
        <v>0.9</v>
      </c>
      <c r="W78" t="n">
        <v>20.68</v>
      </c>
      <c r="X78" t="n">
        <v>0.79</v>
      </c>
      <c r="Y78" t="n">
        <v>1</v>
      </c>
      <c r="Z78" t="n">
        <v>10</v>
      </c>
      <c r="AA78" t="n">
        <v>1647.160877438316</v>
      </c>
      <c r="AB78" t="n">
        <v>2253.718180120393</v>
      </c>
      <c r="AC78" t="n">
        <v>2038.626480123035</v>
      </c>
      <c r="AD78" t="n">
        <v>1647160.877438316</v>
      </c>
      <c r="AE78" t="n">
        <v>2253718.180120393</v>
      </c>
      <c r="AF78" t="n">
        <v>2.237004344868569e-06</v>
      </c>
      <c r="AG78" t="n">
        <v>2.3875</v>
      </c>
      <c r="AH78" t="n">
        <v>2038626.480123034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1.7449</v>
      </c>
      <c r="E79" t="n">
        <v>57.31</v>
      </c>
      <c r="F79" t="n">
        <v>53.37</v>
      </c>
      <c r="G79" t="n">
        <v>110.43</v>
      </c>
      <c r="H79" t="n">
        <v>1.4</v>
      </c>
      <c r="I79" t="n">
        <v>29</v>
      </c>
      <c r="J79" t="n">
        <v>256.49</v>
      </c>
      <c r="K79" t="n">
        <v>56.94</v>
      </c>
      <c r="L79" t="n">
        <v>20.25</v>
      </c>
      <c r="M79" t="n">
        <v>27</v>
      </c>
      <c r="N79" t="n">
        <v>64.29000000000001</v>
      </c>
      <c r="O79" t="n">
        <v>31867.44</v>
      </c>
      <c r="P79" t="n">
        <v>776.5599999999999</v>
      </c>
      <c r="Q79" t="n">
        <v>1367.15</v>
      </c>
      <c r="R79" t="n">
        <v>132.72</v>
      </c>
      <c r="S79" t="n">
        <v>104.26</v>
      </c>
      <c r="T79" t="n">
        <v>13269.97</v>
      </c>
      <c r="U79" t="n">
        <v>0.79</v>
      </c>
      <c r="V79" t="n">
        <v>0.9</v>
      </c>
      <c r="W79" t="n">
        <v>20.69</v>
      </c>
      <c r="X79" t="n">
        <v>0.8</v>
      </c>
      <c r="Y79" t="n">
        <v>1</v>
      </c>
      <c r="Z79" t="n">
        <v>10</v>
      </c>
      <c r="AA79" t="n">
        <v>1647.459058956455</v>
      </c>
      <c r="AB79" t="n">
        <v>2254.126165228352</v>
      </c>
      <c r="AC79" t="n">
        <v>2038.9955277049</v>
      </c>
      <c r="AD79" t="n">
        <v>1647459.058956455</v>
      </c>
      <c r="AE79" t="n">
        <v>2254126.165228352</v>
      </c>
      <c r="AF79" t="n">
        <v>2.236491652644913e-06</v>
      </c>
      <c r="AG79" t="n">
        <v>2.387916666666667</v>
      </c>
      <c r="AH79" t="n">
        <v>2038995.5277049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1.7444</v>
      </c>
      <c r="E80" t="n">
        <v>57.32</v>
      </c>
      <c r="F80" t="n">
        <v>53.39</v>
      </c>
      <c r="G80" t="n">
        <v>110.46</v>
      </c>
      <c r="H80" t="n">
        <v>1.42</v>
      </c>
      <c r="I80" t="n">
        <v>29</v>
      </c>
      <c r="J80" t="n">
        <v>256.94</v>
      </c>
      <c r="K80" t="n">
        <v>56.94</v>
      </c>
      <c r="L80" t="n">
        <v>20.5</v>
      </c>
      <c r="M80" t="n">
        <v>27</v>
      </c>
      <c r="N80" t="n">
        <v>64.5</v>
      </c>
      <c r="O80" t="n">
        <v>31924.04</v>
      </c>
      <c r="P80" t="n">
        <v>775.51</v>
      </c>
      <c r="Q80" t="n">
        <v>1367.19</v>
      </c>
      <c r="R80" t="n">
        <v>132.93</v>
      </c>
      <c r="S80" t="n">
        <v>104.26</v>
      </c>
      <c r="T80" t="n">
        <v>13373.79</v>
      </c>
      <c r="U80" t="n">
        <v>0.78</v>
      </c>
      <c r="V80" t="n">
        <v>0.9</v>
      </c>
      <c r="W80" t="n">
        <v>20.7</v>
      </c>
      <c r="X80" t="n">
        <v>0.82</v>
      </c>
      <c r="Y80" t="n">
        <v>1</v>
      </c>
      <c r="Z80" t="n">
        <v>10</v>
      </c>
      <c r="AA80" t="n">
        <v>1646.677223586557</v>
      </c>
      <c r="AB80" t="n">
        <v>2253.056423583114</v>
      </c>
      <c r="AC80" t="n">
        <v>2038.027880700893</v>
      </c>
      <c r="AD80" t="n">
        <v>1646677.223586557</v>
      </c>
      <c r="AE80" t="n">
        <v>2253056.423583114</v>
      </c>
      <c r="AF80" t="n">
        <v>2.235850787365343e-06</v>
      </c>
      <c r="AG80" t="n">
        <v>2.388333333333333</v>
      </c>
      <c r="AH80" t="n">
        <v>2038027.880700893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1.747</v>
      </c>
      <c r="E81" t="n">
        <v>57.24</v>
      </c>
      <c r="F81" t="n">
        <v>53.35</v>
      </c>
      <c r="G81" t="n">
        <v>114.32</v>
      </c>
      <c r="H81" t="n">
        <v>1.43</v>
      </c>
      <c r="I81" t="n">
        <v>28</v>
      </c>
      <c r="J81" t="n">
        <v>257.4</v>
      </c>
      <c r="K81" t="n">
        <v>56.94</v>
      </c>
      <c r="L81" t="n">
        <v>20.75</v>
      </c>
      <c r="M81" t="n">
        <v>26</v>
      </c>
      <c r="N81" t="n">
        <v>64.70999999999999</v>
      </c>
      <c r="O81" t="n">
        <v>31980.59</v>
      </c>
      <c r="P81" t="n">
        <v>774.5700000000001</v>
      </c>
      <c r="Q81" t="n">
        <v>1367.27</v>
      </c>
      <c r="R81" t="n">
        <v>131.63</v>
      </c>
      <c r="S81" t="n">
        <v>104.26</v>
      </c>
      <c r="T81" t="n">
        <v>12731.37</v>
      </c>
      <c r="U81" t="n">
        <v>0.79</v>
      </c>
      <c r="V81" t="n">
        <v>0.9</v>
      </c>
      <c r="W81" t="n">
        <v>20.69</v>
      </c>
      <c r="X81" t="n">
        <v>0.77</v>
      </c>
      <c r="Y81" t="n">
        <v>1</v>
      </c>
      <c r="Z81" t="n">
        <v>10</v>
      </c>
      <c r="AA81" t="n">
        <v>1642.520344087741</v>
      </c>
      <c r="AB81" t="n">
        <v>2247.368797664255</v>
      </c>
      <c r="AC81" t="n">
        <v>2032.883073817096</v>
      </c>
      <c r="AD81" t="n">
        <v>1642520.344087741</v>
      </c>
      <c r="AE81" t="n">
        <v>2247368.797664255</v>
      </c>
      <c r="AF81" t="n">
        <v>2.239183286819109e-06</v>
      </c>
      <c r="AG81" t="n">
        <v>2.385</v>
      </c>
      <c r="AH81" t="n">
        <v>2032883.073817096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1.7473</v>
      </c>
      <c r="E82" t="n">
        <v>57.23</v>
      </c>
      <c r="F82" t="n">
        <v>53.34</v>
      </c>
      <c r="G82" t="n">
        <v>114.3</v>
      </c>
      <c r="H82" t="n">
        <v>1.45</v>
      </c>
      <c r="I82" t="n">
        <v>28</v>
      </c>
      <c r="J82" t="n">
        <v>257.86</v>
      </c>
      <c r="K82" t="n">
        <v>56.94</v>
      </c>
      <c r="L82" t="n">
        <v>21</v>
      </c>
      <c r="M82" t="n">
        <v>26</v>
      </c>
      <c r="N82" t="n">
        <v>64.92</v>
      </c>
      <c r="O82" t="n">
        <v>32037.22</v>
      </c>
      <c r="P82" t="n">
        <v>774.03</v>
      </c>
      <c r="Q82" t="n">
        <v>1367.21</v>
      </c>
      <c r="R82" t="n">
        <v>131.26</v>
      </c>
      <c r="S82" t="n">
        <v>104.26</v>
      </c>
      <c r="T82" t="n">
        <v>12544.16</v>
      </c>
      <c r="U82" t="n">
        <v>0.79</v>
      </c>
      <c r="V82" t="n">
        <v>0.9</v>
      </c>
      <c r="W82" t="n">
        <v>20.69</v>
      </c>
      <c r="X82" t="n">
        <v>0.76</v>
      </c>
      <c r="Y82" t="n">
        <v>1</v>
      </c>
      <c r="Z82" t="n">
        <v>10</v>
      </c>
      <c r="AA82" t="n">
        <v>1641.388788129027</v>
      </c>
      <c r="AB82" t="n">
        <v>2245.820552880817</v>
      </c>
      <c r="AC82" t="n">
        <v>2031.482591342813</v>
      </c>
      <c r="AD82" t="n">
        <v>1641388.788129027</v>
      </c>
      <c r="AE82" t="n">
        <v>2245820.552880817</v>
      </c>
      <c r="AF82" t="n">
        <v>2.239567805986851e-06</v>
      </c>
      <c r="AG82" t="n">
        <v>2.384583333333333</v>
      </c>
      <c r="AH82" t="n">
        <v>2031482.591342813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1.7467</v>
      </c>
      <c r="E83" t="n">
        <v>57.25</v>
      </c>
      <c r="F83" t="n">
        <v>53.36</v>
      </c>
      <c r="G83" t="n">
        <v>114.34</v>
      </c>
      <c r="H83" t="n">
        <v>1.46</v>
      </c>
      <c r="I83" t="n">
        <v>28</v>
      </c>
      <c r="J83" t="n">
        <v>258.32</v>
      </c>
      <c r="K83" t="n">
        <v>56.94</v>
      </c>
      <c r="L83" t="n">
        <v>21.25</v>
      </c>
      <c r="M83" t="n">
        <v>26</v>
      </c>
      <c r="N83" t="n">
        <v>65.13</v>
      </c>
      <c r="O83" t="n">
        <v>32093.94</v>
      </c>
      <c r="P83" t="n">
        <v>773.33</v>
      </c>
      <c r="Q83" t="n">
        <v>1367.21</v>
      </c>
      <c r="R83" t="n">
        <v>131.95</v>
      </c>
      <c r="S83" t="n">
        <v>104.26</v>
      </c>
      <c r="T83" t="n">
        <v>12891.87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1641.18752872073</v>
      </c>
      <c r="AB83" t="n">
        <v>2245.545180879446</v>
      </c>
      <c r="AC83" t="n">
        <v>2031.233500458767</v>
      </c>
      <c r="AD83" t="n">
        <v>1641187.52872073</v>
      </c>
      <c r="AE83" t="n">
        <v>2245545.180879446</v>
      </c>
      <c r="AF83" t="n">
        <v>2.238798767651367e-06</v>
      </c>
      <c r="AG83" t="n">
        <v>2.385416666666667</v>
      </c>
      <c r="AH83" t="n">
        <v>2031233.500458767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1.7497</v>
      </c>
      <c r="E84" t="n">
        <v>57.15</v>
      </c>
      <c r="F84" t="n">
        <v>53.31</v>
      </c>
      <c r="G84" t="n">
        <v>118.46</v>
      </c>
      <c r="H84" t="n">
        <v>1.48</v>
      </c>
      <c r="I84" t="n">
        <v>27</v>
      </c>
      <c r="J84" t="n">
        <v>258.78</v>
      </c>
      <c r="K84" t="n">
        <v>56.94</v>
      </c>
      <c r="L84" t="n">
        <v>21.5</v>
      </c>
      <c r="M84" t="n">
        <v>25</v>
      </c>
      <c r="N84" t="n">
        <v>65.34</v>
      </c>
      <c r="O84" t="n">
        <v>32150.72</v>
      </c>
      <c r="P84" t="n">
        <v>772.01</v>
      </c>
      <c r="Q84" t="n">
        <v>1367.17</v>
      </c>
      <c r="R84" t="n">
        <v>130.45</v>
      </c>
      <c r="S84" t="n">
        <v>104.26</v>
      </c>
      <c r="T84" t="n">
        <v>12144.37</v>
      </c>
      <c r="U84" t="n">
        <v>0.8</v>
      </c>
      <c r="V84" t="n">
        <v>0.9</v>
      </c>
      <c r="W84" t="n">
        <v>20.68</v>
      </c>
      <c r="X84" t="n">
        <v>0.73</v>
      </c>
      <c r="Y84" t="n">
        <v>1</v>
      </c>
      <c r="Z84" t="n">
        <v>10</v>
      </c>
      <c r="AA84" t="n">
        <v>1636.040064862971</v>
      </c>
      <c r="AB84" t="n">
        <v>2238.502193739183</v>
      </c>
      <c r="AC84" t="n">
        <v>2024.862686126276</v>
      </c>
      <c r="AD84" t="n">
        <v>1636040.064862971</v>
      </c>
      <c r="AE84" t="n">
        <v>2238502.193739182</v>
      </c>
      <c r="AF84" t="n">
        <v>2.242643959328789e-06</v>
      </c>
      <c r="AG84" t="n">
        <v>2.38125</v>
      </c>
      <c r="AH84" t="n">
        <v>2024862.686126275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1.7491</v>
      </c>
      <c r="E85" t="n">
        <v>57.17</v>
      </c>
      <c r="F85" t="n">
        <v>53.33</v>
      </c>
      <c r="G85" t="n">
        <v>118.5</v>
      </c>
      <c r="H85" t="n">
        <v>1.49</v>
      </c>
      <c r="I85" t="n">
        <v>27</v>
      </c>
      <c r="J85" t="n">
        <v>259.24</v>
      </c>
      <c r="K85" t="n">
        <v>56.94</v>
      </c>
      <c r="L85" t="n">
        <v>21.75</v>
      </c>
      <c r="M85" t="n">
        <v>25</v>
      </c>
      <c r="N85" t="n">
        <v>65.55</v>
      </c>
      <c r="O85" t="n">
        <v>32207.59</v>
      </c>
      <c r="P85" t="n">
        <v>770.78</v>
      </c>
      <c r="Q85" t="n">
        <v>1367.28</v>
      </c>
      <c r="R85" t="n">
        <v>130.86</v>
      </c>
      <c r="S85" t="n">
        <v>104.26</v>
      </c>
      <c r="T85" t="n">
        <v>12352.81</v>
      </c>
      <c r="U85" t="n">
        <v>0.8</v>
      </c>
      <c r="V85" t="n">
        <v>0.9</v>
      </c>
      <c r="W85" t="n">
        <v>20.69</v>
      </c>
      <c r="X85" t="n">
        <v>0.75</v>
      </c>
      <c r="Y85" t="n">
        <v>1</v>
      </c>
      <c r="Z85" t="n">
        <v>10</v>
      </c>
      <c r="AA85" t="n">
        <v>1635.10438732544</v>
      </c>
      <c r="AB85" t="n">
        <v>2237.221958453153</v>
      </c>
      <c r="AC85" t="n">
        <v>2023.704634699123</v>
      </c>
      <c r="AD85" t="n">
        <v>1635104.38732544</v>
      </c>
      <c r="AE85" t="n">
        <v>2237221.958453153</v>
      </c>
      <c r="AF85" t="n">
        <v>2.241874920993305e-06</v>
      </c>
      <c r="AG85" t="n">
        <v>2.382083333333334</v>
      </c>
      <c r="AH85" t="n">
        <v>2023704.634699123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1.7517</v>
      </c>
      <c r="E86" t="n">
        <v>57.09</v>
      </c>
      <c r="F86" t="n">
        <v>53.28</v>
      </c>
      <c r="G86" t="n">
        <v>122.96</v>
      </c>
      <c r="H86" t="n">
        <v>1.51</v>
      </c>
      <c r="I86" t="n">
        <v>26</v>
      </c>
      <c r="J86" t="n">
        <v>259.71</v>
      </c>
      <c r="K86" t="n">
        <v>56.94</v>
      </c>
      <c r="L86" t="n">
        <v>22</v>
      </c>
      <c r="M86" t="n">
        <v>24</v>
      </c>
      <c r="N86" t="n">
        <v>65.76000000000001</v>
      </c>
      <c r="O86" t="n">
        <v>32264.54</v>
      </c>
      <c r="P86" t="n">
        <v>768.61</v>
      </c>
      <c r="Q86" t="n">
        <v>1367.26</v>
      </c>
      <c r="R86" t="n">
        <v>129.59</v>
      </c>
      <c r="S86" t="n">
        <v>104.26</v>
      </c>
      <c r="T86" t="n">
        <v>11720.08</v>
      </c>
      <c r="U86" t="n">
        <v>0.8</v>
      </c>
      <c r="V86" t="n">
        <v>0.9</v>
      </c>
      <c r="W86" t="n">
        <v>20.68</v>
      </c>
      <c r="X86" t="n">
        <v>0.71</v>
      </c>
      <c r="Y86" t="n">
        <v>1</v>
      </c>
      <c r="Z86" t="n">
        <v>10</v>
      </c>
      <c r="AA86" t="n">
        <v>1629.175369632052</v>
      </c>
      <c r="AB86" t="n">
        <v>2229.109614875259</v>
      </c>
      <c r="AC86" t="n">
        <v>2016.366521806558</v>
      </c>
      <c r="AD86" t="n">
        <v>1629175.369632052</v>
      </c>
      <c r="AE86" t="n">
        <v>2229109.614875259</v>
      </c>
      <c r="AF86" t="n">
        <v>2.245207420447071e-06</v>
      </c>
      <c r="AG86" t="n">
        <v>2.37875</v>
      </c>
      <c r="AH86" t="n">
        <v>2016366.521806558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1.7518</v>
      </c>
      <c r="E87" t="n">
        <v>57.08</v>
      </c>
      <c r="F87" t="n">
        <v>53.28</v>
      </c>
      <c r="G87" t="n">
        <v>122.96</v>
      </c>
      <c r="H87" t="n">
        <v>1.52</v>
      </c>
      <c r="I87" t="n">
        <v>26</v>
      </c>
      <c r="J87" t="n">
        <v>260.17</v>
      </c>
      <c r="K87" t="n">
        <v>56.94</v>
      </c>
      <c r="L87" t="n">
        <v>22.25</v>
      </c>
      <c r="M87" t="n">
        <v>24</v>
      </c>
      <c r="N87" t="n">
        <v>65.98</v>
      </c>
      <c r="O87" t="n">
        <v>32321.56</v>
      </c>
      <c r="P87" t="n">
        <v>769.65</v>
      </c>
      <c r="Q87" t="n">
        <v>1367.25</v>
      </c>
      <c r="R87" t="n">
        <v>129.6</v>
      </c>
      <c r="S87" t="n">
        <v>104.26</v>
      </c>
      <c r="T87" t="n">
        <v>11728.59</v>
      </c>
      <c r="U87" t="n">
        <v>0.8</v>
      </c>
      <c r="V87" t="n">
        <v>0.9</v>
      </c>
      <c r="W87" t="n">
        <v>20.68</v>
      </c>
      <c r="X87" t="n">
        <v>0.71</v>
      </c>
      <c r="Y87" t="n">
        <v>1</v>
      </c>
      <c r="Z87" t="n">
        <v>10</v>
      </c>
      <c r="AA87" t="n">
        <v>1630.515598341198</v>
      </c>
      <c r="AB87" t="n">
        <v>2230.943374921831</v>
      </c>
      <c r="AC87" t="n">
        <v>2018.025270367982</v>
      </c>
      <c r="AD87" t="n">
        <v>1630515.598341198</v>
      </c>
      <c r="AE87" t="n">
        <v>2230943.37492183</v>
      </c>
      <c r="AF87" t="n">
        <v>2.245335593502985e-06</v>
      </c>
      <c r="AG87" t="n">
        <v>2.378333333333333</v>
      </c>
      <c r="AH87" t="n">
        <v>2018025.270367982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1.7517</v>
      </c>
      <c r="E88" t="n">
        <v>57.09</v>
      </c>
      <c r="F88" t="n">
        <v>53.28</v>
      </c>
      <c r="G88" t="n">
        <v>122.96</v>
      </c>
      <c r="H88" t="n">
        <v>1.54</v>
      </c>
      <c r="I88" t="n">
        <v>26</v>
      </c>
      <c r="J88" t="n">
        <v>260.63</v>
      </c>
      <c r="K88" t="n">
        <v>56.94</v>
      </c>
      <c r="L88" t="n">
        <v>22.5</v>
      </c>
      <c r="M88" t="n">
        <v>24</v>
      </c>
      <c r="N88" t="n">
        <v>66.19</v>
      </c>
      <c r="O88" t="n">
        <v>32378.67</v>
      </c>
      <c r="P88" t="n">
        <v>769.77</v>
      </c>
      <c r="Q88" t="n">
        <v>1367.2</v>
      </c>
      <c r="R88" t="n">
        <v>129.67</v>
      </c>
      <c r="S88" t="n">
        <v>104.26</v>
      </c>
      <c r="T88" t="n">
        <v>11759.52</v>
      </c>
      <c r="U88" t="n">
        <v>0.8</v>
      </c>
      <c r="V88" t="n">
        <v>0.9</v>
      </c>
      <c r="W88" t="n">
        <v>20.68</v>
      </c>
      <c r="X88" t="n">
        <v>0.71</v>
      </c>
      <c r="Y88" t="n">
        <v>1</v>
      </c>
      <c r="Z88" t="n">
        <v>10</v>
      </c>
      <c r="AA88" t="n">
        <v>1630.77703200135</v>
      </c>
      <c r="AB88" t="n">
        <v>2231.301079989289</v>
      </c>
      <c r="AC88" t="n">
        <v>2018.348836565845</v>
      </c>
      <c r="AD88" t="n">
        <v>1630777.03200135</v>
      </c>
      <c r="AE88" t="n">
        <v>2231301.079989289</v>
      </c>
      <c r="AF88" t="n">
        <v>2.245207420447071e-06</v>
      </c>
      <c r="AG88" t="n">
        <v>2.37875</v>
      </c>
      <c r="AH88" t="n">
        <v>2018348.836565845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1.7513</v>
      </c>
      <c r="E89" t="n">
        <v>57.1</v>
      </c>
      <c r="F89" t="n">
        <v>53.3</v>
      </c>
      <c r="G89" t="n">
        <v>123</v>
      </c>
      <c r="H89" t="n">
        <v>1.55</v>
      </c>
      <c r="I89" t="n">
        <v>26</v>
      </c>
      <c r="J89" t="n">
        <v>261.09</v>
      </c>
      <c r="K89" t="n">
        <v>56.94</v>
      </c>
      <c r="L89" t="n">
        <v>22.75</v>
      </c>
      <c r="M89" t="n">
        <v>24</v>
      </c>
      <c r="N89" t="n">
        <v>66.40000000000001</v>
      </c>
      <c r="O89" t="n">
        <v>32435.86</v>
      </c>
      <c r="P89" t="n">
        <v>768.45</v>
      </c>
      <c r="Q89" t="n">
        <v>1367.18</v>
      </c>
      <c r="R89" t="n">
        <v>130.19</v>
      </c>
      <c r="S89" t="n">
        <v>104.26</v>
      </c>
      <c r="T89" t="n">
        <v>12022.55</v>
      </c>
      <c r="U89" t="n">
        <v>0.8</v>
      </c>
      <c r="V89" t="n">
        <v>0.9</v>
      </c>
      <c r="W89" t="n">
        <v>20.68</v>
      </c>
      <c r="X89" t="n">
        <v>0.72</v>
      </c>
      <c r="Y89" t="n">
        <v>1</v>
      </c>
      <c r="Z89" t="n">
        <v>10</v>
      </c>
      <c r="AA89" t="n">
        <v>1629.52895601095</v>
      </c>
      <c r="AB89" t="n">
        <v>2229.593407357998</v>
      </c>
      <c r="AC89" t="n">
        <v>2016.804141813751</v>
      </c>
      <c r="AD89" t="n">
        <v>1629528.95601095</v>
      </c>
      <c r="AE89" t="n">
        <v>2229593.407357998</v>
      </c>
      <c r="AF89" t="n">
        <v>2.244694728223415e-06</v>
      </c>
      <c r="AG89" t="n">
        <v>2.379166666666667</v>
      </c>
      <c r="AH89" t="n">
        <v>2016804.141813751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1.7538</v>
      </c>
      <c r="E90" t="n">
        <v>57.02</v>
      </c>
      <c r="F90" t="n">
        <v>53.26</v>
      </c>
      <c r="G90" t="n">
        <v>127.82</v>
      </c>
      <c r="H90" t="n">
        <v>1.56</v>
      </c>
      <c r="I90" t="n">
        <v>25</v>
      </c>
      <c r="J90" t="n">
        <v>261.56</v>
      </c>
      <c r="K90" t="n">
        <v>56.94</v>
      </c>
      <c r="L90" t="n">
        <v>23</v>
      </c>
      <c r="M90" t="n">
        <v>23</v>
      </c>
      <c r="N90" t="n">
        <v>66.62</v>
      </c>
      <c r="O90" t="n">
        <v>32493.12</v>
      </c>
      <c r="P90" t="n">
        <v>767.16</v>
      </c>
      <c r="Q90" t="n">
        <v>1367.2</v>
      </c>
      <c r="R90" t="n">
        <v>128.89</v>
      </c>
      <c r="S90" t="n">
        <v>104.26</v>
      </c>
      <c r="T90" t="n">
        <v>11373.84</v>
      </c>
      <c r="U90" t="n">
        <v>0.8100000000000001</v>
      </c>
      <c r="V90" t="n">
        <v>0.9</v>
      </c>
      <c r="W90" t="n">
        <v>20.68</v>
      </c>
      <c r="X90" t="n">
        <v>0.68</v>
      </c>
      <c r="Y90" t="n">
        <v>1</v>
      </c>
      <c r="Z90" t="n">
        <v>10</v>
      </c>
      <c r="AA90" t="n">
        <v>1625.02218769721</v>
      </c>
      <c r="AB90" t="n">
        <v>2223.427048126553</v>
      </c>
      <c r="AC90" t="n">
        <v>2011.226291252816</v>
      </c>
      <c r="AD90" t="n">
        <v>1625022.187697211</v>
      </c>
      <c r="AE90" t="n">
        <v>2223427.048126553</v>
      </c>
      <c r="AF90" t="n">
        <v>2.247899054621267e-06</v>
      </c>
      <c r="AG90" t="n">
        <v>2.375833333333333</v>
      </c>
      <c r="AH90" t="n">
        <v>2011226.291252816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1.7538</v>
      </c>
      <c r="E91" t="n">
        <v>57.02</v>
      </c>
      <c r="F91" t="n">
        <v>53.26</v>
      </c>
      <c r="G91" t="n">
        <v>127.83</v>
      </c>
      <c r="H91" t="n">
        <v>1.58</v>
      </c>
      <c r="I91" t="n">
        <v>25</v>
      </c>
      <c r="J91" t="n">
        <v>262.02</v>
      </c>
      <c r="K91" t="n">
        <v>56.94</v>
      </c>
      <c r="L91" t="n">
        <v>23.25</v>
      </c>
      <c r="M91" t="n">
        <v>23</v>
      </c>
      <c r="N91" t="n">
        <v>66.83</v>
      </c>
      <c r="O91" t="n">
        <v>32550.47</v>
      </c>
      <c r="P91" t="n">
        <v>767.67</v>
      </c>
      <c r="Q91" t="n">
        <v>1367.21</v>
      </c>
      <c r="R91" t="n">
        <v>128.91</v>
      </c>
      <c r="S91" t="n">
        <v>104.26</v>
      </c>
      <c r="T91" t="n">
        <v>11385.01</v>
      </c>
      <c r="U91" t="n">
        <v>0.8100000000000001</v>
      </c>
      <c r="V91" t="n">
        <v>0.9</v>
      </c>
      <c r="W91" t="n">
        <v>20.68</v>
      </c>
      <c r="X91" t="n">
        <v>0.6899999999999999</v>
      </c>
      <c r="Y91" t="n">
        <v>1</v>
      </c>
      <c r="Z91" t="n">
        <v>10</v>
      </c>
      <c r="AA91" t="n">
        <v>1625.725523658273</v>
      </c>
      <c r="AB91" t="n">
        <v>2224.389383417471</v>
      </c>
      <c r="AC91" t="n">
        <v>2012.096782614215</v>
      </c>
      <c r="AD91" t="n">
        <v>1625725.523658273</v>
      </c>
      <c r="AE91" t="n">
        <v>2224389.383417471</v>
      </c>
      <c r="AF91" t="n">
        <v>2.247899054621267e-06</v>
      </c>
      <c r="AG91" t="n">
        <v>2.375833333333333</v>
      </c>
      <c r="AH91" t="n">
        <v>2012096.782614215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1.7539</v>
      </c>
      <c r="E92" t="n">
        <v>57.01</v>
      </c>
      <c r="F92" t="n">
        <v>53.26</v>
      </c>
      <c r="G92" t="n">
        <v>127.82</v>
      </c>
      <c r="H92" t="n">
        <v>1.59</v>
      </c>
      <c r="I92" t="n">
        <v>25</v>
      </c>
      <c r="J92" t="n">
        <v>262.49</v>
      </c>
      <c r="K92" t="n">
        <v>56.94</v>
      </c>
      <c r="L92" t="n">
        <v>23.5</v>
      </c>
      <c r="M92" t="n">
        <v>23</v>
      </c>
      <c r="N92" t="n">
        <v>67.05</v>
      </c>
      <c r="O92" t="n">
        <v>32607.89</v>
      </c>
      <c r="P92" t="n">
        <v>765.98</v>
      </c>
      <c r="Q92" t="n">
        <v>1367.24</v>
      </c>
      <c r="R92" t="n">
        <v>128.68</v>
      </c>
      <c r="S92" t="n">
        <v>104.26</v>
      </c>
      <c r="T92" t="n">
        <v>11270.31</v>
      </c>
      <c r="U92" t="n">
        <v>0.8100000000000001</v>
      </c>
      <c r="V92" t="n">
        <v>0.9</v>
      </c>
      <c r="W92" t="n">
        <v>20.68</v>
      </c>
      <c r="X92" t="n">
        <v>0.68</v>
      </c>
      <c r="Y92" t="n">
        <v>1</v>
      </c>
      <c r="Z92" t="n">
        <v>10</v>
      </c>
      <c r="AA92" t="n">
        <v>1623.299636506289</v>
      </c>
      <c r="AB92" t="n">
        <v>2221.070177593539</v>
      </c>
      <c r="AC92" t="n">
        <v>2009.094357135584</v>
      </c>
      <c r="AD92" t="n">
        <v>1623299.636506289</v>
      </c>
      <c r="AE92" t="n">
        <v>2221070.177593539</v>
      </c>
      <c r="AF92" t="n">
        <v>2.248027227677181e-06</v>
      </c>
      <c r="AG92" t="n">
        <v>2.375416666666667</v>
      </c>
      <c r="AH92" t="n">
        <v>2009094.357135584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1.7559</v>
      </c>
      <c r="E93" t="n">
        <v>56.95</v>
      </c>
      <c r="F93" t="n">
        <v>53.24</v>
      </c>
      <c r="G93" t="n">
        <v>133.09</v>
      </c>
      <c r="H93" t="n">
        <v>1.61</v>
      </c>
      <c r="I93" t="n">
        <v>24</v>
      </c>
      <c r="J93" t="n">
        <v>262.96</v>
      </c>
      <c r="K93" t="n">
        <v>56.94</v>
      </c>
      <c r="L93" t="n">
        <v>23.75</v>
      </c>
      <c r="M93" t="n">
        <v>22</v>
      </c>
      <c r="N93" t="n">
        <v>67.26000000000001</v>
      </c>
      <c r="O93" t="n">
        <v>32665.4</v>
      </c>
      <c r="P93" t="n">
        <v>763.5599999999999</v>
      </c>
      <c r="Q93" t="n">
        <v>1367.25</v>
      </c>
      <c r="R93" t="n">
        <v>127.87</v>
      </c>
      <c r="S93" t="n">
        <v>104.26</v>
      </c>
      <c r="T93" t="n">
        <v>10871.78</v>
      </c>
      <c r="U93" t="n">
        <v>0.82</v>
      </c>
      <c r="V93" t="n">
        <v>0.9</v>
      </c>
      <c r="W93" t="n">
        <v>20.69</v>
      </c>
      <c r="X93" t="n">
        <v>0.66</v>
      </c>
      <c r="Y93" t="n">
        <v>1</v>
      </c>
      <c r="Z93" t="n">
        <v>10</v>
      </c>
      <c r="AA93" t="n">
        <v>1617.917374164562</v>
      </c>
      <c r="AB93" t="n">
        <v>2213.705928808933</v>
      </c>
      <c r="AC93" t="n">
        <v>2002.432941919192</v>
      </c>
      <c r="AD93" t="n">
        <v>1617917.374164562</v>
      </c>
      <c r="AE93" t="n">
        <v>2213705.928808933</v>
      </c>
      <c r="AF93" t="n">
        <v>2.250590688795463e-06</v>
      </c>
      <c r="AG93" t="n">
        <v>2.372916666666667</v>
      </c>
      <c r="AH93" t="n">
        <v>2002432.941919192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1.7564</v>
      </c>
      <c r="E94" t="n">
        <v>56.93</v>
      </c>
      <c r="F94" t="n">
        <v>53.22</v>
      </c>
      <c r="G94" t="n">
        <v>133.05</v>
      </c>
      <c r="H94" t="n">
        <v>1.62</v>
      </c>
      <c r="I94" t="n">
        <v>24</v>
      </c>
      <c r="J94" t="n">
        <v>263.42</v>
      </c>
      <c r="K94" t="n">
        <v>56.94</v>
      </c>
      <c r="L94" t="n">
        <v>24</v>
      </c>
      <c r="M94" t="n">
        <v>22</v>
      </c>
      <c r="N94" t="n">
        <v>67.48</v>
      </c>
      <c r="O94" t="n">
        <v>32722.99</v>
      </c>
      <c r="P94" t="n">
        <v>764.59</v>
      </c>
      <c r="Q94" t="n">
        <v>1367.26</v>
      </c>
      <c r="R94" t="n">
        <v>127.28</v>
      </c>
      <c r="S94" t="n">
        <v>104.26</v>
      </c>
      <c r="T94" t="n">
        <v>10578.59</v>
      </c>
      <c r="U94" t="n">
        <v>0.82</v>
      </c>
      <c r="V94" t="n">
        <v>0.9</v>
      </c>
      <c r="W94" t="n">
        <v>20.69</v>
      </c>
      <c r="X94" t="n">
        <v>0.64</v>
      </c>
      <c r="Y94" t="n">
        <v>1</v>
      </c>
      <c r="Z94" t="n">
        <v>10</v>
      </c>
      <c r="AA94" t="n">
        <v>1618.670601059021</v>
      </c>
      <c r="AB94" t="n">
        <v>2214.736527075956</v>
      </c>
      <c r="AC94" t="n">
        <v>2003.365181334064</v>
      </c>
      <c r="AD94" t="n">
        <v>1618670.60105902</v>
      </c>
      <c r="AE94" t="n">
        <v>2214736.527075956</v>
      </c>
      <c r="AF94" t="n">
        <v>2.251231554075033e-06</v>
      </c>
      <c r="AG94" t="n">
        <v>2.372083333333333</v>
      </c>
      <c r="AH94" t="n">
        <v>2003365.181334064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1.756</v>
      </c>
      <c r="E95" t="n">
        <v>56.95</v>
      </c>
      <c r="F95" t="n">
        <v>53.23</v>
      </c>
      <c r="G95" t="n">
        <v>133.09</v>
      </c>
      <c r="H95" t="n">
        <v>1.64</v>
      </c>
      <c r="I95" t="n">
        <v>24</v>
      </c>
      <c r="J95" t="n">
        <v>263.89</v>
      </c>
      <c r="K95" t="n">
        <v>56.94</v>
      </c>
      <c r="L95" t="n">
        <v>24.25</v>
      </c>
      <c r="M95" t="n">
        <v>22</v>
      </c>
      <c r="N95" t="n">
        <v>67.7</v>
      </c>
      <c r="O95" t="n">
        <v>32780.66</v>
      </c>
      <c r="P95" t="n">
        <v>765.15</v>
      </c>
      <c r="Q95" t="n">
        <v>1367.2</v>
      </c>
      <c r="R95" t="n">
        <v>127.8</v>
      </c>
      <c r="S95" t="n">
        <v>104.26</v>
      </c>
      <c r="T95" t="n">
        <v>10838.59</v>
      </c>
      <c r="U95" t="n">
        <v>0.82</v>
      </c>
      <c r="V95" t="n">
        <v>0.9</v>
      </c>
      <c r="W95" t="n">
        <v>20.68</v>
      </c>
      <c r="X95" t="n">
        <v>0.66</v>
      </c>
      <c r="Y95" t="n">
        <v>1</v>
      </c>
      <c r="Z95" t="n">
        <v>10</v>
      </c>
      <c r="AA95" t="n">
        <v>1619.914914040684</v>
      </c>
      <c r="AB95" t="n">
        <v>2216.439050992682</v>
      </c>
      <c r="AC95" t="n">
        <v>2004.905218757686</v>
      </c>
      <c r="AD95" t="n">
        <v>1619914.914040684</v>
      </c>
      <c r="AE95" t="n">
        <v>2216439.050992682</v>
      </c>
      <c r="AF95" t="n">
        <v>2.250718861851377e-06</v>
      </c>
      <c r="AG95" t="n">
        <v>2.372916666666667</v>
      </c>
      <c r="AH95" t="n">
        <v>2004905.218757686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1.7553</v>
      </c>
      <c r="E96" t="n">
        <v>56.97</v>
      </c>
      <c r="F96" t="n">
        <v>53.26</v>
      </c>
      <c r="G96" t="n">
        <v>133.14</v>
      </c>
      <c r="H96" t="n">
        <v>1.65</v>
      </c>
      <c r="I96" t="n">
        <v>24</v>
      </c>
      <c r="J96" t="n">
        <v>264.36</v>
      </c>
      <c r="K96" t="n">
        <v>56.94</v>
      </c>
      <c r="L96" t="n">
        <v>24.5</v>
      </c>
      <c r="M96" t="n">
        <v>22</v>
      </c>
      <c r="N96" t="n">
        <v>67.92</v>
      </c>
      <c r="O96" t="n">
        <v>32838.42</v>
      </c>
      <c r="P96" t="n">
        <v>765.34</v>
      </c>
      <c r="Q96" t="n">
        <v>1367.19</v>
      </c>
      <c r="R96" t="n">
        <v>128.6</v>
      </c>
      <c r="S96" t="n">
        <v>104.26</v>
      </c>
      <c r="T96" t="n">
        <v>11235.02</v>
      </c>
      <c r="U96" t="n">
        <v>0.8100000000000001</v>
      </c>
      <c r="V96" t="n">
        <v>0.9</v>
      </c>
      <c r="W96" t="n">
        <v>20.68</v>
      </c>
      <c r="X96" t="n">
        <v>0.68</v>
      </c>
      <c r="Y96" t="n">
        <v>1</v>
      </c>
      <c r="Z96" t="n">
        <v>10</v>
      </c>
      <c r="AA96" t="n">
        <v>1621.126377330591</v>
      </c>
      <c r="AB96" t="n">
        <v>2218.096628511922</v>
      </c>
      <c r="AC96" t="n">
        <v>2006.404599404913</v>
      </c>
      <c r="AD96" t="n">
        <v>1621126.377330591</v>
      </c>
      <c r="AE96" t="n">
        <v>2218096.628511922</v>
      </c>
      <c r="AF96" t="n">
        <v>2.249821650459978e-06</v>
      </c>
      <c r="AG96" t="n">
        <v>2.37375</v>
      </c>
      <c r="AH96" t="n">
        <v>2006404.599404913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1.7559</v>
      </c>
      <c r="E97" t="n">
        <v>56.95</v>
      </c>
      <c r="F97" t="n">
        <v>53.24</v>
      </c>
      <c r="G97" t="n">
        <v>133.09</v>
      </c>
      <c r="H97" t="n">
        <v>1.66</v>
      </c>
      <c r="I97" t="n">
        <v>24</v>
      </c>
      <c r="J97" t="n">
        <v>264.83</v>
      </c>
      <c r="K97" t="n">
        <v>56.94</v>
      </c>
      <c r="L97" t="n">
        <v>24.75</v>
      </c>
      <c r="M97" t="n">
        <v>22</v>
      </c>
      <c r="N97" t="n">
        <v>68.13</v>
      </c>
      <c r="O97" t="n">
        <v>32896.26</v>
      </c>
      <c r="P97" t="n">
        <v>762.95</v>
      </c>
      <c r="Q97" t="n">
        <v>1367.22</v>
      </c>
      <c r="R97" t="n">
        <v>128.13</v>
      </c>
      <c r="S97" t="n">
        <v>104.26</v>
      </c>
      <c r="T97" t="n">
        <v>11000.2</v>
      </c>
      <c r="U97" t="n">
        <v>0.8100000000000001</v>
      </c>
      <c r="V97" t="n">
        <v>0.9</v>
      </c>
      <c r="W97" t="n">
        <v>20.68</v>
      </c>
      <c r="X97" t="n">
        <v>0.66</v>
      </c>
      <c r="Y97" t="n">
        <v>1</v>
      </c>
      <c r="Z97" t="n">
        <v>10</v>
      </c>
      <c r="AA97" t="n">
        <v>1617.077135293494</v>
      </c>
      <c r="AB97" t="n">
        <v>2212.556276916814</v>
      </c>
      <c r="AC97" t="n">
        <v>2001.393011190111</v>
      </c>
      <c r="AD97" t="n">
        <v>1617077.135293494</v>
      </c>
      <c r="AE97" t="n">
        <v>2212556.276916814</v>
      </c>
      <c r="AF97" t="n">
        <v>2.250590688795463e-06</v>
      </c>
      <c r="AG97" t="n">
        <v>2.372916666666667</v>
      </c>
      <c r="AH97" t="n">
        <v>2001393.011190111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1.7584</v>
      </c>
      <c r="E98" t="n">
        <v>56.87</v>
      </c>
      <c r="F98" t="n">
        <v>53.2</v>
      </c>
      <c r="G98" t="n">
        <v>138.78</v>
      </c>
      <c r="H98" t="n">
        <v>1.68</v>
      </c>
      <c r="I98" t="n">
        <v>23</v>
      </c>
      <c r="J98" t="n">
        <v>265.3</v>
      </c>
      <c r="K98" t="n">
        <v>56.94</v>
      </c>
      <c r="L98" t="n">
        <v>25</v>
      </c>
      <c r="M98" t="n">
        <v>21</v>
      </c>
      <c r="N98" t="n">
        <v>68.34999999999999</v>
      </c>
      <c r="O98" t="n">
        <v>32954.18</v>
      </c>
      <c r="P98" t="n">
        <v>763.47</v>
      </c>
      <c r="Q98" t="n">
        <v>1367.2</v>
      </c>
      <c r="R98" t="n">
        <v>126.73</v>
      </c>
      <c r="S98" t="n">
        <v>104.26</v>
      </c>
      <c r="T98" t="n">
        <v>10305.33</v>
      </c>
      <c r="U98" t="n">
        <v>0.82</v>
      </c>
      <c r="V98" t="n">
        <v>0.9</v>
      </c>
      <c r="W98" t="n">
        <v>20.68</v>
      </c>
      <c r="X98" t="n">
        <v>0.62</v>
      </c>
      <c r="Y98" t="n">
        <v>1</v>
      </c>
      <c r="Z98" t="n">
        <v>10</v>
      </c>
      <c r="AA98" t="n">
        <v>1615.089311421754</v>
      </c>
      <c r="AB98" t="n">
        <v>2209.8364485989</v>
      </c>
      <c r="AC98" t="n">
        <v>1998.932759469555</v>
      </c>
      <c r="AD98" t="n">
        <v>1615089.311421754</v>
      </c>
      <c r="AE98" t="n">
        <v>2209836.448598899</v>
      </c>
      <c r="AF98" t="n">
        <v>2.253795015193315e-06</v>
      </c>
      <c r="AG98" t="n">
        <v>2.369583333333333</v>
      </c>
      <c r="AH98" t="n">
        <v>1998932.759469555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1.758</v>
      </c>
      <c r="E99" t="n">
        <v>56.88</v>
      </c>
      <c r="F99" t="n">
        <v>53.21</v>
      </c>
      <c r="G99" t="n">
        <v>138.81</v>
      </c>
      <c r="H99" t="n">
        <v>1.69</v>
      </c>
      <c r="I99" t="n">
        <v>23</v>
      </c>
      <c r="J99" t="n">
        <v>265.77</v>
      </c>
      <c r="K99" t="n">
        <v>56.94</v>
      </c>
      <c r="L99" t="n">
        <v>25.25</v>
      </c>
      <c r="M99" t="n">
        <v>21</v>
      </c>
      <c r="N99" t="n">
        <v>68.56999999999999</v>
      </c>
      <c r="O99" t="n">
        <v>33012.18</v>
      </c>
      <c r="P99" t="n">
        <v>762.75</v>
      </c>
      <c r="Q99" t="n">
        <v>1367.17</v>
      </c>
      <c r="R99" t="n">
        <v>127.1</v>
      </c>
      <c r="S99" t="n">
        <v>104.26</v>
      </c>
      <c r="T99" t="n">
        <v>10491.19</v>
      </c>
      <c r="U99" t="n">
        <v>0.82</v>
      </c>
      <c r="V99" t="n">
        <v>0.9</v>
      </c>
      <c r="W99" t="n">
        <v>20.68</v>
      </c>
      <c r="X99" t="n">
        <v>0.64</v>
      </c>
      <c r="Y99" t="n">
        <v>1</v>
      </c>
      <c r="Z99" t="n">
        <v>10</v>
      </c>
      <c r="AA99" t="n">
        <v>1614.566324527795</v>
      </c>
      <c r="AB99" t="n">
        <v>2209.120874858032</v>
      </c>
      <c r="AC99" t="n">
        <v>1998.285479082202</v>
      </c>
      <c r="AD99" t="n">
        <v>1614566.324527795</v>
      </c>
      <c r="AE99" t="n">
        <v>2209120.874858032</v>
      </c>
      <c r="AF99" t="n">
        <v>2.253282322969658e-06</v>
      </c>
      <c r="AG99" t="n">
        <v>2.37</v>
      </c>
      <c r="AH99" t="n">
        <v>1998285.479082202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1.7581</v>
      </c>
      <c r="E100" t="n">
        <v>56.88</v>
      </c>
      <c r="F100" t="n">
        <v>53.21</v>
      </c>
      <c r="G100" t="n">
        <v>138.81</v>
      </c>
      <c r="H100" t="n">
        <v>1.7</v>
      </c>
      <c r="I100" t="n">
        <v>23</v>
      </c>
      <c r="J100" t="n">
        <v>266.24</v>
      </c>
      <c r="K100" t="n">
        <v>56.94</v>
      </c>
      <c r="L100" t="n">
        <v>25.5</v>
      </c>
      <c r="M100" t="n">
        <v>21</v>
      </c>
      <c r="N100" t="n">
        <v>68.8</v>
      </c>
      <c r="O100" t="n">
        <v>33070.26</v>
      </c>
      <c r="P100" t="n">
        <v>762.24</v>
      </c>
      <c r="Q100" t="n">
        <v>1367.22</v>
      </c>
      <c r="R100" t="n">
        <v>127.24</v>
      </c>
      <c r="S100" t="n">
        <v>104.26</v>
      </c>
      <c r="T100" t="n">
        <v>10559.82</v>
      </c>
      <c r="U100" t="n">
        <v>0.82</v>
      </c>
      <c r="V100" t="n">
        <v>0.9</v>
      </c>
      <c r="W100" t="n">
        <v>20.68</v>
      </c>
      <c r="X100" t="n">
        <v>0.63</v>
      </c>
      <c r="Y100" t="n">
        <v>1</v>
      </c>
      <c r="Z100" t="n">
        <v>10</v>
      </c>
      <c r="AA100" t="n">
        <v>1613.774266805206</v>
      </c>
      <c r="AB100" t="n">
        <v>2208.037146538864</v>
      </c>
      <c r="AC100" t="n">
        <v>1997.305180272793</v>
      </c>
      <c r="AD100" t="n">
        <v>1613774.266805206</v>
      </c>
      <c r="AE100" t="n">
        <v>2208037.146538864</v>
      </c>
      <c r="AF100" t="n">
        <v>2.253410496025572e-06</v>
      </c>
      <c r="AG100" t="n">
        <v>2.37</v>
      </c>
      <c r="AH100" t="n">
        <v>1997305.180272793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1.7575</v>
      </c>
      <c r="E101" t="n">
        <v>56.9</v>
      </c>
      <c r="F101" t="n">
        <v>53.23</v>
      </c>
      <c r="G101" t="n">
        <v>138.86</v>
      </c>
      <c r="H101" t="n">
        <v>1.72</v>
      </c>
      <c r="I101" t="n">
        <v>23</v>
      </c>
      <c r="J101" t="n">
        <v>266.71</v>
      </c>
      <c r="K101" t="n">
        <v>56.94</v>
      </c>
      <c r="L101" t="n">
        <v>25.75</v>
      </c>
      <c r="M101" t="n">
        <v>21</v>
      </c>
      <c r="N101" t="n">
        <v>69.02</v>
      </c>
      <c r="O101" t="n">
        <v>33128.44</v>
      </c>
      <c r="P101" t="n">
        <v>760.5</v>
      </c>
      <c r="Q101" t="n">
        <v>1367.24</v>
      </c>
      <c r="R101" t="n">
        <v>127.9</v>
      </c>
      <c r="S101" t="n">
        <v>104.26</v>
      </c>
      <c r="T101" t="n">
        <v>10893.36</v>
      </c>
      <c r="U101" t="n">
        <v>0.82</v>
      </c>
      <c r="V101" t="n">
        <v>0.9</v>
      </c>
      <c r="W101" t="n">
        <v>20.68</v>
      </c>
      <c r="X101" t="n">
        <v>0.65</v>
      </c>
      <c r="Y101" t="n">
        <v>1</v>
      </c>
      <c r="Z101" t="n">
        <v>10</v>
      </c>
      <c r="AA101" t="n">
        <v>1612.133681038418</v>
      </c>
      <c r="AB101" t="n">
        <v>2205.79242471521</v>
      </c>
      <c r="AC101" t="n">
        <v>1995.274691549502</v>
      </c>
      <c r="AD101" t="n">
        <v>1612133.681038418</v>
      </c>
      <c r="AE101" t="n">
        <v>2205792.42471521</v>
      </c>
      <c r="AF101" t="n">
        <v>2.252641457690088e-06</v>
      </c>
      <c r="AG101" t="n">
        <v>2.370833333333333</v>
      </c>
      <c r="AH101" t="n">
        <v>1995274.691549502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1.7607</v>
      </c>
      <c r="E102" t="n">
        <v>56.8</v>
      </c>
      <c r="F102" t="n">
        <v>53.17</v>
      </c>
      <c r="G102" t="n">
        <v>145.01</v>
      </c>
      <c r="H102" t="n">
        <v>1.73</v>
      </c>
      <c r="I102" t="n">
        <v>22</v>
      </c>
      <c r="J102" t="n">
        <v>267.18</v>
      </c>
      <c r="K102" t="n">
        <v>56.94</v>
      </c>
      <c r="L102" t="n">
        <v>26</v>
      </c>
      <c r="M102" t="n">
        <v>20</v>
      </c>
      <c r="N102" t="n">
        <v>69.23999999999999</v>
      </c>
      <c r="O102" t="n">
        <v>33186.69</v>
      </c>
      <c r="P102" t="n">
        <v>759.47</v>
      </c>
      <c r="Q102" t="n">
        <v>1367.3</v>
      </c>
      <c r="R102" t="n">
        <v>125.74</v>
      </c>
      <c r="S102" t="n">
        <v>104.26</v>
      </c>
      <c r="T102" t="n">
        <v>9813.93</v>
      </c>
      <c r="U102" t="n">
        <v>0.83</v>
      </c>
      <c r="V102" t="n">
        <v>0.9</v>
      </c>
      <c r="W102" t="n">
        <v>20.68</v>
      </c>
      <c r="X102" t="n">
        <v>0.59</v>
      </c>
      <c r="Y102" t="n">
        <v>1</v>
      </c>
      <c r="Z102" t="n">
        <v>10</v>
      </c>
      <c r="AA102" t="n">
        <v>1607.183957316576</v>
      </c>
      <c r="AB102" t="n">
        <v>2199.019994352587</v>
      </c>
      <c r="AC102" t="n">
        <v>1989.148612435521</v>
      </c>
      <c r="AD102" t="n">
        <v>1607183.957316576</v>
      </c>
      <c r="AE102" t="n">
        <v>2199019.994352587</v>
      </c>
      <c r="AF102" t="n">
        <v>2.256742995479339e-06</v>
      </c>
      <c r="AG102" t="n">
        <v>2.366666666666667</v>
      </c>
      <c r="AH102" t="n">
        <v>1989148.612435521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1.7609</v>
      </c>
      <c r="E103" t="n">
        <v>56.79</v>
      </c>
      <c r="F103" t="n">
        <v>53.16</v>
      </c>
      <c r="G103" t="n">
        <v>144.99</v>
      </c>
      <c r="H103" t="n">
        <v>1.75</v>
      </c>
      <c r="I103" t="n">
        <v>22</v>
      </c>
      <c r="J103" t="n">
        <v>267.66</v>
      </c>
      <c r="K103" t="n">
        <v>56.94</v>
      </c>
      <c r="L103" t="n">
        <v>26.25</v>
      </c>
      <c r="M103" t="n">
        <v>20</v>
      </c>
      <c r="N103" t="n">
        <v>69.45999999999999</v>
      </c>
      <c r="O103" t="n">
        <v>33245.03</v>
      </c>
      <c r="P103" t="n">
        <v>759.58</v>
      </c>
      <c r="Q103" t="n">
        <v>1367.17</v>
      </c>
      <c r="R103" t="n">
        <v>125.46</v>
      </c>
      <c r="S103" t="n">
        <v>104.26</v>
      </c>
      <c r="T103" t="n">
        <v>9676.889999999999</v>
      </c>
      <c r="U103" t="n">
        <v>0.83</v>
      </c>
      <c r="V103" t="n">
        <v>0.9</v>
      </c>
      <c r="W103" t="n">
        <v>20.68</v>
      </c>
      <c r="X103" t="n">
        <v>0.59</v>
      </c>
      <c r="Y103" t="n">
        <v>1</v>
      </c>
      <c r="Z103" t="n">
        <v>10</v>
      </c>
      <c r="AA103" t="n">
        <v>1607.049774040968</v>
      </c>
      <c r="AB103" t="n">
        <v>2198.836398875151</v>
      </c>
      <c r="AC103" t="n">
        <v>1988.982539052775</v>
      </c>
      <c r="AD103" t="n">
        <v>1607049.774040968</v>
      </c>
      <c r="AE103" t="n">
        <v>2198836.398875151</v>
      </c>
      <c r="AF103" t="n">
        <v>2.256999341591167e-06</v>
      </c>
      <c r="AG103" t="n">
        <v>2.36625</v>
      </c>
      <c r="AH103" t="n">
        <v>1988982.539052775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1.7605</v>
      </c>
      <c r="E104" t="n">
        <v>56.8</v>
      </c>
      <c r="F104" t="n">
        <v>53.18</v>
      </c>
      <c r="G104" t="n">
        <v>145.03</v>
      </c>
      <c r="H104" t="n">
        <v>1.76</v>
      </c>
      <c r="I104" t="n">
        <v>22</v>
      </c>
      <c r="J104" t="n">
        <v>268.13</v>
      </c>
      <c r="K104" t="n">
        <v>56.94</v>
      </c>
      <c r="L104" t="n">
        <v>26.5</v>
      </c>
      <c r="M104" t="n">
        <v>20</v>
      </c>
      <c r="N104" t="n">
        <v>69.69</v>
      </c>
      <c r="O104" t="n">
        <v>33303.46</v>
      </c>
      <c r="P104" t="n">
        <v>758.9</v>
      </c>
      <c r="Q104" t="n">
        <v>1367.31</v>
      </c>
      <c r="R104" t="n">
        <v>125.95</v>
      </c>
      <c r="S104" t="n">
        <v>104.26</v>
      </c>
      <c r="T104" t="n">
        <v>9920.76</v>
      </c>
      <c r="U104" t="n">
        <v>0.83</v>
      </c>
      <c r="V104" t="n">
        <v>0.9</v>
      </c>
      <c r="W104" t="n">
        <v>20.68</v>
      </c>
      <c r="X104" t="n">
        <v>0.6</v>
      </c>
      <c r="Y104" t="n">
        <v>1</v>
      </c>
      <c r="Z104" t="n">
        <v>10</v>
      </c>
      <c r="AA104" t="n">
        <v>1606.682136834823</v>
      </c>
      <c r="AB104" t="n">
        <v>2198.333381430695</v>
      </c>
      <c r="AC104" t="n">
        <v>1988.527528887228</v>
      </c>
      <c r="AD104" t="n">
        <v>1606682.136834824</v>
      </c>
      <c r="AE104" t="n">
        <v>2198333.381430695</v>
      </c>
      <c r="AF104" t="n">
        <v>2.256486649367511e-06</v>
      </c>
      <c r="AG104" t="n">
        <v>2.366666666666667</v>
      </c>
      <c r="AH104" t="n">
        <v>1988527.528887228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1.7604</v>
      </c>
      <c r="E105" t="n">
        <v>56.81</v>
      </c>
      <c r="F105" t="n">
        <v>53.18</v>
      </c>
      <c r="G105" t="n">
        <v>145.04</v>
      </c>
      <c r="H105" t="n">
        <v>1.77</v>
      </c>
      <c r="I105" t="n">
        <v>22</v>
      </c>
      <c r="J105" t="n">
        <v>268.6</v>
      </c>
      <c r="K105" t="n">
        <v>56.94</v>
      </c>
      <c r="L105" t="n">
        <v>26.75</v>
      </c>
      <c r="M105" t="n">
        <v>20</v>
      </c>
      <c r="N105" t="n">
        <v>69.91</v>
      </c>
      <c r="O105" t="n">
        <v>33361.97</v>
      </c>
      <c r="P105" t="n">
        <v>758.46</v>
      </c>
      <c r="Q105" t="n">
        <v>1367.19</v>
      </c>
      <c r="R105" t="n">
        <v>126.18</v>
      </c>
      <c r="S105" t="n">
        <v>104.26</v>
      </c>
      <c r="T105" t="n">
        <v>10034.54</v>
      </c>
      <c r="U105" t="n">
        <v>0.83</v>
      </c>
      <c r="V105" t="n">
        <v>0.9</v>
      </c>
      <c r="W105" t="n">
        <v>20.68</v>
      </c>
      <c r="X105" t="n">
        <v>0.6</v>
      </c>
      <c r="Y105" t="n">
        <v>1</v>
      </c>
      <c r="Z105" t="n">
        <v>10</v>
      </c>
      <c r="AA105" t="n">
        <v>1606.171556134988</v>
      </c>
      <c r="AB105" t="n">
        <v>2197.63478239195</v>
      </c>
      <c r="AC105" t="n">
        <v>1987.895603160251</v>
      </c>
      <c r="AD105" t="n">
        <v>1606171.556134988</v>
      </c>
      <c r="AE105" t="n">
        <v>2197634.78239195</v>
      </c>
      <c r="AF105" t="n">
        <v>2.256358476311597e-06</v>
      </c>
      <c r="AG105" t="n">
        <v>2.367083333333333</v>
      </c>
      <c r="AH105" t="n">
        <v>1987895.603160251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1.7605</v>
      </c>
      <c r="E106" t="n">
        <v>56.8</v>
      </c>
      <c r="F106" t="n">
        <v>53.18</v>
      </c>
      <c r="G106" t="n">
        <v>145.03</v>
      </c>
      <c r="H106" t="n">
        <v>1.79</v>
      </c>
      <c r="I106" t="n">
        <v>22</v>
      </c>
      <c r="J106" t="n">
        <v>269.08</v>
      </c>
      <c r="K106" t="n">
        <v>56.94</v>
      </c>
      <c r="L106" t="n">
        <v>27</v>
      </c>
      <c r="M106" t="n">
        <v>20</v>
      </c>
      <c r="N106" t="n">
        <v>70.14</v>
      </c>
      <c r="O106" t="n">
        <v>33420.56</v>
      </c>
      <c r="P106" t="n">
        <v>756.64</v>
      </c>
      <c r="Q106" t="n">
        <v>1367.18</v>
      </c>
      <c r="R106" t="n">
        <v>126.25</v>
      </c>
      <c r="S106" t="n">
        <v>104.26</v>
      </c>
      <c r="T106" t="n">
        <v>10072.7</v>
      </c>
      <c r="U106" t="n">
        <v>0.83</v>
      </c>
      <c r="V106" t="n">
        <v>0.9</v>
      </c>
      <c r="W106" t="n">
        <v>20.67</v>
      </c>
      <c r="X106" t="n">
        <v>0.6</v>
      </c>
      <c r="Y106" t="n">
        <v>1</v>
      </c>
      <c r="Z106" t="n">
        <v>10</v>
      </c>
      <c r="AA106" t="n">
        <v>1603.577254670962</v>
      </c>
      <c r="AB106" t="n">
        <v>2194.085144676366</v>
      </c>
      <c r="AC106" t="n">
        <v>1984.684737886295</v>
      </c>
      <c r="AD106" t="n">
        <v>1603577.254670962</v>
      </c>
      <c r="AE106" t="n">
        <v>2194085.144676366</v>
      </c>
      <c r="AF106" t="n">
        <v>2.256486649367511e-06</v>
      </c>
      <c r="AG106" t="n">
        <v>2.366666666666667</v>
      </c>
      <c r="AH106" t="n">
        <v>1984684.737886295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1.7631</v>
      </c>
      <c r="E107" t="n">
        <v>56.72</v>
      </c>
      <c r="F107" t="n">
        <v>53.14</v>
      </c>
      <c r="G107" t="n">
        <v>151.82</v>
      </c>
      <c r="H107" t="n">
        <v>1.8</v>
      </c>
      <c r="I107" t="n">
        <v>21</v>
      </c>
      <c r="J107" t="n">
        <v>269.55</v>
      </c>
      <c r="K107" t="n">
        <v>56.94</v>
      </c>
      <c r="L107" t="n">
        <v>27.25</v>
      </c>
      <c r="M107" t="n">
        <v>19</v>
      </c>
      <c r="N107" t="n">
        <v>70.36</v>
      </c>
      <c r="O107" t="n">
        <v>33479.25</v>
      </c>
      <c r="P107" t="n">
        <v>755.4</v>
      </c>
      <c r="Q107" t="n">
        <v>1367.21</v>
      </c>
      <c r="R107" t="n">
        <v>124.64</v>
      </c>
      <c r="S107" t="n">
        <v>104.26</v>
      </c>
      <c r="T107" t="n">
        <v>9273.629999999999</v>
      </c>
      <c r="U107" t="n">
        <v>0.84</v>
      </c>
      <c r="V107" t="n">
        <v>0.9</v>
      </c>
      <c r="W107" t="n">
        <v>20.68</v>
      </c>
      <c r="X107" t="n">
        <v>0.5600000000000001</v>
      </c>
      <c r="Y107" t="n">
        <v>1</v>
      </c>
      <c r="Z107" t="n">
        <v>10</v>
      </c>
      <c r="AA107" t="n">
        <v>1599.109739211971</v>
      </c>
      <c r="AB107" t="n">
        <v>2187.972492932503</v>
      </c>
      <c r="AC107" t="n">
        <v>1979.155469045705</v>
      </c>
      <c r="AD107" t="n">
        <v>1599109.739211971</v>
      </c>
      <c r="AE107" t="n">
        <v>2187972.492932503</v>
      </c>
      <c r="AF107" t="n">
        <v>2.259819148821277e-06</v>
      </c>
      <c r="AG107" t="n">
        <v>2.363333333333333</v>
      </c>
      <c r="AH107" t="n">
        <v>1979155.469045705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1.763</v>
      </c>
      <c r="E108" t="n">
        <v>56.72</v>
      </c>
      <c r="F108" t="n">
        <v>53.14</v>
      </c>
      <c r="G108" t="n">
        <v>151.83</v>
      </c>
      <c r="H108" t="n">
        <v>1.81</v>
      </c>
      <c r="I108" t="n">
        <v>21</v>
      </c>
      <c r="J108" t="n">
        <v>270.03</v>
      </c>
      <c r="K108" t="n">
        <v>56.94</v>
      </c>
      <c r="L108" t="n">
        <v>27.5</v>
      </c>
      <c r="M108" t="n">
        <v>19</v>
      </c>
      <c r="N108" t="n">
        <v>70.59</v>
      </c>
      <c r="O108" t="n">
        <v>33538.02</v>
      </c>
      <c r="P108" t="n">
        <v>755.9400000000001</v>
      </c>
      <c r="Q108" t="n">
        <v>1367.25</v>
      </c>
      <c r="R108" t="n">
        <v>124.91</v>
      </c>
      <c r="S108" t="n">
        <v>104.26</v>
      </c>
      <c r="T108" t="n">
        <v>9405.76</v>
      </c>
      <c r="U108" t="n">
        <v>0.83</v>
      </c>
      <c r="V108" t="n">
        <v>0.9</v>
      </c>
      <c r="W108" t="n">
        <v>20.68</v>
      </c>
      <c r="X108" t="n">
        <v>0.5600000000000001</v>
      </c>
      <c r="Y108" t="n">
        <v>1</v>
      </c>
      <c r="Z108" t="n">
        <v>10</v>
      </c>
      <c r="AA108" t="n">
        <v>1599.939879301001</v>
      </c>
      <c r="AB108" t="n">
        <v>2189.10832722551</v>
      </c>
      <c r="AC108" t="n">
        <v>1980.182900907941</v>
      </c>
      <c r="AD108" t="n">
        <v>1599939.879301001</v>
      </c>
      <c r="AE108" t="n">
        <v>2189108.32722551</v>
      </c>
      <c r="AF108" t="n">
        <v>2.259690975765363e-06</v>
      </c>
      <c r="AG108" t="n">
        <v>2.363333333333333</v>
      </c>
      <c r="AH108" t="n">
        <v>1980182.900907941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1.763</v>
      </c>
      <c r="E109" t="n">
        <v>56.72</v>
      </c>
      <c r="F109" t="n">
        <v>53.14</v>
      </c>
      <c r="G109" t="n">
        <v>151.82</v>
      </c>
      <c r="H109" t="n">
        <v>1.83</v>
      </c>
      <c r="I109" t="n">
        <v>21</v>
      </c>
      <c r="J109" t="n">
        <v>270.51</v>
      </c>
      <c r="K109" t="n">
        <v>56.94</v>
      </c>
      <c r="L109" t="n">
        <v>27.75</v>
      </c>
      <c r="M109" t="n">
        <v>19</v>
      </c>
      <c r="N109" t="n">
        <v>70.81999999999999</v>
      </c>
      <c r="O109" t="n">
        <v>33596.87</v>
      </c>
      <c r="P109" t="n">
        <v>755.51</v>
      </c>
      <c r="Q109" t="n">
        <v>1367.22</v>
      </c>
      <c r="R109" t="n">
        <v>124.74</v>
      </c>
      <c r="S109" t="n">
        <v>104.26</v>
      </c>
      <c r="T109" t="n">
        <v>9320.459999999999</v>
      </c>
      <c r="U109" t="n">
        <v>0.84</v>
      </c>
      <c r="V109" t="n">
        <v>0.9</v>
      </c>
      <c r="W109" t="n">
        <v>20.68</v>
      </c>
      <c r="X109" t="n">
        <v>0.5600000000000001</v>
      </c>
      <c r="Y109" t="n">
        <v>1</v>
      </c>
      <c r="Z109" t="n">
        <v>10</v>
      </c>
      <c r="AA109" t="n">
        <v>1599.349965093201</v>
      </c>
      <c r="AB109" t="n">
        <v>2188.301180581219</v>
      </c>
      <c r="AC109" t="n">
        <v>1979.452787206544</v>
      </c>
      <c r="AD109" t="n">
        <v>1599349.965093201</v>
      </c>
      <c r="AE109" t="n">
        <v>2188301.180581219</v>
      </c>
      <c r="AF109" t="n">
        <v>2.259690975765363e-06</v>
      </c>
      <c r="AG109" t="n">
        <v>2.363333333333333</v>
      </c>
      <c r="AH109" t="n">
        <v>1979452.787206544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1.7625</v>
      </c>
      <c r="E110" t="n">
        <v>56.74</v>
      </c>
      <c r="F110" t="n">
        <v>53.15</v>
      </c>
      <c r="G110" t="n">
        <v>151.87</v>
      </c>
      <c r="H110" t="n">
        <v>1.84</v>
      </c>
      <c r="I110" t="n">
        <v>21</v>
      </c>
      <c r="J110" t="n">
        <v>270.99</v>
      </c>
      <c r="K110" t="n">
        <v>56.94</v>
      </c>
      <c r="L110" t="n">
        <v>28</v>
      </c>
      <c r="M110" t="n">
        <v>19</v>
      </c>
      <c r="N110" t="n">
        <v>71.04000000000001</v>
      </c>
      <c r="O110" t="n">
        <v>33655.82</v>
      </c>
      <c r="P110" t="n">
        <v>754.21</v>
      </c>
      <c r="Q110" t="n">
        <v>1367.36</v>
      </c>
      <c r="R110" t="n">
        <v>125.19</v>
      </c>
      <c r="S110" t="n">
        <v>104.26</v>
      </c>
      <c r="T110" t="n">
        <v>9548.049999999999</v>
      </c>
      <c r="U110" t="n">
        <v>0.83</v>
      </c>
      <c r="V110" t="n">
        <v>0.9</v>
      </c>
      <c r="W110" t="n">
        <v>20.68</v>
      </c>
      <c r="X110" t="n">
        <v>0.58</v>
      </c>
      <c r="Y110" t="n">
        <v>1</v>
      </c>
      <c r="Z110" t="n">
        <v>10</v>
      </c>
      <c r="AA110" t="n">
        <v>1598.122264413441</v>
      </c>
      <c r="AB110" t="n">
        <v>2186.621386348841</v>
      </c>
      <c r="AC110" t="n">
        <v>1977.933310178097</v>
      </c>
      <c r="AD110" t="n">
        <v>1598122.264413441</v>
      </c>
      <c r="AE110" t="n">
        <v>2186621.386348841</v>
      </c>
      <c r="AF110" t="n">
        <v>2.259050110485792e-06</v>
      </c>
      <c r="AG110" t="n">
        <v>2.364166666666667</v>
      </c>
      <c r="AH110" t="n">
        <v>1977933.310178097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1.7629</v>
      </c>
      <c r="E111" t="n">
        <v>56.72</v>
      </c>
      <c r="F111" t="n">
        <v>53.14</v>
      </c>
      <c r="G111" t="n">
        <v>151.84</v>
      </c>
      <c r="H111" t="n">
        <v>1.85</v>
      </c>
      <c r="I111" t="n">
        <v>21</v>
      </c>
      <c r="J111" t="n">
        <v>271.46</v>
      </c>
      <c r="K111" t="n">
        <v>56.94</v>
      </c>
      <c r="L111" t="n">
        <v>28.25</v>
      </c>
      <c r="M111" t="n">
        <v>19</v>
      </c>
      <c r="N111" t="n">
        <v>71.27</v>
      </c>
      <c r="O111" t="n">
        <v>33714.85</v>
      </c>
      <c r="P111" t="n">
        <v>751.8099999999999</v>
      </c>
      <c r="Q111" t="n">
        <v>1367.32</v>
      </c>
      <c r="R111" t="n">
        <v>124.95</v>
      </c>
      <c r="S111" t="n">
        <v>104.26</v>
      </c>
      <c r="T111" t="n">
        <v>9426</v>
      </c>
      <c r="U111" t="n">
        <v>0.83</v>
      </c>
      <c r="V111" t="n">
        <v>0.9</v>
      </c>
      <c r="W111" t="n">
        <v>20.68</v>
      </c>
      <c r="X111" t="n">
        <v>0.57</v>
      </c>
      <c r="Y111" t="n">
        <v>1</v>
      </c>
      <c r="Z111" t="n">
        <v>10</v>
      </c>
      <c r="AA111" t="n">
        <v>1594.363007472885</v>
      </c>
      <c r="AB111" t="n">
        <v>2181.477805156061</v>
      </c>
      <c r="AC111" t="n">
        <v>1973.280625155295</v>
      </c>
      <c r="AD111" t="n">
        <v>1594363.007472885</v>
      </c>
      <c r="AE111" t="n">
        <v>2181477.805156061</v>
      </c>
      <c r="AF111" t="n">
        <v>2.259562802709449e-06</v>
      </c>
      <c r="AG111" t="n">
        <v>2.363333333333333</v>
      </c>
      <c r="AH111" t="n">
        <v>1973280.625155295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1.7653</v>
      </c>
      <c r="E112" t="n">
        <v>56.65</v>
      </c>
      <c r="F112" t="n">
        <v>53.11</v>
      </c>
      <c r="G112" t="n">
        <v>159.32</v>
      </c>
      <c r="H112" t="n">
        <v>1.87</v>
      </c>
      <c r="I112" t="n">
        <v>20</v>
      </c>
      <c r="J112" t="n">
        <v>271.94</v>
      </c>
      <c r="K112" t="n">
        <v>56.94</v>
      </c>
      <c r="L112" t="n">
        <v>28.5</v>
      </c>
      <c r="M112" t="n">
        <v>18</v>
      </c>
      <c r="N112" t="n">
        <v>71.5</v>
      </c>
      <c r="O112" t="n">
        <v>33773.97</v>
      </c>
      <c r="P112" t="n">
        <v>752.67</v>
      </c>
      <c r="Q112" t="n">
        <v>1367.23</v>
      </c>
      <c r="R112" t="n">
        <v>123.66</v>
      </c>
      <c r="S112" t="n">
        <v>104.26</v>
      </c>
      <c r="T112" t="n">
        <v>8786.190000000001</v>
      </c>
      <c r="U112" t="n">
        <v>0.84</v>
      </c>
      <c r="V112" t="n">
        <v>0.9</v>
      </c>
      <c r="W112" t="n">
        <v>20.68</v>
      </c>
      <c r="X112" t="n">
        <v>0.53</v>
      </c>
      <c r="Y112" t="n">
        <v>1</v>
      </c>
      <c r="Z112" t="n">
        <v>10</v>
      </c>
      <c r="AA112" t="n">
        <v>1593.074886796782</v>
      </c>
      <c r="AB112" t="n">
        <v>2179.715341619143</v>
      </c>
      <c r="AC112" t="n">
        <v>1971.686368664708</v>
      </c>
      <c r="AD112" t="n">
        <v>1593074.886796782</v>
      </c>
      <c r="AE112" t="n">
        <v>2179715.341619143</v>
      </c>
      <c r="AF112" t="n">
        <v>2.262638956051387e-06</v>
      </c>
      <c r="AG112" t="n">
        <v>2.360416666666667</v>
      </c>
      <c r="AH112" t="n">
        <v>1971686.368664708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1.7654</v>
      </c>
      <c r="E113" t="n">
        <v>56.64</v>
      </c>
      <c r="F113" t="n">
        <v>53.11</v>
      </c>
      <c r="G113" t="n">
        <v>159.32</v>
      </c>
      <c r="H113" t="n">
        <v>1.88</v>
      </c>
      <c r="I113" t="n">
        <v>20</v>
      </c>
      <c r="J113" t="n">
        <v>272.43</v>
      </c>
      <c r="K113" t="n">
        <v>56.94</v>
      </c>
      <c r="L113" t="n">
        <v>28.75</v>
      </c>
      <c r="M113" t="n">
        <v>18</v>
      </c>
      <c r="N113" t="n">
        <v>71.73</v>
      </c>
      <c r="O113" t="n">
        <v>33833.3</v>
      </c>
      <c r="P113" t="n">
        <v>754.1</v>
      </c>
      <c r="Q113" t="n">
        <v>1367.14</v>
      </c>
      <c r="R113" t="n">
        <v>123.82</v>
      </c>
      <c r="S113" t="n">
        <v>104.26</v>
      </c>
      <c r="T113" t="n">
        <v>8867.24</v>
      </c>
      <c r="U113" t="n">
        <v>0.84</v>
      </c>
      <c r="V113" t="n">
        <v>0.9</v>
      </c>
      <c r="W113" t="n">
        <v>20.67</v>
      </c>
      <c r="X113" t="n">
        <v>0.53</v>
      </c>
      <c r="Y113" t="n">
        <v>1</v>
      </c>
      <c r="Z113" t="n">
        <v>10</v>
      </c>
      <c r="AA113" t="n">
        <v>1594.941105403585</v>
      </c>
      <c r="AB113" t="n">
        <v>2182.268784248724</v>
      </c>
      <c r="AC113" t="n">
        <v>1973.996114313501</v>
      </c>
      <c r="AD113" t="n">
        <v>1594941.105403585</v>
      </c>
      <c r="AE113" t="n">
        <v>2182268.784248725</v>
      </c>
      <c r="AF113" t="n">
        <v>2.262767129107301e-06</v>
      </c>
      <c r="AG113" t="n">
        <v>2.36</v>
      </c>
      <c r="AH113" t="n">
        <v>1973996.114313501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1.7653</v>
      </c>
      <c r="E114" t="n">
        <v>56.65</v>
      </c>
      <c r="F114" t="n">
        <v>53.11</v>
      </c>
      <c r="G114" t="n">
        <v>159.33</v>
      </c>
      <c r="H114" t="n">
        <v>1.89</v>
      </c>
      <c r="I114" t="n">
        <v>20</v>
      </c>
      <c r="J114" t="n">
        <v>272.91</v>
      </c>
      <c r="K114" t="n">
        <v>56.94</v>
      </c>
      <c r="L114" t="n">
        <v>29</v>
      </c>
      <c r="M114" t="n">
        <v>18</v>
      </c>
      <c r="N114" t="n">
        <v>71.95999999999999</v>
      </c>
      <c r="O114" t="n">
        <v>33892.61</v>
      </c>
      <c r="P114" t="n">
        <v>754.45</v>
      </c>
      <c r="Q114" t="n">
        <v>1367.15</v>
      </c>
      <c r="R114" t="n">
        <v>123.96</v>
      </c>
      <c r="S114" t="n">
        <v>104.26</v>
      </c>
      <c r="T114" t="n">
        <v>8934.040000000001</v>
      </c>
      <c r="U114" t="n">
        <v>0.84</v>
      </c>
      <c r="V114" t="n">
        <v>0.9</v>
      </c>
      <c r="W114" t="n">
        <v>20.67</v>
      </c>
      <c r="X114" t="n">
        <v>0.53</v>
      </c>
      <c r="Y114" t="n">
        <v>1</v>
      </c>
      <c r="Z114" t="n">
        <v>10</v>
      </c>
      <c r="AA114" t="n">
        <v>1595.513675608048</v>
      </c>
      <c r="AB114" t="n">
        <v>2183.052200062486</v>
      </c>
      <c r="AC114" t="n">
        <v>1974.704762021528</v>
      </c>
      <c r="AD114" t="n">
        <v>1595513.675608048</v>
      </c>
      <c r="AE114" t="n">
        <v>2183052.200062486</v>
      </c>
      <c r="AF114" t="n">
        <v>2.262638956051387e-06</v>
      </c>
      <c r="AG114" t="n">
        <v>2.360416666666667</v>
      </c>
      <c r="AH114" t="n">
        <v>1974704.762021528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1.765</v>
      </c>
      <c r="E115" t="n">
        <v>56.66</v>
      </c>
      <c r="F115" t="n">
        <v>53.12</v>
      </c>
      <c r="G115" t="n">
        <v>159.36</v>
      </c>
      <c r="H115" t="n">
        <v>1.9</v>
      </c>
      <c r="I115" t="n">
        <v>20</v>
      </c>
      <c r="J115" t="n">
        <v>273.39</v>
      </c>
      <c r="K115" t="n">
        <v>56.94</v>
      </c>
      <c r="L115" t="n">
        <v>29.25</v>
      </c>
      <c r="M115" t="n">
        <v>18</v>
      </c>
      <c r="N115" t="n">
        <v>72.19</v>
      </c>
      <c r="O115" t="n">
        <v>33952</v>
      </c>
      <c r="P115" t="n">
        <v>753.74</v>
      </c>
      <c r="Q115" t="n">
        <v>1367.23</v>
      </c>
      <c r="R115" t="n">
        <v>124.18</v>
      </c>
      <c r="S115" t="n">
        <v>104.26</v>
      </c>
      <c r="T115" t="n">
        <v>9046.74</v>
      </c>
      <c r="U115" t="n">
        <v>0.84</v>
      </c>
      <c r="V115" t="n">
        <v>0.9</v>
      </c>
      <c r="W115" t="n">
        <v>20.68</v>
      </c>
      <c r="X115" t="n">
        <v>0.54</v>
      </c>
      <c r="Y115" t="n">
        <v>1</v>
      </c>
      <c r="Z115" t="n">
        <v>10</v>
      </c>
      <c r="AA115" t="n">
        <v>1594.913052012028</v>
      </c>
      <c r="AB115" t="n">
        <v>2182.230400360768</v>
      </c>
      <c r="AC115" t="n">
        <v>1973.961393729939</v>
      </c>
      <c r="AD115" t="n">
        <v>1594913.052012028</v>
      </c>
      <c r="AE115" t="n">
        <v>2182230.400360768</v>
      </c>
      <c r="AF115" t="n">
        <v>2.262254436883644e-06</v>
      </c>
      <c r="AG115" t="n">
        <v>2.360833333333333</v>
      </c>
      <c r="AH115" t="n">
        <v>1973961.393729939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1.7653</v>
      </c>
      <c r="E116" t="n">
        <v>56.65</v>
      </c>
      <c r="F116" t="n">
        <v>53.11</v>
      </c>
      <c r="G116" t="n">
        <v>159.32</v>
      </c>
      <c r="H116" t="n">
        <v>1.92</v>
      </c>
      <c r="I116" t="n">
        <v>20</v>
      </c>
      <c r="J116" t="n">
        <v>273.87</v>
      </c>
      <c r="K116" t="n">
        <v>56.94</v>
      </c>
      <c r="L116" t="n">
        <v>29.5</v>
      </c>
      <c r="M116" t="n">
        <v>18</v>
      </c>
      <c r="N116" t="n">
        <v>72.43000000000001</v>
      </c>
      <c r="O116" t="n">
        <v>34011.48</v>
      </c>
      <c r="P116" t="n">
        <v>751.83</v>
      </c>
      <c r="Q116" t="n">
        <v>1367.23</v>
      </c>
      <c r="R116" t="n">
        <v>123.86</v>
      </c>
      <c r="S116" t="n">
        <v>104.26</v>
      </c>
      <c r="T116" t="n">
        <v>8886.809999999999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1591.923997694837</v>
      </c>
      <c r="AB116" t="n">
        <v>2178.140644376218</v>
      </c>
      <c r="AC116" t="n">
        <v>1970.261958316545</v>
      </c>
      <c r="AD116" t="n">
        <v>1591923.997694837</v>
      </c>
      <c r="AE116" t="n">
        <v>2178140.644376218</v>
      </c>
      <c r="AF116" t="n">
        <v>2.262638956051387e-06</v>
      </c>
      <c r="AG116" t="n">
        <v>2.360416666666667</v>
      </c>
      <c r="AH116" t="n">
        <v>1970261.958316545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1.7673</v>
      </c>
      <c r="E117" t="n">
        <v>56.58</v>
      </c>
      <c r="F117" t="n">
        <v>53.09</v>
      </c>
      <c r="G117" t="n">
        <v>167.65</v>
      </c>
      <c r="H117" t="n">
        <v>1.93</v>
      </c>
      <c r="I117" t="n">
        <v>19</v>
      </c>
      <c r="J117" t="n">
        <v>274.35</v>
      </c>
      <c r="K117" t="n">
        <v>56.94</v>
      </c>
      <c r="L117" t="n">
        <v>29.75</v>
      </c>
      <c r="M117" t="n">
        <v>17</v>
      </c>
      <c r="N117" t="n">
        <v>72.66</v>
      </c>
      <c r="O117" t="n">
        <v>34071.05</v>
      </c>
      <c r="P117" t="n">
        <v>747.95</v>
      </c>
      <c r="Q117" t="n">
        <v>1367.18</v>
      </c>
      <c r="R117" t="n">
        <v>123.16</v>
      </c>
      <c r="S117" t="n">
        <v>104.26</v>
      </c>
      <c r="T117" t="n">
        <v>8540.67</v>
      </c>
      <c r="U117" t="n">
        <v>0.85</v>
      </c>
      <c r="V117" t="n">
        <v>0.9</v>
      </c>
      <c r="W117" t="n">
        <v>20.68</v>
      </c>
      <c r="X117" t="n">
        <v>0.51</v>
      </c>
      <c r="Y117" t="n">
        <v>1</v>
      </c>
      <c r="Z117" t="n">
        <v>10</v>
      </c>
      <c r="AA117" t="n">
        <v>1584.609480284163</v>
      </c>
      <c r="AB117" t="n">
        <v>2168.132598961201</v>
      </c>
      <c r="AC117" t="n">
        <v>1961.209066709558</v>
      </c>
      <c r="AD117" t="n">
        <v>1584609.480284163</v>
      </c>
      <c r="AE117" t="n">
        <v>2168132.598961201</v>
      </c>
      <c r="AF117" t="n">
        <v>2.265202417169669e-06</v>
      </c>
      <c r="AG117" t="n">
        <v>2.3575</v>
      </c>
      <c r="AH117" t="n">
        <v>1961209.066709558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1.7674</v>
      </c>
      <c r="E118" t="n">
        <v>56.58</v>
      </c>
      <c r="F118" t="n">
        <v>53.09</v>
      </c>
      <c r="G118" t="n">
        <v>167.64</v>
      </c>
      <c r="H118" t="n">
        <v>1.94</v>
      </c>
      <c r="I118" t="n">
        <v>19</v>
      </c>
      <c r="J118" t="n">
        <v>274.84</v>
      </c>
      <c r="K118" t="n">
        <v>56.94</v>
      </c>
      <c r="L118" t="n">
        <v>30</v>
      </c>
      <c r="M118" t="n">
        <v>17</v>
      </c>
      <c r="N118" t="n">
        <v>72.89</v>
      </c>
      <c r="O118" t="n">
        <v>34130.71</v>
      </c>
      <c r="P118" t="n">
        <v>748.83</v>
      </c>
      <c r="Q118" t="n">
        <v>1367.2</v>
      </c>
      <c r="R118" t="n">
        <v>123.23</v>
      </c>
      <c r="S118" t="n">
        <v>104.26</v>
      </c>
      <c r="T118" t="n">
        <v>8578.629999999999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1585.725463012538</v>
      </c>
      <c r="AB118" t="n">
        <v>2169.659535763846</v>
      </c>
      <c r="AC118" t="n">
        <v>1962.590274806828</v>
      </c>
      <c r="AD118" t="n">
        <v>1585725.463012538</v>
      </c>
      <c r="AE118" t="n">
        <v>2169659.535763846</v>
      </c>
      <c r="AF118" t="n">
        <v>2.265330590225583e-06</v>
      </c>
      <c r="AG118" t="n">
        <v>2.3575</v>
      </c>
      <c r="AH118" t="n">
        <v>1962590.274806828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1.7669</v>
      </c>
      <c r="E119" t="n">
        <v>56.6</v>
      </c>
      <c r="F119" t="n">
        <v>53.1</v>
      </c>
      <c r="G119" t="n">
        <v>167.69</v>
      </c>
      <c r="H119" t="n">
        <v>1.96</v>
      </c>
      <c r="I119" t="n">
        <v>19</v>
      </c>
      <c r="J119" t="n">
        <v>275.32</v>
      </c>
      <c r="K119" t="n">
        <v>56.94</v>
      </c>
      <c r="L119" t="n">
        <v>30.25</v>
      </c>
      <c r="M119" t="n">
        <v>17</v>
      </c>
      <c r="N119" t="n">
        <v>73.13</v>
      </c>
      <c r="O119" t="n">
        <v>34190.46</v>
      </c>
      <c r="P119" t="n">
        <v>749.01</v>
      </c>
      <c r="Q119" t="n">
        <v>1367.19</v>
      </c>
      <c r="R119" t="n">
        <v>123.51</v>
      </c>
      <c r="S119" t="n">
        <v>104.26</v>
      </c>
      <c r="T119" t="n">
        <v>8718.57</v>
      </c>
      <c r="U119" t="n">
        <v>0.84</v>
      </c>
      <c r="V119" t="n">
        <v>0.9</v>
      </c>
      <c r="W119" t="n">
        <v>20.68</v>
      </c>
      <c r="X119" t="n">
        <v>0.53</v>
      </c>
      <c r="Y119" t="n">
        <v>1</v>
      </c>
      <c r="Z119" t="n">
        <v>10</v>
      </c>
      <c r="AA119" t="n">
        <v>1586.5229212496</v>
      </c>
      <c r="AB119" t="n">
        <v>2170.750653305168</v>
      </c>
      <c r="AC119" t="n">
        <v>1963.577257621399</v>
      </c>
      <c r="AD119" t="n">
        <v>1586522.9212496</v>
      </c>
      <c r="AE119" t="n">
        <v>2170750.653305168</v>
      </c>
      <c r="AF119" t="n">
        <v>2.264689724946012e-06</v>
      </c>
      <c r="AG119" t="n">
        <v>2.358333333333333</v>
      </c>
      <c r="AH119" t="n">
        <v>1963577.257621399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1.7673</v>
      </c>
      <c r="E120" t="n">
        <v>56.58</v>
      </c>
      <c r="F120" t="n">
        <v>53.09</v>
      </c>
      <c r="G120" t="n">
        <v>167.65</v>
      </c>
      <c r="H120" t="n">
        <v>1.97</v>
      </c>
      <c r="I120" t="n">
        <v>19</v>
      </c>
      <c r="J120" t="n">
        <v>275.81</v>
      </c>
      <c r="K120" t="n">
        <v>56.94</v>
      </c>
      <c r="L120" t="n">
        <v>30.5</v>
      </c>
      <c r="M120" t="n">
        <v>17</v>
      </c>
      <c r="N120" t="n">
        <v>73.36</v>
      </c>
      <c r="O120" t="n">
        <v>34250.31</v>
      </c>
      <c r="P120" t="n">
        <v>748.91</v>
      </c>
      <c r="Q120" t="n">
        <v>1367.18</v>
      </c>
      <c r="R120" t="n">
        <v>123.06</v>
      </c>
      <c r="S120" t="n">
        <v>104.26</v>
      </c>
      <c r="T120" t="n">
        <v>8493.379999999999</v>
      </c>
      <c r="U120" t="n">
        <v>0.85</v>
      </c>
      <c r="V120" t="n">
        <v>0.9</v>
      </c>
      <c r="W120" t="n">
        <v>20.68</v>
      </c>
      <c r="X120" t="n">
        <v>0.51</v>
      </c>
      <c r="Y120" t="n">
        <v>1</v>
      </c>
      <c r="Z120" t="n">
        <v>10</v>
      </c>
      <c r="AA120" t="n">
        <v>1585.923293627627</v>
      </c>
      <c r="AB120" t="n">
        <v>2169.930216339082</v>
      </c>
      <c r="AC120" t="n">
        <v>1962.835122007865</v>
      </c>
      <c r="AD120" t="n">
        <v>1585923.293627627</v>
      </c>
      <c r="AE120" t="n">
        <v>2169930.216339082</v>
      </c>
      <c r="AF120" t="n">
        <v>2.265202417169669e-06</v>
      </c>
      <c r="AG120" t="n">
        <v>2.3575</v>
      </c>
      <c r="AH120" t="n">
        <v>1962835.122007865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1.7675</v>
      </c>
      <c r="E121" t="n">
        <v>56.58</v>
      </c>
      <c r="F121" t="n">
        <v>53.08</v>
      </c>
      <c r="G121" t="n">
        <v>167.63</v>
      </c>
      <c r="H121" t="n">
        <v>1.98</v>
      </c>
      <c r="I121" t="n">
        <v>19</v>
      </c>
      <c r="J121" t="n">
        <v>276.29</v>
      </c>
      <c r="K121" t="n">
        <v>56.94</v>
      </c>
      <c r="L121" t="n">
        <v>30.75</v>
      </c>
      <c r="M121" t="n">
        <v>17</v>
      </c>
      <c r="N121" t="n">
        <v>73.59999999999999</v>
      </c>
      <c r="O121" t="n">
        <v>34310.24</v>
      </c>
      <c r="P121" t="n">
        <v>747.42</v>
      </c>
      <c r="Q121" t="n">
        <v>1367.14</v>
      </c>
      <c r="R121" t="n">
        <v>123</v>
      </c>
      <c r="S121" t="n">
        <v>104.26</v>
      </c>
      <c r="T121" t="n">
        <v>8462.76</v>
      </c>
      <c r="U121" t="n">
        <v>0.85</v>
      </c>
      <c r="V121" t="n">
        <v>0.9</v>
      </c>
      <c r="W121" t="n">
        <v>20.68</v>
      </c>
      <c r="X121" t="n">
        <v>0.51</v>
      </c>
      <c r="Y121" t="n">
        <v>1</v>
      </c>
      <c r="Z121" t="n">
        <v>10</v>
      </c>
      <c r="AA121" t="n">
        <v>1583.606616852915</v>
      </c>
      <c r="AB121" t="n">
        <v>2166.760436971356</v>
      </c>
      <c r="AC121" t="n">
        <v>1959.967861934182</v>
      </c>
      <c r="AD121" t="n">
        <v>1583606.616852915</v>
      </c>
      <c r="AE121" t="n">
        <v>2166760.436971356</v>
      </c>
      <c r="AF121" t="n">
        <v>2.265458763281497e-06</v>
      </c>
      <c r="AG121" t="n">
        <v>2.3575</v>
      </c>
      <c r="AH121" t="n">
        <v>1959967.861934182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1.7672</v>
      </c>
      <c r="E122" t="n">
        <v>56.59</v>
      </c>
      <c r="F122" t="n">
        <v>53.09</v>
      </c>
      <c r="G122" t="n">
        <v>167.66</v>
      </c>
      <c r="H122" t="n">
        <v>1.99</v>
      </c>
      <c r="I122" t="n">
        <v>19</v>
      </c>
      <c r="J122" t="n">
        <v>276.78</v>
      </c>
      <c r="K122" t="n">
        <v>56.94</v>
      </c>
      <c r="L122" t="n">
        <v>31</v>
      </c>
      <c r="M122" t="n">
        <v>17</v>
      </c>
      <c r="N122" t="n">
        <v>73.84</v>
      </c>
      <c r="O122" t="n">
        <v>34370.27</v>
      </c>
      <c r="P122" t="n">
        <v>746.92</v>
      </c>
      <c r="Q122" t="n">
        <v>1367.28</v>
      </c>
      <c r="R122" t="n">
        <v>123.26</v>
      </c>
      <c r="S122" t="n">
        <v>104.26</v>
      </c>
      <c r="T122" t="n">
        <v>8592.83</v>
      </c>
      <c r="U122" t="n">
        <v>0.85</v>
      </c>
      <c r="V122" t="n">
        <v>0.9</v>
      </c>
      <c r="W122" t="n">
        <v>20.67</v>
      </c>
      <c r="X122" t="n">
        <v>0.51</v>
      </c>
      <c r="Y122" t="n">
        <v>1</v>
      </c>
      <c r="Z122" t="n">
        <v>10</v>
      </c>
      <c r="AA122" t="n">
        <v>1583.292142459967</v>
      </c>
      <c r="AB122" t="n">
        <v>2166.330159233292</v>
      </c>
      <c r="AC122" t="n">
        <v>1959.57864929954</v>
      </c>
      <c r="AD122" t="n">
        <v>1583292.142459967</v>
      </c>
      <c r="AE122" t="n">
        <v>2166330.159233292</v>
      </c>
      <c r="AF122" t="n">
        <v>2.265074244113755e-06</v>
      </c>
      <c r="AG122" t="n">
        <v>2.357916666666667</v>
      </c>
      <c r="AH122" t="n">
        <v>1959578.64929954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1.7674</v>
      </c>
      <c r="E123" t="n">
        <v>56.58</v>
      </c>
      <c r="F123" t="n">
        <v>53.09</v>
      </c>
      <c r="G123" t="n">
        <v>167.64</v>
      </c>
      <c r="H123" t="n">
        <v>2.01</v>
      </c>
      <c r="I123" t="n">
        <v>19</v>
      </c>
      <c r="J123" t="n">
        <v>277.27</v>
      </c>
      <c r="K123" t="n">
        <v>56.94</v>
      </c>
      <c r="L123" t="n">
        <v>31.25</v>
      </c>
      <c r="M123" t="n">
        <v>17</v>
      </c>
      <c r="N123" t="n">
        <v>74.06999999999999</v>
      </c>
      <c r="O123" t="n">
        <v>34430.39</v>
      </c>
      <c r="P123" t="n">
        <v>745.0700000000001</v>
      </c>
      <c r="Q123" t="n">
        <v>1367.17</v>
      </c>
      <c r="R123" t="n">
        <v>123.17</v>
      </c>
      <c r="S123" t="n">
        <v>104.26</v>
      </c>
      <c r="T123" t="n">
        <v>8547.27</v>
      </c>
      <c r="U123" t="n">
        <v>0.85</v>
      </c>
      <c r="V123" t="n">
        <v>0.9</v>
      </c>
      <c r="W123" t="n">
        <v>20.67</v>
      </c>
      <c r="X123" t="n">
        <v>0.51</v>
      </c>
      <c r="Y123" t="n">
        <v>1</v>
      </c>
      <c r="Z123" t="n">
        <v>10</v>
      </c>
      <c r="AA123" t="n">
        <v>1580.57998523306</v>
      </c>
      <c r="AB123" t="n">
        <v>2162.619266063505</v>
      </c>
      <c r="AC123" t="n">
        <v>1956.221918565607</v>
      </c>
      <c r="AD123" t="n">
        <v>1580579.98523306</v>
      </c>
      <c r="AE123" t="n">
        <v>2162619.266063505</v>
      </c>
      <c r="AF123" t="n">
        <v>2.265330590225583e-06</v>
      </c>
      <c r="AG123" t="n">
        <v>2.3575</v>
      </c>
      <c r="AH123" t="n">
        <v>1956221.918565607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1.7693</v>
      </c>
      <c r="E124" t="n">
        <v>56.52</v>
      </c>
      <c r="F124" t="n">
        <v>53.07</v>
      </c>
      <c r="G124" t="n">
        <v>176.9</v>
      </c>
      <c r="H124" t="n">
        <v>2.02</v>
      </c>
      <c r="I124" t="n">
        <v>18</v>
      </c>
      <c r="J124" t="n">
        <v>277.75</v>
      </c>
      <c r="K124" t="n">
        <v>56.94</v>
      </c>
      <c r="L124" t="n">
        <v>31.5</v>
      </c>
      <c r="M124" t="n">
        <v>16</v>
      </c>
      <c r="N124" t="n">
        <v>74.31</v>
      </c>
      <c r="O124" t="n">
        <v>34490.61</v>
      </c>
      <c r="P124" t="n">
        <v>744.78</v>
      </c>
      <c r="Q124" t="n">
        <v>1367.21</v>
      </c>
      <c r="R124" t="n">
        <v>122.18</v>
      </c>
      <c r="S124" t="n">
        <v>104.26</v>
      </c>
      <c r="T124" t="n">
        <v>8056.1</v>
      </c>
      <c r="U124" t="n">
        <v>0.85</v>
      </c>
      <c r="V124" t="n">
        <v>0.9</v>
      </c>
      <c r="W124" t="n">
        <v>20.68</v>
      </c>
      <c r="X124" t="n">
        <v>0.49</v>
      </c>
      <c r="Y124" t="n">
        <v>1</v>
      </c>
      <c r="Z124" t="n">
        <v>10</v>
      </c>
      <c r="AA124" t="n">
        <v>1578.28607728266</v>
      </c>
      <c r="AB124" t="n">
        <v>2159.480640005691</v>
      </c>
      <c r="AC124" t="n">
        <v>1953.382838573661</v>
      </c>
      <c r="AD124" t="n">
        <v>1578286.077282659</v>
      </c>
      <c r="AE124" t="n">
        <v>2159480.640005691</v>
      </c>
      <c r="AF124" t="n">
        <v>2.26776587828795e-06</v>
      </c>
      <c r="AG124" t="n">
        <v>2.355</v>
      </c>
      <c r="AH124" t="n">
        <v>1953382.838573661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1.7691</v>
      </c>
      <c r="E125" t="n">
        <v>56.52</v>
      </c>
      <c r="F125" t="n">
        <v>53.07</v>
      </c>
      <c r="G125" t="n">
        <v>176.91</v>
      </c>
      <c r="H125" t="n">
        <v>2.03</v>
      </c>
      <c r="I125" t="n">
        <v>18</v>
      </c>
      <c r="J125" t="n">
        <v>278.24</v>
      </c>
      <c r="K125" t="n">
        <v>56.94</v>
      </c>
      <c r="L125" t="n">
        <v>31.75</v>
      </c>
      <c r="M125" t="n">
        <v>16</v>
      </c>
      <c r="N125" t="n">
        <v>74.55</v>
      </c>
      <c r="O125" t="n">
        <v>34550.91</v>
      </c>
      <c r="P125" t="n">
        <v>746</v>
      </c>
      <c r="Q125" t="n">
        <v>1367.25</v>
      </c>
      <c r="R125" t="n">
        <v>122.72</v>
      </c>
      <c r="S125" t="n">
        <v>104.26</v>
      </c>
      <c r="T125" t="n">
        <v>8327.84</v>
      </c>
      <c r="U125" t="n">
        <v>0.85</v>
      </c>
      <c r="V125" t="n">
        <v>0.9</v>
      </c>
      <c r="W125" t="n">
        <v>20.67</v>
      </c>
      <c r="X125" t="n">
        <v>0.5</v>
      </c>
      <c r="Y125" t="n">
        <v>1</v>
      </c>
      <c r="Z125" t="n">
        <v>10</v>
      </c>
      <c r="AA125" t="n">
        <v>1580.129690555755</v>
      </c>
      <c r="AB125" t="n">
        <v>2162.003153020417</v>
      </c>
      <c r="AC125" t="n">
        <v>1955.664606486631</v>
      </c>
      <c r="AD125" t="n">
        <v>1580129.690555755</v>
      </c>
      <c r="AE125" t="n">
        <v>2162003.153020417</v>
      </c>
      <c r="AF125" t="n">
        <v>2.267509532176122e-06</v>
      </c>
      <c r="AG125" t="n">
        <v>2.355</v>
      </c>
      <c r="AH125" t="n">
        <v>1955664.606486631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1.769</v>
      </c>
      <c r="E126" t="n">
        <v>56.53</v>
      </c>
      <c r="F126" t="n">
        <v>53.08</v>
      </c>
      <c r="G126" t="n">
        <v>176.93</v>
      </c>
      <c r="H126" t="n">
        <v>2.04</v>
      </c>
      <c r="I126" t="n">
        <v>18</v>
      </c>
      <c r="J126" t="n">
        <v>278.73</v>
      </c>
      <c r="K126" t="n">
        <v>56.94</v>
      </c>
      <c r="L126" t="n">
        <v>32</v>
      </c>
      <c r="M126" t="n">
        <v>16</v>
      </c>
      <c r="N126" t="n">
        <v>74.79000000000001</v>
      </c>
      <c r="O126" t="n">
        <v>34611.32</v>
      </c>
      <c r="P126" t="n">
        <v>745.61</v>
      </c>
      <c r="Q126" t="n">
        <v>1367.2</v>
      </c>
      <c r="R126" t="n">
        <v>122.91</v>
      </c>
      <c r="S126" t="n">
        <v>104.26</v>
      </c>
      <c r="T126" t="n">
        <v>8423.610000000001</v>
      </c>
      <c r="U126" t="n">
        <v>0.85</v>
      </c>
      <c r="V126" t="n">
        <v>0.9</v>
      </c>
      <c r="W126" t="n">
        <v>20.67</v>
      </c>
      <c r="X126" t="n">
        <v>0.5</v>
      </c>
      <c r="Y126" t="n">
        <v>1</v>
      </c>
      <c r="Z126" t="n">
        <v>10</v>
      </c>
      <c r="AA126" t="n">
        <v>1579.789458573899</v>
      </c>
      <c r="AB126" t="n">
        <v>2161.537632612867</v>
      </c>
      <c r="AC126" t="n">
        <v>1955.243514693415</v>
      </c>
      <c r="AD126" t="n">
        <v>1579789.458573899</v>
      </c>
      <c r="AE126" t="n">
        <v>2161537.632612867</v>
      </c>
      <c r="AF126" t="n">
        <v>2.267381359120208e-06</v>
      </c>
      <c r="AG126" t="n">
        <v>2.355416666666667</v>
      </c>
      <c r="AH126" t="n">
        <v>1955243.514693415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1.7696</v>
      </c>
      <c r="E127" t="n">
        <v>56.51</v>
      </c>
      <c r="F127" t="n">
        <v>53.06</v>
      </c>
      <c r="G127" t="n">
        <v>176.87</v>
      </c>
      <c r="H127" t="n">
        <v>2.06</v>
      </c>
      <c r="I127" t="n">
        <v>18</v>
      </c>
      <c r="J127" t="n">
        <v>279.22</v>
      </c>
      <c r="K127" t="n">
        <v>56.94</v>
      </c>
      <c r="L127" t="n">
        <v>32.25</v>
      </c>
      <c r="M127" t="n">
        <v>16</v>
      </c>
      <c r="N127" t="n">
        <v>75.03</v>
      </c>
      <c r="O127" t="n">
        <v>34671.81</v>
      </c>
      <c r="P127" t="n">
        <v>745.25</v>
      </c>
      <c r="Q127" t="n">
        <v>1367.27</v>
      </c>
      <c r="R127" t="n">
        <v>122.38</v>
      </c>
      <c r="S127" t="n">
        <v>104.26</v>
      </c>
      <c r="T127" t="n">
        <v>8157.37</v>
      </c>
      <c r="U127" t="n">
        <v>0.85</v>
      </c>
      <c r="V127" t="n">
        <v>0.9</v>
      </c>
      <c r="W127" t="n">
        <v>20.67</v>
      </c>
      <c r="X127" t="n">
        <v>0.48</v>
      </c>
      <c r="Y127" t="n">
        <v>1</v>
      </c>
      <c r="Z127" t="n">
        <v>10</v>
      </c>
      <c r="AA127" t="n">
        <v>1578.560014208337</v>
      </c>
      <c r="AB127" t="n">
        <v>2159.855452592648</v>
      </c>
      <c r="AC127" t="n">
        <v>1953.721879573372</v>
      </c>
      <c r="AD127" t="n">
        <v>1578560.014208337</v>
      </c>
      <c r="AE127" t="n">
        <v>2159855.452592648</v>
      </c>
      <c r="AF127" t="n">
        <v>2.268150397455692e-06</v>
      </c>
      <c r="AG127" t="n">
        <v>2.354583333333333</v>
      </c>
      <c r="AH127" t="n">
        <v>1953721.879573372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1.7698</v>
      </c>
      <c r="E128" t="n">
        <v>56.5</v>
      </c>
      <c r="F128" t="n">
        <v>53.05</v>
      </c>
      <c r="G128" t="n">
        <v>176.84</v>
      </c>
      <c r="H128" t="n">
        <v>2.07</v>
      </c>
      <c r="I128" t="n">
        <v>18</v>
      </c>
      <c r="J128" t="n">
        <v>279.72</v>
      </c>
      <c r="K128" t="n">
        <v>56.94</v>
      </c>
      <c r="L128" t="n">
        <v>32.5</v>
      </c>
      <c r="M128" t="n">
        <v>16</v>
      </c>
      <c r="N128" t="n">
        <v>75.27</v>
      </c>
      <c r="O128" t="n">
        <v>34732.41</v>
      </c>
      <c r="P128" t="n">
        <v>744.05</v>
      </c>
      <c r="Q128" t="n">
        <v>1367.14</v>
      </c>
      <c r="R128" t="n">
        <v>122</v>
      </c>
      <c r="S128" t="n">
        <v>104.26</v>
      </c>
      <c r="T128" t="n">
        <v>7964.85</v>
      </c>
      <c r="U128" t="n">
        <v>0.85</v>
      </c>
      <c r="V128" t="n">
        <v>0.9</v>
      </c>
      <c r="W128" t="n">
        <v>20.67</v>
      </c>
      <c r="X128" t="n">
        <v>0.48</v>
      </c>
      <c r="Y128" t="n">
        <v>1</v>
      </c>
      <c r="Z128" t="n">
        <v>10</v>
      </c>
      <c r="AA128" t="n">
        <v>1576.639431360576</v>
      </c>
      <c r="AB128" t="n">
        <v>2157.227626410205</v>
      </c>
      <c r="AC128" t="n">
        <v>1951.344849433604</v>
      </c>
      <c r="AD128" t="n">
        <v>1576639.431360576</v>
      </c>
      <c r="AE128" t="n">
        <v>2157227.626410205</v>
      </c>
      <c r="AF128" t="n">
        <v>2.268406743567521e-06</v>
      </c>
      <c r="AG128" t="n">
        <v>2.354166666666667</v>
      </c>
      <c r="AH128" t="n">
        <v>1951344.849433604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1.7693</v>
      </c>
      <c r="E129" t="n">
        <v>56.52</v>
      </c>
      <c r="F129" t="n">
        <v>53.07</v>
      </c>
      <c r="G129" t="n">
        <v>176.89</v>
      </c>
      <c r="H129" t="n">
        <v>2.08</v>
      </c>
      <c r="I129" t="n">
        <v>18</v>
      </c>
      <c r="J129" t="n">
        <v>280.21</v>
      </c>
      <c r="K129" t="n">
        <v>56.94</v>
      </c>
      <c r="L129" t="n">
        <v>32.75</v>
      </c>
      <c r="M129" t="n">
        <v>16</v>
      </c>
      <c r="N129" t="n">
        <v>75.51000000000001</v>
      </c>
      <c r="O129" t="n">
        <v>34793.09</v>
      </c>
      <c r="P129" t="n">
        <v>743.37</v>
      </c>
      <c r="Q129" t="n">
        <v>1367.18</v>
      </c>
      <c r="R129" t="n">
        <v>122.4</v>
      </c>
      <c r="S129" t="n">
        <v>104.26</v>
      </c>
      <c r="T129" t="n">
        <v>8166.31</v>
      </c>
      <c r="U129" t="n">
        <v>0.85</v>
      </c>
      <c r="V129" t="n">
        <v>0.9</v>
      </c>
      <c r="W129" t="n">
        <v>20.68</v>
      </c>
      <c r="X129" t="n">
        <v>0.49</v>
      </c>
      <c r="Y129" t="n">
        <v>1</v>
      </c>
      <c r="Z129" t="n">
        <v>10</v>
      </c>
      <c r="AA129" t="n">
        <v>1576.358595207661</v>
      </c>
      <c r="AB129" t="n">
        <v>2156.843373996171</v>
      </c>
      <c r="AC129" t="n">
        <v>1950.997269530664</v>
      </c>
      <c r="AD129" t="n">
        <v>1576358.595207661</v>
      </c>
      <c r="AE129" t="n">
        <v>2156843.373996171</v>
      </c>
      <c r="AF129" t="n">
        <v>2.26776587828795e-06</v>
      </c>
      <c r="AG129" t="n">
        <v>2.355</v>
      </c>
      <c r="AH129" t="n">
        <v>1950997.269530664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1.769</v>
      </c>
      <c r="E130" t="n">
        <v>56.53</v>
      </c>
      <c r="F130" t="n">
        <v>53.08</v>
      </c>
      <c r="G130" t="n">
        <v>176.93</v>
      </c>
      <c r="H130" t="n">
        <v>2.09</v>
      </c>
      <c r="I130" t="n">
        <v>18</v>
      </c>
      <c r="J130" t="n">
        <v>280.7</v>
      </c>
      <c r="K130" t="n">
        <v>56.94</v>
      </c>
      <c r="L130" t="n">
        <v>33</v>
      </c>
      <c r="M130" t="n">
        <v>16</v>
      </c>
      <c r="N130" t="n">
        <v>75.76000000000001</v>
      </c>
      <c r="O130" t="n">
        <v>34853.88</v>
      </c>
      <c r="P130" t="n">
        <v>742.11</v>
      </c>
      <c r="Q130" t="n">
        <v>1367.18</v>
      </c>
      <c r="R130" t="n">
        <v>122.81</v>
      </c>
      <c r="S130" t="n">
        <v>104.26</v>
      </c>
      <c r="T130" t="n">
        <v>8368.98</v>
      </c>
      <c r="U130" t="n">
        <v>0.85</v>
      </c>
      <c r="V130" t="n">
        <v>0.9</v>
      </c>
      <c r="W130" t="n">
        <v>20.68</v>
      </c>
      <c r="X130" t="n">
        <v>0.5</v>
      </c>
      <c r="Y130" t="n">
        <v>1</v>
      </c>
      <c r="Z130" t="n">
        <v>10</v>
      </c>
      <c r="AA130" t="n">
        <v>1575.0041172048</v>
      </c>
      <c r="AB130" t="n">
        <v>2154.990117437305</v>
      </c>
      <c r="AC130" t="n">
        <v>1949.320885176714</v>
      </c>
      <c r="AD130" t="n">
        <v>1575004.1172048</v>
      </c>
      <c r="AE130" t="n">
        <v>2154990.117437305</v>
      </c>
      <c r="AF130" t="n">
        <v>2.267381359120208e-06</v>
      </c>
      <c r="AG130" t="n">
        <v>2.355416666666667</v>
      </c>
      <c r="AH130" t="n">
        <v>1949320.885176714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1.7712</v>
      </c>
      <c r="E131" t="n">
        <v>56.46</v>
      </c>
      <c r="F131" t="n">
        <v>53.05</v>
      </c>
      <c r="G131" t="n">
        <v>187.25</v>
      </c>
      <c r="H131" t="n">
        <v>2.11</v>
      </c>
      <c r="I131" t="n">
        <v>17</v>
      </c>
      <c r="J131" t="n">
        <v>281.19</v>
      </c>
      <c r="K131" t="n">
        <v>56.94</v>
      </c>
      <c r="L131" t="n">
        <v>33.25</v>
      </c>
      <c r="M131" t="n">
        <v>15</v>
      </c>
      <c r="N131" t="n">
        <v>76</v>
      </c>
      <c r="O131" t="n">
        <v>34914.76</v>
      </c>
      <c r="P131" t="n">
        <v>741.35</v>
      </c>
      <c r="Q131" t="n">
        <v>1367.26</v>
      </c>
      <c r="R131" t="n">
        <v>122</v>
      </c>
      <c r="S131" t="n">
        <v>104.26</v>
      </c>
      <c r="T131" t="n">
        <v>7968.83</v>
      </c>
      <c r="U131" t="n">
        <v>0.85</v>
      </c>
      <c r="V131" t="n">
        <v>0.9</v>
      </c>
      <c r="W131" t="n">
        <v>20.67</v>
      </c>
      <c r="X131" t="n">
        <v>0.48</v>
      </c>
      <c r="Y131" t="n">
        <v>1</v>
      </c>
      <c r="Z131" t="n">
        <v>10</v>
      </c>
      <c r="AA131" t="n">
        <v>1571.709236083985</v>
      </c>
      <c r="AB131" t="n">
        <v>2150.48191572791</v>
      </c>
      <c r="AC131" t="n">
        <v>1945.242939911162</v>
      </c>
      <c r="AD131" t="n">
        <v>1571709.236083985</v>
      </c>
      <c r="AE131" t="n">
        <v>2150481.91572791</v>
      </c>
      <c r="AF131" t="n">
        <v>2.270201166350318e-06</v>
      </c>
      <c r="AG131" t="n">
        <v>2.3525</v>
      </c>
      <c r="AH131" t="n">
        <v>1945242.939911162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1.7721</v>
      </c>
      <c r="E132" t="n">
        <v>56.43</v>
      </c>
      <c r="F132" t="n">
        <v>53.02</v>
      </c>
      <c r="G132" t="n">
        <v>187.15</v>
      </c>
      <c r="H132" t="n">
        <v>2.12</v>
      </c>
      <c r="I132" t="n">
        <v>17</v>
      </c>
      <c r="J132" t="n">
        <v>281.69</v>
      </c>
      <c r="K132" t="n">
        <v>56.94</v>
      </c>
      <c r="L132" t="n">
        <v>33.5</v>
      </c>
      <c r="M132" t="n">
        <v>15</v>
      </c>
      <c r="N132" t="n">
        <v>76.25</v>
      </c>
      <c r="O132" t="n">
        <v>34975.73</v>
      </c>
      <c r="P132" t="n">
        <v>740.98</v>
      </c>
      <c r="Q132" t="n">
        <v>1367.18</v>
      </c>
      <c r="R132" t="n">
        <v>121.14</v>
      </c>
      <c r="S132" t="n">
        <v>104.26</v>
      </c>
      <c r="T132" t="n">
        <v>7540.8</v>
      </c>
      <c r="U132" t="n">
        <v>0.86</v>
      </c>
      <c r="V132" t="n">
        <v>0.9</v>
      </c>
      <c r="W132" t="n">
        <v>20.67</v>
      </c>
      <c r="X132" t="n">
        <v>0.45</v>
      </c>
      <c r="Y132" t="n">
        <v>1</v>
      </c>
      <c r="Z132" t="n">
        <v>10</v>
      </c>
      <c r="AA132" t="n">
        <v>1570.103767524758</v>
      </c>
      <c r="AB132" t="n">
        <v>2148.285242816901</v>
      </c>
      <c r="AC132" t="n">
        <v>1943.25591437973</v>
      </c>
      <c r="AD132" t="n">
        <v>1570103.767524758</v>
      </c>
      <c r="AE132" t="n">
        <v>2148285.242816901</v>
      </c>
      <c r="AF132" t="n">
        <v>2.271354723853545e-06</v>
      </c>
      <c r="AG132" t="n">
        <v>2.35125</v>
      </c>
      <c r="AH132" t="n">
        <v>1943255.91437973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1.772</v>
      </c>
      <c r="E133" t="n">
        <v>56.43</v>
      </c>
      <c r="F133" t="n">
        <v>53.03</v>
      </c>
      <c r="G133" t="n">
        <v>187.15</v>
      </c>
      <c r="H133" t="n">
        <v>2.13</v>
      </c>
      <c r="I133" t="n">
        <v>17</v>
      </c>
      <c r="J133" t="n">
        <v>282.18</v>
      </c>
      <c r="K133" t="n">
        <v>56.94</v>
      </c>
      <c r="L133" t="n">
        <v>33.75</v>
      </c>
      <c r="M133" t="n">
        <v>15</v>
      </c>
      <c r="N133" t="n">
        <v>76.48999999999999</v>
      </c>
      <c r="O133" t="n">
        <v>35036.81</v>
      </c>
      <c r="P133" t="n">
        <v>741.04</v>
      </c>
      <c r="Q133" t="n">
        <v>1367.18</v>
      </c>
      <c r="R133" t="n">
        <v>121.22</v>
      </c>
      <c r="S133" t="n">
        <v>104.26</v>
      </c>
      <c r="T133" t="n">
        <v>7580.41</v>
      </c>
      <c r="U133" t="n">
        <v>0.86</v>
      </c>
      <c r="V133" t="n">
        <v>0.9</v>
      </c>
      <c r="W133" t="n">
        <v>20.67</v>
      </c>
      <c r="X133" t="n">
        <v>0.45</v>
      </c>
      <c r="Y133" t="n">
        <v>1</v>
      </c>
      <c r="Z133" t="n">
        <v>10</v>
      </c>
      <c r="AA133" t="n">
        <v>1570.373705096226</v>
      </c>
      <c r="AB133" t="n">
        <v>2148.654583310988</v>
      </c>
      <c r="AC133" t="n">
        <v>1943.590005535435</v>
      </c>
      <c r="AD133" t="n">
        <v>1570373.705096226</v>
      </c>
      <c r="AE133" t="n">
        <v>2148654.583310988</v>
      </c>
      <c r="AF133" t="n">
        <v>2.271226550797631e-06</v>
      </c>
      <c r="AG133" t="n">
        <v>2.35125</v>
      </c>
      <c r="AH133" t="n">
        <v>1943590.005535435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1.772</v>
      </c>
      <c r="E134" t="n">
        <v>56.44</v>
      </c>
      <c r="F134" t="n">
        <v>53.03</v>
      </c>
      <c r="G134" t="n">
        <v>187.16</v>
      </c>
      <c r="H134" t="n">
        <v>2.14</v>
      </c>
      <c r="I134" t="n">
        <v>17</v>
      </c>
      <c r="J134" t="n">
        <v>282.68</v>
      </c>
      <c r="K134" t="n">
        <v>56.94</v>
      </c>
      <c r="L134" t="n">
        <v>34</v>
      </c>
      <c r="M134" t="n">
        <v>15</v>
      </c>
      <c r="N134" t="n">
        <v>76.73999999999999</v>
      </c>
      <c r="O134" t="n">
        <v>35097.98</v>
      </c>
      <c r="P134" t="n">
        <v>741</v>
      </c>
      <c r="Q134" t="n">
        <v>1367.18</v>
      </c>
      <c r="R134" t="n">
        <v>121.09</v>
      </c>
      <c r="S134" t="n">
        <v>104.26</v>
      </c>
      <c r="T134" t="n">
        <v>7513.89</v>
      </c>
      <c r="U134" t="n">
        <v>0.86</v>
      </c>
      <c r="V134" t="n">
        <v>0.9</v>
      </c>
      <c r="W134" t="n">
        <v>20.67</v>
      </c>
      <c r="X134" t="n">
        <v>0.45</v>
      </c>
      <c r="Y134" t="n">
        <v>1</v>
      </c>
      <c r="Z134" t="n">
        <v>10</v>
      </c>
      <c r="AA134" t="n">
        <v>1570.32317422516</v>
      </c>
      <c r="AB134" t="n">
        <v>2148.585444743931</v>
      </c>
      <c r="AC134" t="n">
        <v>1943.527465456181</v>
      </c>
      <c r="AD134" t="n">
        <v>1570323.17422516</v>
      </c>
      <c r="AE134" t="n">
        <v>2148585.444743931</v>
      </c>
      <c r="AF134" t="n">
        <v>2.271226550797631e-06</v>
      </c>
      <c r="AG134" t="n">
        <v>2.351666666666667</v>
      </c>
      <c r="AH134" t="n">
        <v>1943527.465456181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1.7718</v>
      </c>
      <c r="E135" t="n">
        <v>56.44</v>
      </c>
      <c r="F135" t="n">
        <v>53.03</v>
      </c>
      <c r="G135" t="n">
        <v>187.18</v>
      </c>
      <c r="H135" t="n">
        <v>2.15</v>
      </c>
      <c r="I135" t="n">
        <v>17</v>
      </c>
      <c r="J135" t="n">
        <v>283.18</v>
      </c>
      <c r="K135" t="n">
        <v>56.94</v>
      </c>
      <c r="L135" t="n">
        <v>34.25</v>
      </c>
      <c r="M135" t="n">
        <v>15</v>
      </c>
      <c r="N135" t="n">
        <v>76.98</v>
      </c>
      <c r="O135" t="n">
        <v>35159.25</v>
      </c>
      <c r="P135" t="n">
        <v>740.5700000000001</v>
      </c>
      <c r="Q135" t="n">
        <v>1367.17</v>
      </c>
      <c r="R135" t="n">
        <v>121.52</v>
      </c>
      <c r="S135" t="n">
        <v>104.26</v>
      </c>
      <c r="T135" t="n">
        <v>7732.95</v>
      </c>
      <c r="U135" t="n">
        <v>0.86</v>
      </c>
      <c r="V135" t="n">
        <v>0.9</v>
      </c>
      <c r="W135" t="n">
        <v>20.67</v>
      </c>
      <c r="X135" t="n">
        <v>0.46</v>
      </c>
      <c r="Y135" t="n">
        <v>1</v>
      </c>
      <c r="Z135" t="n">
        <v>10</v>
      </c>
      <c r="AA135" t="n">
        <v>1569.91070134498</v>
      </c>
      <c r="AB135" t="n">
        <v>2148.021081152251</v>
      </c>
      <c r="AC135" t="n">
        <v>1943.016963933601</v>
      </c>
      <c r="AD135" t="n">
        <v>1569910.70134498</v>
      </c>
      <c r="AE135" t="n">
        <v>2148021.081152251</v>
      </c>
      <c r="AF135" t="n">
        <v>2.270970204685803e-06</v>
      </c>
      <c r="AG135" t="n">
        <v>2.351666666666667</v>
      </c>
      <c r="AH135" t="n">
        <v>1943016.963933601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1.7721</v>
      </c>
      <c r="E136" t="n">
        <v>56.43</v>
      </c>
      <c r="F136" t="n">
        <v>53.02</v>
      </c>
      <c r="G136" t="n">
        <v>187.14</v>
      </c>
      <c r="H136" t="n">
        <v>2.17</v>
      </c>
      <c r="I136" t="n">
        <v>17</v>
      </c>
      <c r="J136" t="n">
        <v>283.67</v>
      </c>
      <c r="K136" t="n">
        <v>56.94</v>
      </c>
      <c r="L136" t="n">
        <v>34.5</v>
      </c>
      <c r="M136" t="n">
        <v>15</v>
      </c>
      <c r="N136" t="n">
        <v>77.23</v>
      </c>
      <c r="O136" t="n">
        <v>35220.61</v>
      </c>
      <c r="P136" t="n">
        <v>739.1900000000001</v>
      </c>
      <c r="Q136" t="n">
        <v>1367.15</v>
      </c>
      <c r="R136" t="n">
        <v>120.96</v>
      </c>
      <c r="S136" t="n">
        <v>104.26</v>
      </c>
      <c r="T136" t="n">
        <v>7452.74</v>
      </c>
      <c r="U136" t="n">
        <v>0.86</v>
      </c>
      <c r="V136" t="n">
        <v>0.9</v>
      </c>
      <c r="W136" t="n">
        <v>20.67</v>
      </c>
      <c r="X136" t="n">
        <v>0.45</v>
      </c>
      <c r="Y136" t="n">
        <v>1</v>
      </c>
      <c r="Z136" t="n">
        <v>10</v>
      </c>
      <c r="AA136" t="n">
        <v>1567.660688482352</v>
      </c>
      <c r="AB136" t="n">
        <v>2144.942514290041</v>
      </c>
      <c r="AC136" t="n">
        <v>1940.232211171925</v>
      </c>
      <c r="AD136" t="n">
        <v>1567660.688482352</v>
      </c>
      <c r="AE136" t="n">
        <v>2144942.514290041</v>
      </c>
      <c r="AF136" t="n">
        <v>2.271354723853545e-06</v>
      </c>
      <c r="AG136" t="n">
        <v>2.35125</v>
      </c>
      <c r="AH136" t="n">
        <v>1940232.211171925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1.7717</v>
      </c>
      <c r="E137" t="n">
        <v>56.44</v>
      </c>
      <c r="F137" t="n">
        <v>53.03</v>
      </c>
      <c r="G137" t="n">
        <v>187.18</v>
      </c>
      <c r="H137" t="n">
        <v>2.18</v>
      </c>
      <c r="I137" t="n">
        <v>17</v>
      </c>
      <c r="J137" t="n">
        <v>284.17</v>
      </c>
      <c r="K137" t="n">
        <v>56.94</v>
      </c>
      <c r="L137" t="n">
        <v>34.75</v>
      </c>
      <c r="M137" t="n">
        <v>15</v>
      </c>
      <c r="N137" t="n">
        <v>77.48</v>
      </c>
      <c r="O137" t="n">
        <v>35282.08</v>
      </c>
      <c r="P137" t="n">
        <v>737.48</v>
      </c>
      <c r="Q137" t="n">
        <v>1367.2</v>
      </c>
      <c r="R137" t="n">
        <v>121.39</v>
      </c>
      <c r="S137" t="n">
        <v>104.26</v>
      </c>
      <c r="T137" t="n">
        <v>7667.48</v>
      </c>
      <c r="U137" t="n">
        <v>0.86</v>
      </c>
      <c r="V137" t="n">
        <v>0.9</v>
      </c>
      <c r="W137" t="n">
        <v>20.67</v>
      </c>
      <c r="X137" t="n">
        <v>0.46</v>
      </c>
      <c r="Y137" t="n">
        <v>1</v>
      </c>
      <c r="Z137" t="n">
        <v>10</v>
      </c>
      <c r="AA137" t="n">
        <v>1565.779604265178</v>
      </c>
      <c r="AB137" t="n">
        <v>2142.368731876525</v>
      </c>
      <c r="AC137" t="n">
        <v>1937.904066939628</v>
      </c>
      <c r="AD137" t="n">
        <v>1565779.604265178</v>
      </c>
      <c r="AE137" t="n">
        <v>2142368.731876525</v>
      </c>
      <c r="AF137" t="n">
        <v>2.270842031629889e-06</v>
      </c>
      <c r="AG137" t="n">
        <v>2.351666666666667</v>
      </c>
      <c r="AH137" t="n">
        <v>1937904.066939628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1.7717</v>
      </c>
      <c r="E138" t="n">
        <v>56.44</v>
      </c>
      <c r="F138" t="n">
        <v>53.03</v>
      </c>
      <c r="G138" t="n">
        <v>187.18</v>
      </c>
      <c r="H138" t="n">
        <v>2.19</v>
      </c>
      <c r="I138" t="n">
        <v>17</v>
      </c>
      <c r="J138" t="n">
        <v>284.67</v>
      </c>
      <c r="K138" t="n">
        <v>56.94</v>
      </c>
      <c r="L138" t="n">
        <v>35</v>
      </c>
      <c r="M138" t="n">
        <v>15</v>
      </c>
      <c r="N138" t="n">
        <v>77.73</v>
      </c>
      <c r="O138" t="n">
        <v>35343.65</v>
      </c>
      <c r="P138" t="n">
        <v>735.54</v>
      </c>
      <c r="Q138" t="n">
        <v>1367.17</v>
      </c>
      <c r="R138" t="n">
        <v>121.64</v>
      </c>
      <c r="S138" t="n">
        <v>104.26</v>
      </c>
      <c r="T138" t="n">
        <v>7793.17</v>
      </c>
      <c r="U138" t="n">
        <v>0.86</v>
      </c>
      <c r="V138" t="n">
        <v>0.9</v>
      </c>
      <c r="W138" t="n">
        <v>20.66</v>
      </c>
      <c r="X138" t="n">
        <v>0.46</v>
      </c>
      <c r="Y138" t="n">
        <v>1</v>
      </c>
      <c r="Z138" t="n">
        <v>10</v>
      </c>
      <c r="AA138" t="n">
        <v>1563.131200128561</v>
      </c>
      <c r="AB138" t="n">
        <v>2138.745068497461</v>
      </c>
      <c r="AC138" t="n">
        <v>1934.626240907619</v>
      </c>
      <c r="AD138" t="n">
        <v>1563131.200128561</v>
      </c>
      <c r="AE138" t="n">
        <v>2138745.068497461</v>
      </c>
      <c r="AF138" t="n">
        <v>2.270842031629889e-06</v>
      </c>
      <c r="AG138" t="n">
        <v>2.351666666666667</v>
      </c>
      <c r="AH138" t="n">
        <v>1934626.240907619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1.7738</v>
      </c>
      <c r="E139" t="n">
        <v>56.38</v>
      </c>
      <c r="F139" t="n">
        <v>53.01</v>
      </c>
      <c r="G139" t="n">
        <v>198.8</v>
      </c>
      <c r="H139" t="n">
        <v>2.2</v>
      </c>
      <c r="I139" t="n">
        <v>16</v>
      </c>
      <c r="J139" t="n">
        <v>285.17</v>
      </c>
      <c r="K139" t="n">
        <v>56.94</v>
      </c>
      <c r="L139" t="n">
        <v>35.25</v>
      </c>
      <c r="M139" t="n">
        <v>14</v>
      </c>
      <c r="N139" t="n">
        <v>77.98</v>
      </c>
      <c r="O139" t="n">
        <v>35405.32</v>
      </c>
      <c r="P139" t="n">
        <v>736.14</v>
      </c>
      <c r="Q139" t="n">
        <v>1367.27</v>
      </c>
      <c r="R139" t="n">
        <v>120.87</v>
      </c>
      <c r="S139" t="n">
        <v>104.26</v>
      </c>
      <c r="T139" t="n">
        <v>7411.45</v>
      </c>
      <c r="U139" t="n">
        <v>0.86</v>
      </c>
      <c r="V139" t="n">
        <v>0.9</v>
      </c>
      <c r="W139" t="n">
        <v>20.67</v>
      </c>
      <c r="X139" t="n">
        <v>0.44</v>
      </c>
      <c r="Y139" t="n">
        <v>1</v>
      </c>
      <c r="Z139" t="n">
        <v>10</v>
      </c>
      <c r="AA139" t="n">
        <v>1561.901726371082</v>
      </c>
      <c r="AB139" t="n">
        <v>2137.062848261923</v>
      </c>
      <c r="AC139" t="n">
        <v>1933.10456941035</v>
      </c>
      <c r="AD139" t="n">
        <v>1561901.726371082</v>
      </c>
      <c r="AE139" t="n">
        <v>2137062.848261923</v>
      </c>
      <c r="AF139" t="n">
        <v>2.273533665804085e-06</v>
      </c>
      <c r="AG139" t="n">
        <v>2.349166666666667</v>
      </c>
      <c r="AH139" t="n">
        <v>1933104.56941035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1.7739</v>
      </c>
      <c r="E140" t="n">
        <v>56.37</v>
      </c>
      <c r="F140" t="n">
        <v>53.01</v>
      </c>
      <c r="G140" t="n">
        <v>198.79</v>
      </c>
      <c r="H140" t="n">
        <v>2.21</v>
      </c>
      <c r="I140" t="n">
        <v>16</v>
      </c>
      <c r="J140" t="n">
        <v>285.67</v>
      </c>
      <c r="K140" t="n">
        <v>56.94</v>
      </c>
      <c r="L140" t="n">
        <v>35.5</v>
      </c>
      <c r="M140" t="n">
        <v>14</v>
      </c>
      <c r="N140" t="n">
        <v>78.23</v>
      </c>
      <c r="O140" t="n">
        <v>35467.08</v>
      </c>
      <c r="P140" t="n">
        <v>735.95</v>
      </c>
      <c r="Q140" t="n">
        <v>1367.16</v>
      </c>
      <c r="R140" t="n">
        <v>120.5</v>
      </c>
      <c r="S140" t="n">
        <v>104.26</v>
      </c>
      <c r="T140" t="n">
        <v>7225.26</v>
      </c>
      <c r="U140" t="n">
        <v>0.87</v>
      </c>
      <c r="V140" t="n">
        <v>0.9</v>
      </c>
      <c r="W140" t="n">
        <v>20.67</v>
      </c>
      <c r="X140" t="n">
        <v>0.43</v>
      </c>
      <c r="Y140" t="n">
        <v>1</v>
      </c>
      <c r="Z140" t="n">
        <v>10</v>
      </c>
      <c r="AA140" t="n">
        <v>1561.551923076277</v>
      </c>
      <c r="AB140" t="n">
        <v>2136.58423196174</v>
      </c>
      <c r="AC140" t="n">
        <v>1932.671631578114</v>
      </c>
      <c r="AD140" t="n">
        <v>1561551.923076277</v>
      </c>
      <c r="AE140" t="n">
        <v>2136584.23196174</v>
      </c>
      <c r="AF140" t="n">
        <v>2.273661838859998e-06</v>
      </c>
      <c r="AG140" t="n">
        <v>2.34875</v>
      </c>
      <c r="AH140" t="n">
        <v>1932671.631578114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1.7738</v>
      </c>
      <c r="E141" t="n">
        <v>56.38</v>
      </c>
      <c r="F141" t="n">
        <v>53.01</v>
      </c>
      <c r="G141" t="n">
        <v>198.8</v>
      </c>
      <c r="H141" t="n">
        <v>2.22</v>
      </c>
      <c r="I141" t="n">
        <v>16</v>
      </c>
      <c r="J141" t="n">
        <v>286.17</v>
      </c>
      <c r="K141" t="n">
        <v>56.94</v>
      </c>
      <c r="L141" t="n">
        <v>35.75</v>
      </c>
      <c r="M141" t="n">
        <v>14</v>
      </c>
      <c r="N141" t="n">
        <v>78.48</v>
      </c>
      <c r="O141" t="n">
        <v>35528.95</v>
      </c>
      <c r="P141" t="n">
        <v>736.89</v>
      </c>
      <c r="Q141" t="n">
        <v>1367.21</v>
      </c>
      <c r="R141" t="n">
        <v>120.63</v>
      </c>
      <c r="S141" t="n">
        <v>104.26</v>
      </c>
      <c r="T141" t="n">
        <v>7291.99</v>
      </c>
      <c r="U141" t="n">
        <v>0.86</v>
      </c>
      <c r="V141" t="n">
        <v>0.9</v>
      </c>
      <c r="W141" t="n">
        <v>20.67</v>
      </c>
      <c r="X141" t="n">
        <v>0.44</v>
      </c>
      <c r="Y141" t="n">
        <v>1</v>
      </c>
      <c r="Z141" t="n">
        <v>10</v>
      </c>
      <c r="AA141" t="n">
        <v>1562.924381793895</v>
      </c>
      <c r="AB141" t="n">
        <v>2138.462090527789</v>
      </c>
      <c r="AC141" t="n">
        <v>1934.370269958211</v>
      </c>
      <c r="AD141" t="n">
        <v>1562924.381793895</v>
      </c>
      <c r="AE141" t="n">
        <v>2138462.090527789</v>
      </c>
      <c r="AF141" t="n">
        <v>2.273533665804085e-06</v>
      </c>
      <c r="AG141" t="n">
        <v>2.349166666666667</v>
      </c>
      <c r="AH141" t="n">
        <v>1934370.269958211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1.7742</v>
      </c>
      <c r="E142" t="n">
        <v>56.36</v>
      </c>
      <c r="F142" t="n">
        <v>53</v>
      </c>
      <c r="G142" t="n">
        <v>198.75</v>
      </c>
      <c r="H142" t="n">
        <v>2.24</v>
      </c>
      <c r="I142" t="n">
        <v>16</v>
      </c>
      <c r="J142" t="n">
        <v>286.68</v>
      </c>
      <c r="K142" t="n">
        <v>56.94</v>
      </c>
      <c r="L142" t="n">
        <v>36</v>
      </c>
      <c r="M142" t="n">
        <v>14</v>
      </c>
      <c r="N142" t="n">
        <v>78.73</v>
      </c>
      <c r="O142" t="n">
        <v>35591.05</v>
      </c>
      <c r="P142" t="n">
        <v>736.66</v>
      </c>
      <c r="Q142" t="n">
        <v>1367.22</v>
      </c>
      <c r="R142" t="n">
        <v>120.27</v>
      </c>
      <c r="S142" t="n">
        <v>104.26</v>
      </c>
      <c r="T142" t="n">
        <v>7112.03</v>
      </c>
      <c r="U142" t="n">
        <v>0.87</v>
      </c>
      <c r="V142" t="n">
        <v>0.9</v>
      </c>
      <c r="W142" t="n">
        <v>20.67</v>
      </c>
      <c r="X142" t="n">
        <v>0.42</v>
      </c>
      <c r="Y142" t="n">
        <v>1</v>
      </c>
      <c r="Z142" t="n">
        <v>10</v>
      </c>
      <c r="AA142" t="n">
        <v>1562.155134443884</v>
      </c>
      <c r="AB142" t="n">
        <v>2137.409572366707</v>
      </c>
      <c r="AC142" t="n">
        <v>1933.418202653204</v>
      </c>
      <c r="AD142" t="n">
        <v>1562155.134443884</v>
      </c>
      <c r="AE142" t="n">
        <v>2137409.572366707</v>
      </c>
      <c r="AF142" t="n">
        <v>2.27404635802774e-06</v>
      </c>
      <c r="AG142" t="n">
        <v>2.348333333333333</v>
      </c>
      <c r="AH142" t="n">
        <v>1933418.202653204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1.7739</v>
      </c>
      <c r="E143" t="n">
        <v>56.37</v>
      </c>
      <c r="F143" t="n">
        <v>53.01</v>
      </c>
      <c r="G143" t="n">
        <v>198.78</v>
      </c>
      <c r="H143" t="n">
        <v>2.25</v>
      </c>
      <c r="I143" t="n">
        <v>16</v>
      </c>
      <c r="J143" t="n">
        <v>287.18</v>
      </c>
      <c r="K143" t="n">
        <v>56.94</v>
      </c>
      <c r="L143" t="n">
        <v>36.25</v>
      </c>
      <c r="M143" t="n">
        <v>14</v>
      </c>
      <c r="N143" t="n">
        <v>78.98999999999999</v>
      </c>
      <c r="O143" t="n">
        <v>35653.12</v>
      </c>
      <c r="P143" t="n">
        <v>734.6900000000001</v>
      </c>
      <c r="Q143" t="n">
        <v>1367.23</v>
      </c>
      <c r="R143" t="n">
        <v>120.56</v>
      </c>
      <c r="S143" t="n">
        <v>104.26</v>
      </c>
      <c r="T143" t="n">
        <v>7258.43</v>
      </c>
      <c r="U143" t="n">
        <v>0.86</v>
      </c>
      <c r="V143" t="n">
        <v>0.9</v>
      </c>
      <c r="W143" t="n">
        <v>20.67</v>
      </c>
      <c r="X143" t="n">
        <v>0.43</v>
      </c>
      <c r="Y143" t="n">
        <v>1</v>
      </c>
      <c r="Z143" t="n">
        <v>10</v>
      </c>
      <c r="AA143" t="n">
        <v>1559.833958818147</v>
      </c>
      <c r="AB143" t="n">
        <v>2134.233637472532</v>
      </c>
      <c r="AC143" t="n">
        <v>1930.545374527876</v>
      </c>
      <c r="AD143" t="n">
        <v>1559833.958818147</v>
      </c>
      <c r="AE143" t="n">
        <v>2134233.637472532</v>
      </c>
      <c r="AF143" t="n">
        <v>2.273661838859998e-06</v>
      </c>
      <c r="AG143" t="n">
        <v>2.34875</v>
      </c>
      <c r="AH143" t="n">
        <v>1930545.374527876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1.7742</v>
      </c>
      <c r="E144" t="n">
        <v>56.36</v>
      </c>
      <c r="F144" t="n">
        <v>53</v>
      </c>
      <c r="G144" t="n">
        <v>198.76</v>
      </c>
      <c r="H144" t="n">
        <v>2.26</v>
      </c>
      <c r="I144" t="n">
        <v>16</v>
      </c>
      <c r="J144" t="n">
        <v>287.68</v>
      </c>
      <c r="K144" t="n">
        <v>56.94</v>
      </c>
      <c r="L144" t="n">
        <v>36.5</v>
      </c>
      <c r="M144" t="n">
        <v>14</v>
      </c>
      <c r="N144" t="n">
        <v>79.23999999999999</v>
      </c>
      <c r="O144" t="n">
        <v>35715.3</v>
      </c>
      <c r="P144" t="n">
        <v>734.61</v>
      </c>
      <c r="Q144" t="n">
        <v>1367.17</v>
      </c>
      <c r="R144" t="n">
        <v>120.3</v>
      </c>
      <c r="S144" t="n">
        <v>104.26</v>
      </c>
      <c r="T144" t="n">
        <v>7125.84</v>
      </c>
      <c r="U144" t="n">
        <v>0.87</v>
      </c>
      <c r="V144" t="n">
        <v>0.9</v>
      </c>
      <c r="W144" t="n">
        <v>20.67</v>
      </c>
      <c r="X144" t="n">
        <v>0.43</v>
      </c>
      <c r="Y144" t="n">
        <v>1</v>
      </c>
      <c r="Z144" t="n">
        <v>10</v>
      </c>
      <c r="AA144" t="n">
        <v>1559.36050648956</v>
      </c>
      <c r="AB144" t="n">
        <v>2133.585839109316</v>
      </c>
      <c r="AC144" t="n">
        <v>1929.959401131255</v>
      </c>
      <c r="AD144" t="n">
        <v>1559360.50648956</v>
      </c>
      <c r="AE144" t="n">
        <v>2133585.839109316</v>
      </c>
      <c r="AF144" t="n">
        <v>2.27404635802774e-06</v>
      </c>
      <c r="AG144" t="n">
        <v>2.348333333333333</v>
      </c>
      <c r="AH144" t="n">
        <v>1929959.401131255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1.7742</v>
      </c>
      <c r="E145" t="n">
        <v>56.36</v>
      </c>
      <c r="F145" t="n">
        <v>53</v>
      </c>
      <c r="G145" t="n">
        <v>198.75</v>
      </c>
      <c r="H145" t="n">
        <v>2.27</v>
      </c>
      <c r="I145" t="n">
        <v>16</v>
      </c>
      <c r="J145" t="n">
        <v>288.19</v>
      </c>
      <c r="K145" t="n">
        <v>56.94</v>
      </c>
      <c r="L145" t="n">
        <v>36.75</v>
      </c>
      <c r="M145" t="n">
        <v>14</v>
      </c>
      <c r="N145" t="n">
        <v>79.5</v>
      </c>
      <c r="O145" t="n">
        <v>35777.58</v>
      </c>
      <c r="P145" t="n">
        <v>734.24</v>
      </c>
      <c r="Q145" t="n">
        <v>1367.16</v>
      </c>
      <c r="R145" t="n">
        <v>120.33</v>
      </c>
      <c r="S145" t="n">
        <v>104.26</v>
      </c>
      <c r="T145" t="n">
        <v>7138.77</v>
      </c>
      <c r="U145" t="n">
        <v>0.87</v>
      </c>
      <c r="V145" t="n">
        <v>0.9</v>
      </c>
      <c r="W145" t="n">
        <v>20.67</v>
      </c>
      <c r="X145" t="n">
        <v>0.43</v>
      </c>
      <c r="Y145" t="n">
        <v>1</v>
      </c>
      <c r="Z145" t="n">
        <v>10</v>
      </c>
      <c r="AA145" t="n">
        <v>1558.856110224633</v>
      </c>
      <c r="AB145" t="n">
        <v>2132.895701887251</v>
      </c>
      <c r="AC145" t="n">
        <v>1929.335129637049</v>
      </c>
      <c r="AD145" t="n">
        <v>1558856.110224633</v>
      </c>
      <c r="AE145" t="n">
        <v>2132895.701887251</v>
      </c>
      <c r="AF145" t="n">
        <v>2.27404635802774e-06</v>
      </c>
      <c r="AG145" t="n">
        <v>2.348333333333333</v>
      </c>
      <c r="AH145" t="n">
        <v>1929335.12963705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1.7736</v>
      </c>
      <c r="E146" t="n">
        <v>56.38</v>
      </c>
      <c r="F146" t="n">
        <v>53.02</v>
      </c>
      <c r="G146" t="n">
        <v>198.83</v>
      </c>
      <c r="H146" t="n">
        <v>2.28</v>
      </c>
      <c r="I146" t="n">
        <v>16</v>
      </c>
      <c r="J146" t="n">
        <v>288.7</v>
      </c>
      <c r="K146" t="n">
        <v>56.94</v>
      </c>
      <c r="L146" t="n">
        <v>37</v>
      </c>
      <c r="M146" t="n">
        <v>14</v>
      </c>
      <c r="N146" t="n">
        <v>79.75</v>
      </c>
      <c r="O146" t="n">
        <v>35839.97</v>
      </c>
      <c r="P146" t="n">
        <v>733.78</v>
      </c>
      <c r="Q146" t="n">
        <v>1367.19</v>
      </c>
      <c r="R146" t="n">
        <v>120.87</v>
      </c>
      <c r="S146" t="n">
        <v>104.26</v>
      </c>
      <c r="T146" t="n">
        <v>7409.98</v>
      </c>
      <c r="U146" t="n">
        <v>0.86</v>
      </c>
      <c r="V146" t="n">
        <v>0.9</v>
      </c>
      <c r="W146" t="n">
        <v>20.67</v>
      </c>
      <c r="X146" t="n">
        <v>0.45</v>
      </c>
      <c r="Y146" t="n">
        <v>1</v>
      </c>
      <c r="Z146" t="n">
        <v>10</v>
      </c>
      <c r="AA146" t="n">
        <v>1558.957512557562</v>
      </c>
      <c r="AB146" t="n">
        <v>2133.034445032718</v>
      </c>
      <c r="AC146" t="n">
        <v>1929.460631331442</v>
      </c>
      <c r="AD146" t="n">
        <v>1558957.512557562</v>
      </c>
      <c r="AE146" t="n">
        <v>2133034.445032719</v>
      </c>
      <c r="AF146" t="n">
        <v>2.273277319692256e-06</v>
      </c>
      <c r="AG146" t="n">
        <v>2.349166666666667</v>
      </c>
      <c r="AH146" t="n">
        <v>1929460.631331442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1.7737</v>
      </c>
      <c r="E147" t="n">
        <v>56.38</v>
      </c>
      <c r="F147" t="n">
        <v>53.02</v>
      </c>
      <c r="G147" t="n">
        <v>198.81</v>
      </c>
      <c r="H147" t="n">
        <v>2.29</v>
      </c>
      <c r="I147" t="n">
        <v>16</v>
      </c>
      <c r="J147" t="n">
        <v>289.2</v>
      </c>
      <c r="K147" t="n">
        <v>56.94</v>
      </c>
      <c r="L147" t="n">
        <v>37.25</v>
      </c>
      <c r="M147" t="n">
        <v>14</v>
      </c>
      <c r="N147" t="n">
        <v>80.01000000000001</v>
      </c>
      <c r="O147" t="n">
        <v>35902.46</v>
      </c>
      <c r="P147" t="n">
        <v>731.89</v>
      </c>
      <c r="Q147" t="n">
        <v>1367.21</v>
      </c>
      <c r="R147" t="n">
        <v>120.61</v>
      </c>
      <c r="S147" t="n">
        <v>104.26</v>
      </c>
      <c r="T147" t="n">
        <v>7281.74</v>
      </c>
      <c r="U147" t="n">
        <v>0.86</v>
      </c>
      <c r="V147" t="n">
        <v>0.9</v>
      </c>
      <c r="W147" t="n">
        <v>20.68</v>
      </c>
      <c r="X147" t="n">
        <v>0.44</v>
      </c>
      <c r="Y147" t="n">
        <v>1</v>
      </c>
      <c r="Z147" t="n">
        <v>10</v>
      </c>
      <c r="AA147" t="n">
        <v>1556.293752778909</v>
      </c>
      <c r="AB147" t="n">
        <v>2129.389771386779</v>
      </c>
      <c r="AC147" t="n">
        <v>1926.163800222938</v>
      </c>
      <c r="AD147" t="n">
        <v>1556293.752778909</v>
      </c>
      <c r="AE147" t="n">
        <v>2129389.771386778</v>
      </c>
      <c r="AF147" t="n">
        <v>2.27340549274817e-06</v>
      </c>
      <c r="AG147" t="n">
        <v>2.349166666666667</v>
      </c>
      <c r="AH147" t="n">
        <v>1926163.800222938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1.7765</v>
      </c>
      <c r="E148" t="n">
        <v>56.29</v>
      </c>
      <c r="F148" t="n">
        <v>52.97</v>
      </c>
      <c r="G148" t="n">
        <v>211.89</v>
      </c>
      <c r="H148" t="n">
        <v>2.31</v>
      </c>
      <c r="I148" t="n">
        <v>15</v>
      </c>
      <c r="J148" t="n">
        <v>289.71</v>
      </c>
      <c r="K148" t="n">
        <v>56.94</v>
      </c>
      <c r="L148" t="n">
        <v>37.5</v>
      </c>
      <c r="M148" t="n">
        <v>13</v>
      </c>
      <c r="N148" t="n">
        <v>80.27</v>
      </c>
      <c r="O148" t="n">
        <v>35965.05</v>
      </c>
      <c r="P148" t="n">
        <v>731.41</v>
      </c>
      <c r="Q148" t="n">
        <v>1367.19</v>
      </c>
      <c r="R148" t="n">
        <v>119.23</v>
      </c>
      <c r="S148" t="n">
        <v>104.26</v>
      </c>
      <c r="T148" t="n">
        <v>6595.35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1552.686265680796</v>
      </c>
      <c r="AB148" t="n">
        <v>2124.453848388042</v>
      </c>
      <c r="AC148" t="n">
        <v>1921.69895478759</v>
      </c>
      <c r="AD148" t="n">
        <v>1552686.265680796</v>
      </c>
      <c r="AE148" t="n">
        <v>2124453.848388042</v>
      </c>
      <c r="AF148" t="n">
        <v>2.276994338313765e-06</v>
      </c>
      <c r="AG148" t="n">
        <v>2.345416666666666</v>
      </c>
      <c r="AH148" t="n">
        <v>1921698.95478759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1.7765</v>
      </c>
      <c r="E149" t="n">
        <v>56.29</v>
      </c>
      <c r="F149" t="n">
        <v>52.97</v>
      </c>
      <c r="G149" t="n">
        <v>211.89</v>
      </c>
      <c r="H149" t="n">
        <v>2.32</v>
      </c>
      <c r="I149" t="n">
        <v>15</v>
      </c>
      <c r="J149" t="n">
        <v>290.22</v>
      </c>
      <c r="K149" t="n">
        <v>56.94</v>
      </c>
      <c r="L149" t="n">
        <v>37.75</v>
      </c>
      <c r="M149" t="n">
        <v>13</v>
      </c>
      <c r="N149" t="n">
        <v>80.52</v>
      </c>
      <c r="O149" t="n">
        <v>36027.75</v>
      </c>
      <c r="P149" t="n">
        <v>732.7</v>
      </c>
      <c r="Q149" t="n">
        <v>1367.21</v>
      </c>
      <c r="R149" t="n">
        <v>119.43</v>
      </c>
      <c r="S149" t="n">
        <v>104.26</v>
      </c>
      <c r="T149" t="n">
        <v>6698.2</v>
      </c>
      <c r="U149" t="n">
        <v>0.87</v>
      </c>
      <c r="V149" t="n">
        <v>0.9</v>
      </c>
      <c r="W149" t="n">
        <v>20.67</v>
      </c>
      <c r="X149" t="n">
        <v>0.4</v>
      </c>
      <c r="Y149" t="n">
        <v>1</v>
      </c>
      <c r="Z149" t="n">
        <v>10</v>
      </c>
      <c r="AA149" t="n">
        <v>1554.442559654935</v>
      </c>
      <c r="AB149" t="n">
        <v>2126.85688728568</v>
      </c>
      <c r="AC149" t="n">
        <v>1923.872651025524</v>
      </c>
      <c r="AD149" t="n">
        <v>1554442.559654935</v>
      </c>
      <c r="AE149" t="n">
        <v>2126856.88728568</v>
      </c>
      <c r="AF149" t="n">
        <v>2.276994338313765e-06</v>
      </c>
      <c r="AG149" t="n">
        <v>2.345416666666666</v>
      </c>
      <c r="AH149" t="n">
        <v>1923872.651025523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1.7767</v>
      </c>
      <c r="E150" t="n">
        <v>56.28</v>
      </c>
      <c r="F150" t="n">
        <v>52.96</v>
      </c>
      <c r="G150" t="n">
        <v>211.86</v>
      </c>
      <c r="H150" t="n">
        <v>2.33</v>
      </c>
      <c r="I150" t="n">
        <v>15</v>
      </c>
      <c r="J150" t="n">
        <v>290.73</v>
      </c>
      <c r="K150" t="n">
        <v>56.94</v>
      </c>
      <c r="L150" t="n">
        <v>38</v>
      </c>
      <c r="M150" t="n">
        <v>13</v>
      </c>
      <c r="N150" t="n">
        <v>80.78</v>
      </c>
      <c r="O150" t="n">
        <v>36090.56</v>
      </c>
      <c r="P150" t="n">
        <v>732.51</v>
      </c>
      <c r="Q150" t="n">
        <v>1367.26</v>
      </c>
      <c r="R150" t="n">
        <v>119</v>
      </c>
      <c r="S150" t="n">
        <v>104.26</v>
      </c>
      <c r="T150" t="n">
        <v>6483.14</v>
      </c>
      <c r="U150" t="n">
        <v>0.88</v>
      </c>
      <c r="V150" t="n">
        <v>0.9</v>
      </c>
      <c r="W150" t="n">
        <v>20.67</v>
      </c>
      <c r="X150" t="n">
        <v>0.39</v>
      </c>
      <c r="Y150" t="n">
        <v>1</v>
      </c>
      <c r="Z150" t="n">
        <v>10</v>
      </c>
      <c r="AA150" t="n">
        <v>1553.907052677894</v>
      </c>
      <c r="AB150" t="n">
        <v>2126.124183014793</v>
      </c>
      <c r="AC150" t="n">
        <v>1923.209875021893</v>
      </c>
      <c r="AD150" t="n">
        <v>1553907.052677894</v>
      </c>
      <c r="AE150" t="n">
        <v>2126124.183014793</v>
      </c>
      <c r="AF150" t="n">
        <v>2.277250684425593e-06</v>
      </c>
      <c r="AG150" t="n">
        <v>2.345</v>
      </c>
      <c r="AH150" t="n">
        <v>1923209.875021893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1.7767</v>
      </c>
      <c r="E151" t="n">
        <v>56.29</v>
      </c>
      <c r="F151" t="n">
        <v>52.97</v>
      </c>
      <c r="G151" t="n">
        <v>211.87</v>
      </c>
      <c r="H151" t="n">
        <v>2.34</v>
      </c>
      <c r="I151" t="n">
        <v>15</v>
      </c>
      <c r="J151" t="n">
        <v>291.24</v>
      </c>
      <c r="K151" t="n">
        <v>56.94</v>
      </c>
      <c r="L151" t="n">
        <v>38.25</v>
      </c>
      <c r="M151" t="n">
        <v>13</v>
      </c>
      <c r="N151" t="n">
        <v>81.04000000000001</v>
      </c>
      <c r="O151" t="n">
        <v>36153.47</v>
      </c>
      <c r="P151" t="n">
        <v>733.11</v>
      </c>
      <c r="Q151" t="n">
        <v>1367.23</v>
      </c>
      <c r="R151" t="n">
        <v>119.2</v>
      </c>
      <c r="S151" t="n">
        <v>104.26</v>
      </c>
      <c r="T151" t="n">
        <v>6581.08</v>
      </c>
      <c r="U151" t="n">
        <v>0.87</v>
      </c>
      <c r="V151" t="n">
        <v>0.9</v>
      </c>
      <c r="W151" t="n">
        <v>20.67</v>
      </c>
      <c r="X151" t="n">
        <v>0.39</v>
      </c>
      <c r="Y151" t="n">
        <v>1</v>
      </c>
      <c r="Z151" t="n">
        <v>10</v>
      </c>
      <c r="AA151" t="n">
        <v>1554.828449455414</v>
      </c>
      <c r="AB151" t="n">
        <v>2127.384878734952</v>
      </c>
      <c r="AC151" t="n">
        <v>1924.350251711918</v>
      </c>
      <c r="AD151" t="n">
        <v>1554828.449455414</v>
      </c>
      <c r="AE151" t="n">
        <v>2127384.878734952</v>
      </c>
      <c r="AF151" t="n">
        <v>2.277250684425593e-06</v>
      </c>
      <c r="AG151" t="n">
        <v>2.345416666666666</v>
      </c>
      <c r="AH151" t="n">
        <v>1924350.251711918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1.7763</v>
      </c>
      <c r="E152" t="n">
        <v>56.3</v>
      </c>
      <c r="F152" t="n">
        <v>52.98</v>
      </c>
      <c r="G152" t="n">
        <v>211.91</v>
      </c>
      <c r="H152" t="n">
        <v>2.35</v>
      </c>
      <c r="I152" t="n">
        <v>15</v>
      </c>
      <c r="J152" t="n">
        <v>291.75</v>
      </c>
      <c r="K152" t="n">
        <v>56.94</v>
      </c>
      <c r="L152" t="n">
        <v>38.5</v>
      </c>
      <c r="M152" t="n">
        <v>13</v>
      </c>
      <c r="N152" t="n">
        <v>81.31</v>
      </c>
      <c r="O152" t="n">
        <v>36216.49</v>
      </c>
      <c r="P152" t="n">
        <v>732.77</v>
      </c>
      <c r="Q152" t="n">
        <v>1367.22</v>
      </c>
      <c r="R152" t="n">
        <v>119.49</v>
      </c>
      <c r="S152" t="n">
        <v>104.26</v>
      </c>
      <c r="T152" t="n">
        <v>6726.01</v>
      </c>
      <c r="U152" t="n">
        <v>0.87</v>
      </c>
      <c r="V152" t="n">
        <v>0.9</v>
      </c>
      <c r="W152" t="n">
        <v>20.67</v>
      </c>
      <c r="X152" t="n">
        <v>0.4</v>
      </c>
      <c r="Y152" t="n">
        <v>1</v>
      </c>
      <c r="Z152" t="n">
        <v>10</v>
      </c>
      <c r="AA152" t="n">
        <v>1554.814791726887</v>
      </c>
      <c r="AB152" t="n">
        <v>2127.366191628244</v>
      </c>
      <c r="AC152" t="n">
        <v>1924.333348076447</v>
      </c>
      <c r="AD152" t="n">
        <v>1554814.791726887</v>
      </c>
      <c r="AE152" t="n">
        <v>2127366.191628244</v>
      </c>
      <c r="AF152" t="n">
        <v>2.276737992201936e-06</v>
      </c>
      <c r="AG152" t="n">
        <v>2.345833333333333</v>
      </c>
      <c r="AH152" t="n">
        <v>1924333.348076446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1.7763</v>
      </c>
      <c r="E153" t="n">
        <v>56.3</v>
      </c>
      <c r="F153" t="n">
        <v>52.98</v>
      </c>
      <c r="G153" t="n">
        <v>211.91</v>
      </c>
      <c r="H153" t="n">
        <v>2.36</v>
      </c>
      <c r="I153" t="n">
        <v>15</v>
      </c>
      <c r="J153" t="n">
        <v>292.26</v>
      </c>
      <c r="K153" t="n">
        <v>56.94</v>
      </c>
      <c r="L153" t="n">
        <v>38.75</v>
      </c>
      <c r="M153" t="n">
        <v>13</v>
      </c>
      <c r="N153" t="n">
        <v>81.56999999999999</v>
      </c>
      <c r="O153" t="n">
        <v>36279.61</v>
      </c>
      <c r="P153" t="n">
        <v>732.02</v>
      </c>
      <c r="Q153" t="n">
        <v>1367.15</v>
      </c>
      <c r="R153" t="n">
        <v>119.58</v>
      </c>
      <c r="S153" t="n">
        <v>104.26</v>
      </c>
      <c r="T153" t="n">
        <v>6770.48</v>
      </c>
      <c r="U153" t="n">
        <v>0.87</v>
      </c>
      <c r="V153" t="n">
        <v>0.9</v>
      </c>
      <c r="W153" t="n">
        <v>20.67</v>
      </c>
      <c r="X153" t="n">
        <v>0.4</v>
      </c>
      <c r="Y153" t="n">
        <v>1</v>
      </c>
      <c r="Z153" t="n">
        <v>10</v>
      </c>
      <c r="AA153" t="n">
        <v>1553.793575609684</v>
      </c>
      <c r="AB153" t="n">
        <v>2125.968918683814</v>
      </c>
      <c r="AC153" t="n">
        <v>1923.069428900747</v>
      </c>
      <c r="AD153" t="n">
        <v>1553793.575609684</v>
      </c>
      <c r="AE153" t="n">
        <v>2125968.918683813</v>
      </c>
      <c r="AF153" t="n">
        <v>2.276737992201936e-06</v>
      </c>
      <c r="AG153" t="n">
        <v>2.345833333333333</v>
      </c>
      <c r="AH153" t="n">
        <v>1923069.428900747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1.7766</v>
      </c>
      <c r="E154" t="n">
        <v>56.29</v>
      </c>
      <c r="F154" t="n">
        <v>52.97</v>
      </c>
      <c r="G154" t="n">
        <v>211.88</v>
      </c>
      <c r="H154" t="n">
        <v>2.37</v>
      </c>
      <c r="I154" t="n">
        <v>15</v>
      </c>
      <c r="J154" t="n">
        <v>292.77</v>
      </c>
      <c r="K154" t="n">
        <v>56.94</v>
      </c>
      <c r="L154" t="n">
        <v>39</v>
      </c>
      <c r="M154" t="n">
        <v>13</v>
      </c>
      <c r="N154" t="n">
        <v>81.83</v>
      </c>
      <c r="O154" t="n">
        <v>36342.85</v>
      </c>
      <c r="P154" t="n">
        <v>730.58</v>
      </c>
      <c r="Q154" t="n">
        <v>1367.23</v>
      </c>
      <c r="R154" t="n">
        <v>119.43</v>
      </c>
      <c r="S154" t="n">
        <v>104.26</v>
      </c>
      <c r="T154" t="n">
        <v>6698.57</v>
      </c>
      <c r="U154" t="n">
        <v>0.87</v>
      </c>
      <c r="V154" t="n">
        <v>0.9</v>
      </c>
      <c r="W154" t="n">
        <v>20.66</v>
      </c>
      <c r="X154" t="n">
        <v>0.39</v>
      </c>
      <c r="Y154" t="n">
        <v>1</v>
      </c>
      <c r="Z154" t="n">
        <v>10</v>
      </c>
      <c r="AA154" t="n">
        <v>1551.470280030032</v>
      </c>
      <c r="AB154" t="n">
        <v>2122.790083175167</v>
      </c>
      <c r="AC154" t="n">
        <v>1920.193976991521</v>
      </c>
      <c r="AD154" t="n">
        <v>1551470.280030032</v>
      </c>
      <c r="AE154" t="n">
        <v>2122790.083175167</v>
      </c>
      <c r="AF154" t="n">
        <v>2.277122511369678e-06</v>
      </c>
      <c r="AG154" t="n">
        <v>2.345416666666666</v>
      </c>
      <c r="AH154" t="n">
        <v>1920193.976991521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1.7764</v>
      </c>
      <c r="E155" t="n">
        <v>56.29</v>
      </c>
      <c r="F155" t="n">
        <v>52.97</v>
      </c>
      <c r="G155" t="n">
        <v>211.9</v>
      </c>
      <c r="H155" t="n">
        <v>2.38</v>
      </c>
      <c r="I155" t="n">
        <v>15</v>
      </c>
      <c r="J155" t="n">
        <v>293.29</v>
      </c>
      <c r="K155" t="n">
        <v>56.94</v>
      </c>
      <c r="L155" t="n">
        <v>39.25</v>
      </c>
      <c r="M155" t="n">
        <v>13</v>
      </c>
      <c r="N155" t="n">
        <v>82.09</v>
      </c>
      <c r="O155" t="n">
        <v>36406.19</v>
      </c>
      <c r="P155" t="n">
        <v>728.83</v>
      </c>
      <c r="Q155" t="n">
        <v>1367.14</v>
      </c>
      <c r="R155" t="n">
        <v>119.44</v>
      </c>
      <c r="S155" t="n">
        <v>104.26</v>
      </c>
      <c r="T155" t="n">
        <v>6703.38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1549.259520335092</v>
      </c>
      <c r="AB155" t="n">
        <v>2119.765224228715</v>
      </c>
      <c r="AC155" t="n">
        <v>1917.457806337503</v>
      </c>
      <c r="AD155" t="n">
        <v>1549259.520335092</v>
      </c>
      <c r="AE155" t="n">
        <v>2119765.224228715</v>
      </c>
      <c r="AF155" t="n">
        <v>2.276866165257851e-06</v>
      </c>
      <c r="AG155" t="n">
        <v>2.345416666666666</v>
      </c>
      <c r="AH155" t="n">
        <v>1917457.806337503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1.7767</v>
      </c>
      <c r="E156" t="n">
        <v>56.28</v>
      </c>
      <c r="F156" t="n">
        <v>52.97</v>
      </c>
      <c r="G156" t="n">
        <v>211.86</v>
      </c>
      <c r="H156" t="n">
        <v>2.39</v>
      </c>
      <c r="I156" t="n">
        <v>15</v>
      </c>
      <c r="J156" t="n">
        <v>293.8</v>
      </c>
      <c r="K156" t="n">
        <v>56.94</v>
      </c>
      <c r="L156" t="n">
        <v>39.5</v>
      </c>
      <c r="M156" t="n">
        <v>13</v>
      </c>
      <c r="N156" t="n">
        <v>82.36</v>
      </c>
      <c r="O156" t="n">
        <v>36469.64</v>
      </c>
      <c r="P156" t="n">
        <v>727.3099999999999</v>
      </c>
      <c r="Q156" t="n">
        <v>1367.23</v>
      </c>
      <c r="R156" t="n">
        <v>119.22</v>
      </c>
      <c r="S156" t="n">
        <v>104.26</v>
      </c>
      <c r="T156" t="n">
        <v>6588.82</v>
      </c>
      <c r="U156" t="n">
        <v>0.87</v>
      </c>
      <c r="V156" t="n">
        <v>0.9</v>
      </c>
      <c r="W156" t="n">
        <v>20.66</v>
      </c>
      <c r="X156" t="n">
        <v>0.39</v>
      </c>
      <c r="Y156" t="n">
        <v>1</v>
      </c>
      <c r="Z156" t="n">
        <v>10</v>
      </c>
      <c r="AA156" t="n">
        <v>1546.928756654732</v>
      </c>
      <c r="AB156" t="n">
        <v>2116.57617053521</v>
      </c>
      <c r="AC156" t="n">
        <v>1914.573111452641</v>
      </c>
      <c r="AD156" t="n">
        <v>1546928.756654732</v>
      </c>
      <c r="AE156" t="n">
        <v>2116576.17053521</v>
      </c>
      <c r="AF156" t="n">
        <v>2.277250684425593e-06</v>
      </c>
      <c r="AG156" t="n">
        <v>2.345</v>
      </c>
      <c r="AH156" t="n">
        <v>1914573.111452641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1.7765</v>
      </c>
      <c r="E157" t="n">
        <v>56.29</v>
      </c>
      <c r="F157" t="n">
        <v>52.97</v>
      </c>
      <c r="G157" t="n">
        <v>211.89</v>
      </c>
      <c r="H157" t="n">
        <v>2.41</v>
      </c>
      <c r="I157" t="n">
        <v>15</v>
      </c>
      <c r="J157" t="n">
        <v>294.32</v>
      </c>
      <c r="K157" t="n">
        <v>56.94</v>
      </c>
      <c r="L157" t="n">
        <v>39.75</v>
      </c>
      <c r="M157" t="n">
        <v>13</v>
      </c>
      <c r="N157" t="n">
        <v>82.62</v>
      </c>
      <c r="O157" t="n">
        <v>36533.2</v>
      </c>
      <c r="P157" t="n">
        <v>726.4400000000001</v>
      </c>
      <c r="Q157" t="n">
        <v>1367.17</v>
      </c>
      <c r="R157" t="n">
        <v>119.49</v>
      </c>
      <c r="S157" t="n">
        <v>104.26</v>
      </c>
      <c r="T157" t="n">
        <v>6725.05</v>
      </c>
      <c r="U157" t="n">
        <v>0.87</v>
      </c>
      <c r="V157" t="n">
        <v>0.9</v>
      </c>
      <c r="W157" t="n">
        <v>20.66</v>
      </c>
      <c r="X157" t="n">
        <v>0.4</v>
      </c>
      <c r="Y157" t="n">
        <v>1</v>
      </c>
      <c r="Z157" t="n">
        <v>10</v>
      </c>
      <c r="AA157" t="n">
        <v>1545.919768741676</v>
      </c>
      <c r="AB157" t="n">
        <v>2115.195628759161</v>
      </c>
      <c r="AC157" t="n">
        <v>1913.324326646096</v>
      </c>
      <c r="AD157" t="n">
        <v>1545919.768741676</v>
      </c>
      <c r="AE157" t="n">
        <v>2115195.628759161</v>
      </c>
      <c r="AF157" t="n">
        <v>2.276994338313765e-06</v>
      </c>
      <c r="AG157" t="n">
        <v>2.345416666666666</v>
      </c>
      <c r="AH157" t="n">
        <v>1913324.326646096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1.7789</v>
      </c>
      <c r="E158" t="n">
        <v>56.22</v>
      </c>
      <c r="F158" t="n">
        <v>52.94</v>
      </c>
      <c r="G158" t="n">
        <v>226.89</v>
      </c>
      <c r="H158" t="n">
        <v>2.42</v>
      </c>
      <c r="I158" t="n">
        <v>14</v>
      </c>
      <c r="J158" t="n">
        <v>294.83</v>
      </c>
      <c r="K158" t="n">
        <v>56.94</v>
      </c>
      <c r="L158" t="n">
        <v>40</v>
      </c>
      <c r="M158" t="n">
        <v>12</v>
      </c>
      <c r="N158" t="n">
        <v>82.89</v>
      </c>
      <c r="O158" t="n">
        <v>36596.87</v>
      </c>
      <c r="P158" t="n">
        <v>725.48</v>
      </c>
      <c r="Q158" t="n">
        <v>1367.14</v>
      </c>
      <c r="R158" t="n">
        <v>118.3</v>
      </c>
      <c r="S158" t="n">
        <v>104.26</v>
      </c>
      <c r="T158" t="n">
        <v>6135.72</v>
      </c>
      <c r="U158" t="n">
        <v>0.88</v>
      </c>
      <c r="V158" t="n">
        <v>0.91</v>
      </c>
      <c r="W158" t="n">
        <v>20.67</v>
      </c>
      <c r="X158" t="n">
        <v>0.37</v>
      </c>
      <c r="Y158" t="n">
        <v>1</v>
      </c>
      <c r="Z158" t="n">
        <v>10</v>
      </c>
      <c r="AA158" t="n">
        <v>1542.231870489769</v>
      </c>
      <c r="AB158" t="n">
        <v>2110.149683672314</v>
      </c>
      <c r="AC158" t="n">
        <v>1908.75995947631</v>
      </c>
      <c r="AD158" t="n">
        <v>1542231.870489769</v>
      </c>
      <c r="AE158" t="n">
        <v>2110149.683672315</v>
      </c>
      <c r="AF158" t="n">
        <v>2.280070491655703e-06</v>
      </c>
      <c r="AG158" t="n">
        <v>2.3425</v>
      </c>
      <c r="AH158" t="n">
        <v>1908759.95947631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1.4078</v>
      </c>
      <c r="E2" t="n">
        <v>71.03</v>
      </c>
      <c r="F2" t="n">
        <v>62.99</v>
      </c>
      <c r="G2" t="n">
        <v>10.59</v>
      </c>
      <c r="H2" t="n">
        <v>0.22</v>
      </c>
      <c r="I2" t="n">
        <v>357</v>
      </c>
      <c r="J2" t="n">
        <v>80.84</v>
      </c>
      <c r="K2" t="n">
        <v>35.1</v>
      </c>
      <c r="L2" t="n">
        <v>1</v>
      </c>
      <c r="M2" t="n">
        <v>355</v>
      </c>
      <c r="N2" t="n">
        <v>9.74</v>
      </c>
      <c r="O2" t="n">
        <v>10204.21</v>
      </c>
      <c r="P2" t="n">
        <v>494.96</v>
      </c>
      <c r="Q2" t="n">
        <v>1368.98</v>
      </c>
      <c r="R2" t="n">
        <v>444.9</v>
      </c>
      <c r="S2" t="n">
        <v>104.26</v>
      </c>
      <c r="T2" t="n">
        <v>167719.11</v>
      </c>
      <c r="U2" t="n">
        <v>0.23</v>
      </c>
      <c r="V2" t="n">
        <v>0.76</v>
      </c>
      <c r="W2" t="n">
        <v>21.23</v>
      </c>
      <c r="X2" t="n">
        <v>10.38</v>
      </c>
      <c r="Y2" t="n">
        <v>1</v>
      </c>
      <c r="Z2" t="n">
        <v>10</v>
      </c>
      <c r="AA2" t="n">
        <v>1373.872840182703</v>
      </c>
      <c r="AB2" t="n">
        <v>1879.793430929974</v>
      </c>
      <c r="AC2" t="n">
        <v>1700.388584188667</v>
      </c>
      <c r="AD2" t="n">
        <v>1373872.840182703</v>
      </c>
      <c r="AE2" t="n">
        <v>1879793.430929974</v>
      </c>
      <c r="AF2" t="n">
        <v>2.91561135388035e-06</v>
      </c>
      <c r="AG2" t="n">
        <v>2.959583333333333</v>
      </c>
      <c r="AH2" t="n">
        <v>1700388.584188667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1.4906</v>
      </c>
      <c r="E3" t="n">
        <v>67.08</v>
      </c>
      <c r="F3" t="n">
        <v>60.49</v>
      </c>
      <c r="G3" t="n">
        <v>13.29</v>
      </c>
      <c r="H3" t="n">
        <v>0.27</v>
      </c>
      <c r="I3" t="n">
        <v>273</v>
      </c>
      <c r="J3" t="n">
        <v>81.14</v>
      </c>
      <c r="K3" t="n">
        <v>35.1</v>
      </c>
      <c r="L3" t="n">
        <v>1.25</v>
      </c>
      <c r="M3" t="n">
        <v>271</v>
      </c>
      <c r="N3" t="n">
        <v>9.789999999999999</v>
      </c>
      <c r="O3" t="n">
        <v>10241.25</v>
      </c>
      <c r="P3" t="n">
        <v>472.47</v>
      </c>
      <c r="Q3" t="n">
        <v>1368.66</v>
      </c>
      <c r="R3" t="n">
        <v>362.98</v>
      </c>
      <c r="S3" t="n">
        <v>104.26</v>
      </c>
      <c r="T3" t="n">
        <v>127183.71</v>
      </c>
      <c r="U3" t="n">
        <v>0.29</v>
      </c>
      <c r="V3" t="n">
        <v>0.79</v>
      </c>
      <c r="W3" t="n">
        <v>21.11</v>
      </c>
      <c r="X3" t="n">
        <v>7.89</v>
      </c>
      <c r="Y3" t="n">
        <v>1</v>
      </c>
      <c r="Z3" t="n">
        <v>10</v>
      </c>
      <c r="AA3" t="n">
        <v>1242.603372290111</v>
      </c>
      <c r="AB3" t="n">
        <v>1700.18475375913</v>
      </c>
      <c r="AC3" t="n">
        <v>1537.921507084646</v>
      </c>
      <c r="AD3" t="n">
        <v>1242603.372290111</v>
      </c>
      <c r="AE3" t="n">
        <v>1700184.753759129</v>
      </c>
      <c r="AF3" t="n">
        <v>3.087093538921757e-06</v>
      </c>
      <c r="AG3" t="n">
        <v>2.795</v>
      </c>
      <c r="AH3" t="n">
        <v>1537921.507084646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1.5479</v>
      </c>
      <c r="E4" t="n">
        <v>64.59999999999999</v>
      </c>
      <c r="F4" t="n">
        <v>58.92</v>
      </c>
      <c r="G4" t="n">
        <v>16.07</v>
      </c>
      <c r="H4" t="n">
        <v>0.32</v>
      </c>
      <c r="I4" t="n">
        <v>220</v>
      </c>
      <c r="J4" t="n">
        <v>81.44</v>
      </c>
      <c r="K4" t="n">
        <v>35.1</v>
      </c>
      <c r="L4" t="n">
        <v>1.5</v>
      </c>
      <c r="M4" t="n">
        <v>218</v>
      </c>
      <c r="N4" t="n">
        <v>9.84</v>
      </c>
      <c r="O4" t="n">
        <v>10278.32</v>
      </c>
      <c r="P4" t="n">
        <v>457.42</v>
      </c>
      <c r="Q4" t="n">
        <v>1367.94</v>
      </c>
      <c r="R4" t="n">
        <v>312.68</v>
      </c>
      <c r="S4" t="n">
        <v>104.26</v>
      </c>
      <c r="T4" t="n">
        <v>102298.72</v>
      </c>
      <c r="U4" t="n">
        <v>0.33</v>
      </c>
      <c r="V4" t="n">
        <v>0.8100000000000001</v>
      </c>
      <c r="W4" t="n">
        <v>21</v>
      </c>
      <c r="X4" t="n">
        <v>6.33</v>
      </c>
      <c r="Y4" t="n">
        <v>1</v>
      </c>
      <c r="Z4" t="n">
        <v>10</v>
      </c>
      <c r="AA4" t="n">
        <v>1161.931534651271</v>
      </c>
      <c r="AB4" t="n">
        <v>1589.805986511372</v>
      </c>
      <c r="AC4" t="n">
        <v>1438.077134465442</v>
      </c>
      <c r="AD4" t="n">
        <v>1161931.534651271</v>
      </c>
      <c r="AE4" t="n">
        <v>1589805.986511372</v>
      </c>
      <c r="AF4" t="n">
        <v>3.205764181468528e-06</v>
      </c>
      <c r="AG4" t="n">
        <v>2.691666666666666</v>
      </c>
      <c r="AH4" t="n">
        <v>1438077.134465442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1.5892</v>
      </c>
      <c r="E5" t="n">
        <v>62.92</v>
      </c>
      <c r="F5" t="n">
        <v>57.86</v>
      </c>
      <c r="G5" t="n">
        <v>18.87</v>
      </c>
      <c r="H5" t="n">
        <v>0.38</v>
      </c>
      <c r="I5" t="n">
        <v>184</v>
      </c>
      <c r="J5" t="n">
        <v>81.73999999999999</v>
      </c>
      <c r="K5" t="n">
        <v>35.1</v>
      </c>
      <c r="L5" t="n">
        <v>1.75</v>
      </c>
      <c r="M5" t="n">
        <v>182</v>
      </c>
      <c r="N5" t="n">
        <v>9.890000000000001</v>
      </c>
      <c r="O5" t="n">
        <v>10315.41</v>
      </c>
      <c r="P5" t="n">
        <v>446.18</v>
      </c>
      <c r="Q5" t="n">
        <v>1367.8</v>
      </c>
      <c r="R5" t="n">
        <v>278.38</v>
      </c>
      <c r="S5" t="n">
        <v>104.26</v>
      </c>
      <c r="T5" t="n">
        <v>85326.14</v>
      </c>
      <c r="U5" t="n">
        <v>0.37</v>
      </c>
      <c r="V5" t="n">
        <v>0.83</v>
      </c>
      <c r="W5" t="n">
        <v>20.94</v>
      </c>
      <c r="X5" t="n">
        <v>5.28</v>
      </c>
      <c r="Y5" t="n">
        <v>1</v>
      </c>
      <c r="Z5" t="n">
        <v>10</v>
      </c>
      <c r="AA5" t="n">
        <v>1107.292984601512</v>
      </c>
      <c r="AB5" t="n">
        <v>1515.047111850588</v>
      </c>
      <c r="AC5" t="n">
        <v>1370.453141877544</v>
      </c>
      <c r="AD5" t="n">
        <v>1107292.984601513</v>
      </c>
      <c r="AE5" t="n">
        <v>1515047.111850588</v>
      </c>
      <c r="AF5" t="n">
        <v>3.291298169901017e-06</v>
      </c>
      <c r="AG5" t="n">
        <v>2.621666666666667</v>
      </c>
      <c r="AH5" t="n">
        <v>1370453.141877544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1.6202</v>
      </c>
      <c r="E6" t="n">
        <v>61.72</v>
      </c>
      <c r="F6" t="n">
        <v>57.11</v>
      </c>
      <c r="G6" t="n">
        <v>21.69</v>
      </c>
      <c r="H6" t="n">
        <v>0.43</v>
      </c>
      <c r="I6" t="n">
        <v>158</v>
      </c>
      <c r="J6" t="n">
        <v>82.04000000000001</v>
      </c>
      <c r="K6" t="n">
        <v>35.1</v>
      </c>
      <c r="L6" t="n">
        <v>2</v>
      </c>
      <c r="M6" t="n">
        <v>156</v>
      </c>
      <c r="N6" t="n">
        <v>9.94</v>
      </c>
      <c r="O6" t="n">
        <v>10352.53</v>
      </c>
      <c r="P6" t="n">
        <v>437.4</v>
      </c>
      <c r="Q6" t="n">
        <v>1367.96</v>
      </c>
      <c r="R6" t="n">
        <v>253.64</v>
      </c>
      <c r="S6" t="n">
        <v>104.26</v>
      </c>
      <c r="T6" t="n">
        <v>73087.31</v>
      </c>
      <c r="U6" t="n">
        <v>0.41</v>
      </c>
      <c r="V6" t="n">
        <v>0.84</v>
      </c>
      <c r="W6" t="n">
        <v>20.9</v>
      </c>
      <c r="X6" t="n">
        <v>4.52</v>
      </c>
      <c r="Y6" t="n">
        <v>1</v>
      </c>
      <c r="Z6" t="n">
        <v>10</v>
      </c>
      <c r="AA6" t="n">
        <v>1067.912055421677</v>
      </c>
      <c r="AB6" t="n">
        <v>1461.164387182759</v>
      </c>
      <c r="AC6" t="n">
        <v>1321.712908827133</v>
      </c>
      <c r="AD6" t="n">
        <v>1067912.055421677</v>
      </c>
      <c r="AE6" t="n">
        <v>1461164.387182759</v>
      </c>
      <c r="AF6" t="n">
        <v>3.355500437247438e-06</v>
      </c>
      <c r="AG6" t="n">
        <v>2.571666666666667</v>
      </c>
      <c r="AH6" t="n">
        <v>1321712.908827133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1.6443</v>
      </c>
      <c r="E7" t="n">
        <v>60.82</v>
      </c>
      <c r="F7" t="n">
        <v>56.55</v>
      </c>
      <c r="G7" t="n">
        <v>24.59</v>
      </c>
      <c r="H7" t="n">
        <v>0.48</v>
      </c>
      <c r="I7" t="n">
        <v>138</v>
      </c>
      <c r="J7" t="n">
        <v>82.34</v>
      </c>
      <c r="K7" t="n">
        <v>35.1</v>
      </c>
      <c r="L7" t="n">
        <v>2.25</v>
      </c>
      <c r="M7" t="n">
        <v>136</v>
      </c>
      <c r="N7" t="n">
        <v>9.99</v>
      </c>
      <c r="O7" t="n">
        <v>10389.66</v>
      </c>
      <c r="P7" t="n">
        <v>429.99</v>
      </c>
      <c r="Q7" t="n">
        <v>1367.75</v>
      </c>
      <c r="R7" t="n">
        <v>234.81</v>
      </c>
      <c r="S7" t="n">
        <v>104.26</v>
      </c>
      <c r="T7" t="n">
        <v>63769.85</v>
      </c>
      <c r="U7" t="n">
        <v>0.44</v>
      </c>
      <c r="V7" t="n">
        <v>0.85</v>
      </c>
      <c r="W7" t="n">
        <v>20.88</v>
      </c>
      <c r="X7" t="n">
        <v>3.96</v>
      </c>
      <c r="Y7" t="n">
        <v>1</v>
      </c>
      <c r="Z7" t="n">
        <v>10</v>
      </c>
      <c r="AA7" t="n">
        <v>1037.618777308924</v>
      </c>
      <c r="AB7" t="n">
        <v>1419.715787623781</v>
      </c>
      <c r="AC7" t="n">
        <v>1284.220105436589</v>
      </c>
      <c r="AD7" t="n">
        <v>1037618.777308924</v>
      </c>
      <c r="AE7" t="n">
        <v>1419715.787623781</v>
      </c>
      <c r="AF7" t="n">
        <v>3.405412522507075e-06</v>
      </c>
      <c r="AG7" t="n">
        <v>2.534166666666667</v>
      </c>
      <c r="AH7" t="n">
        <v>1284220.105436589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1.6641</v>
      </c>
      <c r="E8" t="n">
        <v>60.09</v>
      </c>
      <c r="F8" t="n">
        <v>56.08</v>
      </c>
      <c r="G8" t="n">
        <v>27.36</v>
      </c>
      <c r="H8" t="n">
        <v>0.53</v>
      </c>
      <c r="I8" t="n">
        <v>123</v>
      </c>
      <c r="J8" t="n">
        <v>82.65000000000001</v>
      </c>
      <c r="K8" t="n">
        <v>35.1</v>
      </c>
      <c r="L8" t="n">
        <v>2.5</v>
      </c>
      <c r="M8" t="n">
        <v>121</v>
      </c>
      <c r="N8" t="n">
        <v>10.04</v>
      </c>
      <c r="O8" t="n">
        <v>10426.82</v>
      </c>
      <c r="P8" t="n">
        <v>423.62</v>
      </c>
      <c r="Q8" t="n">
        <v>1367.83</v>
      </c>
      <c r="R8" t="n">
        <v>220.14</v>
      </c>
      <c r="S8" t="n">
        <v>104.26</v>
      </c>
      <c r="T8" t="n">
        <v>56510.53</v>
      </c>
      <c r="U8" t="n">
        <v>0.47</v>
      </c>
      <c r="V8" t="n">
        <v>0.85</v>
      </c>
      <c r="W8" t="n">
        <v>20.85</v>
      </c>
      <c r="X8" t="n">
        <v>3.5</v>
      </c>
      <c r="Y8" t="n">
        <v>1</v>
      </c>
      <c r="Z8" t="n">
        <v>10</v>
      </c>
      <c r="AA8" t="n">
        <v>1012.907284802068</v>
      </c>
      <c r="AB8" t="n">
        <v>1385.904433381794</v>
      </c>
      <c r="AC8" t="n">
        <v>1253.635659388924</v>
      </c>
      <c r="AD8" t="n">
        <v>1012907.284802068</v>
      </c>
      <c r="AE8" t="n">
        <v>1385904.433381794</v>
      </c>
      <c r="AF8" t="n">
        <v>3.446419131973498e-06</v>
      </c>
      <c r="AG8" t="n">
        <v>2.50375</v>
      </c>
      <c r="AH8" t="n">
        <v>1253635.659388924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1.6811</v>
      </c>
      <c r="E9" t="n">
        <v>59.49</v>
      </c>
      <c r="F9" t="n">
        <v>55.7</v>
      </c>
      <c r="G9" t="n">
        <v>30.38</v>
      </c>
      <c r="H9" t="n">
        <v>0.58</v>
      </c>
      <c r="I9" t="n">
        <v>110</v>
      </c>
      <c r="J9" t="n">
        <v>82.95</v>
      </c>
      <c r="K9" t="n">
        <v>35.1</v>
      </c>
      <c r="L9" t="n">
        <v>2.75</v>
      </c>
      <c r="M9" t="n">
        <v>108</v>
      </c>
      <c r="N9" t="n">
        <v>10.1</v>
      </c>
      <c r="O9" t="n">
        <v>10463.99</v>
      </c>
      <c r="P9" t="n">
        <v>417.49</v>
      </c>
      <c r="Q9" t="n">
        <v>1367.73</v>
      </c>
      <c r="R9" t="n">
        <v>208.26</v>
      </c>
      <c r="S9" t="n">
        <v>104.26</v>
      </c>
      <c r="T9" t="n">
        <v>50638.48</v>
      </c>
      <c r="U9" t="n">
        <v>0.5</v>
      </c>
      <c r="V9" t="n">
        <v>0.86</v>
      </c>
      <c r="W9" t="n">
        <v>20.81</v>
      </c>
      <c r="X9" t="n">
        <v>3.11</v>
      </c>
      <c r="Y9" t="n">
        <v>1</v>
      </c>
      <c r="Z9" t="n">
        <v>10</v>
      </c>
      <c r="AA9" t="n">
        <v>991.2623887248917</v>
      </c>
      <c r="AB9" t="n">
        <v>1356.28893166358</v>
      </c>
      <c r="AC9" t="n">
        <v>1226.846619589078</v>
      </c>
      <c r="AD9" t="n">
        <v>991262.3887248917</v>
      </c>
      <c r="AE9" t="n">
        <v>1356288.93166358</v>
      </c>
      <c r="AF9" t="n">
        <v>3.481626826969922e-06</v>
      </c>
      <c r="AG9" t="n">
        <v>2.47875</v>
      </c>
      <c r="AH9" t="n">
        <v>1226846.619589078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1.6935</v>
      </c>
      <c r="E10" t="n">
        <v>59.05</v>
      </c>
      <c r="F10" t="n">
        <v>55.43</v>
      </c>
      <c r="G10" t="n">
        <v>33.26</v>
      </c>
      <c r="H10" t="n">
        <v>0.63</v>
      </c>
      <c r="I10" t="n">
        <v>100</v>
      </c>
      <c r="J10" t="n">
        <v>83.25</v>
      </c>
      <c r="K10" t="n">
        <v>35.1</v>
      </c>
      <c r="L10" t="n">
        <v>3</v>
      </c>
      <c r="M10" t="n">
        <v>98</v>
      </c>
      <c r="N10" t="n">
        <v>10.15</v>
      </c>
      <c r="O10" t="n">
        <v>10501.19</v>
      </c>
      <c r="P10" t="n">
        <v>412.52</v>
      </c>
      <c r="Q10" t="n">
        <v>1367.54</v>
      </c>
      <c r="R10" t="n">
        <v>199.07</v>
      </c>
      <c r="S10" t="n">
        <v>104.26</v>
      </c>
      <c r="T10" t="n">
        <v>46092.65</v>
      </c>
      <c r="U10" t="n">
        <v>0.52</v>
      </c>
      <c r="V10" t="n">
        <v>0.86</v>
      </c>
      <c r="W10" t="n">
        <v>20.81</v>
      </c>
      <c r="X10" t="n">
        <v>2.85</v>
      </c>
      <c r="Y10" t="n">
        <v>1</v>
      </c>
      <c r="Z10" t="n">
        <v>10</v>
      </c>
      <c r="AA10" t="n">
        <v>975.1519371821906</v>
      </c>
      <c r="AB10" t="n">
        <v>1334.245901119896</v>
      </c>
      <c r="AC10" t="n">
        <v>1206.907344942896</v>
      </c>
      <c r="AD10" t="n">
        <v>975151.9371821906</v>
      </c>
      <c r="AE10" t="n">
        <v>1334245.901119896</v>
      </c>
      <c r="AF10" t="n">
        <v>3.50730773390849e-06</v>
      </c>
      <c r="AG10" t="n">
        <v>2.460416666666667</v>
      </c>
      <c r="AH10" t="n">
        <v>1206907.344942896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1.7057</v>
      </c>
      <c r="E11" t="n">
        <v>58.63</v>
      </c>
      <c r="F11" t="n">
        <v>55.17</v>
      </c>
      <c r="G11" t="n">
        <v>36.37</v>
      </c>
      <c r="H11" t="n">
        <v>0.68</v>
      </c>
      <c r="I11" t="n">
        <v>91</v>
      </c>
      <c r="J11" t="n">
        <v>83.55</v>
      </c>
      <c r="K11" t="n">
        <v>35.1</v>
      </c>
      <c r="L11" t="n">
        <v>3.25</v>
      </c>
      <c r="M11" t="n">
        <v>89</v>
      </c>
      <c r="N11" t="n">
        <v>10.2</v>
      </c>
      <c r="O11" t="n">
        <v>10538.42</v>
      </c>
      <c r="P11" t="n">
        <v>407.35</v>
      </c>
      <c r="Q11" t="n">
        <v>1367.56</v>
      </c>
      <c r="R11" t="n">
        <v>190.56</v>
      </c>
      <c r="S11" t="n">
        <v>104.26</v>
      </c>
      <c r="T11" t="n">
        <v>41880.55</v>
      </c>
      <c r="U11" t="n">
        <v>0.55</v>
      </c>
      <c r="V11" t="n">
        <v>0.87</v>
      </c>
      <c r="W11" t="n">
        <v>20.79</v>
      </c>
      <c r="X11" t="n">
        <v>2.58</v>
      </c>
      <c r="Y11" t="n">
        <v>1</v>
      </c>
      <c r="Z11" t="n">
        <v>10</v>
      </c>
      <c r="AA11" t="n">
        <v>959.1718255628258</v>
      </c>
      <c r="AB11" t="n">
        <v>1312.381207409512</v>
      </c>
      <c r="AC11" t="n">
        <v>1187.129386912941</v>
      </c>
      <c r="AD11" t="n">
        <v>959171.8255628258</v>
      </c>
      <c r="AE11" t="n">
        <v>1312381.207409512</v>
      </c>
      <c r="AF11" t="n">
        <v>3.53257443267063e-06</v>
      </c>
      <c r="AG11" t="n">
        <v>2.442916666666667</v>
      </c>
      <c r="AH11" t="n">
        <v>1187129.386912941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1.7151</v>
      </c>
      <c r="E12" t="n">
        <v>58.3</v>
      </c>
      <c r="F12" t="n">
        <v>54.97</v>
      </c>
      <c r="G12" t="n">
        <v>39.26</v>
      </c>
      <c r="H12" t="n">
        <v>0.73</v>
      </c>
      <c r="I12" t="n">
        <v>84</v>
      </c>
      <c r="J12" t="n">
        <v>83.84999999999999</v>
      </c>
      <c r="K12" t="n">
        <v>35.1</v>
      </c>
      <c r="L12" t="n">
        <v>3.5</v>
      </c>
      <c r="M12" t="n">
        <v>82</v>
      </c>
      <c r="N12" t="n">
        <v>10.25</v>
      </c>
      <c r="O12" t="n">
        <v>10575.66</v>
      </c>
      <c r="P12" t="n">
        <v>402.68</v>
      </c>
      <c r="Q12" t="n">
        <v>1367.51</v>
      </c>
      <c r="R12" t="n">
        <v>184.34</v>
      </c>
      <c r="S12" t="n">
        <v>104.26</v>
      </c>
      <c r="T12" t="n">
        <v>38804.73</v>
      </c>
      <c r="U12" t="n">
        <v>0.57</v>
      </c>
      <c r="V12" t="n">
        <v>0.87</v>
      </c>
      <c r="W12" t="n">
        <v>20.77</v>
      </c>
      <c r="X12" t="n">
        <v>2.38</v>
      </c>
      <c r="Y12" t="n">
        <v>1</v>
      </c>
      <c r="Z12" t="n">
        <v>10</v>
      </c>
      <c r="AA12" t="n">
        <v>946.0442332227107</v>
      </c>
      <c r="AB12" t="n">
        <v>1294.419456421266</v>
      </c>
      <c r="AC12" t="n">
        <v>1170.881880229537</v>
      </c>
      <c r="AD12" t="n">
        <v>946044.2332227107</v>
      </c>
      <c r="AE12" t="n">
        <v>1294419.456421267</v>
      </c>
      <c r="AF12" t="n">
        <v>3.552042216962771e-06</v>
      </c>
      <c r="AG12" t="n">
        <v>2.429166666666667</v>
      </c>
      <c r="AH12" t="n">
        <v>1170881.880229537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1.7246</v>
      </c>
      <c r="E13" t="n">
        <v>57.99</v>
      </c>
      <c r="F13" t="n">
        <v>54.77</v>
      </c>
      <c r="G13" t="n">
        <v>42.68</v>
      </c>
      <c r="H13" t="n">
        <v>0.78</v>
      </c>
      <c r="I13" t="n">
        <v>77</v>
      </c>
      <c r="J13" t="n">
        <v>84.15000000000001</v>
      </c>
      <c r="K13" t="n">
        <v>35.1</v>
      </c>
      <c r="L13" t="n">
        <v>3.75</v>
      </c>
      <c r="M13" t="n">
        <v>75</v>
      </c>
      <c r="N13" t="n">
        <v>10.3</v>
      </c>
      <c r="O13" t="n">
        <v>10612.93</v>
      </c>
      <c r="P13" t="n">
        <v>397.81</v>
      </c>
      <c r="Q13" t="n">
        <v>1367.52</v>
      </c>
      <c r="R13" t="n">
        <v>177.46</v>
      </c>
      <c r="S13" t="n">
        <v>104.26</v>
      </c>
      <c r="T13" t="n">
        <v>35400.66</v>
      </c>
      <c r="U13" t="n">
        <v>0.59</v>
      </c>
      <c r="V13" t="n">
        <v>0.88</v>
      </c>
      <c r="W13" t="n">
        <v>20.77</v>
      </c>
      <c r="X13" t="n">
        <v>2.19</v>
      </c>
      <c r="Y13" t="n">
        <v>1</v>
      </c>
      <c r="Z13" t="n">
        <v>10</v>
      </c>
      <c r="AA13" t="n">
        <v>932.7328627998814</v>
      </c>
      <c r="AB13" t="n">
        <v>1276.206252152535</v>
      </c>
      <c r="AC13" t="n">
        <v>1154.406918613821</v>
      </c>
      <c r="AD13" t="n">
        <v>932732.8627998815</v>
      </c>
      <c r="AE13" t="n">
        <v>1276206.252152535</v>
      </c>
      <c r="AF13" t="n">
        <v>3.571717105343125e-06</v>
      </c>
      <c r="AG13" t="n">
        <v>2.41625</v>
      </c>
      <c r="AH13" t="n">
        <v>1154406.918613821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1.7311</v>
      </c>
      <c r="E14" t="n">
        <v>57.77</v>
      </c>
      <c r="F14" t="n">
        <v>54.63</v>
      </c>
      <c r="G14" t="n">
        <v>45.53</v>
      </c>
      <c r="H14" t="n">
        <v>0.83</v>
      </c>
      <c r="I14" t="n">
        <v>72</v>
      </c>
      <c r="J14" t="n">
        <v>84.45999999999999</v>
      </c>
      <c r="K14" t="n">
        <v>35.1</v>
      </c>
      <c r="L14" t="n">
        <v>4</v>
      </c>
      <c r="M14" t="n">
        <v>70</v>
      </c>
      <c r="N14" t="n">
        <v>10.36</v>
      </c>
      <c r="O14" t="n">
        <v>10650.22</v>
      </c>
      <c r="P14" t="n">
        <v>394.04</v>
      </c>
      <c r="Q14" t="n">
        <v>1367.35</v>
      </c>
      <c r="R14" t="n">
        <v>173.26</v>
      </c>
      <c r="S14" t="n">
        <v>104.26</v>
      </c>
      <c r="T14" t="n">
        <v>33324.73</v>
      </c>
      <c r="U14" t="n">
        <v>0.6</v>
      </c>
      <c r="V14" t="n">
        <v>0.88</v>
      </c>
      <c r="W14" t="n">
        <v>20.76</v>
      </c>
      <c r="X14" t="n">
        <v>2.05</v>
      </c>
      <c r="Y14" t="n">
        <v>1</v>
      </c>
      <c r="Z14" t="n">
        <v>10</v>
      </c>
      <c r="AA14" t="n">
        <v>923.0734814060304</v>
      </c>
      <c r="AB14" t="n">
        <v>1262.989860387637</v>
      </c>
      <c r="AC14" t="n">
        <v>1142.451880729642</v>
      </c>
      <c r="AD14" t="n">
        <v>923073.4814060304</v>
      </c>
      <c r="AE14" t="n">
        <v>1262989.860387637</v>
      </c>
      <c r="AF14" t="n">
        <v>3.585178871077052e-06</v>
      </c>
      <c r="AG14" t="n">
        <v>2.407083333333333</v>
      </c>
      <c r="AH14" t="n">
        <v>1142451.880729642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1.739</v>
      </c>
      <c r="E15" t="n">
        <v>57.5</v>
      </c>
      <c r="F15" t="n">
        <v>54.46</v>
      </c>
      <c r="G15" t="n">
        <v>48.77</v>
      </c>
      <c r="H15" t="n">
        <v>0.88</v>
      </c>
      <c r="I15" t="n">
        <v>67</v>
      </c>
      <c r="J15" t="n">
        <v>84.76000000000001</v>
      </c>
      <c r="K15" t="n">
        <v>35.1</v>
      </c>
      <c r="L15" t="n">
        <v>4.25</v>
      </c>
      <c r="M15" t="n">
        <v>65</v>
      </c>
      <c r="N15" t="n">
        <v>10.41</v>
      </c>
      <c r="O15" t="n">
        <v>10687.53</v>
      </c>
      <c r="P15" t="n">
        <v>388.85</v>
      </c>
      <c r="Q15" t="n">
        <v>1367.43</v>
      </c>
      <c r="R15" t="n">
        <v>167.74</v>
      </c>
      <c r="S15" t="n">
        <v>104.26</v>
      </c>
      <c r="T15" t="n">
        <v>30589.29</v>
      </c>
      <c r="U15" t="n">
        <v>0.62</v>
      </c>
      <c r="V15" t="n">
        <v>0.88</v>
      </c>
      <c r="W15" t="n">
        <v>20.75</v>
      </c>
      <c r="X15" t="n">
        <v>1.88</v>
      </c>
      <c r="Y15" t="n">
        <v>1</v>
      </c>
      <c r="Z15" t="n">
        <v>10</v>
      </c>
      <c r="AA15" t="n">
        <v>910.5843244445645</v>
      </c>
      <c r="AB15" t="n">
        <v>1245.90164485024</v>
      </c>
      <c r="AC15" t="n">
        <v>1126.994540499674</v>
      </c>
      <c r="AD15" t="n">
        <v>910584.3244445644</v>
      </c>
      <c r="AE15" t="n">
        <v>1245901.64485024</v>
      </c>
      <c r="AF15" t="n">
        <v>3.601540094045979e-06</v>
      </c>
      <c r="AG15" t="n">
        <v>2.395833333333333</v>
      </c>
      <c r="AH15" t="n">
        <v>1126994.540499674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1.7441</v>
      </c>
      <c r="E16" t="n">
        <v>57.34</v>
      </c>
      <c r="F16" t="n">
        <v>54.36</v>
      </c>
      <c r="G16" t="n">
        <v>51.77</v>
      </c>
      <c r="H16" t="n">
        <v>0.93</v>
      </c>
      <c r="I16" t="n">
        <v>63</v>
      </c>
      <c r="J16" t="n">
        <v>85.06</v>
      </c>
      <c r="K16" t="n">
        <v>35.1</v>
      </c>
      <c r="L16" t="n">
        <v>4.5</v>
      </c>
      <c r="M16" t="n">
        <v>61</v>
      </c>
      <c r="N16" t="n">
        <v>10.46</v>
      </c>
      <c r="O16" t="n">
        <v>10724.86</v>
      </c>
      <c r="P16" t="n">
        <v>385.02</v>
      </c>
      <c r="Q16" t="n">
        <v>1367.33</v>
      </c>
      <c r="R16" t="n">
        <v>164.4</v>
      </c>
      <c r="S16" t="n">
        <v>104.26</v>
      </c>
      <c r="T16" t="n">
        <v>28943.09</v>
      </c>
      <c r="U16" t="n">
        <v>0.63</v>
      </c>
      <c r="V16" t="n">
        <v>0.88</v>
      </c>
      <c r="W16" t="n">
        <v>20.75</v>
      </c>
      <c r="X16" t="n">
        <v>1.78</v>
      </c>
      <c r="Y16" t="n">
        <v>1</v>
      </c>
      <c r="Z16" t="n">
        <v>10</v>
      </c>
      <c r="AA16" t="n">
        <v>901.9836533993215</v>
      </c>
      <c r="AB16" t="n">
        <v>1234.133827291312</v>
      </c>
      <c r="AC16" t="n">
        <v>1116.349826932334</v>
      </c>
      <c r="AD16" t="n">
        <v>901983.6533993215</v>
      </c>
      <c r="AE16" t="n">
        <v>1234133.827291312</v>
      </c>
      <c r="AF16" t="n">
        <v>3.612102402544906e-06</v>
      </c>
      <c r="AG16" t="n">
        <v>2.389166666666667</v>
      </c>
      <c r="AH16" t="n">
        <v>1116349.826932334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1.75</v>
      </c>
      <c r="E17" t="n">
        <v>57.14</v>
      </c>
      <c r="F17" t="n">
        <v>54.23</v>
      </c>
      <c r="G17" t="n">
        <v>55.15</v>
      </c>
      <c r="H17" t="n">
        <v>0.98</v>
      </c>
      <c r="I17" t="n">
        <v>59</v>
      </c>
      <c r="J17" t="n">
        <v>85.36</v>
      </c>
      <c r="K17" t="n">
        <v>35.1</v>
      </c>
      <c r="L17" t="n">
        <v>4.75</v>
      </c>
      <c r="M17" t="n">
        <v>57</v>
      </c>
      <c r="N17" t="n">
        <v>10.51</v>
      </c>
      <c r="O17" t="n">
        <v>10762.22</v>
      </c>
      <c r="P17" t="n">
        <v>380.94</v>
      </c>
      <c r="Q17" t="n">
        <v>1367.49</v>
      </c>
      <c r="R17" t="n">
        <v>160.17</v>
      </c>
      <c r="S17" t="n">
        <v>104.26</v>
      </c>
      <c r="T17" t="n">
        <v>26844.49</v>
      </c>
      <c r="U17" t="n">
        <v>0.65</v>
      </c>
      <c r="V17" t="n">
        <v>0.88</v>
      </c>
      <c r="W17" t="n">
        <v>20.74</v>
      </c>
      <c r="X17" t="n">
        <v>1.65</v>
      </c>
      <c r="Y17" t="n">
        <v>1</v>
      </c>
      <c r="Z17" t="n">
        <v>10</v>
      </c>
      <c r="AA17" t="n">
        <v>892.4845949918574</v>
      </c>
      <c r="AB17" t="n">
        <v>1221.136796509339</v>
      </c>
      <c r="AC17" t="n">
        <v>1104.593214526745</v>
      </c>
      <c r="AD17" t="n">
        <v>892484.5949918574</v>
      </c>
      <c r="AE17" t="n">
        <v>1221136.796509339</v>
      </c>
      <c r="AF17" t="n">
        <v>3.624321543749547e-06</v>
      </c>
      <c r="AG17" t="n">
        <v>2.380833333333333</v>
      </c>
      <c r="AH17" t="n">
        <v>1104593.214526745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1.7553</v>
      </c>
      <c r="E18" t="n">
        <v>56.97</v>
      </c>
      <c r="F18" t="n">
        <v>54.13</v>
      </c>
      <c r="G18" t="n">
        <v>59.05</v>
      </c>
      <c r="H18" t="n">
        <v>1.02</v>
      </c>
      <c r="I18" t="n">
        <v>55</v>
      </c>
      <c r="J18" t="n">
        <v>85.67</v>
      </c>
      <c r="K18" t="n">
        <v>35.1</v>
      </c>
      <c r="L18" t="n">
        <v>5</v>
      </c>
      <c r="M18" t="n">
        <v>53</v>
      </c>
      <c r="N18" t="n">
        <v>10.57</v>
      </c>
      <c r="O18" t="n">
        <v>10799.59</v>
      </c>
      <c r="P18" t="n">
        <v>376.77</v>
      </c>
      <c r="Q18" t="n">
        <v>1367.31</v>
      </c>
      <c r="R18" t="n">
        <v>157.07</v>
      </c>
      <c r="S18" t="n">
        <v>104.26</v>
      </c>
      <c r="T18" t="n">
        <v>25317.81</v>
      </c>
      <c r="U18" t="n">
        <v>0.66</v>
      </c>
      <c r="V18" t="n">
        <v>0.89</v>
      </c>
      <c r="W18" t="n">
        <v>20.73</v>
      </c>
      <c r="X18" t="n">
        <v>1.55</v>
      </c>
      <c r="Y18" t="n">
        <v>1</v>
      </c>
      <c r="Z18" t="n">
        <v>10</v>
      </c>
      <c r="AA18" t="n">
        <v>883.4192250855468</v>
      </c>
      <c r="AB18" t="n">
        <v>1208.73315746763</v>
      </c>
      <c r="AC18" t="n">
        <v>1093.37336138656</v>
      </c>
      <c r="AD18" t="n">
        <v>883419.2250855468</v>
      </c>
      <c r="AE18" t="n">
        <v>1208733.15746763</v>
      </c>
      <c r="AF18" t="n">
        <v>3.635298060424903e-06</v>
      </c>
      <c r="AG18" t="n">
        <v>2.37375</v>
      </c>
      <c r="AH18" t="n">
        <v>1093373.36138656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1.7593</v>
      </c>
      <c r="E19" t="n">
        <v>56.84</v>
      </c>
      <c r="F19" t="n">
        <v>54.05</v>
      </c>
      <c r="G19" t="n">
        <v>62.37</v>
      </c>
      <c r="H19" t="n">
        <v>1.07</v>
      </c>
      <c r="I19" t="n">
        <v>52</v>
      </c>
      <c r="J19" t="n">
        <v>85.97</v>
      </c>
      <c r="K19" t="n">
        <v>35.1</v>
      </c>
      <c r="L19" t="n">
        <v>5.25</v>
      </c>
      <c r="M19" t="n">
        <v>50</v>
      </c>
      <c r="N19" t="n">
        <v>10.62</v>
      </c>
      <c r="O19" t="n">
        <v>10836.99</v>
      </c>
      <c r="P19" t="n">
        <v>372.36</v>
      </c>
      <c r="Q19" t="n">
        <v>1367.34</v>
      </c>
      <c r="R19" t="n">
        <v>154.12</v>
      </c>
      <c r="S19" t="n">
        <v>104.26</v>
      </c>
      <c r="T19" t="n">
        <v>23856.08</v>
      </c>
      <c r="U19" t="n">
        <v>0.68</v>
      </c>
      <c r="V19" t="n">
        <v>0.89</v>
      </c>
      <c r="W19" t="n">
        <v>20.74</v>
      </c>
      <c r="X19" t="n">
        <v>1.47</v>
      </c>
      <c r="Y19" t="n">
        <v>1</v>
      </c>
      <c r="Z19" t="n">
        <v>10</v>
      </c>
      <c r="AA19" t="n">
        <v>874.8481198771415</v>
      </c>
      <c r="AB19" t="n">
        <v>1197.005793191016</v>
      </c>
      <c r="AC19" t="n">
        <v>1082.765240297047</v>
      </c>
      <c r="AD19" t="n">
        <v>874848.1198771414</v>
      </c>
      <c r="AE19" t="n">
        <v>1197005.793191015</v>
      </c>
      <c r="AF19" t="n">
        <v>3.643582223953473e-06</v>
      </c>
      <c r="AG19" t="n">
        <v>2.368333333333334</v>
      </c>
      <c r="AH19" t="n">
        <v>1082765.240297046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1.7638</v>
      </c>
      <c r="E20" t="n">
        <v>56.69</v>
      </c>
      <c r="F20" t="n">
        <v>53.96</v>
      </c>
      <c r="G20" t="n">
        <v>66.06999999999999</v>
      </c>
      <c r="H20" t="n">
        <v>1.12</v>
      </c>
      <c r="I20" t="n">
        <v>49</v>
      </c>
      <c r="J20" t="n">
        <v>86.27</v>
      </c>
      <c r="K20" t="n">
        <v>35.1</v>
      </c>
      <c r="L20" t="n">
        <v>5.5</v>
      </c>
      <c r="M20" t="n">
        <v>47</v>
      </c>
      <c r="N20" t="n">
        <v>10.67</v>
      </c>
      <c r="O20" t="n">
        <v>10874.42</v>
      </c>
      <c r="P20" t="n">
        <v>368.15</v>
      </c>
      <c r="Q20" t="n">
        <v>1367.38</v>
      </c>
      <c r="R20" t="n">
        <v>151.62</v>
      </c>
      <c r="S20" t="n">
        <v>104.26</v>
      </c>
      <c r="T20" t="n">
        <v>22621.95</v>
      </c>
      <c r="U20" t="n">
        <v>0.6899999999999999</v>
      </c>
      <c r="V20" t="n">
        <v>0.89</v>
      </c>
      <c r="W20" t="n">
        <v>20.72</v>
      </c>
      <c r="X20" t="n">
        <v>1.38</v>
      </c>
      <c r="Y20" t="n">
        <v>1</v>
      </c>
      <c r="Z20" t="n">
        <v>10</v>
      </c>
      <c r="AA20" t="n">
        <v>866.2805450754335</v>
      </c>
      <c r="AB20" t="n">
        <v>1185.283259372594</v>
      </c>
      <c r="AC20" t="n">
        <v>1072.161488653576</v>
      </c>
      <c r="AD20" t="n">
        <v>866280.5450754334</v>
      </c>
      <c r="AE20" t="n">
        <v>1185283.259372594</v>
      </c>
      <c r="AF20" t="n">
        <v>3.652901907923115e-06</v>
      </c>
      <c r="AG20" t="n">
        <v>2.362083333333333</v>
      </c>
      <c r="AH20" t="n">
        <v>1072161.488653576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1.7665</v>
      </c>
      <c r="E21" t="n">
        <v>56.61</v>
      </c>
      <c r="F21" t="n">
        <v>53.91</v>
      </c>
      <c r="G21" t="n">
        <v>68.81999999999999</v>
      </c>
      <c r="H21" t="n">
        <v>1.16</v>
      </c>
      <c r="I21" t="n">
        <v>47</v>
      </c>
      <c r="J21" t="n">
        <v>86.58</v>
      </c>
      <c r="K21" t="n">
        <v>35.1</v>
      </c>
      <c r="L21" t="n">
        <v>5.75</v>
      </c>
      <c r="M21" t="n">
        <v>44</v>
      </c>
      <c r="N21" t="n">
        <v>10.73</v>
      </c>
      <c r="O21" t="n">
        <v>10911.86</v>
      </c>
      <c r="P21" t="n">
        <v>363.5</v>
      </c>
      <c r="Q21" t="n">
        <v>1367.33</v>
      </c>
      <c r="R21" t="n">
        <v>149.86</v>
      </c>
      <c r="S21" t="n">
        <v>104.26</v>
      </c>
      <c r="T21" t="n">
        <v>21751.06</v>
      </c>
      <c r="U21" t="n">
        <v>0.7</v>
      </c>
      <c r="V21" t="n">
        <v>0.89</v>
      </c>
      <c r="W21" t="n">
        <v>20.72</v>
      </c>
      <c r="X21" t="n">
        <v>1.33</v>
      </c>
      <c r="Y21" t="n">
        <v>1</v>
      </c>
      <c r="Z21" t="n">
        <v>10</v>
      </c>
      <c r="AA21" t="n">
        <v>858.2815709572079</v>
      </c>
      <c r="AB21" t="n">
        <v>1174.338710094206</v>
      </c>
      <c r="AC21" t="n">
        <v>1062.261471797546</v>
      </c>
      <c r="AD21" t="n">
        <v>858281.5709572079</v>
      </c>
      <c r="AE21" t="n">
        <v>1174338.710094206</v>
      </c>
      <c r="AF21" t="n">
        <v>3.6584937183049e-06</v>
      </c>
      <c r="AG21" t="n">
        <v>2.35875</v>
      </c>
      <c r="AH21" t="n">
        <v>1062261.471797546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1.7711</v>
      </c>
      <c r="E22" t="n">
        <v>56.46</v>
      </c>
      <c r="F22" t="n">
        <v>53.81</v>
      </c>
      <c r="G22" t="n">
        <v>73.38</v>
      </c>
      <c r="H22" t="n">
        <v>1.21</v>
      </c>
      <c r="I22" t="n">
        <v>44</v>
      </c>
      <c r="J22" t="n">
        <v>86.88</v>
      </c>
      <c r="K22" t="n">
        <v>35.1</v>
      </c>
      <c r="L22" t="n">
        <v>6</v>
      </c>
      <c r="M22" t="n">
        <v>38</v>
      </c>
      <c r="N22" t="n">
        <v>10.78</v>
      </c>
      <c r="O22" t="n">
        <v>10949.33</v>
      </c>
      <c r="P22" t="n">
        <v>359.31</v>
      </c>
      <c r="Q22" t="n">
        <v>1367.35</v>
      </c>
      <c r="R22" t="n">
        <v>146.55</v>
      </c>
      <c r="S22" t="n">
        <v>104.26</v>
      </c>
      <c r="T22" t="n">
        <v>20109.94</v>
      </c>
      <c r="U22" t="n">
        <v>0.71</v>
      </c>
      <c r="V22" t="n">
        <v>0.89</v>
      </c>
      <c r="W22" t="n">
        <v>20.72</v>
      </c>
      <c r="X22" t="n">
        <v>1.23</v>
      </c>
      <c r="Y22" t="n">
        <v>1</v>
      </c>
      <c r="Z22" t="n">
        <v>10</v>
      </c>
      <c r="AA22" t="n">
        <v>849.7086798203529</v>
      </c>
      <c r="AB22" t="n">
        <v>1162.608902231497</v>
      </c>
      <c r="AC22" t="n">
        <v>1051.651140334364</v>
      </c>
      <c r="AD22" t="n">
        <v>849708.6798203529</v>
      </c>
      <c r="AE22" t="n">
        <v>1162608.902231497</v>
      </c>
      <c r="AF22" t="n">
        <v>3.668020506362756e-06</v>
      </c>
      <c r="AG22" t="n">
        <v>2.3525</v>
      </c>
      <c r="AH22" t="n">
        <v>1051651.140334364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1.7727</v>
      </c>
      <c r="E23" t="n">
        <v>56.41</v>
      </c>
      <c r="F23" t="n">
        <v>53.78</v>
      </c>
      <c r="G23" t="n">
        <v>75.04000000000001</v>
      </c>
      <c r="H23" t="n">
        <v>1.26</v>
      </c>
      <c r="I23" t="n">
        <v>43</v>
      </c>
      <c r="J23" t="n">
        <v>87.19</v>
      </c>
      <c r="K23" t="n">
        <v>35.1</v>
      </c>
      <c r="L23" t="n">
        <v>6.25</v>
      </c>
      <c r="M23" t="n">
        <v>31</v>
      </c>
      <c r="N23" t="n">
        <v>10.83</v>
      </c>
      <c r="O23" t="n">
        <v>10986.82</v>
      </c>
      <c r="P23" t="n">
        <v>356.43</v>
      </c>
      <c r="Q23" t="n">
        <v>1367.54</v>
      </c>
      <c r="R23" t="n">
        <v>145.31</v>
      </c>
      <c r="S23" t="n">
        <v>104.26</v>
      </c>
      <c r="T23" t="n">
        <v>19494.95</v>
      </c>
      <c r="U23" t="n">
        <v>0.72</v>
      </c>
      <c r="V23" t="n">
        <v>0.89</v>
      </c>
      <c r="W23" t="n">
        <v>20.72</v>
      </c>
      <c r="X23" t="n">
        <v>1.2</v>
      </c>
      <c r="Y23" t="n">
        <v>1</v>
      </c>
      <c r="Z23" t="n">
        <v>10</v>
      </c>
      <c r="AA23" t="n">
        <v>844.8268393503732</v>
      </c>
      <c r="AB23" t="n">
        <v>1155.929352728869</v>
      </c>
      <c r="AC23" t="n">
        <v>1045.609077661461</v>
      </c>
      <c r="AD23" t="n">
        <v>844826.8393503733</v>
      </c>
      <c r="AE23" t="n">
        <v>1155929.352728869</v>
      </c>
      <c r="AF23" t="n">
        <v>3.671334171774184e-06</v>
      </c>
      <c r="AG23" t="n">
        <v>2.350416666666666</v>
      </c>
      <c r="AH23" t="n">
        <v>1045609.077661461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1.7748</v>
      </c>
      <c r="E24" t="n">
        <v>56.34</v>
      </c>
      <c r="F24" t="n">
        <v>53.75</v>
      </c>
      <c r="G24" t="n">
        <v>78.65000000000001</v>
      </c>
      <c r="H24" t="n">
        <v>1.3</v>
      </c>
      <c r="I24" t="n">
        <v>41</v>
      </c>
      <c r="J24" t="n">
        <v>87.48999999999999</v>
      </c>
      <c r="K24" t="n">
        <v>35.1</v>
      </c>
      <c r="L24" t="n">
        <v>6.5</v>
      </c>
      <c r="M24" t="n">
        <v>15</v>
      </c>
      <c r="N24" t="n">
        <v>10.89</v>
      </c>
      <c r="O24" t="n">
        <v>11024.33</v>
      </c>
      <c r="P24" t="n">
        <v>354.47</v>
      </c>
      <c r="Q24" t="n">
        <v>1367.33</v>
      </c>
      <c r="R24" t="n">
        <v>143.48</v>
      </c>
      <c r="S24" t="n">
        <v>104.26</v>
      </c>
      <c r="T24" t="n">
        <v>18592.62</v>
      </c>
      <c r="U24" t="n">
        <v>0.73</v>
      </c>
      <c r="V24" t="n">
        <v>0.89</v>
      </c>
      <c r="W24" t="n">
        <v>20.74</v>
      </c>
      <c r="X24" t="n">
        <v>1.17</v>
      </c>
      <c r="Y24" t="n">
        <v>1</v>
      </c>
      <c r="Z24" t="n">
        <v>10</v>
      </c>
      <c r="AA24" t="n">
        <v>840.9696845501367</v>
      </c>
      <c r="AB24" t="n">
        <v>1150.651823365526</v>
      </c>
      <c r="AC24" t="n">
        <v>1040.835228293496</v>
      </c>
      <c r="AD24" t="n">
        <v>840969.6845501367</v>
      </c>
      <c r="AE24" t="n">
        <v>1150651.823365526</v>
      </c>
      <c r="AF24" t="n">
        <v>3.675683357626684e-06</v>
      </c>
      <c r="AG24" t="n">
        <v>2.3475</v>
      </c>
      <c r="AH24" t="n">
        <v>1040835.228293496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1.7749</v>
      </c>
      <c r="E25" t="n">
        <v>56.34</v>
      </c>
      <c r="F25" t="n">
        <v>53.74</v>
      </c>
      <c r="G25" t="n">
        <v>78.65000000000001</v>
      </c>
      <c r="H25" t="n">
        <v>1.35</v>
      </c>
      <c r="I25" t="n">
        <v>41</v>
      </c>
      <c r="J25" t="n">
        <v>87.79000000000001</v>
      </c>
      <c r="K25" t="n">
        <v>35.1</v>
      </c>
      <c r="L25" t="n">
        <v>6.75</v>
      </c>
      <c r="M25" t="n">
        <v>3</v>
      </c>
      <c r="N25" t="n">
        <v>10.94</v>
      </c>
      <c r="O25" t="n">
        <v>11061.87</v>
      </c>
      <c r="P25" t="n">
        <v>353.41</v>
      </c>
      <c r="Q25" t="n">
        <v>1367.41</v>
      </c>
      <c r="R25" t="n">
        <v>142.71</v>
      </c>
      <c r="S25" t="n">
        <v>104.26</v>
      </c>
      <c r="T25" t="n">
        <v>18205.32</v>
      </c>
      <c r="U25" t="n">
        <v>0.73</v>
      </c>
      <c r="V25" t="n">
        <v>0.89</v>
      </c>
      <c r="W25" t="n">
        <v>20.76</v>
      </c>
      <c r="X25" t="n">
        <v>1.16</v>
      </c>
      <c r="Y25" t="n">
        <v>1</v>
      </c>
      <c r="Z25" t="n">
        <v>10</v>
      </c>
      <c r="AA25" t="n">
        <v>839.4168609217534</v>
      </c>
      <c r="AB25" t="n">
        <v>1148.527181571427</v>
      </c>
      <c r="AC25" t="n">
        <v>1038.913359330273</v>
      </c>
      <c r="AD25" t="n">
        <v>839416.8609217533</v>
      </c>
      <c r="AE25" t="n">
        <v>1148527.181571427</v>
      </c>
      <c r="AF25" t="n">
        <v>3.675890461714898e-06</v>
      </c>
      <c r="AG25" t="n">
        <v>2.3475</v>
      </c>
      <c r="AH25" t="n">
        <v>1038913.359330273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1.7746</v>
      </c>
      <c r="E26" t="n">
        <v>56.35</v>
      </c>
      <c r="F26" t="n">
        <v>53.75</v>
      </c>
      <c r="G26" t="n">
        <v>78.66</v>
      </c>
      <c r="H26" t="n">
        <v>1.39</v>
      </c>
      <c r="I26" t="n">
        <v>41</v>
      </c>
      <c r="J26" t="n">
        <v>88.09999999999999</v>
      </c>
      <c r="K26" t="n">
        <v>35.1</v>
      </c>
      <c r="L26" t="n">
        <v>7</v>
      </c>
      <c r="M26" t="n">
        <v>0</v>
      </c>
      <c r="N26" t="n">
        <v>11</v>
      </c>
      <c r="O26" t="n">
        <v>11099.43</v>
      </c>
      <c r="P26" t="n">
        <v>354.61</v>
      </c>
      <c r="Q26" t="n">
        <v>1367.58</v>
      </c>
      <c r="R26" t="n">
        <v>142.79</v>
      </c>
      <c r="S26" t="n">
        <v>104.26</v>
      </c>
      <c r="T26" t="n">
        <v>18246.53</v>
      </c>
      <c r="U26" t="n">
        <v>0.73</v>
      </c>
      <c r="V26" t="n">
        <v>0.89</v>
      </c>
      <c r="W26" t="n">
        <v>20.76</v>
      </c>
      <c r="X26" t="n">
        <v>1.17</v>
      </c>
      <c r="Y26" t="n">
        <v>1</v>
      </c>
      <c r="Z26" t="n">
        <v>10</v>
      </c>
      <c r="AA26" t="n">
        <v>841.2565248337417</v>
      </c>
      <c r="AB26" t="n">
        <v>1151.044290896054</v>
      </c>
      <c r="AC26" t="n">
        <v>1041.190239273742</v>
      </c>
      <c r="AD26" t="n">
        <v>841256.5248337416</v>
      </c>
      <c r="AE26" t="n">
        <v>1151044.290896054</v>
      </c>
      <c r="AF26" t="n">
        <v>3.675269149450255e-06</v>
      </c>
      <c r="AG26" t="n">
        <v>2.347916666666667</v>
      </c>
      <c r="AH26" t="n">
        <v>1041190.239273742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1.2797</v>
      </c>
      <c r="E2" t="n">
        <v>78.15000000000001</v>
      </c>
      <c r="F2" t="n">
        <v>65.98</v>
      </c>
      <c r="G2" t="n">
        <v>8.68</v>
      </c>
      <c r="H2" t="n">
        <v>0.16</v>
      </c>
      <c r="I2" t="n">
        <v>456</v>
      </c>
      <c r="J2" t="n">
        <v>107.41</v>
      </c>
      <c r="K2" t="n">
        <v>41.65</v>
      </c>
      <c r="L2" t="n">
        <v>1</v>
      </c>
      <c r="M2" t="n">
        <v>454</v>
      </c>
      <c r="N2" t="n">
        <v>14.77</v>
      </c>
      <c r="O2" t="n">
        <v>13481.73</v>
      </c>
      <c r="P2" t="n">
        <v>632.28</v>
      </c>
      <c r="Q2" t="n">
        <v>1369.46</v>
      </c>
      <c r="R2" t="n">
        <v>541.92</v>
      </c>
      <c r="S2" t="n">
        <v>104.26</v>
      </c>
      <c r="T2" t="n">
        <v>215737.9</v>
      </c>
      <c r="U2" t="n">
        <v>0.19</v>
      </c>
      <c r="V2" t="n">
        <v>0.73</v>
      </c>
      <c r="W2" t="n">
        <v>21.4</v>
      </c>
      <c r="X2" t="n">
        <v>13.35</v>
      </c>
      <c r="Y2" t="n">
        <v>1</v>
      </c>
      <c r="Z2" t="n">
        <v>10</v>
      </c>
      <c r="AA2" t="n">
        <v>1885.336288468425</v>
      </c>
      <c r="AB2" t="n">
        <v>2579.600285049337</v>
      </c>
      <c r="AC2" t="n">
        <v>2333.406854335968</v>
      </c>
      <c r="AD2" t="n">
        <v>1885336.288468425</v>
      </c>
      <c r="AE2" t="n">
        <v>2579600.285049337</v>
      </c>
      <c r="AF2" t="n">
        <v>2.295167293068904e-06</v>
      </c>
      <c r="AG2" t="n">
        <v>3.25625</v>
      </c>
      <c r="AH2" t="n">
        <v>2333406.854335967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1.382</v>
      </c>
      <c r="E3" t="n">
        <v>72.36</v>
      </c>
      <c r="F3" t="n">
        <v>62.66</v>
      </c>
      <c r="G3" t="n">
        <v>10.9</v>
      </c>
      <c r="H3" t="n">
        <v>0.2</v>
      </c>
      <c r="I3" t="n">
        <v>345</v>
      </c>
      <c r="J3" t="n">
        <v>107.73</v>
      </c>
      <c r="K3" t="n">
        <v>41.65</v>
      </c>
      <c r="L3" t="n">
        <v>1.25</v>
      </c>
      <c r="M3" t="n">
        <v>343</v>
      </c>
      <c r="N3" t="n">
        <v>14.83</v>
      </c>
      <c r="O3" t="n">
        <v>13520.81</v>
      </c>
      <c r="P3" t="n">
        <v>598.6</v>
      </c>
      <c r="Q3" t="n">
        <v>1368.81</v>
      </c>
      <c r="R3" t="n">
        <v>433.51</v>
      </c>
      <c r="S3" t="n">
        <v>104.26</v>
      </c>
      <c r="T3" t="n">
        <v>162086.76</v>
      </c>
      <c r="U3" t="n">
        <v>0.24</v>
      </c>
      <c r="V3" t="n">
        <v>0.77</v>
      </c>
      <c r="W3" t="n">
        <v>21.23</v>
      </c>
      <c r="X3" t="n">
        <v>10.05</v>
      </c>
      <c r="Y3" t="n">
        <v>1</v>
      </c>
      <c r="Z3" t="n">
        <v>10</v>
      </c>
      <c r="AA3" t="n">
        <v>1656.281454476715</v>
      </c>
      <c r="AB3" t="n">
        <v>2266.197355995792</v>
      </c>
      <c r="AC3" t="n">
        <v>2049.914660967519</v>
      </c>
      <c r="AD3" t="n">
        <v>1656281.454476715</v>
      </c>
      <c r="AE3" t="n">
        <v>2266197.355995792</v>
      </c>
      <c r="AF3" t="n">
        <v>2.478644369009318e-06</v>
      </c>
      <c r="AG3" t="n">
        <v>3.015</v>
      </c>
      <c r="AH3" t="n">
        <v>2049914.660967519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1.4523</v>
      </c>
      <c r="E4" t="n">
        <v>68.84999999999999</v>
      </c>
      <c r="F4" t="n">
        <v>60.64</v>
      </c>
      <c r="G4" t="n">
        <v>13.09</v>
      </c>
      <c r="H4" t="n">
        <v>0.24</v>
      </c>
      <c r="I4" t="n">
        <v>278</v>
      </c>
      <c r="J4" t="n">
        <v>108.05</v>
      </c>
      <c r="K4" t="n">
        <v>41.65</v>
      </c>
      <c r="L4" t="n">
        <v>1.5</v>
      </c>
      <c r="M4" t="n">
        <v>276</v>
      </c>
      <c r="N4" t="n">
        <v>14.9</v>
      </c>
      <c r="O4" t="n">
        <v>13559.91</v>
      </c>
      <c r="P4" t="n">
        <v>577.4299999999999</v>
      </c>
      <c r="Q4" t="n">
        <v>1368.15</v>
      </c>
      <c r="R4" t="n">
        <v>368.81</v>
      </c>
      <c r="S4" t="n">
        <v>104.26</v>
      </c>
      <c r="T4" t="n">
        <v>130071.11</v>
      </c>
      <c r="U4" t="n">
        <v>0.28</v>
      </c>
      <c r="V4" t="n">
        <v>0.79</v>
      </c>
      <c r="W4" t="n">
        <v>21.09</v>
      </c>
      <c r="X4" t="n">
        <v>8.039999999999999</v>
      </c>
      <c r="Y4" t="n">
        <v>1</v>
      </c>
      <c r="Z4" t="n">
        <v>10</v>
      </c>
      <c r="AA4" t="n">
        <v>1523.067306595983</v>
      </c>
      <c r="AB4" t="n">
        <v>2083.927881871948</v>
      </c>
      <c r="AC4" t="n">
        <v>1885.04072963724</v>
      </c>
      <c r="AD4" t="n">
        <v>1523067.306595983</v>
      </c>
      <c r="AE4" t="n">
        <v>2083927.881871948</v>
      </c>
      <c r="AF4" t="n">
        <v>2.604728811224481e-06</v>
      </c>
      <c r="AG4" t="n">
        <v>2.86875</v>
      </c>
      <c r="AH4" t="n">
        <v>1885040.72963724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1.5036</v>
      </c>
      <c r="E5" t="n">
        <v>66.51000000000001</v>
      </c>
      <c r="F5" t="n">
        <v>59.31</v>
      </c>
      <c r="G5" t="n">
        <v>15.34</v>
      </c>
      <c r="H5" t="n">
        <v>0.28</v>
      </c>
      <c r="I5" t="n">
        <v>232</v>
      </c>
      <c r="J5" t="n">
        <v>108.37</v>
      </c>
      <c r="K5" t="n">
        <v>41.65</v>
      </c>
      <c r="L5" t="n">
        <v>1.75</v>
      </c>
      <c r="M5" t="n">
        <v>230</v>
      </c>
      <c r="N5" t="n">
        <v>14.97</v>
      </c>
      <c r="O5" t="n">
        <v>13599.17</v>
      </c>
      <c r="P5" t="n">
        <v>562.95</v>
      </c>
      <c r="Q5" t="n">
        <v>1368.45</v>
      </c>
      <c r="R5" t="n">
        <v>324.61</v>
      </c>
      <c r="S5" t="n">
        <v>104.26</v>
      </c>
      <c r="T5" t="n">
        <v>108201.93</v>
      </c>
      <c r="U5" t="n">
        <v>0.32</v>
      </c>
      <c r="V5" t="n">
        <v>0.8100000000000001</v>
      </c>
      <c r="W5" t="n">
        <v>21.05</v>
      </c>
      <c r="X5" t="n">
        <v>6.72</v>
      </c>
      <c r="Y5" t="n">
        <v>1</v>
      </c>
      <c r="Z5" t="n">
        <v>10</v>
      </c>
      <c r="AA5" t="n">
        <v>1436.573007209682</v>
      </c>
      <c r="AB5" t="n">
        <v>1965.582565592431</v>
      </c>
      <c r="AC5" t="n">
        <v>1777.990124244747</v>
      </c>
      <c r="AD5" t="n">
        <v>1436573.007209682</v>
      </c>
      <c r="AE5" t="n">
        <v>1965582.565592431</v>
      </c>
      <c r="AF5" t="n">
        <v>2.696736377165276e-06</v>
      </c>
      <c r="AG5" t="n">
        <v>2.77125</v>
      </c>
      <c r="AH5" t="n">
        <v>1777990.124244747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1.5443</v>
      </c>
      <c r="E6" t="n">
        <v>64.76000000000001</v>
      </c>
      <c r="F6" t="n">
        <v>58.3</v>
      </c>
      <c r="G6" t="n">
        <v>17.58</v>
      </c>
      <c r="H6" t="n">
        <v>0.32</v>
      </c>
      <c r="I6" t="n">
        <v>199</v>
      </c>
      <c r="J6" t="n">
        <v>108.68</v>
      </c>
      <c r="K6" t="n">
        <v>41.65</v>
      </c>
      <c r="L6" t="n">
        <v>2</v>
      </c>
      <c r="M6" t="n">
        <v>197</v>
      </c>
      <c r="N6" t="n">
        <v>15.03</v>
      </c>
      <c r="O6" t="n">
        <v>13638.32</v>
      </c>
      <c r="P6" t="n">
        <v>551.09</v>
      </c>
      <c r="Q6" t="n">
        <v>1367.83</v>
      </c>
      <c r="R6" t="n">
        <v>292.77</v>
      </c>
      <c r="S6" t="n">
        <v>104.26</v>
      </c>
      <c r="T6" t="n">
        <v>92448.31</v>
      </c>
      <c r="U6" t="n">
        <v>0.36</v>
      </c>
      <c r="V6" t="n">
        <v>0.82</v>
      </c>
      <c r="W6" t="n">
        <v>20.96</v>
      </c>
      <c r="X6" t="n">
        <v>5.7</v>
      </c>
      <c r="Y6" t="n">
        <v>1</v>
      </c>
      <c r="Z6" t="n">
        <v>10</v>
      </c>
      <c r="AA6" t="n">
        <v>1371.828263050799</v>
      </c>
      <c r="AB6" t="n">
        <v>1876.995950297725</v>
      </c>
      <c r="AC6" t="n">
        <v>1697.858091181671</v>
      </c>
      <c r="AD6" t="n">
        <v>1371828.263050799</v>
      </c>
      <c r="AE6" t="n">
        <v>1876995.950297725</v>
      </c>
      <c r="AF6" t="n">
        <v>2.769732633184581e-06</v>
      </c>
      <c r="AG6" t="n">
        <v>2.698333333333334</v>
      </c>
      <c r="AH6" t="n">
        <v>1697858.091181671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1.5748</v>
      </c>
      <c r="E7" t="n">
        <v>63.5</v>
      </c>
      <c r="F7" t="n">
        <v>57.6</v>
      </c>
      <c r="G7" t="n">
        <v>19.86</v>
      </c>
      <c r="H7" t="n">
        <v>0.36</v>
      </c>
      <c r="I7" t="n">
        <v>174</v>
      </c>
      <c r="J7" t="n">
        <v>109</v>
      </c>
      <c r="K7" t="n">
        <v>41.65</v>
      </c>
      <c r="L7" t="n">
        <v>2.25</v>
      </c>
      <c r="M7" t="n">
        <v>172</v>
      </c>
      <c r="N7" t="n">
        <v>15.1</v>
      </c>
      <c r="O7" t="n">
        <v>13677.51</v>
      </c>
      <c r="P7" t="n">
        <v>542.49</v>
      </c>
      <c r="Q7" t="n">
        <v>1368.05</v>
      </c>
      <c r="R7" t="n">
        <v>269.47</v>
      </c>
      <c r="S7" t="n">
        <v>104.26</v>
      </c>
      <c r="T7" t="n">
        <v>80919.14999999999</v>
      </c>
      <c r="U7" t="n">
        <v>0.39</v>
      </c>
      <c r="V7" t="n">
        <v>0.83</v>
      </c>
      <c r="W7" t="n">
        <v>20.93</v>
      </c>
      <c r="X7" t="n">
        <v>5.01</v>
      </c>
      <c r="Y7" t="n">
        <v>1</v>
      </c>
      <c r="Z7" t="n">
        <v>10</v>
      </c>
      <c r="AA7" t="n">
        <v>1326.40300699459</v>
      </c>
      <c r="AB7" t="n">
        <v>1814.84311094076</v>
      </c>
      <c r="AC7" t="n">
        <v>1641.637031580878</v>
      </c>
      <c r="AD7" t="n">
        <v>1326403.00699459</v>
      </c>
      <c r="AE7" t="n">
        <v>1814843.11094076</v>
      </c>
      <c r="AF7" t="n">
        <v>2.824434987203962e-06</v>
      </c>
      <c r="AG7" t="n">
        <v>2.645833333333333</v>
      </c>
      <c r="AH7" t="n">
        <v>1641637.031580878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1.6</v>
      </c>
      <c r="E8" t="n">
        <v>62.5</v>
      </c>
      <c r="F8" t="n">
        <v>57.02</v>
      </c>
      <c r="G8" t="n">
        <v>22.07</v>
      </c>
      <c r="H8" t="n">
        <v>0.4</v>
      </c>
      <c r="I8" t="n">
        <v>155</v>
      </c>
      <c r="J8" t="n">
        <v>109.32</v>
      </c>
      <c r="K8" t="n">
        <v>41.65</v>
      </c>
      <c r="L8" t="n">
        <v>2.5</v>
      </c>
      <c r="M8" t="n">
        <v>153</v>
      </c>
      <c r="N8" t="n">
        <v>15.17</v>
      </c>
      <c r="O8" t="n">
        <v>13716.72</v>
      </c>
      <c r="P8" t="n">
        <v>534.66</v>
      </c>
      <c r="Q8" t="n">
        <v>1367.73</v>
      </c>
      <c r="R8" t="n">
        <v>250.68</v>
      </c>
      <c r="S8" t="n">
        <v>104.26</v>
      </c>
      <c r="T8" t="n">
        <v>71623.34</v>
      </c>
      <c r="U8" t="n">
        <v>0.42</v>
      </c>
      <c r="V8" t="n">
        <v>0.84</v>
      </c>
      <c r="W8" t="n">
        <v>20.9</v>
      </c>
      <c r="X8" t="n">
        <v>4.43</v>
      </c>
      <c r="Y8" t="n">
        <v>1</v>
      </c>
      <c r="Z8" t="n">
        <v>10</v>
      </c>
      <c r="AA8" t="n">
        <v>1289.071608443367</v>
      </c>
      <c r="AB8" t="n">
        <v>1763.764644497908</v>
      </c>
      <c r="AC8" t="n">
        <v>1595.433422286253</v>
      </c>
      <c r="AD8" t="n">
        <v>1289071.608443367</v>
      </c>
      <c r="AE8" t="n">
        <v>1763764.644497908</v>
      </c>
      <c r="AF8" t="n">
        <v>2.869631686262597e-06</v>
      </c>
      <c r="AG8" t="n">
        <v>2.604166666666667</v>
      </c>
      <c r="AH8" t="n">
        <v>1595433.422286253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1.621</v>
      </c>
      <c r="E9" t="n">
        <v>61.69</v>
      </c>
      <c r="F9" t="n">
        <v>56.56</v>
      </c>
      <c r="G9" t="n">
        <v>24.42</v>
      </c>
      <c r="H9" t="n">
        <v>0.44</v>
      </c>
      <c r="I9" t="n">
        <v>139</v>
      </c>
      <c r="J9" t="n">
        <v>109.64</v>
      </c>
      <c r="K9" t="n">
        <v>41.65</v>
      </c>
      <c r="L9" t="n">
        <v>2.75</v>
      </c>
      <c r="M9" t="n">
        <v>137</v>
      </c>
      <c r="N9" t="n">
        <v>15.24</v>
      </c>
      <c r="O9" t="n">
        <v>13755.95</v>
      </c>
      <c r="P9" t="n">
        <v>528.6</v>
      </c>
      <c r="Q9" t="n">
        <v>1367.73</v>
      </c>
      <c r="R9" t="n">
        <v>235.83</v>
      </c>
      <c r="S9" t="n">
        <v>104.26</v>
      </c>
      <c r="T9" t="n">
        <v>64274.44</v>
      </c>
      <c r="U9" t="n">
        <v>0.44</v>
      </c>
      <c r="V9" t="n">
        <v>0.85</v>
      </c>
      <c r="W9" t="n">
        <v>20.87</v>
      </c>
      <c r="X9" t="n">
        <v>3.98</v>
      </c>
      <c r="Y9" t="n">
        <v>1</v>
      </c>
      <c r="Z9" t="n">
        <v>10</v>
      </c>
      <c r="AA9" t="n">
        <v>1259.726166601935</v>
      </c>
      <c r="AB9" t="n">
        <v>1723.612916340938</v>
      </c>
      <c r="AC9" t="n">
        <v>1559.113718711279</v>
      </c>
      <c r="AD9" t="n">
        <v>1259726.166601935</v>
      </c>
      <c r="AE9" t="n">
        <v>1723612.916340938</v>
      </c>
      <c r="AF9" t="n">
        <v>2.907295602144794e-06</v>
      </c>
      <c r="AG9" t="n">
        <v>2.570416666666667</v>
      </c>
      <c r="AH9" t="n">
        <v>1559113.718711279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1.6388</v>
      </c>
      <c r="E10" t="n">
        <v>61.02</v>
      </c>
      <c r="F10" t="n">
        <v>56.18</v>
      </c>
      <c r="G10" t="n">
        <v>26.75</v>
      </c>
      <c r="H10" t="n">
        <v>0.48</v>
      </c>
      <c r="I10" t="n">
        <v>126</v>
      </c>
      <c r="J10" t="n">
        <v>109.96</v>
      </c>
      <c r="K10" t="n">
        <v>41.65</v>
      </c>
      <c r="L10" t="n">
        <v>3</v>
      </c>
      <c r="M10" t="n">
        <v>124</v>
      </c>
      <c r="N10" t="n">
        <v>15.31</v>
      </c>
      <c r="O10" t="n">
        <v>13795.21</v>
      </c>
      <c r="P10" t="n">
        <v>522.96</v>
      </c>
      <c r="Q10" t="n">
        <v>1367.85</v>
      </c>
      <c r="R10" t="n">
        <v>223.39</v>
      </c>
      <c r="S10" t="n">
        <v>104.26</v>
      </c>
      <c r="T10" t="n">
        <v>58120.66</v>
      </c>
      <c r="U10" t="n">
        <v>0.47</v>
      </c>
      <c r="V10" t="n">
        <v>0.85</v>
      </c>
      <c r="W10" t="n">
        <v>20.85</v>
      </c>
      <c r="X10" t="n">
        <v>3.59</v>
      </c>
      <c r="Y10" t="n">
        <v>1</v>
      </c>
      <c r="Z10" t="n">
        <v>10</v>
      </c>
      <c r="AA10" t="n">
        <v>1234.775605322058</v>
      </c>
      <c r="AB10" t="n">
        <v>1689.474457656734</v>
      </c>
      <c r="AC10" t="n">
        <v>1528.233386610268</v>
      </c>
      <c r="AD10" t="n">
        <v>1234775.605322059</v>
      </c>
      <c r="AE10" t="n">
        <v>1689474.457656734</v>
      </c>
      <c r="AF10" t="n">
        <v>2.939220254654465e-06</v>
      </c>
      <c r="AG10" t="n">
        <v>2.5425</v>
      </c>
      <c r="AH10" t="n">
        <v>1528233.386610268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1.6524</v>
      </c>
      <c r="E11" t="n">
        <v>60.52</v>
      </c>
      <c r="F11" t="n">
        <v>55.9</v>
      </c>
      <c r="G11" t="n">
        <v>28.92</v>
      </c>
      <c r="H11" t="n">
        <v>0.52</v>
      </c>
      <c r="I11" t="n">
        <v>116</v>
      </c>
      <c r="J11" t="n">
        <v>110.27</v>
      </c>
      <c r="K11" t="n">
        <v>41.65</v>
      </c>
      <c r="L11" t="n">
        <v>3.25</v>
      </c>
      <c r="M11" t="n">
        <v>114</v>
      </c>
      <c r="N11" t="n">
        <v>15.37</v>
      </c>
      <c r="O11" t="n">
        <v>13834.5</v>
      </c>
      <c r="P11" t="n">
        <v>518.16</v>
      </c>
      <c r="Q11" t="n">
        <v>1367.71</v>
      </c>
      <c r="R11" t="n">
        <v>214.3</v>
      </c>
      <c r="S11" t="n">
        <v>104.26</v>
      </c>
      <c r="T11" t="n">
        <v>53627.25</v>
      </c>
      <c r="U11" t="n">
        <v>0.49</v>
      </c>
      <c r="V11" t="n">
        <v>0.86</v>
      </c>
      <c r="W11" t="n">
        <v>20.84</v>
      </c>
      <c r="X11" t="n">
        <v>3.32</v>
      </c>
      <c r="Y11" t="n">
        <v>1</v>
      </c>
      <c r="Z11" t="n">
        <v>10</v>
      </c>
      <c r="AA11" t="n">
        <v>1215.436850027318</v>
      </c>
      <c r="AB11" t="n">
        <v>1663.0143194968</v>
      </c>
      <c r="AC11" t="n">
        <v>1504.298566899281</v>
      </c>
      <c r="AD11" t="n">
        <v>1215436.850027318</v>
      </c>
      <c r="AE11" t="n">
        <v>1663014.3194968</v>
      </c>
      <c r="AF11" t="n">
        <v>2.963612123987698e-06</v>
      </c>
      <c r="AG11" t="n">
        <v>2.521666666666667</v>
      </c>
      <c r="AH11" t="n">
        <v>1504298.566899281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1.6663</v>
      </c>
      <c r="E12" t="n">
        <v>60.01</v>
      </c>
      <c r="F12" t="n">
        <v>55.62</v>
      </c>
      <c r="G12" t="n">
        <v>31.48</v>
      </c>
      <c r="H12" t="n">
        <v>0.5600000000000001</v>
      </c>
      <c r="I12" t="n">
        <v>106</v>
      </c>
      <c r="J12" t="n">
        <v>110.59</v>
      </c>
      <c r="K12" t="n">
        <v>41.65</v>
      </c>
      <c r="L12" t="n">
        <v>3.5</v>
      </c>
      <c r="M12" t="n">
        <v>104</v>
      </c>
      <c r="N12" t="n">
        <v>15.44</v>
      </c>
      <c r="O12" t="n">
        <v>13873.81</v>
      </c>
      <c r="P12" t="n">
        <v>513.29</v>
      </c>
      <c r="Q12" t="n">
        <v>1367.64</v>
      </c>
      <c r="R12" t="n">
        <v>204.77</v>
      </c>
      <c r="S12" t="n">
        <v>104.26</v>
      </c>
      <c r="T12" t="n">
        <v>48910.99</v>
      </c>
      <c r="U12" t="n">
        <v>0.51</v>
      </c>
      <c r="V12" t="n">
        <v>0.86</v>
      </c>
      <c r="W12" t="n">
        <v>20.83</v>
      </c>
      <c r="X12" t="n">
        <v>3.04</v>
      </c>
      <c r="Y12" t="n">
        <v>1</v>
      </c>
      <c r="Z12" t="n">
        <v>10</v>
      </c>
      <c r="AA12" t="n">
        <v>1196.09421337357</v>
      </c>
      <c r="AB12" t="n">
        <v>1636.548870690237</v>
      </c>
      <c r="AC12" t="n">
        <v>1480.358943382326</v>
      </c>
      <c r="AD12" t="n">
        <v>1196094.21337357</v>
      </c>
      <c r="AE12" t="n">
        <v>1636548.870690237</v>
      </c>
      <c r="AF12" t="n">
        <v>2.988542049262104e-06</v>
      </c>
      <c r="AG12" t="n">
        <v>2.500416666666667</v>
      </c>
      <c r="AH12" t="n">
        <v>1480358.943382326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1.6769</v>
      </c>
      <c r="E13" t="n">
        <v>59.63</v>
      </c>
      <c r="F13" t="n">
        <v>55.4</v>
      </c>
      <c r="G13" t="n">
        <v>33.57</v>
      </c>
      <c r="H13" t="n">
        <v>0.6</v>
      </c>
      <c r="I13" t="n">
        <v>99</v>
      </c>
      <c r="J13" t="n">
        <v>110.91</v>
      </c>
      <c r="K13" t="n">
        <v>41.65</v>
      </c>
      <c r="L13" t="n">
        <v>3.75</v>
      </c>
      <c r="M13" t="n">
        <v>97</v>
      </c>
      <c r="N13" t="n">
        <v>15.51</v>
      </c>
      <c r="O13" t="n">
        <v>13913.15</v>
      </c>
      <c r="P13" t="n">
        <v>509.14</v>
      </c>
      <c r="Q13" t="n">
        <v>1367.63</v>
      </c>
      <c r="R13" t="n">
        <v>198.34</v>
      </c>
      <c r="S13" t="n">
        <v>104.26</v>
      </c>
      <c r="T13" t="n">
        <v>45732.76</v>
      </c>
      <c r="U13" t="n">
        <v>0.53</v>
      </c>
      <c r="V13" t="n">
        <v>0.87</v>
      </c>
      <c r="W13" t="n">
        <v>20.8</v>
      </c>
      <c r="X13" t="n">
        <v>2.81</v>
      </c>
      <c r="Y13" t="n">
        <v>1</v>
      </c>
      <c r="Z13" t="n">
        <v>10</v>
      </c>
      <c r="AA13" t="n">
        <v>1180.780584743978</v>
      </c>
      <c r="AB13" t="n">
        <v>1615.596088409616</v>
      </c>
      <c r="AC13" t="n">
        <v>1461.405865235153</v>
      </c>
      <c r="AD13" t="n">
        <v>1180780.584743978</v>
      </c>
      <c r="AE13" t="n">
        <v>1615596.088409616</v>
      </c>
      <c r="AF13" t="n">
        <v>3.007553359183594e-06</v>
      </c>
      <c r="AG13" t="n">
        <v>2.484583333333334</v>
      </c>
      <c r="AH13" t="n">
        <v>1461405.865235153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1.6867</v>
      </c>
      <c r="E14" t="n">
        <v>59.29</v>
      </c>
      <c r="F14" t="n">
        <v>55.21</v>
      </c>
      <c r="G14" t="n">
        <v>36</v>
      </c>
      <c r="H14" t="n">
        <v>0.63</v>
      </c>
      <c r="I14" t="n">
        <v>92</v>
      </c>
      <c r="J14" t="n">
        <v>111.23</v>
      </c>
      <c r="K14" t="n">
        <v>41.65</v>
      </c>
      <c r="L14" t="n">
        <v>4</v>
      </c>
      <c r="M14" t="n">
        <v>90</v>
      </c>
      <c r="N14" t="n">
        <v>15.58</v>
      </c>
      <c r="O14" t="n">
        <v>13952.52</v>
      </c>
      <c r="P14" t="n">
        <v>505.18</v>
      </c>
      <c r="Q14" t="n">
        <v>1367.53</v>
      </c>
      <c r="R14" t="n">
        <v>191.93</v>
      </c>
      <c r="S14" t="n">
        <v>104.26</v>
      </c>
      <c r="T14" t="n">
        <v>42563.02</v>
      </c>
      <c r="U14" t="n">
        <v>0.54</v>
      </c>
      <c r="V14" t="n">
        <v>0.87</v>
      </c>
      <c r="W14" t="n">
        <v>20.79</v>
      </c>
      <c r="X14" t="n">
        <v>2.62</v>
      </c>
      <c r="Y14" t="n">
        <v>1</v>
      </c>
      <c r="Z14" t="n">
        <v>10</v>
      </c>
      <c r="AA14" t="n">
        <v>1166.814107202557</v>
      </c>
      <c r="AB14" t="n">
        <v>1596.486537679941</v>
      </c>
      <c r="AC14" t="n">
        <v>1444.120103206695</v>
      </c>
      <c r="AD14" t="n">
        <v>1166814.107202557</v>
      </c>
      <c r="AE14" t="n">
        <v>1596486.537679941</v>
      </c>
      <c r="AF14" t="n">
        <v>3.025129853261952e-06</v>
      </c>
      <c r="AG14" t="n">
        <v>2.470416666666666</v>
      </c>
      <c r="AH14" t="n">
        <v>1444120.103206695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1.6958</v>
      </c>
      <c r="E15" t="n">
        <v>58.97</v>
      </c>
      <c r="F15" t="n">
        <v>55.02</v>
      </c>
      <c r="G15" t="n">
        <v>38.39</v>
      </c>
      <c r="H15" t="n">
        <v>0.67</v>
      </c>
      <c r="I15" t="n">
        <v>86</v>
      </c>
      <c r="J15" t="n">
        <v>111.55</v>
      </c>
      <c r="K15" t="n">
        <v>41.65</v>
      </c>
      <c r="L15" t="n">
        <v>4.25</v>
      </c>
      <c r="M15" t="n">
        <v>84</v>
      </c>
      <c r="N15" t="n">
        <v>15.65</v>
      </c>
      <c r="O15" t="n">
        <v>13991.91</v>
      </c>
      <c r="P15" t="n">
        <v>501.21</v>
      </c>
      <c r="Q15" t="n">
        <v>1367.63</v>
      </c>
      <c r="R15" t="n">
        <v>185.64</v>
      </c>
      <c r="S15" t="n">
        <v>104.26</v>
      </c>
      <c r="T15" t="n">
        <v>39444.63</v>
      </c>
      <c r="U15" t="n">
        <v>0.5600000000000001</v>
      </c>
      <c r="V15" t="n">
        <v>0.87</v>
      </c>
      <c r="W15" t="n">
        <v>20.79</v>
      </c>
      <c r="X15" t="n">
        <v>2.44</v>
      </c>
      <c r="Y15" t="n">
        <v>1</v>
      </c>
      <c r="Z15" t="n">
        <v>10</v>
      </c>
      <c r="AA15" t="n">
        <v>1153.46687067881</v>
      </c>
      <c r="AB15" t="n">
        <v>1578.224259829632</v>
      </c>
      <c r="AC15" t="n">
        <v>1427.600751523152</v>
      </c>
      <c r="AD15" t="n">
        <v>1153466.87067881</v>
      </c>
      <c r="AE15" t="n">
        <v>1578224.259829632</v>
      </c>
      <c r="AF15" t="n">
        <v>3.04145088347757e-06</v>
      </c>
      <c r="AG15" t="n">
        <v>2.457083333333333</v>
      </c>
      <c r="AH15" t="n">
        <v>1427600.751523152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1.7038</v>
      </c>
      <c r="E16" t="n">
        <v>58.69</v>
      </c>
      <c r="F16" t="n">
        <v>54.86</v>
      </c>
      <c r="G16" t="n">
        <v>40.64</v>
      </c>
      <c r="H16" t="n">
        <v>0.71</v>
      </c>
      <c r="I16" t="n">
        <v>81</v>
      </c>
      <c r="J16" t="n">
        <v>111.87</v>
      </c>
      <c r="K16" t="n">
        <v>41.65</v>
      </c>
      <c r="L16" t="n">
        <v>4.5</v>
      </c>
      <c r="M16" t="n">
        <v>79</v>
      </c>
      <c r="N16" t="n">
        <v>15.72</v>
      </c>
      <c r="O16" t="n">
        <v>14031.33</v>
      </c>
      <c r="P16" t="n">
        <v>497.54</v>
      </c>
      <c r="Q16" t="n">
        <v>1367.46</v>
      </c>
      <c r="R16" t="n">
        <v>180.52</v>
      </c>
      <c r="S16" t="n">
        <v>104.26</v>
      </c>
      <c r="T16" t="n">
        <v>36911.34</v>
      </c>
      <c r="U16" t="n">
        <v>0.58</v>
      </c>
      <c r="V16" t="n">
        <v>0.87</v>
      </c>
      <c r="W16" t="n">
        <v>20.78</v>
      </c>
      <c r="X16" t="n">
        <v>2.28</v>
      </c>
      <c r="Y16" t="n">
        <v>1</v>
      </c>
      <c r="Z16" t="n">
        <v>10</v>
      </c>
      <c r="AA16" t="n">
        <v>1141.647543739315</v>
      </c>
      <c r="AB16" t="n">
        <v>1562.052535279112</v>
      </c>
      <c r="AC16" t="n">
        <v>1412.972433666575</v>
      </c>
      <c r="AD16" t="n">
        <v>1141647.543739315</v>
      </c>
      <c r="AE16" t="n">
        <v>1562052.535279112</v>
      </c>
      <c r="AF16" t="n">
        <v>3.055799041908884e-06</v>
      </c>
      <c r="AG16" t="n">
        <v>2.445416666666667</v>
      </c>
      <c r="AH16" t="n">
        <v>1412972.433666575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1.7112</v>
      </c>
      <c r="E17" t="n">
        <v>58.44</v>
      </c>
      <c r="F17" t="n">
        <v>54.71</v>
      </c>
      <c r="G17" t="n">
        <v>43.2</v>
      </c>
      <c r="H17" t="n">
        <v>0.75</v>
      </c>
      <c r="I17" t="n">
        <v>76</v>
      </c>
      <c r="J17" t="n">
        <v>112.19</v>
      </c>
      <c r="K17" t="n">
        <v>41.65</v>
      </c>
      <c r="L17" t="n">
        <v>4.75</v>
      </c>
      <c r="M17" t="n">
        <v>74</v>
      </c>
      <c r="N17" t="n">
        <v>15.79</v>
      </c>
      <c r="O17" t="n">
        <v>14070.77</v>
      </c>
      <c r="P17" t="n">
        <v>493.95</v>
      </c>
      <c r="Q17" t="n">
        <v>1367.46</v>
      </c>
      <c r="R17" t="n">
        <v>175.86</v>
      </c>
      <c r="S17" t="n">
        <v>104.26</v>
      </c>
      <c r="T17" t="n">
        <v>34604.91</v>
      </c>
      <c r="U17" t="n">
        <v>0.59</v>
      </c>
      <c r="V17" t="n">
        <v>0.88</v>
      </c>
      <c r="W17" t="n">
        <v>20.77</v>
      </c>
      <c r="X17" t="n">
        <v>2.13</v>
      </c>
      <c r="Y17" t="n">
        <v>1</v>
      </c>
      <c r="Z17" t="n">
        <v>10</v>
      </c>
      <c r="AA17" t="n">
        <v>1130.524772553911</v>
      </c>
      <c r="AB17" t="n">
        <v>1546.833869041209</v>
      </c>
      <c r="AC17" t="n">
        <v>1399.206215574886</v>
      </c>
      <c r="AD17" t="n">
        <v>1130524.772553911</v>
      </c>
      <c r="AE17" t="n">
        <v>1546833.869041209</v>
      </c>
      <c r="AF17" t="n">
        <v>3.069071088457848e-06</v>
      </c>
      <c r="AG17" t="n">
        <v>2.435</v>
      </c>
      <c r="AH17" t="n">
        <v>1399206.215574886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1.7163</v>
      </c>
      <c r="E18" t="n">
        <v>58.27</v>
      </c>
      <c r="F18" t="n">
        <v>54.63</v>
      </c>
      <c r="G18" t="n">
        <v>45.53</v>
      </c>
      <c r="H18" t="n">
        <v>0.78</v>
      </c>
      <c r="I18" t="n">
        <v>72</v>
      </c>
      <c r="J18" t="n">
        <v>112.51</v>
      </c>
      <c r="K18" t="n">
        <v>41.65</v>
      </c>
      <c r="L18" t="n">
        <v>5</v>
      </c>
      <c r="M18" t="n">
        <v>70</v>
      </c>
      <c r="N18" t="n">
        <v>15.86</v>
      </c>
      <c r="O18" t="n">
        <v>14110.24</v>
      </c>
      <c r="P18" t="n">
        <v>491.44</v>
      </c>
      <c r="Q18" t="n">
        <v>1367.46</v>
      </c>
      <c r="R18" t="n">
        <v>173.54</v>
      </c>
      <c r="S18" t="n">
        <v>104.26</v>
      </c>
      <c r="T18" t="n">
        <v>33467.05</v>
      </c>
      <c r="U18" t="n">
        <v>0.6</v>
      </c>
      <c r="V18" t="n">
        <v>0.88</v>
      </c>
      <c r="W18" t="n">
        <v>20.75</v>
      </c>
      <c r="X18" t="n">
        <v>2.05</v>
      </c>
      <c r="Y18" t="n">
        <v>1</v>
      </c>
      <c r="Z18" t="n">
        <v>10</v>
      </c>
      <c r="AA18" t="n">
        <v>1123.038739923993</v>
      </c>
      <c r="AB18" t="n">
        <v>1536.591148936504</v>
      </c>
      <c r="AC18" t="n">
        <v>1389.941046301226</v>
      </c>
      <c r="AD18" t="n">
        <v>1123038.739923993</v>
      </c>
      <c r="AE18" t="n">
        <v>1536591.148936504</v>
      </c>
      <c r="AF18" t="n">
        <v>3.07821803945781e-06</v>
      </c>
      <c r="AG18" t="n">
        <v>2.427916666666667</v>
      </c>
      <c r="AH18" t="n">
        <v>1389941.046301226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1.7228</v>
      </c>
      <c r="E19" t="n">
        <v>58.05</v>
      </c>
      <c r="F19" t="n">
        <v>54.5</v>
      </c>
      <c r="G19" t="n">
        <v>48.09</v>
      </c>
      <c r="H19" t="n">
        <v>0.82</v>
      </c>
      <c r="I19" t="n">
        <v>68</v>
      </c>
      <c r="J19" t="n">
        <v>112.83</v>
      </c>
      <c r="K19" t="n">
        <v>41.65</v>
      </c>
      <c r="L19" t="n">
        <v>5.25</v>
      </c>
      <c r="M19" t="n">
        <v>66</v>
      </c>
      <c r="N19" t="n">
        <v>15.93</v>
      </c>
      <c r="O19" t="n">
        <v>14149.74</v>
      </c>
      <c r="P19" t="n">
        <v>487.5</v>
      </c>
      <c r="Q19" t="n">
        <v>1367.5</v>
      </c>
      <c r="R19" t="n">
        <v>168.98</v>
      </c>
      <c r="S19" t="n">
        <v>104.26</v>
      </c>
      <c r="T19" t="n">
        <v>31206.95</v>
      </c>
      <c r="U19" t="n">
        <v>0.62</v>
      </c>
      <c r="V19" t="n">
        <v>0.88</v>
      </c>
      <c r="W19" t="n">
        <v>20.75</v>
      </c>
      <c r="X19" t="n">
        <v>1.92</v>
      </c>
      <c r="Y19" t="n">
        <v>1</v>
      </c>
      <c r="Z19" t="n">
        <v>10</v>
      </c>
      <c r="AA19" t="n">
        <v>1112.312050980172</v>
      </c>
      <c r="AB19" t="n">
        <v>1521.914419895451</v>
      </c>
      <c r="AC19" t="n">
        <v>1376.665043680933</v>
      </c>
      <c r="AD19" t="n">
        <v>1112312.050980172</v>
      </c>
      <c r="AE19" t="n">
        <v>1521914.419895451</v>
      </c>
      <c r="AF19" t="n">
        <v>3.089875918183252e-06</v>
      </c>
      <c r="AG19" t="n">
        <v>2.41875</v>
      </c>
      <c r="AH19" t="n">
        <v>1376665.043680933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1.7279</v>
      </c>
      <c r="E20" t="n">
        <v>57.87</v>
      </c>
      <c r="F20" t="n">
        <v>54.39</v>
      </c>
      <c r="G20" t="n">
        <v>50.21</v>
      </c>
      <c r="H20" t="n">
        <v>0.86</v>
      </c>
      <c r="I20" t="n">
        <v>65</v>
      </c>
      <c r="J20" t="n">
        <v>113.15</v>
      </c>
      <c r="K20" t="n">
        <v>41.65</v>
      </c>
      <c r="L20" t="n">
        <v>5.5</v>
      </c>
      <c r="M20" t="n">
        <v>63</v>
      </c>
      <c r="N20" t="n">
        <v>16</v>
      </c>
      <c r="O20" t="n">
        <v>14189.26</v>
      </c>
      <c r="P20" t="n">
        <v>484.74</v>
      </c>
      <c r="Q20" t="n">
        <v>1367.3</v>
      </c>
      <c r="R20" t="n">
        <v>165.48</v>
      </c>
      <c r="S20" t="n">
        <v>104.26</v>
      </c>
      <c r="T20" t="n">
        <v>29469.94</v>
      </c>
      <c r="U20" t="n">
        <v>0.63</v>
      </c>
      <c r="V20" t="n">
        <v>0.88</v>
      </c>
      <c r="W20" t="n">
        <v>20.75</v>
      </c>
      <c r="X20" t="n">
        <v>1.81</v>
      </c>
      <c r="Y20" t="n">
        <v>1</v>
      </c>
      <c r="Z20" t="n">
        <v>10</v>
      </c>
      <c r="AA20" t="n">
        <v>1104.353643253155</v>
      </c>
      <c r="AB20" t="n">
        <v>1511.025375343177</v>
      </c>
      <c r="AC20" t="n">
        <v>1366.815234257857</v>
      </c>
      <c r="AD20" t="n">
        <v>1104353.643253155</v>
      </c>
      <c r="AE20" t="n">
        <v>1511025.375343177</v>
      </c>
      <c r="AF20" t="n">
        <v>3.099022869183213e-06</v>
      </c>
      <c r="AG20" t="n">
        <v>2.41125</v>
      </c>
      <c r="AH20" t="n">
        <v>1366815.234257857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1.7335</v>
      </c>
      <c r="E21" t="n">
        <v>57.69</v>
      </c>
      <c r="F21" t="n">
        <v>54.29</v>
      </c>
      <c r="G21" t="n">
        <v>53.4</v>
      </c>
      <c r="H21" t="n">
        <v>0.89</v>
      </c>
      <c r="I21" t="n">
        <v>61</v>
      </c>
      <c r="J21" t="n">
        <v>113.47</v>
      </c>
      <c r="K21" t="n">
        <v>41.65</v>
      </c>
      <c r="L21" t="n">
        <v>5.75</v>
      </c>
      <c r="M21" t="n">
        <v>59</v>
      </c>
      <c r="N21" t="n">
        <v>16.07</v>
      </c>
      <c r="O21" t="n">
        <v>14228.81</v>
      </c>
      <c r="P21" t="n">
        <v>481.57</v>
      </c>
      <c r="Q21" t="n">
        <v>1367.32</v>
      </c>
      <c r="R21" t="n">
        <v>162.28</v>
      </c>
      <c r="S21" t="n">
        <v>104.26</v>
      </c>
      <c r="T21" t="n">
        <v>27891.79</v>
      </c>
      <c r="U21" t="n">
        <v>0.64</v>
      </c>
      <c r="V21" t="n">
        <v>0.88</v>
      </c>
      <c r="W21" t="n">
        <v>20.74</v>
      </c>
      <c r="X21" t="n">
        <v>1.72</v>
      </c>
      <c r="Y21" t="n">
        <v>1</v>
      </c>
      <c r="Z21" t="n">
        <v>10</v>
      </c>
      <c r="AA21" t="n">
        <v>1095.633906362561</v>
      </c>
      <c r="AB21" t="n">
        <v>1499.094646641824</v>
      </c>
      <c r="AC21" t="n">
        <v>1356.023157558879</v>
      </c>
      <c r="AD21" t="n">
        <v>1095633.906362561</v>
      </c>
      <c r="AE21" t="n">
        <v>1499094.646641824</v>
      </c>
      <c r="AF21" t="n">
        <v>3.109066580085133e-06</v>
      </c>
      <c r="AG21" t="n">
        <v>2.40375</v>
      </c>
      <c r="AH21" t="n">
        <v>1356023.157558879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1.7365</v>
      </c>
      <c r="E22" t="n">
        <v>57.59</v>
      </c>
      <c r="F22" t="n">
        <v>54.24</v>
      </c>
      <c r="G22" t="n">
        <v>55.16</v>
      </c>
      <c r="H22" t="n">
        <v>0.93</v>
      </c>
      <c r="I22" t="n">
        <v>59</v>
      </c>
      <c r="J22" t="n">
        <v>113.79</v>
      </c>
      <c r="K22" t="n">
        <v>41.65</v>
      </c>
      <c r="L22" t="n">
        <v>6</v>
      </c>
      <c r="M22" t="n">
        <v>57</v>
      </c>
      <c r="N22" t="n">
        <v>16.14</v>
      </c>
      <c r="O22" t="n">
        <v>14268.39</v>
      </c>
      <c r="P22" t="n">
        <v>478.77</v>
      </c>
      <c r="Q22" t="n">
        <v>1367.52</v>
      </c>
      <c r="R22" t="n">
        <v>160.17</v>
      </c>
      <c r="S22" t="n">
        <v>104.26</v>
      </c>
      <c r="T22" t="n">
        <v>26848.68</v>
      </c>
      <c r="U22" t="n">
        <v>0.65</v>
      </c>
      <c r="V22" t="n">
        <v>0.88</v>
      </c>
      <c r="W22" t="n">
        <v>20.75</v>
      </c>
      <c r="X22" t="n">
        <v>1.66</v>
      </c>
      <c r="Y22" t="n">
        <v>1</v>
      </c>
      <c r="Z22" t="n">
        <v>10</v>
      </c>
      <c r="AA22" t="n">
        <v>1089.475826578333</v>
      </c>
      <c r="AB22" t="n">
        <v>1490.668890205738</v>
      </c>
      <c r="AC22" t="n">
        <v>1348.401543491429</v>
      </c>
      <c r="AD22" t="n">
        <v>1089475.826578333</v>
      </c>
      <c r="AE22" t="n">
        <v>1490668.890205738</v>
      </c>
      <c r="AF22" t="n">
        <v>3.114447139496875e-06</v>
      </c>
      <c r="AG22" t="n">
        <v>2.399583333333334</v>
      </c>
      <c r="AH22" t="n">
        <v>1348401.543491429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1.7408</v>
      </c>
      <c r="E23" t="n">
        <v>57.44</v>
      </c>
      <c r="F23" t="n">
        <v>54.16</v>
      </c>
      <c r="G23" t="n">
        <v>58.03</v>
      </c>
      <c r="H23" t="n">
        <v>0.97</v>
      </c>
      <c r="I23" t="n">
        <v>56</v>
      </c>
      <c r="J23" t="n">
        <v>114.11</v>
      </c>
      <c r="K23" t="n">
        <v>41.65</v>
      </c>
      <c r="L23" t="n">
        <v>6.25</v>
      </c>
      <c r="M23" t="n">
        <v>54</v>
      </c>
      <c r="N23" t="n">
        <v>16.21</v>
      </c>
      <c r="O23" t="n">
        <v>14307.99</v>
      </c>
      <c r="P23" t="n">
        <v>475.66</v>
      </c>
      <c r="Q23" t="n">
        <v>1367.34</v>
      </c>
      <c r="R23" t="n">
        <v>158.03</v>
      </c>
      <c r="S23" t="n">
        <v>104.26</v>
      </c>
      <c r="T23" t="n">
        <v>25789.39</v>
      </c>
      <c r="U23" t="n">
        <v>0.66</v>
      </c>
      <c r="V23" t="n">
        <v>0.88</v>
      </c>
      <c r="W23" t="n">
        <v>20.74</v>
      </c>
      <c r="X23" t="n">
        <v>1.58</v>
      </c>
      <c r="Y23" t="n">
        <v>1</v>
      </c>
      <c r="Z23" t="n">
        <v>10</v>
      </c>
      <c r="AA23" t="n">
        <v>1081.877389266796</v>
      </c>
      <c r="AB23" t="n">
        <v>1480.272373056697</v>
      </c>
      <c r="AC23" t="n">
        <v>1338.997255347489</v>
      </c>
      <c r="AD23" t="n">
        <v>1081877.389266796</v>
      </c>
      <c r="AE23" t="n">
        <v>1480272.373056697</v>
      </c>
      <c r="AF23" t="n">
        <v>3.122159274653706e-06</v>
      </c>
      <c r="AG23" t="n">
        <v>2.393333333333333</v>
      </c>
      <c r="AH23" t="n">
        <v>1338997.255347489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1.7461</v>
      </c>
      <c r="E24" t="n">
        <v>57.27</v>
      </c>
      <c r="F24" t="n">
        <v>54.06</v>
      </c>
      <c r="G24" t="n">
        <v>61.2</v>
      </c>
      <c r="H24" t="n">
        <v>1</v>
      </c>
      <c r="I24" t="n">
        <v>53</v>
      </c>
      <c r="J24" t="n">
        <v>114.44</v>
      </c>
      <c r="K24" t="n">
        <v>41.65</v>
      </c>
      <c r="L24" t="n">
        <v>6.5</v>
      </c>
      <c r="M24" t="n">
        <v>51</v>
      </c>
      <c r="N24" t="n">
        <v>16.29</v>
      </c>
      <c r="O24" t="n">
        <v>14347.62</v>
      </c>
      <c r="P24" t="n">
        <v>471.96</v>
      </c>
      <c r="Q24" t="n">
        <v>1367.44</v>
      </c>
      <c r="R24" t="n">
        <v>154.79</v>
      </c>
      <c r="S24" t="n">
        <v>104.26</v>
      </c>
      <c r="T24" t="n">
        <v>24186.37</v>
      </c>
      <c r="U24" t="n">
        <v>0.67</v>
      </c>
      <c r="V24" t="n">
        <v>0.89</v>
      </c>
      <c r="W24" t="n">
        <v>20.72</v>
      </c>
      <c r="X24" t="n">
        <v>1.47</v>
      </c>
      <c r="Y24" t="n">
        <v>1</v>
      </c>
      <c r="Z24" t="n">
        <v>10</v>
      </c>
      <c r="AA24" t="n">
        <v>1072.743165296998</v>
      </c>
      <c r="AB24" t="n">
        <v>1467.774524847698</v>
      </c>
      <c r="AC24" t="n">
        <v>1327.692184230717</v>
      </c>
      <c r="AD24" t="n">
        <v>1072743.165296998</v>
      </c>
      <c r="AE24" t="n">
        <v>1467774.524847698</v>
      </c>
      <c r="AF24" t="n">
        <v>3.131664929614451e-06</v>
      </c>
      <c r="AG24" t="n">
        <v>2.38625</v>
      </c>
      <c r="AH24" t="n">
        <v>1327692.184230717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1.7485</v>
      </c>
      <c r="E25" t="n">
        <v>57.19</v>
      </c>
      <c r="F25" t="n">
        <v>54.02</v>
      </c>
      <c r="G25" t="n">
        <v>63.55</v>
      </c>
      <c r="H25" t="n">
        <v>1.04</v>
      </c>
      <c r="I25" t="n">
        <v>51</v>
      </c>
      <c r="J25" t="n">
        <v>114.76</v>
      </c>
      <c r="K25" t="n">
        <v>41.65</v>
      </c>
      <c r="L25" t="n">
        <v>6.75</v>
      </c>
      <c r="M25" t="n">
        <v>49</v>
      </c>
      <c r="N25" t="n">
        <v>16.36</v>
      </c>
      <c r="O25" t="n">
        <v>14387.27</v>
      </c>
      <c r="P25" t="n">
        <v>469.32</v>
      </c>
      <c r="Q25" t="n">
        <v>1367.35</v>
      </c>
      <c r="R25" t="n">
        <v>153.4</v>
      </c>
      <c r="S25" t="n">
        <v>104.26</v>
      </c>
      <c r="T25" t="n">
        <v>23502.78</v>
      </c>
      <c r="U25" t="n">
        <v>0.68</v>
      </c>
      <c r="V25" t="n">
        <v>0.89</v>
      </c>
      <c r="W25" t="n">
        <v>20.73</v>
      </c>
      <c r="X25" t="n">
        <v>1.44</v>
      </c>
      <c r="Y25" t="n">
        <v>1</v>
      </c>
      <c r="Z25" t="n">
        <v>10</v>
      </c>
      <c r="AA25" t="n">
        <v>1067.328183813131</v>
      </c>
      <c r="AB25" t="n">
        <v>1460.365508289349</v>
      </c>
      <c r="AC25" t="n">
        <v>1320.990273814077</v>
      </c>
      <c r="AD25" t="n">
        <v>1067328.183813131</v>
      </c>
      <c r="AE25" t="n">
        <v>1460365.508289349</v>
      </c>
      <c r="AF25" t="n">
        <v>3.135969377143844e-06</v>
      </c>
      <c r="AG25" t="n">
        <v>2.382916666666667</v>
      </c>
      <c r="AH25" t="n">
        <v>1320990.273814077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1.7522</v>
      </c>
      <c r="E26" t="n">
        <v>57.07</v>
      </c>
      <c r="F26" t="n">
        <v>53.95</v>
      </c>
      <c r="G26" t="n">
        <v>66.06</v>
      </c>
      <c r="H26" t="n">
        <v>1.07</v>
      </c>
      <c r="I26" t="n">
        <v>49</v>
      </c>
      <c r="J26" t="n">
        <v>115.08</v>
      </c>
      <c r="K26" t="n">
        <v>41.65</v>
      </c>
      <c r="L26" t="n">
        <v>7</v>
      </c>
      <c r="M26" t="n">
        <v>47</v>
      </c>
      <c r="N26" t="n">
        <v>16.43</v>
      </c>
      <c r="O26" t="n">
        <v>14426.96</v>
      </c>
      <c r="P26" t="n">
        <v>466.4</v>
      </c>
      <c r="Q26" t="n">
        <v>1367.36</v>
      </c>
      <c r="R26" t="n">
        <v>151.2</v>
      </c>
      <c r="S26" t="n">
        <v>104.26</v>
      </c>
      <c r="T26" t="n">
        <v>22410.48</v>
      </c>
      <c r="U26" t="n">
        <v>0.6899999999999999</v>
      </c>
      <c r="V26" t="n">
        <v>0.89</v>
      </c>
      <c r="W26" t="n">
        <v>20.72</v>
      </c>
      <c r="X26" t="n">
        <v>1.37</v>
      </c>
      <c r="Y26" t="n">
        <v>1</v>
      </c>
      <c r="Z26" t="n">
        <v>10</v>
      </c>
      <c r="AA26" t="n">
        <v>1060.536973137712</v>
      </c>
      <c r="AB26" t="n">
        <v>1451.07347423617</v>
      </c>
      <c r="AC26" t="n">
        <v>1312.585058449482</v>
      </c>
      <c r="AD26" t="n">
        <v>1060536.973137712</v>
      </c>
      <c r="AE26" t="n">
        <v>1451073.47423617</v>
      </c>
      <c r="AF26" t="n">
        <v>3.142605400418327e-06</v>
      </c>
      <c r="AG26" t="n">
        <v>2.377916666666667</v>
      </c>
      <c r="AH26" t="n">
        <v>1312585.058449482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1.7546</v>
      </c>
      <c r="E27" t="n">
        <v>56.99</v>
      </c>
      <c r="F27" t="n">
        <v>53.91</v>
      </c>
      <c r="G27" t="n">
        <v>68.81999999999999</v>
      </c>
      <c r="H27" t="n">
        <v>1.11</v>
      </c>
      <c r="I27" t="n">
        <v>47</v>
      </c>
      <c r="J27" t="n">
        <v>115.4</v>
      </c>
      <c r="K27" t="n">
        <v>41.65</v>
      </c>
      <c r="L27" t="n">
        <v>7.25</v>
      </c>
      <c r="M27" t="n">
        <v>45</v>
      </c>
      <c r="N27" t="n">
        <v>16.5</v>
      </c>
      <c r="O27" t="n">
        <v>14466.67</v>
      </c>
      <c r="P27" t="n">
        <v>463.88</v>
      </c>
      <c r="Q27" t="n">
        <v>1367.39</v>
      </c>
      <c r="R27" t="n">
        <v>149.8</v>
      </c>
      <c r="S27" t="n">
        <v>104.26</v>
      </c>
      <c r="T27" t="n">
        <v>21723.49</v>
      </c>
      <c r="U27" t="n">
        <v>0.7</v>
      </c>
      <c r="V27" t="n">
        <v>0.89</v>
      </c>
      <c r="W27" t="n">
        <v>20.72</v>
      </c>
      <c r="X27" t="n">
        <v>1.33</v>
      </c>
      <c r="Y27" t="n">
        <v>1</v>
      </c>
      <c r="Z27" t="n">
        <v>10</v>
      </c>
      <c r="AA27" t="n">
        <v>1055.322713019869</v>
      </c>
      <c r="AB27" t="n">
        <v>1443.939093506017</v>
      </c>
      <c r="AC27" t="n">
        <v>1306.131573003048</v>
      </c>
      <c r="AD27" t="n">
        <v>1055322.713019869</v>
      </c>
      <c r="AE27" t="n">
        <v>1443939.093506017</v>
      </c>
      <c r="AF27" t="n">
        <v>3.146909847947721e-06</v>
      </c>
      <c r="AG27" t="n">
        <v>2.374583333333333</v>
      </c>
      <c r="AH27" t="n">
        <v>1306131.573003048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1.7582</v>
      </c>
      <c r="E28" t="n">
        <v>56.88</v>
      </c>
      <c r="F28" t="n">
        <v>53.84</v>
      </c>
      <c r="G28" t="n">
        <v>71.79000000000001</v>
      </c>
      <c r="H28" t="n">
        <v>1.14</v>
      </c>
      <c r="I28" t="n">
        <v>45</v>
      </c>
      <c r="J28" t="n">
        <v>115.72</v>
      </c>
      <c r="K28" t="n">
        <v>41.65</v>
      </c>
      <c r="L28" t="n">
        <v>7.5</v>
      </c>
      <c r="M28" t="n">
        <v>43</v>
      </c>
      <c r="N28" t="n">
        <v>16.57</v>
      </c>
      <c r="O28" t="n">
        <v>14506.4</v>
      </c>
      <c r="P28" t="n">
        <v>460.65</v>
      </c>
      <c r="Q28" t="n">
        <v>1367.26</v>
      </c>
      <c r="R28" t="n">
        <v>147.15</v>
      </c>
      <c r="S28" t="n">
        <v>104.26</v>
      </c>
      <c r="T28" t="n">
        <v>20407.96</v>
      </c>
      <c r="U28" t="n">
        <v>0.71</v>
      </c>
      <c r="V28" t="n">
        <v>0.89</v>
      </c>
      <c r="W28" t="n">
        <v>20.73</v>
      </c>
      <c r="X28" t="n">
        <v>1.26</v>
      </c>
      <c r="Y28" t="n">
        <v>1</v>
      </c>
      <c r="Z28" t="n">
        <v>10</v>
      </c>
      <c r="AA28" t="n">
        <v>1048.215755999973</v>
      </c>
      <c r="AB28" t="n">
        <v>1434.21504137458</v>
      </c>
      <c r="AC28" t="n">
        <v>1297.335570759242</v>
      </c>
      <c r="AD28" t="n">
        <v>1048215.755999973</v>
      </c>
      <c r="AE28" t="n">
        <v>1434215.04137458</v>
      </c>
      <c r="AF28" t="n">
        <v>3.153366519241812e-06</v>
      </c>
      <c r="AG28" t="n">
        <v>2.37</v>
      </c>
      <c r="AH28" t="n">
        <v>1297335.570759242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1.7589</v>
      </c>
      <c r="E29" t="n">
        <v>56.85</v>
      </c>
      <c r="F29" t="n">
        <v>53.84</v>
      </c>
      <c r="G29" t="n">
        <v>73.42</v>
      </c>
      <c r="H29" t="n">
        <v>1.18</v>
      </c>
      <c r="I29" t="n">
        <v>44</v>
      </c>
      <c r="J29" t="n">
        <v>116.05</v>
      </c>
      <c r="K29" t="n">
        <v>41.65</v>
      </c>
      <c r="L29" t="n">
        <v>7.75</v>
      </c>
      <c r="M29" t="n">
        <v>42</v>
      </c>
      <c r="N29" t="n">
        <v>16.65</v>
      </c>
      <c r="O29" t="n">
        <v>14546.17</v>
      </c>
      <c r="P29" t="n">
        <v>458.36</v>
      </c>
      <c r="Q29" t="n">
        <v>1367.26</v>
      </c>
      <c r="R29" t="n">
        <v>147.42</v>
      </c>
      <c r="S29" t="n">
        <v>104.26</v>
      </c>
      <c r="T29" t="n">
        <v>20548.62</v>
      </c>
      <c r="U29" t="n">
        <v>0.71</v>
      </c>
      <c r="V29" t="n">
        <v>0.89</v>
      </c>
      <c r="W29" t="n">
        <v>20.72</v>
      </c>
      <c r="X29" t="n">
        <v>1.26</v>
      </c>
      <c r="Y29" t="n">
        <v>1</v>
      </c>
      <c r="Z29" t="n">
        <v>10</v>
      </c>
      <c r="AA29" t="n">
        <v>1044.647302342034</v>
      </c>
      <c r="AB29" t="n">
        <v>1429.332525650723</v>
      </c>
      <c r="AC29" t="n">
        <v>1292.919035483416</v>
      </c>
      <c r="AD29" t="n">
        <v>1044647.302342034</v>
      </c>
      <c r="AE29" t="n">
        <v>1429332.525650723</v>
      </c>
      <c r="AF29" t="n">
        <v>3.154621983104551e-06</v>
      </c>
      <c r="AG29" t="n">
        <v>2.36875</v>
      </c>
      <c r="AH29" t="n">
        <v>1292919.035483416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1.7634</v>
      </c>
      <c r="E30" t="n">
        <v>56.71</v>
      </c>
      <c r="F30" t="n">
        <v>53.74</v>
      </c>
      <c r="G30" t="n">
        <v>76.77</v>
      </c>
      <c r="H30" t="n">
        <v>1.21</v>
      </c>
      <c r="I30" t="n">
        <v>42</v>
      </c>
      <c r="J30" t="n">
        <v>116.37</v>
      </c>
      <c r="K30" t="n">
        <v>41.65</v>
      </c>
      <c r="L30" t="n">
        <v>8</v>
      </c>
      <c r="M30" t="n">
        <v>40</v>
      </c>
      <c r="N30" t="n">
        <v>16.72</v>
      </c>
      <c r="O30" t="n">
        <v>14585.96</v>
      </c>
      <c r="P30" t="n">
        <v>455.12</v>
      </c>
      <c r="Q30" t="n">
        <v>1367.33</v>
      </c>
      <c r="R30" t="n">
        <v>144.24</v>
      </c>
      <c r="S30" t="n">
        <v>104.26</v>
      </c>
      <c r="T30" t="n">
        <v>18965.03</v>
      </c>
      <c r="U30" t="n">
        <v>0.72</v>
      </c>
      <c r="V30" t="n">
        <v>0.89</v>
      </c>
      <c r="W30" t="n">
        <v>20.71</v>
      </c>
      <c r="X30" t="n">
        <v>1.16</v>
      </c>
      <c r="Y30" t="n">
        <v>1</v>
      </c>
      <c r="Z30" t="n">
        <v>10</v>
      </c>
      <c r="AA30" t="n">
        <v>1036.819114964082</v>
      </c>
      <c r="AB30" t="n">
        <v>1418.621654324956</v>
      </c>
      <c r="AC30" t="n">
        <v>1283.230394684178</v>
      </c>
      <c r="AD30" t="n">
        <v>1036819.114964082</v>
      </c>
      <c r="AE30" t="n">
        <v>1418621.654324956</v>
      </c>
      <c r="AF30" t="n">
        <v>3.162692822222166e-06</v>
      </c>
      <c r="AG30" t="n">
        <v>2.362916666666667</v>
      </c>
      <c r="AH30" t="n">
        <v>1283230.394684179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1.7648</v>
      </c>
      <c r="E31" t="n">
        <v>56.66</v>
      </c>
      <c r="F31" t="n">
        <v>53.72</v>
      </c>
      <c r="G31" t="n">
        <v>78.61</v>
      </c>
      <c r="H31" t="n">
        <v>1.25</v>
      </c>
      <c r="I31" t="n">
        <v>41</v>
      </c>
      <c r="J31" t="n">
        <v>116.69</v>
      </c>
      <c r="K31" t="n">
        <v>41.65</v>
      </c>
      <c r="L31" t="n">
        <v>8.25</v>
      </c>
      <c r="M31" t="n">
        <v>39</v>
      </c>
      <c r="N31" t="n">
        <v>16.79</v>
      </c>
      <c r="O31" t="n">
        <v>14625.77</v>
      </c>
      <c r="P31" t="n">
        <v>452.4</v>
      </c>
      <c r="Q31" t="n">
        <v>1367.25</v>
      </c>
      <c r="R31" t="n">
        <v>143.54</v>
      </c>
      <c r="S31" t="n">
        <v>104.26</v>
      </c>
      <c r="T31" t="n">
        <v>18619.4</v>
      </c>
      <c r="U31" t="n">
        <v>0.73</v>
      </c>
      <c r="V31" t="n">
        <v>0.89</v>
      </c>
      <c r="W31" t="n">
        <v>20.71</v>
      </c>
      <c r="X31" t="n">
        <v>1.14</v>
      </c>
      <c r="Y31" t="n">
        <v>1</v>
      </c>
      <c r="Z31" t="n">
        <v>10</v>
      </c>
      <c r="AA31" t="n">
        <v>1032.123332609393</v>
      </c>
      <c r="AB31" t="n">
        <v>1412.196677743973</v>
      </c>
      <c r="AC31" t="n">
        <v>1277.418608850573</v>
      </c>
      <c r="AD31" t="n">
        <v>1032123.332609393</v>
      </c>
      <c r="AE31" t="n">
        <v>1412196.677743973</v>
      </c>
      <c r="AF31" t="n">
        <v>3.165203749947645e-06</v>
      </c>
      <c r="AG31" t="n">
        <v>2.360833333333333</v>
      </c>
      <c r="AH31" t="n">
        <v>1277418.608850573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1.7684</v>
      </c>
      <c r="E32" t="n">
        <v>56.55</v>
      </c>
      <c r="F32" t="n">
        <v>53.65</v>
      </c>
      <c r="G32" t="n">
        <v>82.53</v>
      </c>
      <c r="H32" t="n">
        <v>1.28</v>
      </c>
      <c r="I32" t="n">
        <v>39</v>
      </c>
      <c r="J32" t="n">
        <v>117.01</v>
      </c>
      <c r="K32" t="n">
        <v>41.65</v>
      </c>
      <c r="L32" t="n">
        <v>8.5</v>
      </c>
      <c r="M32" t="n">
        <v>37</v>
      </c>
      <c r="N32" t="n">
        <v>16.86</v>
      </c>
      <c r="O32" t="n">
        <v>14665.62</v>
      </c>
      <c r="P32" t="n">
        <v>449.56</v>
      </c>
      <c r="Q32" t="n">
        <v>1367.38</v>
      </c>
      <c r="R32" t="n">
        <v>141.21</v>
      </c>
      <c r="S32" t="n">
        <v>104.26</v>
      </c>
      <c r="T32" t="n">
        <v>17467.4</v>
      </c>
      <c r="U32" t="n">
        <v>0.74</v>
      </c>
      <c r="V32" t="n">
        <v>0.89</v>
      </c>
      <c r="W32" t="n">
        <v>20.71</v>
      </c>
      <c r="X32" t="n">
        <v>1.07</v>
      </c>
      <c r="Y32" t="n">
        <v>1</v>
      </c>
      <c r="Z32" t="n">
        <v>10</v>
      </c>
      <c r="AA32" t="n">
        <v>1025.637489996443</v>
      </c>
      <c r="AB32" t="n">
        <v>1403.322461745754</v>
      </c>
      <c r="AC32" t="n">
        <v>1269.391335572183</v>
      </c>
      <c r="AD32" t="n">
        <v>1025637.489996443</v>
      </c>
      <c r="AE32" t="n">
        <v>1403322.461745754</v>
      </c>
      <c r="AF32" t="n">
        <v>3.171660421241736e-06</v>
      </c>
      <c r="AG32" t="n">
        <v>2.35625</v>
      </c>
      <c r="AH32" t="n">
        <v>1269391.335572183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1.7702</v>
      </c>
      <c r="E33" t="n">
        <v>56.49</v>
      </c>
      <c r="F33" t="n">
        <v>53.61</v>
      </c>
      <c r="G33" t="n">
        <v>84.65000000000001</v>
      </c>
      <c r="H33" t="n">
        <v>1.32</v>
      </c>
      <c r="I33" t="n">
        <v>38</v>
      </c>
      <c r="J33" t="n">
        <v>117.34</v>
      </c>
      <c r="K33" t="n">
        <v>41.65</v>
      </c>
      <c r="L33" t="n">
        <v>8.75</v>
      </c>
      <c r="M33" t="n">
        <v>36</v>
      </c>
      <c r="N33" t="n">
        <v>16.94</v>
      </c>
      <c r="O33" t="n">
        <v>14705.49</v>
      </c>
      <c r="P33" t="n">
        <v>446.43</v>
      </c>
      <c r="Q33" t="n">
        <v>1367.24</v>
      </c>
      <c r="R33" t="n">
        <v>140.33</v>
      </c>
      <c r="S33" t="n">
        <v>104.26</v>
      </c>
      <c r="T33" t="n">
        <v>17029.73</v>
      </c>
      <c r="U33" t="n">
        <v>0.74</v>
      </c>
      <c r="V33" t="n">
        <v>0.89</v>
      </c>
      <c r="W33" t="n">
        <v>20.7</v>
      </c>
      <c r="X33" t="n">
        <v>1.03</v>
      </c>
      <c r="Y33" t="n">
        <v>1</v>
      </c>
      <c r="Z33" t="n">
        <v>10</v>
      </c>
      <c r="AA33" t="n">
        <v>1020.029987568778</v>
      </c>
      <c r="AB33" t="n">
        <v>1395.650029538675</v>
      </c>
      <c r="AC33" t="n">
        <v>1262.451149526622</v>
      </c>
      <c r="AD33" t="n">
        <v>1020029.987568778</v>
      </c>
      <c r="AE33" t="n">
        <v>1395650.029538675</v>
      </c>
      <c r="AF33" t="n">
        <v>3.174888756888781e-06</v>
      </c>
      <c r="AG33" t="n">
        <v>2.35375</v>
      </c>
      <c r="AH33" t="n">
        <v>1262451.149526622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1.7709</v>
      </c>
      <c r="E34" t="n">
        <v>56.47</v>
      </c>
      <c r="F34" t="n">
        <v>53.61</v>
      </c>
      <c r="G34" t="n">
        <v>86.94</v>
      </c>
      <c r="H34" t="n">
        <v>1.35</v>
      </c>
      <c r="I34" t="n">
        <v>37</v>
      </c>
      <c r="J34" t="n">
        <v>117.66</v>
      </c>
      <c r="K34" t="n">
        <v>41.65</v>
      </c>
      <c r="L34" t="n">
        <v>9</v>
      </c>
      <c r="M34" t="n">
        <v>35</v>
      </c>
      <c r="N34" t="n">
        <v>17.01</v>
      </c>
      <c r="O34" t="n">
        <v>14745.39</v>
      </c>
      <c r="P34" t="n">
        <v>444.33</v>
      </c>
      <c r="Q34" t="n">
        <v>1367.26</v>
      </c>
      <c r="R34" t="n">
        <v>140.36</v>
      </c>
      <c r="S34" t="n">
        <v>104.26</v>
      </c>
      <c r="T34" t="n">
        <v>17048.91</v>
      </c>
      <c r="U34" t="n">
        <v>0.74</v>
      </c>
      <c r="V34" t="n">
        <v>0.89</v>
      </c>
      <c r="W34" t="n">
        <v>20.7</v>
      </c>
      <c r="X34" t="n">
        <v>1.03</v>
      </c>
      <c r="Y34" t="n">
        <v>1</v>
      </c>
      <c r="Z34" t="n">
        <v>10</v>
      </c>
      <c r="AA34" t="n">
        <v>1016.760121393042</v>
      </c>
      <c r="AB34" t="n">
        <v>1391.176054380718</v>
      </c>
      <c r="AC34" t="n">
        <v>1258.404164278477</v>
      </c>
      <c r="AD34" t="n">
        <v>1016760.121393042</v>
      </c>
      <c r="AE34" t="n">
        <v>1391176.054380718</v>
      </c>
      <c r="AF34" t="n">
        <v>3.176144220751521e-06</v>
      </c>
      <c r="AG34" t="n">
        <v>2.352916666666667</v>
      </c>
      <c r="AH34" t="n">
        <v>1258404.164278477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1.7723</v>
      </c>
      <c r="E35" t="n">
        <v>56.42</v>
      </c>
      <c r="F35" t="n">
        <v>53.59</v>
      </c>
      <c r="G35" t="n">
        <v>89.31</v>
      </c>
      <c r="H35" t="n">
        <v>1.38</v>
      </c>
      <c r="I35" t="n">
        <v>36</v>
      </c>
      <c r="J35" t="n">
        <v>117.98</v>
      </c>
      <c r="K35" t="n">
        <v>41.65</v>
      </c>
      <c r="L35" t="n">
        <v>9.25</v>
      </c>
      <c r="M35" t="n">
        <v>34</v>
      </c>
      <c r="N35" t="n">
        <v>17.08</v>
      </c>
      <c r="O35" t="n">
        <v>14785.31</v>
      </c>
      <c r="P35" t="n">
        <v>440.92</v>
      </c>
      <c r="Q35" t="n">
        <v>1367.25</v>
      </c>
      <c r="R35" t="n">
        <v>139.5</v>
      </c>
      <c r="S35" t="n">
        <v>104.26</v>
      </c>
      <c r="T35" t="n">
        <v>16627.47</v>
      </c>
      <c r="U35" t="n">
        <v>0.75</v>
      </c>
      <c r="V35" t="n">
        <v>0.89</v>
      </c>
      <c r="W35" t="n">
        <v>20.7</v>
      </c>
      <c r="X35" t="n">
        <v>1.01</v>
      </c>
      <c r="Y35" t="n">
        <v>1</v>
      </c>
      <c r="Z35" t="n">
        <v>10</v>
      </c>
      <c r="AA35" t="n">
        <v>1011.158259808032</v>
      </c>
      <c r="AB35" t="n">
        <v>1383.511340223417</v>
      </c>
      <c r="AC35" t="n">
        <v>1251.470959682855</v>
      </c>
      <c r="AD35" t="n">
        <v>1011158.259808032</v>
      </c>
      <c r="AE35" t="n">
        <v>1383511.340223417</v>
      </c>
      <c r="AF35" t="n">
        <v>3.178655148477001e-06</v>
      </c>
      <c r="AG35" t="n">
        <v>2.350833333333334</v>
      </c>
      <c r="AH35" t="n">
        <v>1251470.959682855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1.776</v>
      </c>
      <c r="E36" t="n">
        <v>56.31</v>
      </c>
      <c r="F36" t="n">
        <v>53.51</v>
      </c>
      <c r="G36" t="n">
        <v>94.44</v>
      </c>
      <c r="H36" t="n">
        <v>1.42</v>
      </c>
      <c r="I36" t="n">
        <v>34</v>
      </c>
      <c r="J36" t="n">
        <v>118.31</v>
      </c>
      <c r="K36" t="n">
        <v>41.65</v>
      </c>
      <c r="L36" t="n">
        <v>9.5</v>
      </c>
      <c r="M36" t="n">
        <v>32</v>
      </c>
      <c r="N36" t="n">
        <v>17.16</v>
      </c>
      <c r="O36" t="n">
        <v>14825.26</v>
      </c>
      <c r="P36" t="n">
        <v>436.99</v>
      </c>
      <c r="Q36" t="n">
        <v>1367.31</v>
      </c>
      <c r="R36" t="n">
        <v>136.96</v>
      </c>
      <c r="S36" t="n">
        <v>104.26</v>
      </c>
      <c r="T36" t="n">
        <v>15367.98</v>
      </c>
      <c r="U36" t="n">
        <v>0.76</v>
      </c>
      <c r="V36" t="n">
        <v>0.9</v>
      </c>
      <c r="W36" t="n">
        <v>20.7</v>
      </c>
      <c r="X36" t="n">
        <v>0.9399999999999999</v>
      </c>
      <c r="Y36" t="n">
        <v>1</v>
      </c>
      <c r="Z36" t="n">
        <v>10</v>
      </c>
      <c r="AA36" t="n">
        <v>1003.130381083355</v>
      </c>
      <c r="AB36" t="n">
        <v>1372.527242387301</v>
      </c>
      <c r="AC36" t="n">
        <v>1241.535168727939</v>
      </c>
      <c r="AD36" t="n">
        <v>1003130.381083356</v>
      </c>
      <c r="AE36" t="n">
        <v>1372527.242387301</v>
      </c>
      <c r="AF36" t="n">
        <v>3.185291171751483e-06</v>
      </c>
      <c r="AG36" t="n">
        <v>2.34625</v>
      </c>
      <c r="AH36" t="n">
        <v>1241535.168727939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1.7769</v>
      </c>
      <c r="E37" t="n">
        <v>56.28</v>
      </c>
      <c r="F37" t="n">
        <v>53.51</v>
      </c>
      <c r="G37" t="n">
        <v>97.29000000000001</v>
      </c>
      <c r="H37" t="n">
        <v>1.45</v>
      </c>
      <c r="I37" t="n">
        <v>33</v>
      </c>
      <c r="J37" t="n">
        <v>118.63</v>
      </c>
      <c r="K37" t="n">
        <v>41.65</v>
      </c>
      <c r="L37" t="n">
        <v>9.75</v>
      </c>
      <c r="M37" t="n">
        <v>31</v>
      </c>
      <c r="N37" t="n">
        <v>17.23</v>
      </c>
      <c r="O37" t="n">
        <v>14865.24</v>
      </c>
      <c r="P37" t="n">
        <v>435.46</v>
      </c>
      <c r="Q37" t="n">
        <v>1367.22</v>
      </c>
      <c r="R37" t="n">
        <v>136.86</v>
      </c>
      <c r="S37" t="n">
        <v>104.26</v>
      </c>
      <c r="T37" t="n">
        <v>15320.77</v>
      </c>
      <c r="U37" t="n">
        <v>0.76</v>
      </c>
      <c r="V37" t="n">
        <v>0.9</v>
      </c>
      <c r="W37" t="n">
        <v>20.7</v>
      </c>
      <c r="X37" t="n">
        <v>0.93</v>
      </c>
      <c r="Y37" t="n">
        <v>1</v>
      </c>
      <c r="Z37" t="n">
        <v>10</v>
      </c>
      <c r="AA37" t="n">
        <v>1000.539837599173</v>
      </c>
      <c r="AB37" t="n">
        <v>1368.98274650553</v>
      </c>
      <c r="AC37" t="n">
        <v>1238.328954558394</v>
      </c>
      <c r="AD37" t="n">
        <v>1000539.837599173</v>
      </c>
      <c r="AE37" t="n">
        <v>1368982.74650553</v>
      </c>
      <c r="AF37" t="n">
        <v>3.186905339575006e-06</v>
      </c>
      <c r="AG37" t="n">
        <v>2.345</v>
      </c>
      <c r="AH37" t="n">
        <v>1238328.954558394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1.779</v>
      </c>
      <c r="E38" t="n">
        <v>56.21</v>
      </c>
      <c r="F38" t="n">
        <v>53.47</v>
      </c>
      <c r="G38" t="n">
        <v>100.25</v>
      </c>
      <c r="H38" t="n">
        <v>1.48</v>
      </c>
      <c r="I38" t="n">
        <v>32</v>
      </c>
      <c r="J38" t="n">
        <v>118.96</v>
      </c>
      <c r="K38" t="n">
        <v>41.65</v>
      </c>
      <c r="L38" t="n">
        <v>10</v>
      </c>
      <c r="M38" t="n">
        <v>30</v>
      </c>
      <c r="N38" t="n">
        <v>17.31</v>
      </c>
      <c r="O38" t="n">
        <v>14905.25</v>
      </c>
      <c r="P38" t="n">
        <v>432.51</v>
      </c>
      <c r="Q38" t="n">
        <v>1367.24</v>
      </c>
      <c r="R38" t="n">
        <v>135.67</v>
      </c>
      <c r="S38" t="n">
        <v>104.26</v>
      </c>
      <c r="T38" t="n">
        <v>14730.25</v>
      </c>
      <c r="U38" t="n">
        <v>0.77</v>
      </c>
      <c r="V38" t="n">
        <v>0.9</v>
      </c>
      <c r="W38" t="n">
        <v>20.69</v>
      </c>
      <c r="X38" t="n">
        <v>0.89</v>
      </c>
      <c r="Y38" t="n">
        <v>1</v>
      </c>
      <c r="Z38" t="n">
        <v>10</v>
      </c>
      <c r="AA38" t="n">
        <v>995.0612723911239</v>
      </c>
      <c r="AB38" t="n">
        <v>1361.486731890638</v>
      </c>
      <c r="AC38" t="n">
        <v>1231.548349057624</v>
      </c>
      <c r="AD38" t="n">
        <v>995061.2723911239</v>
      </c>
      <c r="AE38" t="n">
        <v>1361486.731890638</v>
      </c>
      <c r="AF38" t="n">
        <v>3.190671731163225e-06</v>
      </c>
      <c r="AG38" t="n">
        <v>2.342083333333334</v>
      </c>
      <c r="AH38" t="n">
        <v>1231548.349057624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1.7805</v>
      </c>
      <c r="E39" t="n">
        <v>56.17</v>
      </c>
      <c r="F39" t="n">
        <v>53.44</v>
      </c>
      <c r="G39" t="n">
        <v>103.43</v>
      </c>
      <c r="H39" t="n">
        <v>1.52</v>
      </c>
      <c r="I39" t="n">
        <v>31</v>
      </c>
      <c r="J39" t="n">
        <v>119.28</v>
      </c>
      <c r="K39" t="n">
        <v>41.65</v>
      </c>
      <c r="L39" t="n">
        <v>10.25</v>
      </c>
      <c r="M39" t="n">
        <v>27</v>
      </c>
      <c r="N39" t="n">
        <v>17.38</v>
      </c>
      <c r="O39" t="n">
        <v>14945.29</v>
      </c>
      <c r="P39" t="n">
        <v>428.87</v>
      </c>
      <c r="Q39" t="n">
        <v>1367.21</v>
      </c>
      <c r="R39" t="n">
        <v>134.5</v>
      </c>
      <c r="S39" t="n">
        <v>104.26</v>
      </c>
      <c r="T39" t="n">
        <v>14149.3</v>
      </c>
      <c r="U39" t="n">
        <v>0.78</v>
      </c>
      <c r="V39" t="n">
        <v>0.9</v>
      </c>
      <c r="W39" t="n">
        <v>20.7</v>
      </c>
      <c r="X39" t="n">
        <v>0.86</v>
      </c>
      <c r="Y39" t="n">
        <v>1</v>
      </c>
      <c r="Z39" t="n">
        <v>10</v>
      </c>
      <c r="AA39" t="n">
        <v>989.0673021837789</v>
      </c>
      <c r="AB39" t="n">
        <v>1353.285517417646</v>
      </c>
      <c r="AC39" t="n">
        <v>1224.129846983458</v>
      </c>
      <c r="AD39" t="n">
        <v>989067.302183779</v>
      </c>
      <c r="AE39" t="n">
        <v>1353285.517417646</v>
      </c>
      <c r="AF39" t="n">
        <v>3.193362010869097e-06</v>
      </c>
      <c r="AG39" t="n">
        <v>2.340416666666667</v>
      </c>
      <c r="AH39" t="n">
        <v>1224129.846983458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1.7802</v>
      </c>
      <c r="E40" t="n">
        <v>56.17</v>
      </c>
      <c r="F40" t="n">
        <v>53.45</v>
      </c>
      <c r="G40" t="n">
        <v>103.45</v>
      </c>
      <c r="H40" t="n">
        <v>1.55</v>
      </c>
      <c r="I40" t="n">
        <v>31</v>
      </c>
      <c r="J40" t="n">
        <v>119.61</v>
      </c>
      <c r="K40" t="n">
        <v>41.65</v>
      </c>
      <c r="L40" t="n">
        <v>10.5</v>
      </c>
      <c r="M40" t="n">
        <v>25</v>
      </c>
      <c r="N40" t="n">
        <v>17.46</v>
      </c>
      <c r="O40" t="n">
        <v>14985.35</v>
      </c>
      <c r="P40" t="n">
        <v>426.7</v>
      </c>
      <c r="Q40" t="n">
        <v>1367.28</v>
      </c>
      <c r="R40" t="n">
        <v>134.78</v>
      </c>
      <c r="S40" t="n">
        <v>104.26</v>
      </c>
      <c r="T40" t="n">
        <v>14292.98</v>
      </c>
      <c r="U40" t="n">
        <v>0.77</v>
      </c>
      <c r="V40" t="n">
        <v>0.9</v>
      </c>
      <c r="W40" t="n">
        <v>20.7</v>
      </c>
      <c r="X40" t="n">
        <v>0.87</v>
      </c>
      <c r="Y40" t="n">
        <v>1</v>
      </c>
      <c r="Z40" t="n">
        <v>10</v>
      </c>
      <c r="AA40" t="n">
        <v>986.3535133378344</v>
      </c>
      <c r="AB40" t="n">
        <v>1349.57239179471</v>
      </c>
      <c r="AC40" t="n">
        <v>1220.77109685857</v>
      </c>
      <c r="AD40" t="n">
        <v>986353.5133378344</v>
      </c>
      <c r="AE40" t="n">
        <v>1349572.39179471</v>
      </c>
      <c r="AF40" t="n">
        <v>3.192823954927922e-06</v>
      </c>
      <c r="AG40" t="n">
        <v>2.340416666666667</v>
      </c>
      <c r="AH40" t="n">
        <v>1220771.09685857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1.7819</v>
      </c>
      <c r="E41" t="n">
        <v>56.12</v>
      </c>
      <c r="F41" t="n">
        <v>53.42</v>
      </c>
      <c r="G41" t="n">
        <v>106.83</v>
      </c>
      <c r="H41" t="n">
        <v>1.58</v>
      </c>
      <c r="I41" t="n">
        <v>30</v>
      </c>
      <c r="J41" t="n">
        <v>119.93</v>
      </c>
      <c r="K41" t="n">
        <v>41.65</v>
      </c>
      <c r="L41" t="n">
        <v>10.75</v>
      </c>
      <c r="M41" t="n">
        <v>19</v>
      </c>
      <c r="N41" t="n">
        <v>17.53</v>
      </c>
      <c r="O41" t="n">
        <v>15025.44</v>
      </c>
      <c r="P41" t="n">
        <v>424.34</v>
      </c>
      <c r="Q41" t="n">
        <v>1367.23</v>
      </c>
      <c r="R41" t="n">
        <v>133.54</v>
      </c>
      <c r="S41" t="n">
        <v>104.26</v>
      </c>
      <c r="T41" t="n">
        <v>13676.09</v>
      </c>
      <c r="U41" t="n">
        <v>0.78</v>
      </c>
      <c r="V41" t="n">
        <v>0.9</v>
      </c>
      <c r="W41" t="n">
        <v>20.7</v>
      </c>
      <c r="X41" t="n">
        <v>0.84</v>
      </c>
      <c r="Y41" t="n">
        <v>1</v>
      </c>
      <c r="Z41" t="n">
        <v>10</v>
      </c>
      <c r="AA41" t="n">
        <v>981.9969575318856</v>
      </c>
      <c r="AB41" t="n">
        <v>1343.611559943334</v>
      </c>
      <c r="AC41" t="n">
        <v>1215.379158433009</v>
      </c>
      <c r="AD41" t="n">
        <v>981996.9575318856</v>
      </c>
      <c r="AE41" t="n">
        <v>1343611.559943334</v>
      </c>
      <c r="AF41" t="n">
        <v>3.195872938594576e-06</v>
      </c>
      <c r="AG41" t="n">
        <v>2.338333333333333</v>
      </c>
      <c r="AH41" t="n">
        <v>1215379.158433009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1.7839</v>
      </c>
      <c r="E42" t="n">
        <v>56.06</v>
      </c>
      <c r="F42" t="n">
        <v>53.38</v>
      </c>
      <c r="G42" t="n">
        <v>110.44</v>
      </c>
      <c r="H42" t="n">
        <v>1.61</v>
      </c>
      <c r="I42" t="n">
        <v>29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422.95</v>
      </c>
      <c r="Q42" t="n">
        <v>1367.33</v>
      </c>
      <c r="R42" t="n">
        <v>132.07</v>
      </c>
      <c r="S42" t="n">
        <v>104.26</v>
      </c>
      <c r="T42" t="n">
        <v>12945.17</v>
      </c>
      <c r="U42" t="n">
        <v>0.79</v>
      </c>
      <c r="V42" t="n">
        <v>0.9</v>
      </c>
      <c r="W42" t="n">
        <v>20.7</v>
      </c>
      <c r="X42" t="n">
        <v>0.8</v>
      </c>
      <c r="Y42" t="n">
        <v>1</v>
      </c>
      <c r="Z42" t="n">
        <v>10</v>
      </c>
      <c r="AA42" t="n">
        <v>978.7278500487273</v>
      </c>
      <c r="AB42" t="n">
        <v>1339.138622862033</v>
      </c>
      <c r="AC42" t="n">
        <v>1211.333112188942</v>
      </c>
      <c r="AD42" t="n">
        <v>978727.8500487274</v>
      </c>
      <c r="AE42" t="n">
        <v>1339138.622862033</v>
      </c>
      <c r="AF42" t="n">
        <v>3.199459978202405e-06</v>
      </c>
      <c r="AG42" t="n">
        <v>2.335833333333333</v>
      </c>
      <c r="AH42" t="n">
        <v>1211333.112188942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1.7833</v>
      </c>
      <c r="E43" t="n">
        <v>56.08</v>
      </c>
      <c r="F43" t="n">
        <v>53.4</v>
      </c>
      <c r="G43" t="n">
        <v>110.48</v>
      </c>
      <c r="H43" t="n">
        <v>1.65</v>
      </c>
      <c r="I43" t="n">
        <v>29</v>
      </c>
      <c r="J43" t="n">
        <v>120.58</v>
      </c>
      <c r="K43" t="n">
        <v>41.65</v>
      </c>
      <c r="L43" t="n">
        <v>11.25</v>
      </c>
      <c r="M43" t="n">
        <v>9</v>
      </c>
      <c r="N43" t="n">
        <v>17.68</v>
      </c>
      <c r="O43" t="n">
        <v>15105.7</v>
      </c>
      <c r="P43" t="n">
        <v>423.91</v>
      </c>
      <c r="Q43" t="n">
        <v>1367.32</v>
      </c>
      <c r="R43" t="n">
        <v>132.44</v>
      </c>
      <c r="S43" t="n">
        <v>104.26</v>
      </c>
      <c r="T43" t="n">
        <v>13131.04</v>
      </c>
      <c r="U43" t="n">
        <v>0.79</v>
      </c>
      <c r="V43" t="n">
        <v>0.9</v>
      </c>
      <c r="W43" t="n">
        <v>20.71</v>
      </c>
      <c r="X43" t="n">
        <v>0.82</v>
      </c>
      <c r="Y43" t="n">
        <v>1</v>
      </c>
      <c r="Z43" t="n">
        <v>10</v>
      </c>
      <c r="AA43" t="n">
        <v>980.5023263700249</v>
      </c>
      <c r="AB43" t="n">
        <v>1341.566539649203</v>
      </c>
      <c r="AC43" t="n">
        <v>1213.529312005546</v>
      </c>
      <c r="AD43" t="n">
        <v>980502.3263700249</v>
      </c>
      <c r="AE43" t="n">
        <v>1341566.539649203</v>
      </c>
      <c r="AF43" t="n">
        <v>3.198383866320056e-06</v>
      </c>
      <c r="AG43" t="n">
        <v>2.336666666666666</v>
      </c>
      <c r="AH43" t="n">
        <v>1213529.312005546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1.7829</v>
      </c>
      <c r="E44" t="n">
        <v>56.09</v>
      </c>
      <c r="F44" t="n">
        <v>53.41</v>
      </c>
      <c r="G44" t="n">
        <v>110.5</v>
      </c>
      <c r="H44" t="n">
        <v>1.68</v>
      </c>
      <c r="I44" t="n">
        <v>29</v>
      </c>
      <c r="J44" t="n">
        <v>120.91</v>
      </c>
      <c r="K44" t="n">
        <v>41.65</v>
      </c>
      <c r="L44" t="n">
        <v>11.5</v>
      </c>
      <c r="M44" t="n">
        <v>3</v>
      </c>
      <c r="N44" t="n">
        <v>17.76</v>
      </c>
      <c r="O44" t="n">
        <v>15145.88</v>
      </c>
      <c r="P44" t="n">
        <v>424.34</v>
      </c>
      <c r="Q44" t="n">
        <v>1367.31</v>
      </c>
      <c r="R44" t="n">
        <v>132.54</v>
      </c>
      <c r="S44" t="n">
        <v>104.26</v>
      </c>
      <c r="T44" t="n">
        <v>13183.02</v>
      </c>
      <c r="U44" t="n">
        <v>0.79</v>
      </c>
      <c r="V44" t="n">
        <v>0.9</v>
      </c>
      <c r="W44" t="n">
        <v>20.72</v>
      </c>
      <c r="X44" t="n">
        <v>0.83</v>
      </c>
      <c r="Y44" t="n">
        <v>1</v>
      </c>
      <c r="Z44" t="n">
        <v>10</v>
      </c>
      <c r="AA44" t="n">
        <v>981.3759191267192</v>
      </c>
      <c r="AB44" t="n">
        <v>1342.761827799104</v>
      </c>
      <c r="AC44" t="n">
        <v>1214.610523532019</v>
      </c>
      <c r="AD44" t="n">
        <v>981375.9191267191</v>
      </c>
      <c r="AE44" t="n">
        <v>1342761.827799104</v>
      </c>
      <c r="AF44" t="n">
        <v>3.19766645839849e-06</v>
      </c>
      <c r="AG44" t="n">
        <v>2.337083333333334</v>
      </c>
      <c r="AH44" t="n">
        <v>1214610.523532019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1.7831</v>
      </c>
      <c r="E45" t="n">
        <v>56.08</v>
      </c>
      <c r="F45" t="n">
        <v>53.4</v>
      </c>
      <c r="G45" t="n">
        <v>110.49</v>
      </c>
      <c r="H45" t="n">
        <v>1.71</v>
      </c>
      <c r="I45" t="n">
        <v>29</v>
      </c>
      <c r="J45" t="n">
        <v>121.23</v>
      </c>
      <c r="K45" t="n">
        <v>41.65</v>
      </c>
      <c r="L45" t="n">
        <v>11.75</v>
      </c>
      <c r="M45" t="n">
        <v>0</v>
      </c>
      <c r="N45" t="n">
        <v>17.83</v>
      </c>
      <c r="O45" t="n">
        <v>15186.08</v>
      </c>
      <c r="P45" t="n">
        <v>425.15</v>
      </c>
      <c r="Q45" t="n">
        <v>1367.38</v>
      </c>
      <c r="R45" t="n">
        <v>132.41</v>
      </c>
      <c r="S45" t="n">
        <v>104.26</v>
      </c>
      <c r="T45" t="n">
        <v>13113.91</v>
      </c>
      <c r="U45" t="n">
        <v>0.79</v>
      </c>
      <c r="V45" t="n">
        <v>0.9</v>
      </c>
      <c r="W45" t="n">
        <v>20.72</v>
      </c>
      <c r="X45" t="n">
        <v>0.83</v>
      </c>
      <c r="Y45" t="n">
        <v>1</v>
      </c>
      <c r="Z45" t="n">
        <v>10</v>
      </c>
      <c r="AA45" t="n">
        <v>982.2916624794082</v>
      </c>
      <c r="AB45" t="n">
        <v>1344.014788253998</v>
      </c>
      <c r="AC45" t="n">
        <v>1215.743903199639</v>
      </c>
      <c r="AD45" t="n">
        <v>982291.6624794082</v>
      </c>
      <c r="AE45" t="n">
        <v>1344014.788253998</v>
      </c>
      <c r="AF45" t="n">
        <v>3.198025162359273e-06</v>
      </c>
      <c r="AG45" t="n">
        <v>2.336666666666666</v>
      </c>
      <c r="AH45" t="n">
        <v>1215743.903199639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1.5043</v>
      </c>
      <c r="E2" t="n">
        <v>66.47</v>
      </c>
      <c r="F2" t="n">
        <v>60.76</v>
      </c>
      <c r="G2" t="n">
        <v>12.93</v>
      </c>
      <c r="H2" t="n">
        <v>0.28</v>
      </c>
      <c r="I2" t="n">
        <v>282</v>
      </c>
      <c r="J2" t="n">
        <v>61.76</v>
      </c>
      <c r="K2" t="n">
        <v>28.92</v>
      </c>
      <c r="L2" t="n">
        <v>1</v>
      </c>
      <c r="M2" t="n">
        <v>280</v>
      </c>
      <c r="N2" t="n">
        <v>6.84</v>
      </c>
      <c r="O2" t="n">
        <v>7851.41</v>
      </c>
      <c r="P2" t="n">
        <v>390.59</v>
      </c>
      <c r="Q2" t="n">
        <v>1368.2</v>
      </c>
      <c r="R2" t="n">
        <v>372.55</v>
      </c>
      <c r="S2" t="n">
        <v>104.26</v>
      </c>
      <c r="T2" t="n">
        <v>131919.95</v>
      </c>
      <c r="U2" t="n">
        <v>0.28</v>
      </c>
      <c r="V2" t="n">
        <v>0.79</v>
      </c>
      <c r="W2" t="n">
        <v>21.1</v>
      </c>
      <c r="X2" t="n">
        <v>8.16</v>
      </c>
      <c r="Y2" t="n">
        <v>1</v>
      </c>
      <c r="Z2" t="n">
        <v>10</v>
      </c>
      <c r="AA2" t="n">
        <v>1044.676144181951</v>
      </c>
      <c r="AB2" t="n">
        <v>1429.37198832851</v>
      </c>
      <c r="AC2" t="n">
        <v>1292.954731898622</v>
      </c>
      <c r="AD2" t="n">
        <v>1044676.144181952</v>
      </c>
      <c r="AE2" t="n">
        <v>1429371.98832851</v>
      </c>
      <c r="AF2" t="n">
        <v>3.568342252508077e-06</v>
      </c>
      <c r="AG2" t="n">
        <v>2.769583333333333</v>
      </c>
      <c r="AH2" t="n">
        <v>1292954.731898622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1.5719</v>
      </c>
      <c r="E3" t="n">
        <v>63.62</v>
      </c>
      <c r="F3" t="n">
        <v>58.82</v>
      </c>
      <c r="G3" t="n">
        <v>16.34</v>
      </c>
      <c r="H3" t="n">
        <v>0.35</v>
      </c>
      <c r="I3" t="n">
        <v>216</v>
      </c>
      <c r="J3" t="n">
        <v>62.05</v>
      </c>
      <c r="K3" t="n">
        <v>28.92</v>
      </c>
      <c r="L3" t="n">
        <v>1.25</v>
      </c>
      <c r="M3" t="n">
        <v>214</v>
      </c>
      <c r="N3" t="n">
        <v>6.88</v>
      </c>
      <c r="O3" t="n">
        <v>7887.12</v>
      </c>
      <c r="P3" t="n">
        <v>374.02</v>
      </c>
      <c r="Q3" t="n">
        <v>1368.06</v>
      </c>
      <c r="R3" t="n">
        <v>309.12</v>
      </c>
      <c r="S3" t="n">
        <v>104.26</v>
      </c>
      <c r="T3" t="n">
        <v>100537.3</v>
      </c>
      <c r="U3" t="n">
        <v>0.34</v>
      </c>
      <c r="V3" t="n">
        <v>0.82</v>
      </c>
      <c r="W3" t="n">
        <v>21.01</v>
      </c>
      <c r="X3" t="n">
        <v>6.23</v>
      </c>
      <c r="Y3" t="n">
        <v>1</v>
      </c>
      <c r="Z3" t="n">
        <v>10</v>
      </c>
      <c r="AA3" t="n">
        <v>962.4080495936533</v>
      </c>
      <c r="AB3" t="n">
        <v>1316.809151900618</v>
      </c>
      <c r="AC3" t="n">
        <v>1191.134734596475</v>
      </c>
      <c r="AD3" t="n">
        <v>962408.0495936533</v>
      </c>
      <c r="AE3" t="n">
        <v>1316809.151900618</v>
      </c>
      <c r="AF3" t="n">
        <v>3.728695863004353e-06</v>
      </c>
      <c r="AG3" t="n">
        <v>2.650833333333333</v>
      </c>
      <c r="AH3" t="n">
        <v>1191134.734596475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1.6164</v>
      </c>
      <c r="E4" t="n">
        <v>61.87</v>
      </c>
      <c r="F4" t="n">
        <v>57.64</v>
      </c>
      <c r="G4" t="n">
        <v>19.76</v>
      </c>
      <c r="H4" t="n">
        <v>0.42</v>
      </c>
      <c r="I4" t="n">
        <v>175</v>
      </c>
      <c r="J4" t="n">
        <v>62.34</v>
      </c>
      <c r="K4" t="n">
        <v>28.92</v>
      </c>
      <c r="L4" t="n">
        <v>1.5</v>
      </c>
      <c r="M4" t="n">
        <v>173</v>
      </c>
      <c r="N4" t="n">
        <v>6.92</v>
      </c>
      <c r="O4" t="n">
        <v>7922.85</v>
      </c>
      <c r="P4" t="n">
        <v>362.67</v>
      </c>
      <c r="Q4" t="n">
        <v>1367.81</v>
      </c>
      <c r="R4" t="n">
        <v>270.2</v>
      </c>
      <c r="S4" t="n">
        <v>104.26</v>
      </c>
      <c r="T4" t="n">
        <v>81279.89</v>
      </c>
      <c r="U4" t="n">
        <v>0.39</v>
      </c>
      <c r="V4" t="n">
        <v>0.83</v>
      </c>
      <c r="W4" t="n">
        <v>20.95</v>
      </c>
      <c r="X4" t="n">
        <v>5.05</v>
      </c>
      <c r="Y4" t="n">
        <v>1</v>
      </c>
      <c r="Z4" t="n">
        <v>10</v>
      </c>
      <c r="AA4" t="n">
        <v>911.9244710625493</v>
      </c>
      <c r="AB4" t="n">
        <v>1247.735292576063</v>
      </c>
      <c r="AC4" t="n">
        <v>1128.653187460085</v>
      </c>
      <c r="AD4" t="n">
        <v>911924.4710625493</v>
      </c>
      <c r="AE4" t="n">
        <v>1247735.292576063</v>
      </c>
      <c r="AF4" t="n">
        <v>3.834254082931634e-06</v>
      </c>
      <c r="AG4" t="n">
        <v>2.577916666666666</v>
      </c>
      <c r="AH4" t="n">
        <v>1128653.187460085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1.6511</v>
      </c>
      <c r="E5" t="n">
        <v>60.57</v>
      </c>
      <c r="F5" t="n">
        <v>56.74</v>
      </c>
      <c r="G5" t="n">
        <v>23.32</v>
      </c>
      <c r="H5" t="n">
        <v>0.49</v>
      </c>
      <c r="I5" t="n">
        <v>146</v>
      </c>
      <c r="J5" t="n">
        <v>62.63</v>
      </c>
      <c r="K5" t="n">
        <v>28.92</v>
      </c>
      <c r="L5" t="n">
        <v>1.75</v>
      </c>
      <c r="M5" t="n">
        <v>144</v>
      </c>
      <c r="N5" t="n">
        <v>6.96</v>
      </c>
      <c r="O5" t="n">
        <v>7958.6</v>
      </c>
      <c r="P5" t="n">
        <v>352.59</v>
      </c>
      <c r="Q5" t="n">
        <v>1367.79</v>
      </c>
      <c r="R5" t="n">
        <v>242.02</v>
      </c>
      <c r="S5" t="n">
        <v>104.26</v>
      </c>
      <c r="T5" t="n">
        <v>67334.08</v>
      </c>
      <c r="U5" t="n">
        <v>0.43</v>
      </c>
      <c r="V5" t="n">
        <v>0.84</v>
      </c>
      <c r="W5" t="n">
        <v>20.87</v>
      </c>
      <c r="X5" t="n">
        <v>4.15</v>
      </c>
      <c r="Y5" t="n">
        <v>1</v>
      </c>
      <c r="Z5" t="n">
        <v>10</v>
      </c>
      <c r="AA5" t="n">
        <v>872.7631753648845</v>
      </c>
      <c r="AB5" t="n">
        <v>1194.153080128085</v>
      </c>
      <c r="AC5" t="n">
        <v>1080.184786165034</v>
      </c>
      <c r="AD5" t="n">
        <v>872763.1753648845</v>
      </c>
      <c r="AE5" t="n">
        <v>1194153.080128085</v>
      </c>
      <c r="AF5" t="n">
        <v>3.916565773526615e-06</v>
      </c>
      <c r="AG5" t="n">
        <v>2.52375</v>
      </c>
      <c r="AH5" t="n">
        <v>1080184.786165034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1.6758</v>
      </c>
      <c r="E6" t="n">
        <v>59.67</v>
      </c>
      <c r="F6" t="n">
        <v>56.14</v>
      </c>
      <c r="G6" t="n">
        <v>26.95</v>
      </c>
      <c r="H6" t="n">
        <v>0.55</v>
      </c>
      <c r="I6" t="n">
        <v>125</v>
      </c>
      <c r="J6" t="n">
        <v>62.92</v>
      </c>
      <c r="K6" t="n">
        <v>28.92</v>
      </c>
      <c r="L6" t="n">
        <v>2</v>
      </c>
      <c r="M6" t="n">
        <v>123</v>
      </c>
      <c r="N6" t="n">
        <v>7</v>
      </c>
      <c r="O6" t="n">
        <v>7994.37</v>
      </c>
      <c r="P6" t="n">
        <v>344.79</v>
      </c>
      <c r="Q6" t="n">
        <v>1367.66</v>
      </c>
      <c r="R6" t="n">
        <v>222.38</v>
      </c>
      <c r="S6" t="n">
        <v>104.26</v>
      </c>
      <c r="T6" t="n">
        <v>57619.96</v>
      </c>
      <c r="U6" t="n">
        <v>0.47</v>
      </c>
      <c r="V6" t="n">
        <v>0.85</v>
      </c>
      <c r="W6" t="n">
        <v>20.84</v>
      </c>
      <c r="X6" t="n">
        <v>3.56</v>
      </c>
      <c r="Y6" t="n">
        <v>1</v>
      </c>
      <c r="Z6" t="n">
        <v>10</v>
      </c>
      <c r="AA6" t="n">
        <v>845.1034437266443</v>
      </c>
      <c r="AB6" t="n">
        <v>1156.307815039407</v>
      </c>
      <c r="AC6" t="n">
        <v>1045.951420060256</v>
      </c>
      <c r="AD6" t="n">
        <v>845103.4437266443</v>
      </c>
      <c r="AE6" t="n">
        <v>1156307.815039407</v>
      </c>
      <c r="AF6" t="n">
        <v>3.975156515823331e-06</v>
      </c>
      <c r="AG6" t="n">
        <v>2.48625</v>
      </c>
      <c r="AH6" t="n">
        <v>1045951.420060256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1.6949</v>
      </c>
      <c r="E7" t="n">
        <v>59</v>
      </c>
      <c r="F7" t="n">
        <v>55.69</v>
      </c>
      <c r="G7" t="n">
        <v>30.65</v>
      </c>
      <c r="H7" t="n">
        <v>0.62</v>
      </c>
      <c r="I7" t="n">
        <v>109</v>
      </c>
      <c r="J7" t="n">
        <v>63.21</v>
      </c>
      <c r="K7" t="n">
        <v>28.92</v>
      </c>
      <c r="L7" t="n">
        <v>2.25</v>
      </c>
      <c r="M7" t="n">
        <v>107</v>
      </c>
      <c r="N7" t="n">
        <v>7.04</v>
      </c>
      <c r="O7" t="n">
        <v>8030.17</v>
      </c>
      <c r="P7" t="n">
        <v>337.47</v>
      </c>
      <c r="Q7" t="n">
        <v>1367.47</v>
      </c>
      <c r="R7" t="n">
        <v>207.47</v>
      </c>
      <c r="S7" t="n">
        <v>104.26</v>
      </c>
      <c r="T7" t="n">
        <v>50246.45</v>
      </c>
      <c r="U7" t="n">
        <v>0.5</v>
      </c>
      <c r="V7" t="n">
        <v>0.86</v>
      </c>
      <c r="W7" t="n">
        <v>20.83</v>
      </c>
      <c r="X7" t="n">
        <v>3.11</v>
      </c>
      <c r="Y7" t="n">
        <v>1</v>
      </c>
      <c r="Z7" t="n">
        <v>10</v>
      </c>
      <c r="AA7" t="n">
        <v>822.5879079359144</v>
      </c>
      <c r="AB7" t="n">
        <v>1125.501065655196</v>
      </c>
      <c r="AC7" t="n">
        <v>1018.08482359973</v>
      </c>
      <c r="AD7" t="n">
        <v>822587.9079359144</v>
      </c>
      <c r="AE7" t="n">
        <v>1125501.065655196</v>
      </c>
      <c r="AF7" t="n">
        <v>4.020463527073018e-06</v>
      </c>
      <c r="AG7" t="n">
        <v>2.458333333333333</v>
      </c>
      <c r="AH7" t="n">
        <v>1018084.82359973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1.7118</v>
      </c>
      <c r="E8" t="n">
        <v>58.42</v>
      </c>
      <c r="F8" t="n">
        <v>55.29</v>
      </c>
      <c r="G8" t="n">
        <v>34.56</v>
      </c>
      <c r="H8" t="n">
        <v>0.6899999999999999</v>
      </c>
      <c r="I8" t="n">
        <v>96</v>
      </c>
      <c r="J8" t="n">
        <v>63.5</v>
      </c>
      <c r="K8" t="n">
        <v>28.92</v>
      </c>
      <c r="L8" t="n">
        <v>2.5</v>
      </c>
      <c r="M8" t="n">
        <v>94</v>
      </c>
      <c r="N8" t="n">
        <v>7.08</v>
      </c>
      <c r="O8" t="n">
        <v>8065.98</v>
      </c>
      <c r="P8" t="n">
        <v>330.69</v>
      </c>
      <c r="Q8" t="n">
        <v>1367.59</v>
      </c>
      <c r="R8" t="n">
        <v>194.61</v>
      </c>
      <c r="S8" t="n">
        <v>104.26</v>
      </c>
      <c r="T8" t="n">
        <v>43879.75</v>
      </c>
      <c r="U8" t="n">
        <v>0.54</v>
      </c>
      <c r="V8" t="n">
        <v>0.87</v>
      </c>
      <c r="W8" t="n">
        <v>20.8</v>
      </c>
      <c r="X8" t="n">
        <v>2.71</v>
      </c>
      <c r="Y8" t="n">
        <v>1</v>
      </c>
      <c r="Z8" t="n">
        <v>10</v>
      </c>
      <c r="AA8" t="n">
        <v>802.6462447820974</v>
      </c>
      <c r="AB8" t="n">
        <v>1098.216002364056</v>
      </c>
      <c r="AC8" t="n">
        <v>993.4038084542697</v>
      </c>
      <c r="AD8" t="n">
        <v>802646.2447820974</v>
      </c>
      <c r="AE8" t="n">
        <v>1098216.002364056</v>
      </c>
      <c r="AF8" t="n">
        <v>4.060551929697087e-06</v>
      </c>
      <c r="AG8" t="n">
        <v>2.434166666666667</v>
      </c>
      <c r="AH8" t="n">
        <v>993403.8084542697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1.7235</v>
      </c>
      <c r="E9" t="n">
        <v>58.02</v>
      </c>
      <c r="F9" t="n">
        <v>55.03</v>
      </c>
      <c r="G9" t="n">
        <v>38.39</v>
      </c>
      <c r="H9" t="n">
        <v>0.75</v>
      </c>
      <c r="I9" t="n">
        <v>86</v>
      </c>
      <c r="J9" t="n">
        <v>63.79</v>
      </c>
      <c r="K9" t="n">
        <v>28.92</v>
      </c>
      <c r="L9" t="n">
        <v>2.75</v>
      </c>
      <c r="M9" t="n">
        <v>84</v>
      </c>
      <c r="N9" t="n">
        <v>7.12</v>
      </c>
      <c r="O9" t="n">
        <v>8101.81</v>
      </c>
      <c r="P9" t="n">
        <v>324.54</v>
      </c>
      <c r="Q9" t="n">
        <v>1367.5</v>
      </c>
      <c r="R9" t="n">
        <v>185.76</v>
      </c>
      <c r="S9" t="n">
        <v>104.26</v>
      </c>
      <c r="T9" t="n">
        <v>39508.21</v>
      </c>
      <c r="U9" t="n">
        <v>0.5600000000000001</v>
      </c>
      <c r="V9" t="n">
        <v>0.87</v>
      </c>
      <c r="W9" t="n">
        <v>20.8</v>
      </c>
      <c r="X9" t="n">
        <v>2.45</v>
      </c>
      <c r="Y9" t="n">
        <v>1</v>
      </c>
      <c r="Z9" t="n">
        <v>10</v>
      </c>
      <c r="AA9" t="n">
        <v>787.1189220977682</v>
      </c>
      <c r="AB9" t="n">
        <v>1076.970834450226</v>
      </c>
      <c r="AC9" t="n">
        <v>974.1862495483552</v>
      </c>
      <c r="AD9" t="n">
        <v>787118.9220977682</v>
      </c>
      <c r="AE9" t="n">
        <v>1076970.834450226</v>
      </c>
      <c r="AF9" t="n">
        <v>4.088305439206057e-06</v>
      </c>
      <c r="AG9" t="n">
        <v>2.4175</v>
      </c>
      <c r="AH9" t="n">
        <v>974186.2495483552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1.7351</v>
      </c>
      <c r="E10" t="n">
        <v>57.64</v>
      </c>
      <c r="F10" t="n">
        <v>54.77</v>
      </c>
      <c r="G10" t="n">
        <v>42.68</v>
      </c>
      <c r="H10" t="n">
        <v>0.8100000000000001</v>
      </c>
      <c r="I10" t="n">
        <v>77</v>
      </c>
      <c r="J10" t="n">
        <v>64.08</v>
      </c>
      <c r="K10" t="n">
        <v>28.92</v>
      </c>
      <c r="L10" t="n">
        <v>3</v>
      </c>
      <c r="M10" t="n">
        <v>75</v>
      </c>
      <c r="N10" t="n">
        <v>7.16</v>
      </c>
      <c r="O10" t="n">
        <v>8137.65</v>
      </c>
      <c r="P10" t="n">
        <v>318.23</v>
      </c>
      <c r="Q10" t="n">
        <v>1367.38</v>
      </c>
      <c r="R10" t="n">
        <v>177.82</v>
      </c>
      <c r="S10" t="n">
        <v>104.26</v>
      </c>
      <c r="T10" t="n">
        <v>35580.83</v>
      </c>
      <c r="U10" t="n">
        <v>0.59</v>
      </c>
      <c r="V10" t="n">
        <v>0.88</v>
      </c>
      <c r="W10" t="n">
        <v>20.77</v>
      </c>
      <c r="X10" t="n">
        <v>2.19</v>
      </c>
      <c r="Y10" t="n">
        <v>1</v>
      </c>
      <c r="Z10" t="n">
        <v>10</v>
      </c>
      <c r="AA10" t="n">
        <v>771.6266642011722</v>
      </c>
      <c r="AB10" t="n">
        <v>1055.773643725922</v>
      </c>
      <c r="AC10" t="n">
        <v>955.0120889563345</v>
      </c>
      <c r="AD10" t="n">
        <v>771626.6642011722</v>
      </c>
      <c r="AE10" t="n">
        <v>1055773.643725922</v>
      </c>
      <c r="AF10" t="n">
        <v>4.115821739232045e-06</v>
      </c>
      <c r="AG10" t="n">
        <v>2.401666666666667</v>
      </c>
      <c r="AH10" t="n">
        <v>955012.0889563345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1.745</v>
      </c>
      <c r="E11" t="n">
        <v>57.31</v>
      </c>
      <c r="F11" t="n">
        <v>54.54</v>
      </c>
      <c r="G11" t="n">
        <v>46.75</v>
      </c>
      <c r="H11" t="n">
        <v>0.88</v>
      </c>
      <c r="I11" t="n">
        <v>70</v>
      </c>
      <c r="J11" t="n">
        <v>64.38</v>
      </c>
      <c r="K11" t="n">
        <v>28.92</v>
      </c>
      <c r="L11" t="n">
        <v>3.25</v>
      </c>
      <c r="M11" t="n">
        <v>68</v>
      </c>
      <c r="N11" t="n">
        <v>7.2</v>
      </c>
      <c r="O11" t="n">
        <v>8173.52</v>
      </c>
      <c r="P11" t="n">
        <v>312.06</v>
      </c>
      <c r="Q11" t="n">
        <v>1367.37</v>
      </c>
      <c r="R11" t="n">
        <v>169.95</v>
      </c>
      <c r="S11" t="n">
        <v>104.26</v>
      </c>
      <c r="T11" t="n">
        <v>31681.06</v>
      </c>
      <c r="U11" t="n">
        <v>0.61</v>
      </c>
      <c r="V11" t="n">
        <v>0.88</v>
      </c>
      <c r="W11" t="n">
        <v>20.76</v>
      </c>
      <c r="X11" t="n">
        <v>1.96</v>
      </c>
      <c r="Y11" t="n">
        <v>1</v>
      </c>
      <c r="Z11" t="n">
        <v>10</v>
      </c>
      <c r="AA11" t="n">
        <v>757.4315269648989</v>
      </c>
      <c r="AB11" t="n">
        <v>1036.351230713996</v>
      </c>
      <c r="AC11" t="n">
        <v>937.4433237827391</v>
      </c>
      <c r="AD11" t="n">
        <v>757431.5269648989</v>
      </c>
      <c r="AE11" t="n">
        <v>1036351.230713996</v>
      </c>
      <c r="AF11" t="n">
        <v>4.139305478047328e-06</v>
      </c>
      <c r="AG11" t="n">
        <v>2.387916666666667</v>
      </c>
      <c r="AH11" t="n">
        <v>937443.3237827391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1.7524</v>
      </c>
      <c r="E12" t="n">
        <v>57.06</v>
      </c>
      <c r="F12" t="n">
        <v>54.38</v>
      </c>
      <c r="G12" t="n">
        <v>50.98</v>
      </c>
      <c r="H12" t="n">
        <v>0.9399999999999999</v>
      </c>
      <c r="I12" t="n">
        <v>64</v>
      </c>
      <c r="J12" t="n">
        <v>64.67</v>
      </c>
      <c r="K12" t="n">
        <v>28.92</v>
      </c>
      <c r="L12" t="n">
        <v>3.5</v>
      </c>
      <c r="M12" t="n">
        <v>60</v>
      </c>
      <c r="N12" t="n">
        <v>7.24</v>
      </c>
      <c r="O12" t="n">
        <v>8209.41</v>
      </c>
      <c r="P12" t="n">
        <v>306.4</v>
      </c>
      <c r="Q12" t="n">
        <v>1367.4</v>
      </c>
      <c r="R12" t="n">
        <v>164.7</v>
      </c>
      <c r="S12" t="n">
        <v>104.26</v>
      </c>
      <c r="T12" t="n">
        <v>29084.01</v>
      </c>
      <c r="U12" t="n">
        <v>0.63</v>
      </c>
      <c r="V12" t="n">
        <v>0.88</v>
      </c>
      <c r="W12" t="n">
        <v>20.76</v>
      </c>
      <c r="X12" t="n">
        <v>1.8</v>
      </c>
      <c r="Y12" t="n">
        <v>1</v>
      </c>
      <c r="Z12" t="n">
        <v>10</v>
      </c>
      <c r="AA12" t="n">
        <v>745.5426681318223</v>
      </c>
      <c r="AB12" t="n">
        <v>1020.084369559146</v>
      </c>
      <c r="AC12" t="n">
        <v>922.7289490258252</v>
      </c>
      <c r="AD12" t="n">
        <v>745542.6681318224</v>
      </c>
      <c r="AE12" t="n">
        <v>1020084.369559146</v>
      </c>
      <c r="AF12" t="n">
        <v>4.156858979788044e-06</v>
      </c>
      <c r="AG12" t="n">
        <v>2.3775</v>
      </c>
      <c r="AH12" t="n">
        <v>922728.9490258251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1.7586</v>
      </c>
      <c r="E13" t="n">
        <v>56.86</v>
      </c>
      <c r="F13" t="n">
        <v>54.25</v>
      </c>
      <c r="G13" t="n">
        <v>55.17</v>
      </c>
      <c r="H13" t="n">
        <v>1.01</v>
      </c>
      <c r="I13" t="n">
        <v>59</v>
      </c>
      <c r="J13" t="n">
        <v>64.95999999999999</v>
      </c>
      <c r="K13" t="n">
        <v>28.92</v>
      </c>
      <c r="L13" t="n">
        <v>3.75</v>
      </c>
      <c r="M13" t="n">
        <v>45</v>
      </c>
      <c r="N13" t="n">
        <v>7.28</v>
      </c>
      <c r="O13" t="n">
        <v>8245.32</v>
      </c>
      <c r="P13" t="n">
        <v>301.18</v>
      </c>
      <c r="Q13" t="n">
        <v>1367.4</v>
      </c>
      <c r="R13" t="n">
        <v>160.39</v>
      </c>
      <c r="S13" t="n">
        <v>104.26</v>
      </c>
      <c r="T13" t="n">
        <v>26957.23</v>
      </c>
      <c r="U13" t="n">
        <v>0.65</v>
      </c>
      <c r="V13" t="n">
        <v>0.88</v>
      </c>
      <c r="W13" t="n">
        <v>20.75</v>
      </c>
      <c r="X13" t="n">
        <v>1.67</v>
      </c>
      <c r="Y13" t="n">
        <v>1</v>
      </c>
      <c r="Z13" t="n">
        <v>10</v>
      </c>
      <c r="AA13" t="n">
        <v>735.0268210396007</v>
      </c>
      <c r="AB13" t="n">
        <v>1005.696123641137</v>
      </c>
      <c r="AC13" t="n">
        <v>909.7138971042008</v>
      </c>
      <c r="AD13" t="n">
        <v>735026.8210396006</v>
      </c>
      <c r="AE13" t="n">
        <v>1005696.123641137</v>
      </c>
      <c r="AF13" t="n">
        <v>4.171565967732969e-06</v>
      </c>
      <c r="AG13" t="n">
        <v>2.369166666666667</v>
      </c>
      <c r="AH13" t="n">
        <v>909713.8971042008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1.7607</v>
      </c>
      <c r="E14" t="n">
        <v>56.79</v>
      </c>
      <c r="F14" t="n">
        <v>54.21</v>
      </c>
      <c r="G14" t="n">
        <v>57.06</v>
      </c>
      <c r="H14" t="n">
        <v>1.07</v>
      </c>
      <c r="I14" t="n">
        <v>57</v>
      </c>
      <c r="J14" t="n">
        <v>65.25</v>
      </c>
      <c r="K14" t="n">
        <v>28.92</v>
      </c>
      <c r="L14" t="n">
        <v>4</v>
      </c>
      <c r="M14" t="n">
        <v>16</v>
      </c>
      <c r="N14" t="n">
        <v>7.33</v>
      </c>
      <c r="O14" t="n">
        <v>8281.25</v>
      </c>
      <c r="P14" t="n">
        <v>299.82</v>
      </c>
      <c r="Q14" t="n">
        <v>1367.64</v>
      </c>
      <c r="R14" t="n">
        <v>157.84</v>
      </c>
      <c r="S14" t="n">
        <v>104.26</v>
      </c>
      <c r="T14" t="n">
        <v>25692.84</v>
      </c>
      <c r="U14" t="n">
        <v>0.66</v>
      </c>
      <c r="V14" t="n">
        <v>0.88</v>
      </c>
      <c r="W14" t="n">
        <v>20.78</v>
      </c>
      <c r="X14" t="n">
        <v>1.63</v>
      </c>
      <c r="Y14" t="n">
        <v>1</v>
      </c>
      <c r="Z14" t="n">
        <v>10</v>
      </c>
      <c r="AA14" t="n">
        <v>732.0634671153775</v>
      </c>
      <c r="AB14" t="n">
        <v>1001.641532068067</v>
      </c>
      <c r="AC14" t="n">
        <v>906.0462700602093</v>
      </c>
      <c r="AD14" t="n">
        <v>732063.4671153775</v>
      </c>
      <c r="AE14" t="n">
        <v>1001641.532068067</v>
      </c>
      <c r="AF14" t="n">
        <v>4.176547366875605e-06</v>
      </c>
      <c r="AG14" t="n">
        <v>2.36625</v>
      </c>
      <c r="AH14" t="n">
        <v>906046.2700602093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1.7604</v>
      </c>
      <c r="E15" t="n">
        <v>56.81</v>
      </c>
      <c r="F15" t="n">
        <v>54.23</v>
      </c>
      <c r="G15" t="n">
        <v>58.11</v>
      </c>
      <c r="H15" t="n">
        <v>1.13</v>
      </c>
      <c r="I15" t="n">
        <v>56</v>
      </c>
      <c r="J15" t="n">
        <v>65.54000000000001</v>
      </c>
      <c r="K15" t="n">
        <v>28.92</v>
      </c>
      <c r="L15" t="n">
        <v>4.25</v>
      </c>
      <c r="M15" t="n">
        <v>5</v>
      </c>
      <c r="N15" t="n">
        <v>7.37</v>
      </c>
      <c r="O15" t="n">
        <v>8317.200000000001</v>
      </c>
      <c r="P15" t="n">
        <v>299.93</v>
      </c>
      <c r="Q15" t="n">
        <v>1367.51</v>
      </c>
      <c r="R15" t="n">
        <v>157.96</v>
      </c>
      <c r="S15" t="n">
        <v>104.26</v>
      </c>
      <c r="T15" t="n">
        <v>25756.93</v>
      </c>
      <c r="U15" t="n">
        <v>0.66</v>
      </c>
      <c r="V15" t="n">
        <v>0.88</v>
      </c>
      <c r="W15" t="n">
        <v>20.81</v>
      </c>
      <c r="X15" t="n">
        <v>1.65</v>
      </c>
      <c r="Y15" t="n">
        <v>1</v>
      </c>
      <c r="Z15" t="n">
        <v>10</v>
      </c>
      <c r="AA15" t="n">
        <v>732.4527123151627</v>
      </c>
      <c r="AB15" t="n">
        <v>1002.174114522699</v>
      </c>
      <c r="AC15" t="n">
        <v>906.5280235928556</v>
      </c>
      <c r="AD15" t="n">
        <v>732452.7123151626</v>
      </c>
      <c r="AE15" t="n">
        <v>1002174.114522699</v>
      </c>
      <c r="AF15" t="n">
        <v>4.175835738426657e-06</v>
      </c>
      <c r="AG15" t="n">
        <v>2.367083333333333</v>
      </c>
      <c r="AH15" t="n">
        <v>906528.0235928555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1.7606</v>
      </c>
      <c r="E16" t="n">
        <v>56.8</v>
      </c>
      <c r="F16" t="n">
        <v>54.22</v>
      </c>
      <c r="G16" t="n">
        <v>58.1</v>
      </c>
      <c r="H16" t="n">
        <v>1.19</v>
      </c>
      <c r="I16" t="n">
        <v>56</v>
      </c>
      <c r="J16" t="n">
        <v>65.83</v>
      </c>
      <c r="K16" t="n">
        <v>28.92</v>
      </c>
      <c r="L16" t="n">
        <v>4.5</v>
      </c>
      <c r="M16" t="n">
        <v>0</v>
      </c>
      <c r="N16" t="n">
        <v>7.41</v>
      </c>
      <c r="O16" t="n">
        <v>8353.17</v>
      </c>
      <c r="P16" t="n">
        <v>300.93</v>
      </c>
      <c r="Q16" t="n">
        <v>1367.79</v>
      </c>
      <c r="R16" t="n">
        <v>157.74</v>
      </c>
      <c r="S16" t="n">
        <v>104.26</v>
      </c>
      <c r="T16" t="n">
        <v>25644.24</v>
      </c>
      <c r="U16" t="n">
        <v>0.66</v>
      </c>
      <c r="V16" t="n">
        <v>0.88</v>
      </c>
      <c r="W16" t="n">
        <v>20.8</v>
      </c>
      <c r="X16" t="n">
        <v>1.64</v>
      </c>
      <c r="Y16" t="n">
        <v>1</v>
      </c>
      <c r="Z16" t="n">
        <v>10</v>
      </c>
      <c r="AA16" t="n">
        <v>733.6872524134739</v>
      </c>
      <c r="AB16" t="n">
        <v>1003.863266749274</v>
      </c>
      <c r="AC16" t="n">
        <v>908.0559655016659</v>
      </c>
      <c r="AD16" t="n">
        <v>733687.2524134739</v>
      </c>
      <c r="AE16" t="n">
        <v>1003863.266749274</v>
      </c>
      <c r="AF16" t="n">
        <v>4.176310157392621e-06</v>
      </c>
      <c r="AG16" t="n">
        <v>2.366666666666667</v>
      </c>
      <c r="AH16" t="n">
        <v>908055.965501666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1.0201</v>
      </c>
      <c r="E2" t="n">
        <v>98.03</v>
      </c>
      <c r="F2" t="n">
        <v>72.75</v>
      </c>
      <c r="G2" t="n">
        <v>6.46</v>
      </c>
      <c r="H2" t="n">
        <v>0.11</v>
      </c>
      <c r="I2" t="n">
        <v>676</v>
      </c>
      <c r="J2" t="n">
        <v>167.88</v>
      </c>
      <c r="K2" t="n">
        <v>51.39</v>
      </c>
      <c r="L2" t="n">
        <v>1</v>
      </c>
      <c r="M2" t="n">
        <v>674</v>
      </c>
      <c r="N2" t="n">
        <v>30.49</v>
      </c>
      <c r="O2" t="n">
        <v>20939.59</v>
      </c>
      <c r="P2" t="n">
        <v>935.52</v>
      </c>
      <c r="Q2" t="n">
        <v>1370.2</v>
      </c>
      <c r="R2" t="n">
        <v>762.02</v>
      </c>
      <c r="S2" t="n">
        <v>104.26</v>
      </c>
      <c r="T2" t="n">
        <v>324684.03</v>
      </c>
      <c r="U2" t="n">
        <v>0.14</v>
      </c>
      <c r="V2" t="n">
        <v>0.66</v>
      </c>
      <c r="W2" t="n">
        <v>21.8</v>
      </c>
      <c r="X2" t="n">
        <v>20.11</v>
      </c>
      <c r="Y2" t="n">
        <v>1</v>
      </c>
      <c r="Z2" t="n">
        <v>10</v>
      </c>
      <c r="AA2" t="n">
        <v>3386.839383585123</v>
      </c>
      <c r="AB2" t="n">
        <v>4634.023061429726</v>
      </c>
      <c r="AC2" t="n">
        <v>4191.758404338912</v>
      </c>
      <c r="AD2" t="n">
        <v>3386839.383585123</v>
      </c>
      <c r="AE2" t="n">
        <v>4634023.061429726</v>
      </c>
      <c r="AF2" t="n">
        <v>1.477043212023061e-06</v>
      </c>
      <c r="AG2" t="n">
        <v>4.084583333333334</v>
      </c>
      <c r="AH2" t="n">
        <v>4191758.404338912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1.1552</v>
      </c>
      <c r="E3" t="n">
        <v>86.56</v>
      </c>
      <c r="F3" t="n">
        <v>67.28</v>
      </c>
      <c r="G3" t="n">
        <v>8.09</v>
      </c>
      <c r="H3" t="n">
        <v>0.13</v>
      </c>
      <c r="I3" t="n">
        <v>499</v>
      </c>
      <c r="J3" t="n">
        <v>168.25</v>
      </c>
      <c r="K3" t="n">
        <v>51.39</v>
      </c>
      <c r="L3" t="n">
        <v>1.25</v>
      </c>
      <c r="M3" t="n">
        <v>497</v>
      </c>
      <c r="N3" t="n">
        <v>30.6</v>
      </c>
      <c r="O3" t="n">
        <v>20984.25</v>
      </c>
      <c r="P3" t="n">
        <v>864.63</v>
      </c>
      <c r="Q3" t="n">
        <v>1369.48</v>
      </c>
      <c r="R3" t="n">
        <v>584.5599999999999</v>
      </c>
      <c r="S3" t="n">
        <v>104.26</v>
      </c>
      <c r="T3" t="n">
        <v>236840.35</v>
      </c>
      <c r="U3" t="n">
        <v>0.18</v>
      </c>
      <c r="V3" t="n">
        <v>0.71</v>
      </c>
      <c r="W3" t="n">
        <v>21.47</v>
      </c>
      <c r="X3" t="n">
        <v>14.66</v>
      </c>
      <c r="Y3" t="n">
        <v>1</v>
      </c>
      <c r="Z3" t="n">
        <v>10</v>
      </c>
      <c r="AA3" t="n">
        <v>2767.557559780596</v>
      </c>
      <c r="AB3" t="n">
        <v>3786.69434931446</v>
      </c>
      <c r="AC3" t="n">
        <v>3425.297555274644</v>
      </c>
      <c r="AD3" t="n">
        <v>2767557.559780596</v>
      </c>
      <c r="AE3" t="n">
        <v>3786694.349314461</v>
      </c>
      <c r="AF3" t="n">
        <v>1.6726598554348e-06</v>
      </c>
      <c r="AG3" t="n">
        <v>3.606666666666667</v>
      </c>
      <c r="AH3" t="n">
        <v>3425297.555274644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1.2504</v>
      </c>
      <c r="E4" t="n">
        <v>79.97</v>
      </c>
      <c r="F4" t="n">
        <v>64.18000000000001</v>
      </c>
      <c r="G4" t="n">
        <v>9.720000000000001</v>
      </c>
      <c r="H4" t="n">
        <v>0.16</v>
      </c>
      <c r="I4" t="n">
        <v>396</v>
      </c>
      <c r="J4" t="n">
        <v>168.61</v>
      </c>
      <c r="K4" t="n">
        <v>51.39</v>
      </c>
      <c r="L4" t="n">
        <v>1.5</v>
      </c>
      <c r="M4" t="n">
        <v>394</v>
      </c>
      <c r="N4" t="n">
        <v>30.71</v>
      </c>
      <c r="O4" t="n">
        <v>21028.94</v>
      </c>
      <c r="P4" t="n">
        <v>823.99</v>
      </c>
      <c r="Q4" t="n">
        <v>1368.79</v>
      </c>
      <c r="R4" t="n">
        <v>483.31</v>
      </c>
      <c r="S4" t="n">
        <v>104.26</v>
      </c>
      <c r="T4" t="n">
        <v>186729.36</v>
      </c>
      <c r="U4" t="n">
        <v>0.22</v>
      </c>
      <c r="V4" t="n">
        <v>0.75</v>
      </c>
      <c r="W4" t="n">
        <v>21.3</v>
      </c>
      <c r="X4" t="n">
        <v>11.57</v>
      </c>
      <c r="Y4" t="n">
        <v>1</v>
      </c>
      <c r="Z4" t="n">
        <v>10</v>
      </c>
      <c r="AA4" t="n">
        <v>2439.061555450983</v>
      </c>
      <c r="AB4" t="n">
        <v>3337.231623969757</v>
      </c>
      <c r="AC4" t="n">
        <v>3018.73092161196</v>
      </c>
      <c r="AD4" t="n">
        <v>2439061.555450983</v>
      </c>
      <c r="AE4" t="n">
        <v>3337231.623969757</v>
      </c>
      <c r="AF4" t="n">
        <v>1.810503707787115e-06</v>
      </c>
      <c r="AG4" t="n">
        <v>3.332083333333333</v>
      </c>
      <c r="AH4" t="n">
        <v>3018730.92161196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1.3225</v>
      </c>
      <c r="E5" t="n">
        <v>75.61</v>
      </c>
      <c r="F5" t="n">
        <v>62.12</v>
      </c>
      <c r="G5" t="n">
        <v>11.36</v>
      </c>
      <c r="H5" t="n">
        <v>0.18</v>
      </c>
      <c r="I5" t="n">
        <v>328</v>
      </c>
      <c r="J5" t="n">
        <v>168.97</v>
      </c>
      <c r="K5" t="n">
        <v>51.39</v>
      </c>
      <c r="L5" t="n">
        <v>1.75</v>
      </c>
      <c r="M5" t="n">
        <v>326</v>
      </c>
      <c r="N5" t="n">
        <v>30.83</v>
      </c>
      <c r="O5" t="n">
        <v>21073.68</v>
      </c>
      <c r="P5" t="n">
        <v>796.66</v>
      </c>
      <c r="Q5" t="n">
        <v>1368.76</v>
      </c>
      <c r="R5" t="n">
        <v>416.48</v>
      </c>
      <c r="S5" t="n">
        <v>104.26</v>
      </c>
      <c r="T5" t="n">
        <v>153657.18</v>
      </c>
      <c r="U5" t="n">
        <v>0.25</v>
      </c>
      <c r="V5" t="n">
        <v>0.77</v>
      </c>
      <c r="W5" t="n">
        <v>21.19</v>
      </c>
      <c r="X5" t="n">
        <v>9.52</v>
      </c>
      <c r="Y5" t="n">
        <v>1</v>
      </c>
      <c r="Z5" t="n">
        <v>10</v>
      </c>
      <c r="AA5" t="n">
        <v>2231.561854125779</v>
      </c>
      <c r="AB5" t="n">
        <v>3053.321378375847</v>
      </c>
      <c r="AC5" t="n">
        <v>2761.916671387011</v>
      </c>
      <c r="AD5" t="n">
        <v>2231561.854125779</v>
      </c>
      <c r="AE5" t="n">
        <v>3053321.378375847</v>
      </c>
      <c r="AF5" t="n">
        <v>1.914900154789234e-06</v>
      </c>
      <c r="AG5" t="n">
        <v>3.150416666666667</v>
      </c>
      <c r="AH5" t="n">
        <v>2761916.671387011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1.3783</v>
      </c>
      <c r="E6" t="n">
        <v>72.55</v>
      </c>
      <c r="F6" t="n">
        <v>60.69</v>
      </c>
      <c r="G6" t="n">
        <v>13.01</v>
      </c>
      <c r="H6" t="n">
        <v>0.21</v>
      </c>
      <c r="I6" t="n">
        <v>280</v>
      </c>
      <c r="J6" t="n">
        <v>169.33</v>
      </c>
      <c r="K6" t="n">
        <v>51.39</v>
      </c>
      <c r="L6" t="n">
        <v>2</v>
      </c>
      <c r="M6" t="n">
        <v>278</v>
      </c>
      <c r="N6" t="n">
        <v>30.94</v>
      </c>
      <c r="O6" t="n">
        <v>21118.46</v>
      </c>
      <c r="P6" t="n">
        <v>777.29</v>
      </c>
      <c r="Q6" t="n">
        <v>1368.42</v>
      </c>
      <c r="R6" t="n">
        <v>369.59</v>
      </c>
      <c r="S6" t="n">
        <v>104.26</v>
      </c>
      <c r="T6" t="n">
        <v>130450.96</v>
      </c>
      <c r="U6" t="n">
        <v>0.28</v>
      </c>
      <c r="V6" t="n">
        <v>0.79</v>
      </c>
      <c r="W6" t="n">
        <v>21.12</v>
      </c>
      <c r="X6" t="n">
        <v>8.09</v>
      </c>
      <c r="Y6" t="n">
        <v>1</v>
      </c>
      <c r="Z6" t="n">
        <v>10</v>
      </c>
      <c r="AA6" t="n">
        <v>2090.885807764418</v>
      </c>
      <c r="AB6" t="n">
        <v>2860.842205554904</v>
      </c>
      <c r="AC6" t="n">
        <v>2587.807440673997</v>
      </c>
      <c r="AD6" t="n">
        <v>2090885.807764418</v>
      </c>
      <c r="AE6" t="n">
        <v>2860842.205554904</v>
      </c>
      <c r="AF6" t="n">
        <v>1.995695185894898e-06</v>
      </c>
      <c r="AG6" t="n">
        <v>3.022916666666667</v>
      </c>
      <c r="AH6" t="n">
        <v>2587807.440673998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1.4211</v>
      </c>
      <c r="E7" t="n">
        <v>70.37</v>
      </c>
      <c r="F7" t="n">
        <v>59.69</v>
      </c>
      <c r="G7" t="n">
        <v>14.62</v>
      </c>
      <c r="H7" t="n">
        <v>0.24</v>
      </c>
      <c r="I7" t="n">
        <v>245</v>
      </c>
      <c r="J7" t="n">
        <v>169.7</v>
      </c>
      <c r="K7" t="n">
        <v>51.39</v>
      </c>
      <c r="L7" t="n">
        <v>2.25</v>
      </c>
      <c r="M7" t="n">
        <v>243</v>
      </c>
      <c r="N7" t="n">
        <v>31.05</v>
      </c>
      <c r="O7" t="n">
        <v>21163.27</v>
      </c>
      <c r="P7" t="n">
        <v>763.48</v>
      </c>
      <c r="Q7" t="n">
        <v>1368.18</v>
      </c>
      <c r="R7" t="n">
        <v>336.96</v>
      </c>
      <c r="S7" t="n">
        <v>104.26</v>
      </c>
      <c r="T7" t="n">
        <v>114310.16</v>
      </c>
      <c r="U7" t="n">
        <v>0.31</v>
      </c>
      <c r="V7" t="n">
        <v>0.8</v>
      </c>
      <c r="W7" t="n">
        <v>21.06</v>
      </c>
      <c r="X7" t="n">
        <v>7.09</v>
      </c>
      <c r="Y7" t="n">
        <v>1</v>
      </c>
      <c r="Z7" t="n">
        <v>10</v>
      </c>
      <c r="AA7" t="n">
        <v>1993.23055054234</v>
      </c>
      <c r="AB7" t="n">
        <v>2727.225974377771</v>
      </c>
      <c r="AC7" t="n">
        <v>2466.94335506885</v>
      </c>
      <c r="AD7" t="n">
        <v>1993230.55054234</v>
      </c>
      <c r="AE7" t="n">
        <v>2727225.974377771</v>
      </c>
      <c r="AF7" t="n">
        <v>2.057667001868417e-06</v>
      </c>
      <c r="AG7" t="n">
        <v>2.932083333333333</v>
      </c>
      <c r="AH7" t="n">
        <v>2466943.35506885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1.4586</v>
      </c>
      <c r="E8" t="n">
        <v>68.56</v>
      </c>
      <c r="F8" t="n">
        <v>58.83</v>
      </c>
      <c r="G8" t="n">
        <v>16.27</v>
      </c>
      <c r="H8" t="n">
        <v>0.26</v>
      </c>
      <c r="I8" t="n">
        <v>217</v>
      </c>
      <c r="J8" t="n">
        <v>170.06</v>
      </c>
      <c r="K8" t="n">
        <v>51.39</v>
      </c>
      <c r="L8" t="n">
        <v>2.5</v>
      </c>
      <c r="M8" t="n">
        <v>215</v>
      </c>
      <c r="N8" t="n">
        <v>31.17</v>
      </c>
      <c r="O8" t="n">
        <v>21208.12</v>
      </c>
      <c r="P8" t="n">
        <v>751.41</v>
      </c>
      <c r="Q8" t="n">
        <v>1368.13</v>
      </c>
      <c r="R8" t="n">
        <v>309.6</v>
      </c>
      <c r="S8" t="n">
        <v>104.26</v>
      </c>
      <c r="T8" t="n">
        <v>100769.58</v>
      </c>
      <c r="U8" t="n">
        <v>0.34</v>
      </c>
      <c r="V8" t="n">
        <v>0.8100000000000001</v>
      </c>
      <c r="W8" t="n">
        <v>21</v>
      </c>
      <c r="X8" t="n">
        <v>6.24</v>
      </c>
      <c r="Y8" t="n">
        <v>1</v>
      </c>
      <c r="Z8" t="n">
        <v>10</v>
      </c>
      <c r="AA8" t="n">
        <v>1912.685379147168</v>
      </c>
      <c r="AB8" t="n">
        <v>2617.020517472719</v>
      </c>
      <c r="AC8" t="n">
        <v>2367.255752296487</v>
      </c>
      <c r="AD8" t="n">
        <v>1912685.379147168</v>
      </c>
      <c r="AE8" t="n">
        <v>2617020.517472719</v>
      </c>
      <c r="AF8" t="n">
        <v>2.111964737826523e-06</v>
      </c>
      <c r="AG8" t="n">
        <v>2.856666666666667</v>
      </c>
      <c r="AH8" t="n">
        <v>2367255.752296487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1.4888</v>
      </c>
      <c r="E9" t="n">
        <v>67.17</v>
      </c>
      <c r="F9" t="n">
        <v>58.19</v>
      </c>
      <c r="G9" t="n">
        <v>17.9</v>
      </c>
      <c r="H9" t="n">
        <v>0.29</v>
      </c>
      <c r="I9" t="n">
        <v>195</v>
      </c>
      <c r="J9" t="n">
        <v>170.42</v>
      </c>
      <c r="K9" t="n">
        <v>51.39</v>
      </c>
      <c r="L9" t="n">
        <v>2.75</v>
      </c>
      <c r="M9" t="n">
        <v>193</v>
      </c>
      <c r="N9" t="n">
        <v>31.28</v>
      </c>
      <c r="O9" t="n">
        <v>21253.01</v>
      </c>
      <c r="P9" t="n">
        <v>742.05</v>
      </c>
      <c r="Q9" t="n">
        <v>1368</v>
      </c>
      <c r="R9" t="n">
        <v>288.36</v>
      </c>
      <c r="S9" t="n">
        <v>104.26</v>
      </c>
      <c r="T9" t="n">
        <v>90263.63</v>
      </c>
      <c r="U9" t="n">
        <v>0.36</v>
      </c>
      <c r="V9" t="n">
        <v>0.82</v>
      </c>
      <c r="W9" t="n">
        <v>20.98</v>
      </c>
      <c r="X9" t="n">
        <v>5.6</v>
      </c>
      <c r="Y9" t="n">
        <v>1</v>
      </c>
      <c r="Z9" t="n">
        <v>10</v>
      </c>
      <c r="AA9" t="n">
        <v>1851.91382358517</v>
      </c>
      <c r="AB9" t="n">
        <v>2533.870194100983</v>
      </c>
      <c r="AC9" t="n">
        <v>2292.041179085138</v>
      </c>
      <c r="AD9" t="n">
        <v>1851913.82358517</v>
      </c>
      <c r="AE9" t="n">
        <v>2533870.194100983</v>
      </c>
      <c r="AF9" t="n">
        <v>2.155692514518119e-06</v>
      </c>
      <c r="AG9" t="n">
        <v>2.79875</v>
      </c>
      <c r="AH9" t="n">
        <v>2292041.179085138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1.5144</v>
      </c>
      <c r="E10" t="n">
        <v>66.03</v>
      </c>
      <c r="F10" t="n">
        <v>57.66</v>
      </c>
      <c r="G10" t="n">
        <v>19.55</v>
      </c>
      <c r="H10" t="n">
        <v>0.31</v>
      </c>
      <c r="I10" t="n">
        <v>177</v>
      </c>
      <c r="J10" t="n">
        <v>170.79</v>
      </c>
      <c r="K10" t="n">
        <v>51.39</v>
      </c>
      <c r="L10" t="n">
        <v>3</v>
      </c>
      <c r="M10" t="n">
        <v>175</v>
      </c>
      <c r="N10" t="n">
        <v>31.4</v>
      </c>
      <c r="O10" t="n">
        <v>21297.94</v>
      </c>
      <c r="P10" t="n">
        <v>734.22</v>
      </c>
      <c r="Q10" t="n">
        <v>1367.96</v>
      </c>
      <c r="R10" t="n">
        <v>271.54</v>
      </c>
      <c r="S10" t="n">
        <v>104.26</v>
      </c>
      <c r="T10" t="n">
        <v>81940.45</v>
      </c>
      <c r="U10" t="n">
        <v>0.38</v>
      </c>
      <c r="V10" t="n">
        <v>0.83</v>
      </c>
      <c r="W10" t="n">
        <v>20.93</v>
      </c>
      <c r="X10" t="n">
        <v>5.07</v>
      </c>
      <c r="Y10" t="n">
        <v>1</v>
      </c>
      <c r="Z10" t="n">
        <v>10</v>
      </c>
      <c r="AA10" t="n">
        <v>1802.592218296936</v>
      </c>
      <c r="AB10" t="n">
        <v>2466.386197829963</v>
      </c>
      <c r="AC10" t="n">
        <v>2230.997760703841</v>
      </c>
      <c r="AD10" t="n">
        <v>1802592.218296936</v>
      </c>
      <c r="AE10" t="n">
        <v>2466386.197829963</v>
      </c>
      <c r="AF10" t="n">
        <v>2.192759768932187e-06</v>
      </c>
      <c r="AG10" t="n">
        <v>2.75125</v>
      </c>
      <c r="AH10" t="n">
        <v>2230997.760703841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1.5361</v>
      </c>
      <c r="E11" t="n">
        <v>65.09999999999999</v>
      </c>
      <c r="F11" t="n">
        <v>57.24</v>
      </c>
      <c r="G11" t="n">
        <v>21.2</v>
      </c>
      <c r="H11" t="n">
        <v>0.34</v>
      </c>
      <c r="I11" t="n">
        <v>162</v>
      </c>
      <c r="J11" t="n">
        <v>171.15</v>
      </c>
      <c r="K11" t="n">
        <v>51.39</v>
      </c>
      <c r="L11" t="n">
        <v>3.25</v>
      </c>
      <c r="M11" t="n">
        <v>160</v>
      </c>
      <c r="N11" t="n">
        <v>31.51</v>
      </c>
      <c r="O11" t="n">
        <v>21342.91</v>
      </c>
      <c r="P11" t="n">
        <v>727.73</v>
      </c>
      <c r="Q11" t="n">
        <v>1367.78</v>
      </c>
      <c r="R11" t="n">
        <v>257.51</v>
      </c>
      <c r="S11" t="n">
        <v>104.26</v>
      </c>
      <c r="T11" t="n">
        <v>74999</v>
      </c>
      <c r="U11" t="n">
        <v>0.4</v>
      </c>
      <c r="V11" t="n">
        <v>0.84</v>
      </c>
      <c r="W11" t="n">
        <v>20.92</v>
      </c>
      <c r="X11" t="n">
        <v>4.65</v>
      </c>
      <c r="Y11" t="n">
        <v>1</v>
      </c>
      <c r="Z11" t="n">
        <v>10</v>
      </c>
      <c r="AA11" t="n">
        <v>1762.607310739357</v>
      </c>
      <c r="AB11" t="n">
        <v>2411.67708330006</v>
      </c>
      <c r="AC11" t="n">
        <v>2181.510007279947</v>
      </c>
      <c r="AD11" t="n">
        <v>1762607.310739357</v>
      </c>
      <c r="AE11" t="n">
        <v>2411677.08330006</v>
      </c>
      <c r="AF11" t="n">
        <v>2.224180058806611e-06</v>
      </c>
      <c r="AG11" t="n">
        <v>2.7125</v>
      </c>
      <c r="AH11" t="n">
        <v>2181510.007279947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1.5559</v>
      </c>
      <c r="E12" t="n">
        <v>64.27</v>
      </c>
      <c r="F12" t="n">
        <v>56.85</v>
      </c>
      <c r="G12" t="n">
        <v>22.89</v>
      </c>
      <c r="H12" t="n">
        <v>0.36</v>
      </c>
      <c r="I12" t="n">
        <v>149</v>
      </c>
      <c r="J12" t="n">
        <v>171.52</v>
      </c>
      <c r="K12" t="n">
        <v>51.39</v>
      </c>
      <c r="L12" t="n">
        <v>3.5</v>
      </c>
      <c r="M12" t="n">
        <v>147</v>
      </c>
      <c r="N12" t="n">
        <v>31.63</v>
      </c>
      <c r="O12" t="n">
        <v>21387.92</v>
      </c>
      <c r="P12" t="n">
        <v>721.6799999999999</v>
      </c>
      <c r="Q12" t="n">
        <v>1367.99</v>
      </c>
      <c r="R12" t="n">
        <v>244.87</v>
      </c>
      <c r="S12" t="n">
        <v>104.26</v>
      </c>
      <c r="T12" t="n">
        <v>68746.59</v>
      </c>
      <c r="U12" t="n">
        <v>0.43</v>
      </c>
      <c r="V12" t="n">
        <v>0.84</v>
      </c>
      <c r="W12" t="n">
        <v>20.89</v>
      </c>
      <c r="X12" t="n">
        <v>4.26</v>
      </c>
      <c r="Y12" t="n">
        <v>1</v>
      </c>
      <c r="Z12" t="n">
        <v>10</v>
      </c>
      <c r="AA12" t="n">
        <v>1726.826673855419</v>
      </c>
      <c r="AB12" t="n">
        <v>2362.720437385164</v>
      </c>
      <c r="AC12" t="n">
        <v>2137.225714940084</v>
      </c>
      <c r="AD12" t="n">
        <v>1726826.673855419</v>
      </c>
      <c r="AE12" t="n">
        <v>2362720.437385164</v>
      </c>
      <c r="AF12" t="n">
        <v>2.252849263392492e-06</v>
      </c>
      <c r="AG12" t="n">
        <v>2.677916666666667</v>
      </c>
      <c r="AH12" t="n">
        <v>2137225.714940084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1.5728</v>
      </c>
      <c r="E13" t="n">
        <v>63.58</v>
      </c>
      <c r="F13" t="n">
        <v>56.53</v>
      </c>
      <c r="G13" t="n">
        <v>24.58</v>
      </c>
      <c r="H13" t="n">
        <v>0.39</v>
      </c>
      <c r="I13" t="n">
        <v>138</v>
      </c>
      <c r="J13" t="n">
        <v>171.88</v>
      </c>
      <c r="K13" t="n">
        <v>51.39</v>
      </c>
      <c r="L13" t="n">
        <v>3.75</v>
      </c>
      <c r="M13" t="n">
        <v>136</v>
      </c>
      <c r="N13" t="n">
        <v>31.74</v>
      </c>
      <c r="O13" t="n">
        <v>21432.96</v>
      </c>
      <c r="P13" t="n">
        <v>716.45</v>
      </c>
      <c r="Q13" t="n">
        <v>1367.64</v>
      </c>
      <c r="R13" t="n">
        <v>234.6</v>
      </c>
      <c r="S13" t="n">
        <v>104.26</v>
      </c>
      <c r="T13" t="n">
        <v>63665.1</v>
      </c>
      <c r="U13" t="n">
        <v>0.44</v>
      </c>
      <c r="V13" t="n">
        <v>0.85</v>
      </c>
      <c r="W13" t="n">
        <v>20.88</v>
      </c>
      <c r="X13" t="n">
        <v>3.94</v>
      </c>
      <c r="Y13" t="n">
        <v>1</v>
      </c>
      <c r="Z13" t="n">
        <v>10</v>
      </c>
      <c r="AA13" t="n">
        <v>1697.027840091007</v>
      </c>
      <c r="AB13" t="n">
        <v>2321.948358396932</v>
      </c>
      <c r="AC13" t="n">
        <v>2100.344865946517</v>
      </c>
      <c r="AD13" t="n">
        <v>1697027.840091007</v>
      </c>
      <c r="AE13" t="n">
        <v>2321948.358396932</v>
      </c>
      <c r="AF13" t="n">
        <v>2.277319443064278e-06</v>
      </c>
      <c r="AG13" t="n">
        <v>2.649166666666666</v>
      </c>
      <c r="AH13" t="n">
        <v>2100344.865946517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1.5869</v>
      </c>
      <c r="E14" t="n">
        <v>63.02</v>
      </c>
      <c r="F14" t="n">
        <v>56.27</v>
      </c>
      <c r="G14" t="n">
        <v>26.17</v>
      </c>
      <c r="H14" t="n">
        <v>0.41</v>
      </c>
      <c r="I14" t="n">
        <v>129</v>
      </c>
      <c r="J14" t="n">
        <v>172.25</v>
      </c>
      <c r="K14" t="n">
        <v>51.39</v>
      </c>
      <c r="L14" t="n">
        <v>4</v>
      </c>
      <c r="M14" t="n">
        <v>127</v>
      </c>
      <c r="N14" t="n">
        <v>31.86</v>
      </c>
      <c r="O14" t="n">
        <v>21478.05</v>
      </c>
      <c r="P14" t="n">
        <v>712.0599999999999</v>
      </c>
      <c r="Q14" t="n">
        <v>1367.84</v>
      </c>
      <c r="R14" t="n">
        <v>226.25</v>
      </c>
      <c r="S14" t="n">
        <v>104.26</v>
      </c>
      <c r="T14" t="n">
        <v>59538.12</v>
      </c>
      <c r="U14" t="n">
        <v>0.46</v>
      </c>
      <c r="V14" t="n">
        <v>0.85</v>
      </c>
      <c r="W14" t="n">
        <v>20.86</v>
      </c>
      <c r="X14" t="n">
        <v>3.68</v>
      </c>
      <c r="Y14" t="n">
        <v>1</v>
      </c>
      <c r="Z14" t="n">
        <v>10</v>
      </c>
      <c r="AA14" t="n">
        <v>1672.682710820443</v>
      </c>
      <c r="AB14" t="n">
        <v>2288.638278497643</v>
      </c>
      <c r="AC14" t="n">
        <v>2070.213853321826</v>
      </c>
      <c r="AD14" t="n">
        <v>1672682.710820443</v>
      </c>
      <c r="AE14" t="n">
        <v>2288638.278497643</v>
      </c>
      <c r="AF14" t="n">
        <v>2.297735391784527e-06</v>
      </c>
      <c r="AG14" t="n">
        <v>2.625833333333333</v>
      </c>
      <c r="AH14" t="n">
        <v>2070213.853321826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1.5998</v>
      </c>
      <c r="E15" t="n">
        <v>62.51</v>
      </c>
      <c r="F15" t="n">
        <v>56.04</v>
      </c>
      <c r="G15" t="n">
        <v>27.79</v>
      </c>
      <c r="H15" t="n">
        <v>0.44</v>
      </c>
      <c r="I15" t="n">
        <v>121</v>
      </c>
      <c r="J15" t="n">
        <v>172.61</v>
      </c>
      <c r="K15" t="n">
        <v>51.39</v>
      </c>
      <c r="L15" t="n">
        <v>4.25</v>
      </c>
      <c r="M15" t="n">
        <v>119</v>
      </c>
      <c r="N15" t="n">
        <v>31.97</v>
      </c>
      <c r="O15" t="n">
        <v>21523.17</v>
      </c>
      <c r="P15" t="n">
        <v>707.74</v>
      </c>
      <c r="Q15" t="n">
        <v>1367.58</v>
      </c>
      <c r="R15" t="n">
        <v>218.17</v>
      </c>
      <c r="S15" t="n">
        <v>104.26</v>
      </c>
      <c r="T15" t="n">
        <v>55537.11</v>
      </c>
      <c r="U15" t="n">
        <v>0.48</v>
      </c>
      <c r="V15" t="n">
        <v>0.86</v>
      </c>
      <c r="W15" t="n">
        <v>20.86</v>
      </c>
      <c r="X15" t="n">
        <v>3.45</v>
      </c>
      <c r="Y15" t="n">
        <v>1</v>
      </c>
      <c r="Z15" t="n">
        <v>10</v>
      </c>
      <c r="AA15" t="n">
        <v>1650.401680523848</v>
      </c>
      <c r="AB15" t="n">
        <v>2258.15238987616</v>
      </c>
      <c r="AC15" t="n">
        <v>2042.637495123163</v>
      </c>
      <c r="AD15" t="n">
        <v>1650401.680523848</v>
      </c>
      <c r="AE15" t="n">
        <v>2258152.38987616</v>
      </c>
      <c r="AF15" t="n">
        <v>2.316413812954115e-06</v>
      </c>
      <c r="AG15" t="n">
        <v>2.604583333333333</v>
      </c>
      <c r="AH15" t="n">
        <v>2042637.495123163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1.6109</v>
      </c>
      <c r="E16" t="n">
        <v>62.08</v>
      </c>
      <c r="F16" t="n">
        <v>55.84</v>
      </c>
      <c r="G16" t="n">
        <v>29.39</v>
      </c>
      <c r="H16" t="n">
        <v>0.46</v>
      </c>
      <c r="I16" t="n">
        <v>114</v>
      </c>
      <c r="J16" t="n">
        <v>172.98</v>
      </c>
      <c r="K16" t="n">
        <v>51.39</v>
      </c>
      <c r="L16" t="n">
        <v>4.5</v>
      </c>
      <c r="M16" t="n">
        <v>112</v>
      </c>
      <c r="N16" t="n">
        <v>32.09</v>
      </c>
      <c r="O16" t="n">
        <v>21568.34</v>
      </c>
      <c r="P16" t="n">
        <v>704.55</v>
      </c>
      <c r="Q16" t="n">
        <v>1367.73</v>
      </c>
      <c r="R16" t="n">
        <v>212.39</v>
      </c>
      <c r="S16" t="n">
        <v>104.26</v>
      </c>
      <c r="T16" t="n">
        <v>52680.51</v>
      </c>
      <c r="U16" t="n">
        <v>0.49</v>
      </c>
      <c r="V16" t="n">
        <v>0.86</v>
      </c>
      <c r="W16" t="n">
        <v>20.83</v>
      </c>
      <c r="X16" t="n">
        <v>3.25</v>
      </c>
      <c r="Y16" t="n">
        <v>1</v>
      </c>
      <c r="Z16" t="n">
        <v>10</v>
      </c>
      <c r="AA16" t="n">
        <v>1632.28720718826</v>
      </c>
      <c r="AB16" t="n">
        <v>2233.367368304247</v>
      </c>
      <c r="AC16" t="n">
        <v>2020.217921224077</v>
      </c>
      <c r="AD16" t="n">
        <v>1632287.20718826</v>
      </c>
      <c r="AE16" t="n">
        <v>2233367.368304247</v>
      </c>
      <c r="AF16" t="n">
        <v>2.332485942797715e-06</v>
      </c>
      <c r="AG16" t="n">
        <v>2.586666666666666</v>
      </c>
      <c r="AH16" t="n">
        <v>2020217.921224077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1.6232</v>
      </c>
      <c r="E17" t="n">
        <v>61.61</v>
      </c>
      <c r="F17" t="n">
        <v>55.61</v>
      </c>
      <c r="G17" t="n">
        <v>31.18</v>
      </c>
      <c r="H17" t="n">
        <v>0.49</v>
      </c>
      <c r="I17" t="n">
        <v>107</v>
      </c>
      <c r="J17" t="n">
        <v>173.35</v>
      </c>
      <c r="K17" t="n">
        <v>51.39</v>
      </c>
      <c r="L17" t="n">
        <v>4.75</v>
      </c>
      <c r="M17" t="n">
        <v>105</v>
      </c>
      <c r="N17" t="n">
        <v>32.2</v>
      </c>
      <c r="O17" t="n">
        <v>21613.54</v>
      </c>
      <c r="P17" t="n">
        <v>700.3</v>
      </c>
      <c r="Q17" t="n">
        <v>1367.5</v>
      </c>
      <c r="R17" t="n">
        <v>204.85</v>
      </c>
      <c r="S17" t="n">
        <v>104.26</v>
      </c>
      <c r="T17" t="n">
        <v>48946.42</v>
      </c>
      <c r="U17" t="n">
        <v>0.51</v>
      </c>
      <c r="V17" t="n">
        <v>0.86</v>
      </c>
      <c r="W17" t="n">
        <v>20.82</v>
      </c>
      <c r="X17" t="n">
        <v>3.02</v>
      </c>
      <c r="Y17" t="n">
        <v>1</v>
      </c>
      <c r="Z17" t="n">
        <v>10</v>
      </c>
      <c r="AA17" t="n">
        <v>1611.356421782705</v>
      </c>
      <c r="AB17" t="n">
        <v>2204.728944311285</v>
      </c>
      <c r="AC17" t="n">
        <v>1994.312708222723</v>
      </c>
      <c r="AD17" t="n">
        <v>1611356.421782705</v>
      </c>
      <c r="AE17" t="n">
        <v>2204728.944311284</v>
      </c>
      <c r="AF17" t="n">
        <v>2.350295600191974e-06</v>
      </c>
      <c r="AG17" t="n">
        <v>2.567083333333333</v>
      </c>
      <c r="AH17" t="n">
        <v>1994312.708222723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1.6329</v>
      </c>
      <c r="E18" t="n">
        <v>61.24</v>
      </c>
      <c r="F18" t="n">
        <v>55.44</v>
      </c>
      <c r="G18" t="n">
        <v>32.94</v>
      </c>
      <c r="H18" t="n">
        <v>0.51</v>
      </c>
      <c r="I18" t="n">
        <v>101</v>
      </c>
      <c r="J18" t="n">
        <v>173.71</v>
      </c>
      <c r="K18" t="n">
        <v>51.39</v>
      </c>
      <c r="L18" t="n">
        <v>5</v>
      </c>
      <c r="M18" t="n">
        <v>99</v>
      </c>
      <c r="N18" t="n">
        <v>32.32</v>
      </c>
      <c r="O18" t="n">
        <v>21658.78</v>
      </c>
      <c r="P18" t="n">
        <v>697.17</v>
      </c>
      <c r="Q18" t="n">
        <v>1367.64</v>
      </c>
      <c r="R18" t="n">
        <v>200.02</v>
      </c>
      <c r="S18" t="n">
        <v>104.26</v>
      </c>
      <c r="T18" t="n">
        <v>46563.23</v>
      </c>
      <c r="U18" t="n">
        <v>0.52</v>
      </c>
      <c r="V18" t="n">
        <v>0.86</v>
      </c>
      <c r="W18" t="n">
        <v>20.8</v>
      </c>
      <c r="X18" t="n">
        <v>2.86</v>
      </c>
      <c r="Y18" t="n">
        <v>1</v>
      </c>
      <c r="Z18" t="n">
        <v>10</v>
      </c>
      <c r="AA18" t="n">
        <v>1595.509175921054</v>
      </c>
      <c r="AB18" t="n">
        <v>2183.046043392229</v>
      </c>
      <c r="AC18" t="n">
        <v>1974.699192935239</v>
      </c>
      <c r="AD18" t="n">
        <v>1595509.175921054</v>
      </c>
      <c r="AE18" t="n">
        <v>2183046.043392229</v>
      </c>
      <c r="AF18" t="n">
        <v>2.364340614559805e-06</v>
      </c>
      <c r="AG18" t="n">
        <v>2.551666666666667</v>
      </c>
      <c r="AH18" t="n">
        <v>1974699.192935239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1.6418</v>
      </c>
      <c r="E19" t="n">
        <v>60.91</v>
      </c>
      <c r="F19" t="n">
        <v>55.28</v>
      </c>
      <c r="G19" t="n">
        <v>34.55</v>
      </c>
      <c r="H19" t="n">
        <v>0.53</v>
      </c>
      <c r="I19" t="n">
        <v>96</v>
      </c>
      <c r="J19" t="n">
        <v>174.08</v>
      </c>
      <c r="K19" t="n">
        <v>51.39</v>
      </c>
      <c r="L19" t="n">
        <v>5.25</v>
      </c>
      <c r="M19" t="n">
        <v>94</v>
      </c>
      <c r="N19" t="n">
        <v>32.44</v>
      </c>
      <c r="O19" t="n">
        <v>21704.07</v>
      </c>
      <c r="P19" t="n">
        <v>693.97</v>
      </c>
      <c r="Q19" t="n">
        <v>1367.58</v>
      </c>
      <c r="R19" t="n">
        <v>194.47</v>
      </c>
      <c r="S19" t="n">
        <v>104.26</v>
      </c>
      <c r="T19" t="n">
        <v>43812.42</v>
      </c>
      <c r="U19" t="n">
        <v>0.54</v>
      </c>
      <c r="V19" t="n">
        <v>0.87</v>
      </c>
      <c r="W19" t="n">
        <v>20.8</v>
      </c>
      <c r="X19" t="n">
        <v>2.7</v>
      </c>
      <c r="Y19" t="n">
        <v>1</v>
      </c>
      <c r="Z19" t="n">
        <v>10</v>
      </c>
      <c r="AA19" t="n">
        <v>1580.613767482706</v>
      </c>
      <c r="AB19" t="n">
        <v>2162.665488427839</v>
      </c>
      <c r="AC19" t="n">
        <v>1956.263729532363</v>
      </c>
      <c r="AD19" t="n">
        <v>1580613.767482706</v>
      </c>
      <c r="AE19" t="n">
        <v>2162665.488427839</v>
      </c>
      <c r="AF19" t="n">
        <v>2.377227277227195e-06</v>
      </c>
      <c r="AG19" t="n">
        <v>2.537916666666666</v>
      </c>
      <c r="AH19" t="n">
        <v>1956263.729532363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1.6498</v>
      </c>
      <c r="E20" t="n">
        <v>60.61</v>
      </c>
      <c r="F20" t="n">
        <v>55.16</v>
      </c>
      <c r="G20" t="n">
        <v>36.37</v>
      </c>
      <c r="H20" t="n">
        <v>0.5600000000000001</v>
      </c>
      <c r="I20" t="n">
        <v>91</v>
      </c>
      <c r="J20" t="n">
        <v>174.45</v>
      </c>
      <c r="K20" t="n">
        <v>51.39</v>
      </c>
      <c r="L20" t="n">
        <v>5.5</v>
      </c>
      <c r="M20" t="n">
        <v>89</v>
      </c>
      <c r="N20" t="n">
        <v>32.56</v>
      </c>
      <c r="O20" t="n">
        <v>21749.39</v>
      </c>
      <c r="P20" t="n">
        <v>691.0599999999999</v>
      </c>
      <c r="Q20" t="n">
        <v>1367.49</v>
      </c>
      <c r="R20" t="n">
        <v>190.19</v>
      </c>
      <c r="S20" t="n">
        <v>104.26</v>
      </c>
      <c r="T20" t="n">
        <v>41698.32</v>
      </c>
      <c r="U20" t="n">
        <v>0.55</v>
      </c>
      <c r="V20" t="n">
        <v>0.87</v>
      </c>
      <c r="W20" t="n">
        <v>20.79</v>
      </c>
      <c r="X20" t="n">
        <v>2.57</v>
      </c>
      <c r="Y20" t="n">
        <v>1</v>
      </c>
      <c r="Z20" t="n">
        <v>10</v>
      </c>
      <c r="AA20" t="n">
        <v>1567.538280699701</v>
      </c>
      <c r="AB20" t="n">
        <v>2144.775030561567</v>
      </c>
      <c r="AC20" t="n">
        <v>1940.080711855431</v>
      </c>
      <c r="AD20" t="n">
        <v>1567538.280699701</v>
      </c>
      <c r="AE20" t="n">
        <v>2144775.030561567</v>
      </c>
      <c r="AF20" t="n">
        <v>2.388810794231591e-06</v>
      </c>
      <c r="AG20" t="n">
        <v>2.525416666666667</v>
      </c>
      <c r="AH20" t="n">
        <v>1940080.711855432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1.6565</v>
      </c>
      <c r="E21" t="n">
        <v>60.37</v>
      </c>
      <c r="F21" t="n">
        <v>55.05</v>
      </c>
      <c r="G21" t="n">
        <v>37.96</v>
      </c>
      <c r="H21" t="n">
        <v>0.58</v>
      </c>
      <c r="I21" t="n">
        <v>87</v>
      </c>
      <c r="J21" t="n">
        <v>174.82</v>
      </c>
      <c r="K21" t="n">
        <v>51.39</v>
      </c>
      <c r="L21" t="n">
        <v>5.75</v>
      </c>
      <c r="M21" t="n">
        <v>85</v>
      </c>
      <c r="N21" t="n">
        <v>32.67</v>
      </c>
      <c r="O21" t="n">
        <v>21794.75</v>
      </c>
      <c r="P21" t="n">
        <v>688.59</v>
      </c>
      <c r="Q21" t="n">
        <v>1367.52</v>
      </c>
      <c r="R21" t="n">
        <v>186.83</v>
      </c>
      <c r="S21" t="n">
        <v>104.26</v>
      </c>
      <c r="T21" t="n">
        <v>40034.29</v>
      </c>
      <c r="U21" t="n">
        <v>0.5600000000000001</v>
      </c>
      <c r="V21" t="n">
        <v>0.87</v>
      </c>
      <c r="W21" t="n">
        <v>20.78</v>
      </c>
      <c r="X21" t="n">
        <v>2.46</v>
      </c>
      <c r="Y21" t="n">
        <v>1</v>
      </c>
      <c r="Z21" t="n">
        <v>10</v>
      </c>
      <c r="AA21" t="n">
        <v>1556.549662927833</v>
      </c>
      <c r="AB21" t="n">
        <v>2129.739918942495</v>
      </c>
      <c r="AC21" t="n">
        <v>1926.480530187372</v>
      </c>
      <c r="AD21" t="n">
        <v>1556549.662927833</v>
      </c>
      <c r="AE21" t="n">
        <v>2129739.918942495</v>
      </c>
      <c r="AF21" t="n">
        <v>2.398511989722773e-06</v>
      </c>
      <c r="AG21" t="n">
        <v>2.515416666666666</v>
      </c>
      <c r="AH21" t="n">
        <v>1926480.530187372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1.6632</v>
      </c>
      <c r="E22" t="n">
        <v>60.13</v>
      </c>
      <c r="F22" t="n">
        <v>54.94</v>
      </c>
      <c r="G22" t="n">
        <v>39.72</v>
      </c>
      <c r="H22" t="n">
        <v>0.61</v>
      </c>
      <c r="I22" t="n">
        <v>83</v>
      </c>
      <c r="J22" t="n">
        <v>175.18</v>
      </c>
      <c r="K22" t="n">
        <v>51.39</v>
      </c>
      <c r="L22" t="n">
        <v>6</v>
      </c>
      <c r="M22" t="n">
        <v>81</v>
      </c>
      <c r="N22" t="n">
        <v>32.79</v>
      </c>
      <c r="O22" t="n">
        <v>21840.16</v>
      </c>
      <c r="P22" t="n">
        <v>686.2</v>
      </c>
      <c r="Q22" t="n">
        <v>1367.47</v>
      </c>
      <c r="R22" t="n">
        <v>183.21</v>
      </c>
      <c r="S22" t="n">
        <v>104.26</v>
      </c>
      <c r="T22" t="n">
        <v>38244.75</v>
      </c>
      <c r="U22" t="n">
        <v>0.57</v>
      </c>
      <c r="V22" t="n">
        <v>0.87</v>
      </c>
      <c r="W22" t="n">
        <v>20.78</v>
      </c>
      <c r="X22" t="n">
        <v>2.36</v>
      </c>
      <c r="Y22" t="n">
        <v>1</v>
      </c>
      <c r="Z22" t="n">
        <v>10</v>
      </c>
      <c r="AA22" t="n">
        <v>1545.765140920968</v>
      </c>
      <c r="AB22" t="n">
        <v>2114.984060153171</v>
      </c>
      <c r="AC22" t="n">
        <v>1913.132949850924</v>
      </c>
      <c r="AD22" t="n">
        <v>1545765.140920968</v>
      </c>
      <c r="AE22" t="n">
        <v>2114984.060153171</v>
      </c>
      <c r="AF22" t="n">
        <v>2.408213185213955e-06</v>
      </c>
      <c r="AG22" t="n">
        <v>2.505416666666667</v>
      </c>
      <c r="AH22" t="n">
        <v>1913132.949850924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1.6681</v>
      </c>
      <c r="E23" t="n">
        <v>59.95</v>
      </c>
      <c r="F23" t="n">
        <v>54.86</v>
      </c>
      <c r="G23" t="n">
        <v>41.15</v>
      </c>
      <c r="H23" t="n">
        <v>0.63</v>
      </c>
      <c r="I23" t="n">
        <v>80</v>
      </c>
      <c r="J23" t="n">
        <v>175.55</v>
      </c>
      <c r="K23" t="n">
        <v>51.39</v>
      </c>
      <c r="L23" t="n">
        <v>6.25</v>
      </c>
      <c r="M23" t="n">
        <v>78</v>
      </c>
      <c r="N23" t="n">
        <v>32.91</v>
      </c>
      <c r="O23" t="n">
        <v>21885.6</v>
      </c>
      <c r="P23" t="n">
        <v>684.3200000000001</v>
      </c>
      <c r="Q23" t="n">
        <v>1367.39</v>
      </c>
      <c r="R23" t="n">
        <v>180.42</v>
      </c>
      <c r="S23" t="n">
        <v>104.26</v>
      </c>
      <c r="T23" t="n">
        <v>36864.29</v>
      </c>
      <c r="U23" t="n">
        <v>0.58</v>
      </c>
      <c r="V23" t="n">
        <v>0.87</v>
      </c>
      <c r="W23" t="n">
        <v>20.78</v>
      </c>
      <c r="X23" t="n">
        <v>2.28</v>
      </c>
      <c r="Y23" t="n">
        <v>1</v>
      </c>
      <c r="Z23" t="n">
        <v>10</v>
      </c>
      <c r="AA23" t="n">
        <v>1537.641757161349</v>
      </c>
      <c r="AB23" t="n">
        <v>2103.869288114861</v>
      </c>
      <c r="AC23" t="n">
        <v>1903.07895605627</v>
      </c>
      <c r="AD23" t="n">
        <v>1537641.757161349</v>
      </c>
      <c r="AE23" t="n">
        <v>2103869.288114861</v>
      </c>
      <c r="AF23" t="n">
        <v>2.415308089379147e-06</v>
      </c>
      <c r="AG23" t="n">
        <v>2.497916666666667</v>
      </c>
      <c r="AH23" t="n">
        <v>1903078.95605627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1.6732</v>
      </c>
      <c r="E24" t="n">
        <v>59.77</v>
      </c>
      <c r="F24" t="n">
        <v>54.78</v>
      </c>
      <c r="G24" t="n">
        <v>42.69</v>
      </c>
      <c r="H24" t="n">
        <v>0.66</v>
      </c>
      <c r="I24" t="n">
        <v>77</v>
      </c>
      <c r="J24" t="n">
        <v>175.92</v>
      </c>
      <c r="K24" t="n">
        <v>51.39</v>
      </c>
      <c r="L24" t="n">
        <v>6.5</v>
      </c>
      <c r="M24" t="n">
        <v>75</v>
      </c>
      <c r="N24" t="n">
        <v>33.03</v>
      </c>
      <c r="O24" t="n">
        <v>21931.08</v>
      </c>
      <c r="P24" t="n">
        <v>681.61</v>
      </c>
      <c r="Q24" t="n">
        <v>1367.6</v>
      </c>
      <c r="R24" t="n">
        <v>178.43</v>
      </c>
      <c r="S24" t="n">
        <v>104.26</v>
      </c>
      <c r="T24" t="n">
        <v>35888.37</v>
      </c>
      <c r="U24" t="n">
        <v>0.58</v>
      </c>
      <c r="V24" t="n">
        <v>0.87</v>
      </c>
      <c r="W24" t="n">
        <v>20.76</v>
      </c>
      <c r="X24" t="n">
        <v>2.2</v>
      </c>
      <c r="Y24" t="n">
        <v>1</v>
      </c>
      <c r="Z24" t="n">
        <v>10</v>
      </c>
      <c r="AA24" t="n">
        <v>1528.286824188676</v>
      </c>
      <c r="AB24" t="n">
        <v>2091.069456111135</v>
      </c>
      <c r="AC24" t="n">
        <v>1891.500722054302</v>
      </c>
      <c r="AD24" t="n">
        <v>1528286.824188675</v>
      </c>
      <c r="AE24" t="n">
        <v>2091069.456111134</v>
      </c>
      <c r="AF24" t="n">
        <v>2.42269258146945e-06</v>
      </c>
      <c r="AG24" t="n">
        <v>2.490416666666667</v>
      </c>
      <c r="AH24" t="n">
        <v>1891500.722054302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1.6813</v>
      </c>
      <c r="E25" t="n">
        <v>59.48</v>
      </c>
      <c r="F25" t="n">
        <v>54.63</v>
      </c>
      <c r="G25" t="n">
        <v>44.9</v>
      </c>
      <c r="H25" t="n">
        <v>0.68</v>
      </c>
      <c r="I25" t="n">
        <v>73</v>
      </c>
      <c r="J25" t="n">
        <v>176.29</v>
      </c>
      <c r="K25" t="n">
        <v>51.39</v>
      </c>
      <c r="L25" t="n">
        <v>6.75</v>
      </c>
      <c r="M25" t="n">
        <v>71</v>
      </c>
      <c r="N25" t="n">
        <v>33.15</v>
      </c>
      <c r="O25" t="n">
        <v>21976.61</v>
      </c>
      <c r="P25" t="n">
        <v>678.5599999999999</v>
      </c>
      <c r="Q25" t="n">
        <v>1367.45</v>
      </c>
      <c r="R25" t="n">
        <v>173.35</v>
      </c>
      <c r="S25" t="n">
        <v>104.26</v>
      </c>
      <c r="T25" t="n">
        <v>33366.37</v>
      </c>
      <c r="U25" t="n">
        <v>0.6</v>
      </c>
      <c r="V25" t="n">
        <v>0.88</v>
      </c>
      <c r="W25" t="n">
        <v>20.76</v>
      </c>
      <c r="X25" t="n">
        <v>2.05</v>
      </c>
      <c r="Y25" t="n">
        <v>1</v>
      </c>
      <c r="Z25" t="n">
        <v>10</v>
      </c>
      <c r="AA25" t="n">
        <v>1515.131451293689</v>
      </c>
      <c r="AB25" t="n">
        <v>2073.069694542122</v>
      </c>
      <c r="AC25" t="n">
        <v>1875.218832466612</v>
      </c>
      <c r="AD25" t="n">
        <v>1515131.451293689</v>
      </c>
      <c r="AE25" t="n">
        <v>2073069.694542122</v>
      </c>
      <c r="AF25" t="n">
        <v>2.434420892436401e-06</v>
      </c>
      <c r="AG25" t="n">
        <v>2.478333333333333</v>
      </c>
      <c r="AH25" t="n">
        <v>1875218.832466612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1.6846</v>
      </c>
      <c r="E26" t="n">
        <v>59.36</v>
      </c>
      <c r="F26" t="n">
        <v>54.58</v>
      </c>
      <c r="G26" t="n">
        <v>46.13</v>
      </c>
      <c r="H26" t="n">
        <v>0.7</v>
      </c>
      <c r="I26" t="n">
        <v>71</v>
      </c>
      <c r="J26" t="n">
        <v>176.66</v>
      </c>
      <c r="K26" t="n">
        <v>51.39</v>
      </c>
      <c r="L26" t="n">
        <v>7</v>
      </c>
      <c r="M26" t="n">
        <v>69</v>
      </c>
      <c r="N26" t="n">
        <v>33.27</v>
      </c>
      <c r="O26" t="n">
        <v>22022.17</v>
      </c>
      <c r="P26" t="n">
        <v>677.39</v>
      </c>
      <c r="Q26" t="n">
        <v>1367.46</v>
      </c>
      <c r="R26" t="n">
        <v>171.59</v>
      </c>
      <c r="S26" t="n">
        <v>104.26</v>
      </c>
      <c r="T26" t="n">
        <v>32496.39</v>
      </c>
      <c r="U26" t="n">
        <v>0.61</v>
      </c>
      <c r="V26" t="n">
        <v>0.88</v>
      </c>
      <c r="W26" t="n">
        <v>20.76</v>
      </c>
      <c r="X26" t="n">
        <v>2</v>
      </c>
      <c r="Y26" t="n">
        <v>1</v>
      </c>
      <c r="Z26" t="n">
        <v>10</v>
      </c>
      <c r="AA26" t="n">
        <v>1510.015583037478</v>
      </c>
      <c r="AB26" t="n">
        <v>2066.069937897796</v>
      </c>
      <c r="AC26" t="n">
        <v>1868.887122772199</v>
      </c>
      <c r="AD26" t="n">
        <v>1510015.583037478</v>
      </c>
      <c r="AE26" t="n">
        <v>2066069.937897796</v>
      </c>
      <c r="AF26" t="n">
        <v>2.439199093200714e-06</v>
      </c>
      <c r="AG26" t="n">
        <v>2.473333333333333</v>
      </c>
      <c r="AH26" t="n">
        <v>1868887.122772199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1.6898</v>
      </c>
      <c r="E27" t="n">
        <v>59.18</v>
      </c>
      <c r="F27" t="n">
        <v>54.5</v>
      </c>
      <c r="G27" t="n">
        <v>48.09</v>
      </c>
      <c r="H27" t="n">
        <v>0.73</v>
      </c>
      <c r="I27" t="n">
        <v>68</v>
      </c>
      <c r="J27" t="n">
        <v>177.03</v>
      </c>
      <c r="K27" t="n">
        <v>51.39</v>
      </c>
      <c r="L27" t="n">
        <v>7.25</v>
      </c>
      <c r="M27" t="n">
        <v>66</v>
      </c>
      <c r="N27" t="n">
        <v>33.39</v>
      </c>
      <c r="O27" t="n">
        <v>22067.77</v>
      </c>
      <c r="P27" t="n">
        <v>674.79</v>
      </c>
      <c r="Q27" t="n">
        <v>1367.38</v>
      </c>
      <c r="R27" t="n">
        <v>168.84</v>
      </c>
      <c r="S27" t="n">
        <v>104.26</v>
      </c>
      <c r="T27" t="n">
        <v>31134.04</v>
      </c>
      <c r="U27" t="n">
        <v>0.62</v>
      </c>
      <c r="V27" t="n">
        <v>0.88</v>
      </c>
      <c r="W27" t="n">
        <v>20.76</v>
      </c>
      <c r="X27" t="n">
        <v>1.92</v>
      </c>
      <c r="Y27" t="n">
        <v>1</v>
      </c>
      <c r="Z27" t="n">
        <v>10</v>
      </c>
      <c r="AA27" t="n">
        <v>1500.904080315954</v>
      </c>
      <c r="AB27" t="n">
        <v>2053.603177903077</v>
      </c>
      <c r="AC27" t="n">
        <v>1857.610172854169</v>
      </c>
      <c r="AD27" t="n">
        <v>1500904.080315954</v>
      </c>
      <c r="AE27" t="n">
        <v>2053603.177903077</v>
      </c>
      <c r="AF27" t="n">
        <v>2.446728379253572e-06</v>
      </c>
      <c r="AG27" t="n">
        <v>2.465833333333333</v>
      </c>
      <c r="AH27" t="n">
        <v>1857610.172854169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1.6936</v>
      </c>
      <c r="E28" t="n">
        <v>59.04</v>
      </c>
      <c r="F28" t="n">
        <v>54.44</v>
      </c>
      <c r="G28" t="n">
        <v>49.49</v>
      </c>
      <c r="H28" t="n">
        <v>0.75</v>
      </c>
      <c r="I28" t="n">
        <v>66</v>
      </c>
      <c r="J28" t="n">
        <v>177.4</v>
      </c>
      <c r="K28" t="n">
        <v>51.39</v>
      </c>
      <c r="L28" t="n">
        <v>7.5</v>
      </c>
      <c r="M28" t="n">
        <v>64</v>
      </c>
      <c r="N28" t="n">
        <v>33.51</v>
      </c>
      <c r="O28" t="n">
        <v>22113.42</v>
      </c>
      <c r="P28" t="n">
        <v>672.95</v>
      </c>
      <c r="Q28" t="n">
        <v>1367.38</v>
      </c>
      <c r="R28" t="n">
        <v>167.21</v>
      </c>
      <c r="S28" t="n">
        <v>104.26</v>
      </c>
      <c r="T28" t="n">
        <v>30333.33</v>
      </c>
      <c r="U28" t="n">
        <v>0.62</v>
      </c>
      <c r="V28" t="n">
        <v>0.88</v>
      </c>
      <c r="W28" t="n">
        <v>20.74</v>
      </c>
      <c r="X28" t="n">
        <v>1.86</v>
      </c>
      <c r="Y28" t="n">
        <v>1</v>
      </c>
      <c r="Z28" t="n">
        <v>10</v>
      </c>
      <c r="AA28" t="n">
        <v>1494.3487138132</v>
      </c>
      <c r="AB28" t="n">
        <v>2044.633836251649</v>
      </c>
      <c r="AC28" t="n">
        <v>1849.496852581403</v>
      </c>
      <c r="AD28" t="n">
        <v>1494348.7138132</v>
      </c>
      <c r="AE28" t="n">
        <v>2044633.836251649</v>
      </c>
      <c r="AF28" t="n">
        <v>2.45223054983066e-06</v>
      </c>
      <c r="AG28" t="n">
        <v>2.46</v>
      </c>
      <c r="AH28" t="n">
        <v>1849496.852581403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1.6983</v>
      </c>
      <c r="E29" t="n">
        <v>58.88</v>
      </c>
      <c r="F29" t="n">
        <v>54.37</v>
      </c>
      <c r="G29" t="n">
        <v>51.78</v>
      </c>
      <c r="H29" t="n">
        <v>0.77</v>
      </c>
      <c r="I29" t="n">
        <v>63</v>
      </c>
      <c r="J29" t="n">
        <v>177.77</v>
      </c>
      <c r="K29" t="n">
        <v>51.39</v>
      </c>
      <c r="L29" t="n">
        <v>7.75</v>
      </c>
      <c r="M29" t="n">
        <v>61</v>
      </c>
      <c r="N29" t="n">
        <v>33.63</v>
      </c>
      <c r="O29" t="n">
        <v>22159.1</v>
      </c>
      <c r="P29" t="n">
        <v>671.09</v>
      </c>
      <c r="Q29" t="n">
        <v>1367.24</v>
      </c>
      <c r="R29" t="n">
        <v>164.66</v>
      </c>
      <c r="S29" t="n">
        <v>104.26</v>
      </c>
      <c r="T29" t="n">
        <v>29070.4</v>
      </c>
      <c r="U29" t="n">
        <v>0.63</v>
      </c>
      <c r="V29" t="n">
        <v>0.88</v>
      </c>
      <c r="W29" t="n">
        <v>20.75</v>
      </c>
      <c r="X29" t="n">
        <v>1.8</v>
      </c>
      <c r="Y29" t="n">
        <v>1</v>
      </c>
      <c r="Z29" t="n">
        <v>10</v>
      </c>
      <c r="AA29" t="n">
        <v>1486.917614547762</v>
      </c>
      <c r="AB29" t="n">
        <v>2034.466278399716</v>
      </c>
      <c r="AC29" t="n">
        <v>1840.299672180601</v>
      </c>
      <c r="AD29" t="n">
        <v>1486917.614547762</v>
      </c>
      <c r="AE29" t="n">
        <v>2034466.278399715</v>
      </c>
      <c r="AF29" t="n">
        <v>2.459035866070742e-06</v>
      </c>
      <c r="AG29" t="n">
        <v>2.453333333333334</v>
      </c>
      <c r="AH29" t="n">
        <v>1840299.672180601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1.7023</v>
      </c>
      <c r="E30" t="n">
        <v>58.74</v>
      </c>
      <c r="F30" t="n">
        <v>54.3</v>
      </c>
      <c r="G30" t="n">
        <v>53.41</v>
      </c>
      <c r="H30" t="n">
        <v>0.8</v>
      </c>
      <c r="I30" t="n">
        <v>61</v>
      </c>
      <c r="J30" t="n">
        <v>178.14</v>
      </c>
      <c r="K30" t="n">
        <v>51.39</v>
      </c>
      <c r="L30" t="n">
        <v>8</v>
      </c>
      <c r="M30" t="n">
        <v>59</v>
      </c>
      <c r="N30" t="n">
        <v>33.75</v>
      </c>
      <c r="O30" t="n">
        <v>22204.83</v>
      </c>
      <c r="P30" t="n">
        <v>669.25</v>
      </c>
      <c r="Q30" t="n">
        <v>1367.43</v>
      </c>
      <c r="R30" t="n">
        <v>162.48</v>
      </c>
      <c r="S30" t="n">
        <v>104.26</v>
      </c>
      <c r="T30" t="n">
        <v>27993.62</v>
      </c>
      <c r="U30" t="n">
        <v>0.64</v>
      </c>
      <c r="V30" t="n">
        <v>0.88</v>
      </c>
      <c r="W30" t="n">
        <v>20.75</v>
      </c>
      <c r="X30" t="n">
        <v>1.72</v>
      </c>
      <c r="Y30" t="n">
        <v>1</v>
      </c>
      <c r="Z30" t="n">
        <v>10</v>
      </c>
      <c r="AA30" t="n">
        <v>1480.16176327293</v>
      </c>
      <c r="AB30" t="n">
        <v>2025.222624638367</v>
      </c>
      <c r="AC30" t="n">
        <v>1831.938219760686</v>
      </c>
      <c r="AD30" t="n">
        <v>1480161.76327293</v>
      </c>
      <c r="AE30" t="n">
        <v>2025222.624638367</v>
      </c>
      <c r="AF30" t="n">
        <v>2.464827624572941e-06</v>
      </c>
      <c r="AG30" t="n">
        <v>2.4475</v>
      </c>
      <c r="AH30" t="n">
        <v>1831938.219760686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1.7064</v>
      </c>
      <c r="E31" t="n">
        <v>58.6</v>
      </c>
      <c r="F31" t="n">
        <v>54.23</v>
      </c>
      <c r="G31" t="n">
        <v>55.15</v>
      </c>
      <c r="H31" t="n">
        <v>0.82</v>
      </c>
      <c r="I31" t="n">
        <v>59</v>
      </c>
      <c r="J31" t="n">
        <v>178.51</v>
      </c>
      <c r="K31" t="n">
        <v>51.39</v>
      </c>
      <c r="L31" t="n">
        <v>8.25</v>
      </c>
      <c r="M31" t="n">
        <v>57</v>
      </c>
      <c r="N31" t="n">
        <v>33.87</v>
      </c>
      <c r="O31" t="n">
        <v>22250.6</v>
      </c>
      <c r="P31" t="n">
        <v>666.78</v>
      </c>
      <c r="Q31" t="n">
        <v>1367.42</v>
      </c>
      <c r="R31" t="n">
        <v>160.2</v>
      </c>
      <c r="S31" t="n">
        <v>104.26</v>
      </c>
      <c r="T31" t="n">
        <v>26859.1</v>
      </c>
      <c r="U31" t="n">
        <v>0.65</v>
      </c>
      <c r="V31" t="n">
        <v>0.88</v>
      </c>
      <c r="W31" t="n">
        <v>20.74</v>
      </c>
      <c r="X31" t="n">
        <v>1.65</v>
      </c>
      <c r="Y31" t="n">
        <v>1</v>
      </c>
      <c r="Z31" t="n">
        <v>10</v>
      </c>
      <c r="AA31" t="n">
        <v>1472.459470847492</v>
      </c>
      <c r="AB31" t="n">
        <v>2014.684008340723</v>
      </c>
      <c r="AC31" t="n">
        <v>1822.405394211449</v>
      </c>
      <c r="AD31" t="n">
        <v>1472459.470847492</v>
      </c>
      <c r="AE31" t="n">
        <v>2014684.008340723</v>
      </c>
      <c r="AF31" t="n">
        <v>2.470764177037694e-06</v>
      </c>
      <c r="AG31" t="n">
        <v>2.441666666666667</v>
      </c>
      <c r="AH31" t="n">
        <v>1822405.394211449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1.711</v>
      </c>
      <c r="E32" t="n">
        <v>58.45</v>
      </c>
      <c r="F32" t="n">
        <v>54.14</v>
      </c>
      <c r="G32" t="n">
        <v>56.99</v>
      </c>
      <c r="H32" t="n">
        <v>0.84</v>
      </c>
      <c r="I32" t="n">
        <v>57</v>
      </c>
      <c r="J32" t="n">
        <v>178.88</v>
      </c>
      <c r="K32" t="n">
        <v>51.39</v>
      </c>
      <c r="L32" t="n">
        <v>8.5</v>
      </c>
      <c r="M32" t="n">
        <v>55</v>
      </c>
      <c r="N32" t="n">
        <v>33.99</v>
      </c>
      <c r="O32" t="n">
        <v>22296.41</v>
      </c>
      <c r="P32" t="n">
        <v>664.91</v>
      </c>
      <c r="Q32" t="n">
        <v>1367.33</v>
      </c>
      <c r="R32" t="n">
        <v>157.21</v>
      </c>
      <c r="S32" t="n">
        <v>104.26</v>
      </c>
      <c r="T32" t="n">
        <v>25373.94</v>
      </c>
      <c r="U32" t="n">
        <v>0.66</v>
      </c>
      <c r="V32" t="n">
        <v>0.89</v>
      </c>
      <c r="W32" t="n">
        <v>20.74</v>
      </c>
      <c r="X32" t="n">
        <v>1.56</v>
      </c>
      <c r="Y32" t="n">
        <v>1</v>
      </c>
      <c r="Z32" t="n">
        <v>10</v>
      </c>
      <c r="AA32" t="n">
        <v>1465.032336374092</v>
      </c>
      <c r="AB32" t="n">
        <v>2004.521875292169</v>
      </c>
      <c r="AC32" t="n">
        <v>1813.213120878405</v>
      </c>
      <c r="AD32" t="n">
        <v>1465032.336374092</v>
      </c>
      <c r="AE32" t="n">
        <v>2004521.875292169</v>
      </c>
      <c r="AF32" t="n">
        <v>2.477424699315221e-06</v>
      </c>
      <c r="AG32" t="n">
        <v>2.435416666666667</v>
      </c>
      <c r="AH32" t="n">
        <v>1813213.120878405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1.7109</v>
      </c>
      <c r="E33" t="n">
        <v>58.45</v>
      </c>
      <c r="F33" t="n">
        <v>54.18</v>
      </c>
      <c r="G33" t="n">
        <v>58.05</v>
      </c>
      <c r="H33" t="n">
        <v>0.87</v>
      </c>
      <c r="I33" t="n">
        <v>56</v>
      </c>
      <c r="J33" t="n">
        <v>179.26</v>
      </c>
      <c r="K33" t="n">
        <v>51.39</v>
      </c>
      <c r="L33" t="n">
        <v>8.75</v>
      </c>
      <c r="M33" t="n">
        <v>54</v>
      </c>
      <c r="N33" t="n">
        <v>34.11</v>
      </c>
      <c r="O33" t="n">
        <v>22342.26</v>
      </c>
      <c r="P33" t="n">
        <v>664.16</v>
      </c>
      <c r="Q33" t="n">
        <v>1367.41</v>
      </c>
      <c r="R33" t="n">
        <v>158.38</v>
      </c>
      <c r="S33" t="n">
        <v>104.26</v>
      </c>
      <c r="T33" t="n">
        <v>25965.78</v>
      </c>
      <c r="U33" t="n">
        <v>0.66</v>
      </c>
      <c r="V33" t="n">
        <v>0.88</v>
      </c>
      <c r="W33" t="n">
        <v>20.74</v>
      </c>
      <c r="X33" t="n">
        <v>1.6</v>
      </c>
      <c r="Y33" t="n">
        <v>1</v>
      </c>
      <c r="Z33" t="n">
        <v>10</v>
      </c>
      <c r="AA33" t="n">
        <v>1464.425958641258</v>
      </c>
      <c r="AB33" t="n">
        <v>2003.692202526608</v>
      </c>
      <c r="AC33" t="n">
        <v>1812.462630917136</v>
      </c>
      <c r="AD33" t="n">
        <v>1464425.958641258</v>
      </c>
      <c r="AE33" t="n">
        <v>2003692.202526608</v>
      </c>
      <c r="AF33" t="n">
        <v>2.477279905352667e-06</v>
      </c>
      <c r="AG33" t="n">
        <v>2.435416666666667</v>
      </c>
      <c r="AH33" t="n">
        <v>1812462.630917136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1.7159</v>
      </c>
      <c r="E34" t="n">
        <v>58.28</v>
      </c>
      <c r="F34" t="n">
        <v>54.08</v>
      </c>
      <c r="G34" t="n">
        <v>60.09</v>
      </c>
      <c r="H34" t="n">
        <v>0.89</v>
      </c>
      <c r="I34" t="n">
        <v>54</v>
      </c>
      <c r="J34" t="n">
        <v>179.63</v>
      </c>
      <c r="K34" t="n">
        <v>51.39</v>
      </c>
      <c r="L34" t="n">
        <v>9</v>
      </c>
      <c r="M34" t="n">
        <v>52</v>
      </c>
      <c r="N34" t="n">
        <v>34.24</v>
      </c>
      <c r="O34" t="n">
        <v>22388.15</v>
      </c>
      <c r="P34" t="n">
        <v>661.54</v>
      </c>
      <c r="Q34" t="n">
        <v>1367.35</v>
      </c>
      <c r="R34" t="n">
        <v>155.48</v>
      </c>
      <c r="S34" t="n">
        <v>104.26</v>
      </c>
      <c r="T34" t="n">
        <v>24524.44</v>
      </c>
      <c r="U34" t="n">
        <v>0.67</v>
      </c>
      <c r="V34" t="n">
        <v>0.89</v>
      </c>
      <c r="W34" t="n">
        <v>20.72</v>
      </c>
      <c r="X34" t="n">
        <v>1.5</v>
      </c>
      <c r="Y34" t="n">
        <v>1</v>
      </c>
      <c r="Z34" t="n">
        <v>10</v>
      </c>
      <c r="AA34" t="n">
        <v>1455.548311784691</v>
      </c>
      <c r="AB34" t="n">
        <v>1991.545414443315</v>
      </c>
      <c r="AC34" t="n">
        <v>1801.475115240389</v>
      </c>
      <c r="AD34" t="n">
        <v>1455548.311784691</v>
      </c>
      <c r="AE34" t="n">
        <v>1991545.414443315</v>
      </c>
      <c r="AF34" t="n">
        <v>2.484519603480414e-06</v>
      </c>
      <c r="AG34" t="n">
        <v>2.428333333333333</v>
      </c>
      <c r="AH34" t="n">
        <v>1801475.115240389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1.7174</v>
      </c>
      <c r="E35" t="n">
        <v>58.23</v>
      </c>
      <c r="F35" t="n">
        <v>54.06</v>
      </c>
      <c r="G35" t="n">
        <v>61.2</v>
      </c>
      <c r="H35" t="n">
        <v>0.91</v>
      </c>
      <c r="I35" t="n">
        <v>53</v>
      </c>
      <c r="J35" t="n">
        <v>180</v>
      </c>
      <c r="K35" t="n">
        <v>51.39</v>
      </c>
      <c r="L35" t="n">
        <v>9.25</v>
      </c>
      <c r="M35" t="n">
        <v>51</v>
      </c>
      <c r="N35" t="n">
        <v>34.36</v>
      </c>
      <c r="O35" t="n">
        <v>22434.08</v>
      </c>
      <c r="P35" t="n">
        <v>660.1799999999999</v>
      </c>
      <c r="Q35" t="n">
        <v>1367.22</v>
      </c>
      <c r="R35" t="n">
        <v>154.67</v>
      </c>
      <c r="S35" t="n">
        <v>104.26</v>
      </c>
      <c r="T35" t="n">
        <v>24126.2</v>
      </c>
      <c r="U35" t="n">
        <v>0.67</v>
      </c>
      <c r="V35" t="n">
        <v>0.89</v>
      </c>
      <c r="W35" t="n">
        <v>20.73</v>
      </c>
      <c r="X35" t="n">
        <v>1.48</v>
      </c>
      <c r="Y35" t="n">
        <v>1</v>
      </c>
      <c r="Z35" t="n">
        <v>10</v>
      </c>
      <c r="AA35" t="n">
        <v>1452.179118806893</v>
      </c>
      <c r="AB35" t="n">
        <v>1986.935535972788</v>
      </c>
      <c r="AC35" t="n">
        <v>1797.305197101084</v>
      </c>
      <c r="AD35" t="n">
        <v>1452179.118806893</v>
      </c>
      <c r="AE35" t="n">
        <v>1986935.535972788</v>
      </c>
      <c r="AF35" t="n">
        <v>2.486691512918738e-06</v>
      </c>
      <c r="AG35" t="n">
        <v>2.42625</v>
      </c>
      <c r="AH35" t="n">
        <v>1797305.197101084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1.7202</v>
      </c>
      <c r="E36" t="n">
        <v>58.13</v>
      </c>
      <c r="F36" t="n">
        <v>54.03</v>
      </c>
      <c r="G36" t="n">
        <v>63.57</v>
      </c>
      <c r="H36" t="n">
        <v>0.93</v>
      </c>
      <c r="I36" t="n">
        <v>51</v>
      </c>
      <c r="J36" t="n">
        <v>180.37</v>
      </c>
      <c r="K36" t="n">
        <v>51.39</v>
      </c>
      <c r="L36" t="n">
        <v>9.5</v>
      </c>
      <c r="M36" t="n">
        <v>49</v>
      </c>
      <c r="N36" t="n">
        <v>34.48</v>
      </c>
      <c r="O36" t="n">
        <v>22480.05</v>
      </c>
      <c r="P36" t="n">
        <v>658.36</v>
      </c>
      <c r="Q36" t="n">
        <v>1367.38</v>
      </c>
      <c r="R36" t="n">
        <v>153.36</v>
      </c>
      <c r="S36" t="n">
        <v>104.26</v>
      </c>
      <c r="T36" t="n">
        <v>23483.26</v>
      </c>
      <c r="U36" t="n">
        <v>0.68</v>
      </c>
      <c r="V36" t="n">
        <v>0.89</v>
      </c>
      <c r="W36" t="n">
        <v>20.74</v>
      </c>
      <c r="X36" t="n">
        <v>1.45</v>
      </c>
      <c r="Y36" t="n">
        <v>1</v>
      </c>
      <c r="Z36" t="n">
        <v>10</v>
      </c>
      <c r="AA36" t="n">
        <v>1446.980793519157</v>
      </c>
      <c r="AB36" t="n">
        <v>1979.822957980182</v>
      </c>
      <c r="AC36" t="n">
        <v>1790.871433569526</v>
      </c>
      <c r="AD36" t="n">
        <v>1446980.793519157</v>
      </c>
      <c r="AE36" t="n">
        <v>1979822.957980182</v>
      </c>
      <c r="AF36" t="n">
        <v>2.490745743870277e-06</v>
      </c>
      <c r="AG36" t="n">
        <v>2.422083333333334</v>
      </c>
      <c r="AH36" t="n">
        <v>1790871.433569526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1.7219</v>
      </c>
      <c r="E37" t="n">
        <v>58.07</v>
      </c>
      <c r="F37" t="n">
        <v>54.01</v>
      </c>
      <c r="G37" t="n">
        <v>64.81</v>
      </c>
      <c r="H37" t="n">
        <v>0.96</v>
      </c>
      <c r="I37" t="n">
        <v>50</v>
      </c>
      <c r="J37" t="n">
        <v>180.75</v>
      </c>
      <c r="K37" t="n">
        <v>51.39</v>
      </c>
      <c r="L37" t="n">
        <v>9.75</v>
      </c>
      <c r="M37" t="n">
        <v>48</v>
      </c>
      <c r="N37" t="n">
        <v>34.6</v>
      </c>
      <c r="O37" t="n">
        <v>22526.07</v>
      </c>
      <c r="P37" t="n">
        <v>657.65</v>
      </c>
      <c r="Q37" t="n">
        <v>1367.4</v>
      </c>
      <c r="R37" t="n">
        <v>152.69</v>
      </c>
      <c r="S37" t="n">
        <v>104.26</v>
      </c>
      <c r="T37" t="n">
        <v>23152.02</v>
      </c>
      <c r="U37" t="n">
        <v>0.68</v>
      </c>
      <c r="V37" t="n">
        <v>0.89</v>
      </c>
      <c r="W37" t="n">
        <v>20.73</v>
      </c>
      <c r="X37" t="n">
        <v>1.43</v>
      </c>
      <c r="Y37" t="n">
        <v>1</v>
      </c>
      <c r="Z37" t="n">
        <v>10</v>
      </c>
      <c r="AA37" t="n">
        <v>1444.371571788903</v>
      </c>
      <c r="AB37" t="n">
        <v>1976.25290569811</v>
      </c>
      <c r="AC37" t="n">
        <v>1787.642102066656</v>
      </c>
      <c r="AD37" t="n">
        <v>1444371.571788903</v>
      </c>
      <c r="AE37" t="n">
        <v>1976252.90569811</v>
      </c>
      <c r="AF37" t="n">
        <v>2.493207241233711e-06</v>
      </c>
      <c r="AG37" t="n">
        <v>2.419583333333333</v>
      </c>
      <c r="AH37" t="n">
        <v>1787642.102066656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1.7264</v>
      </c>
      <c r="E38" t="n">
        <v>57.92</v>
      </c>
      <c r="F38" t="n">
        <v>53.92</v>
      </c>
      <c r="G38" t="n">
        <v>67.41</v>
      </c>
      <c r="H38" t="n">
        <v>0.98</v>
      </c>
      <c r="I38" t="n">
        <v>48</v>
      </c>
      <c r="J38" t="n">
        <v>181.12</v>
      </c>
      <c r="K38" t="n">
        <v>51.39</v>
      </c>
      <c r="L38" t="n">
        <v>10</v>
      </c>
      <c r="M38" t="n">
        <v>46</v>
      </c>
      <c r="N38" t="n">
        <v>34.73</v>
      </c>
      <c r="O38" t="n">
        <v>22572.13</v>
      </c>
      <c r="P38" t="n">
        <v>655.21</v>
      </c>
      <c r="Q38" t="n">
        <v>1367.27</v>
      </c>
      <c r="R38" t="n">
        <v>150.26</v>
      </c>
      <c r="S38" t="n">
        <v>104.26</v>
      </c>
      <c r="T38" t="n">
        <v>21945.21</v>
      </c>
      <c r="U38" t="n">
        <v>0.6899999999999999</v>
      </c>
      <c r="V38" t="n">
        <v>0.89</v>
      </c>
      <c r="W38" t="n">
        <v>20.72</v>
      </c>
      <c r="X38" t="n">
        <v>1.35</v>
      </c>
      <c r="Y38" t="n">
        <v>1</v>
      </c>
      <c r="Z38" t="n">
        <v>10</v>
      </c>
      <c r="AA38" t="n">
        <v>1436.36810929258</v>
      </c>
      <c r="AB38" t="n">
        <v>1965.302215222795</v>
      </c>
      <c r="AC38" t="n">
        <v>1777.736530120914</v>
      </c>
      <c r="AD38" t="n">
        <v>1436368.10929258</v>
      </c>
      <c r="AE38" t="n">
        <v>1965302.215222795</v>
      </c>
      <c r="AF38" t="n">
        <v>2.499722969548684e-06</v>
      </c>
      <c r="AG38" t="n">
        <v>2.413333333333334</v>
      </c>
      <c r="AH38" t="n">
        <v>1777736.530120914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1.7285</v>
      </c>
      <c r="E39" t="n">
        <v>57.85</v>
      </c>
      <c r="F39" t="n">
        <v>53.89</v>
      </c>
      <c r="G39" t="n">
        <v>68.79000000000001</v>
      </c>
      <c r="H39" t="n">
        <v>1</v>
      </c>
      <c r="I39" t="n">
        <v>47</v>
      </c>
      <c r="J39" t="n">
        <v>181.49</v>
      </c>
      <c r="K39" t="n">
        <v>51.39</v>
      </c>
      <c r="L39" t="n">
        <v>10.25</v>
      </c>
      <c r="M39" t="n">
        <v>45</v>
      </c>
      <c r="N39" t="n">
        <v>34.85</v>
      </c>
      <c r="O39" t="n">
        <v>22618.23</v>
      </c>
      <c r="P39" t="n">
        <v>653.21</v>
      </c>
      <c r="Q39" t="n">
        <v>1367.47</v>
      </c>
      <c r="R39" t="n">
        <v>149.3</v>
      </c>
      <c r="S39" t="n">
        <v>104.26</v>
      </c>
      <c r="T39" t="n">
        <v>21472.94</v>
      </c>
      <c r="U39" t="n">
        <v>0.7</v>
      </c>
      <c r="V39" t="n">
        <v>0.89</v>
      </c>
      <c r="W39" t="n">
        <v>20.71</v>
      </c>
      <c r="X39" t="n">
        <v>1.31</v>
      </c>
      <c r="Y39" t="n">
        <v>1</v>
      </c>
      <c r="Z39" t="n">
        <v>10</v>
      </c>
      <c r="AA39" t="n">
        <v>1431.551850296129</v>
      </c>
      <c r="AB39" t="n">
        <v>1958.712397185499</v>
      </c>
      <c r="AC39" t="n">
        <v>1771.77563506823</v>
      </c>
      <c r="AD39" t="n">
        <v>1431551.850296129</v>
      </c>
      <c r="AE39" t="n">
        <v>1958712.397185499</v>
      </c>
      <c r="AF39" t="n">
        <v>2.502763642762338e-06</v>
      </c>
      <c r="AG39" t="n">
        <v>2.410416666666667</v>
      </c>
      <c r="AH39" t="n">
        <v>1771775.63506823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1.7296</v>
      </c>
      <c r="E40" t="n">
        <v>57.82</v>
      </c>
      <c r="F40" t="n">
        <v>53.88</v>
      </c>
      <c r="G40" t="n">
        <v>70.28</v>
      </c>
      <c r="H40" t="n">
        <v>1.02</v>
      </c>
      <c r="I40" t="n">
        <v>46</v>
      </c>
      <c r="J40" t="n">
        <v>181.87</v>
      </c>
      <c r="K40" t="n">
        <v>51.39</v>
      </c>
      <c r="L40" t="n">
        <v>10.5</v>
      </c>
      <c r="M40" t="n">
        <v>44</v>
      </c>
      <c r="N40" t="n">
        <v>34.98</v>
      </c>
      <c r="O40" t="n">
        <v>22664.49</v>
      </c>
      <c r="P40" t="n">
        <v>652.26</v>
      </c>
      <c r="Q40" t="n">
        <v>1367.29</v>
      </c>
      <c r="R40" t="n">
        <v>148.88</v>
      </c>
      <c r="S40" t="n">
        <v>104.26</v>
      </c>
      <c r="T40" t="n">
        <v>21268.54</v>
      </c>
      <c r="U40" t="n">
        <v>0.7</v>
      </c>
      <c r="V40" t="n">
        <v>0.89</v>
      </c>
      <c r="W40" t="n">
        <v>20.72</v>
      </c>
      <c r="X40" t="n">
        <v>1.31</v>
      </c>
      <c r="Y40" t="n">
        <v>1</v>
      </c>
      <c r="Z40" t="n">
        <v>10</v>
      </c>
      <c r="AA40" t="n">
        <v>1429.225108249393</v>
      </c>
      <c r="AB40" t="n">
        <v>1955.528846068541</v>
      </c>
      <c r="AC40" t="n">
        <v>1768.895917601732</v>
      </c>
      <c r="AD40" t="n">
        <v>1429225.108249393</v>
      </c>
      <c r="AE40" t="n">
        <v>1955528.846068541</v>
      </c>
      <c r="AF40" t="n">
        <v>2.504356376350443e-06</v>
      </c>
      <c r="AG40" t="n">
        <v>2.409166666666667</v>
      </c>
      <c r="AH40" t="n">
        <v>1768895.917601732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1.7321</v>
      </c>
      <c r="E41" t="n">
        <v>57.73</v>
      </c>
      <c r="F41" t="n">
        <v>53.84</v>
      </c>
      <c r="G41" t="n">
        <v>71.78</v>
      </c>
      <c r="H41" t="n">
        <v>1.05</v>
      </c>
      <c r="I41" t="n">
        <v>45</v>
      </c>
      <c r="J41" t="n">
        <v>182.24</v>
      </c>
      <c r="K41" t="n">
        <v>51.39</v>
      </c>
      <c r="L41" t="n">
        <v>10.75</v>
      </c>
      <c r="M41" t="n">
        <v>43</v>
      </c>
      <c r="N41" t="n">
        <v>35.1</v>
      </c>
      <c r="O41" t="n">
        <v>22710.68</v>
      </c>
      <c r="P41" t="n">
        <v>650.5</v>
      </c>
      <c r="Q41" t="n">
        <v>1367.27</v>
      </c>
      <c r="R41" t="n">
        <v>147.42</v>
      </c>
      <c r="S41" t="n">
        <v>104.26</v>
      </c>
      <c r="T41" t="n">
        <v>20542.58</v>
      </c>
      <c r="U41" t="n">
        <v>0.71</v>
      </c>
      <c r="V41" t="n">
        <v>0.89</v>
      </c>
      <c r="W41" t="n">
        <v>20.72</v>
      </c>
      <c r="X41" t="n">
        <v>1.26</v>
      </c>
      <c r="Y41" t="n">
        <v>1</v>
      </c>
      <c r="Z41" t="n">
        <v>10</v>
      </c>
      <c r="AA41" t="n">
        <v>1424.338850138904</v>
      </c>
      <c r="AB41" t="n">
        <v>1948.843252155277</v>
      </c>
      <c r="AC41" t="n">
        <v>1762.84838738826</v>
      </c>
      <c r="AD41" t="n">
        <v>1424338.850138905</v>
      </c>
      <c r="AE41" t="n">
        <v>1948843.252155277</v>
      </c>
      <c r="AF41" t="n">
        <v>2.507976225414316e-06</v>
      </c>
      <c r="AG41" t="n">
        <v>2.405416666666667</v>
      </c>
      <c r="AH41" t="n">
        <v>1762848.38738826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1.7333</v>
      </c>
      <c r="E42" t="n">
        <v>57.69</v>
      </c>
      <c r="F42" t="n">
        <v>53.83</v>
      </c>
      <c r="G42" t="n">
        <v>73.40000000000001</v>
      </c>
      <c r="H42" t="n">
        <v>1.07</v>
      </c>
      <c r="I42" t="n">
        <v>44</v>
      </c>
      <c r="J42" t="n">
        <v>182.62</v>
      </c>
      <c r="K42" t="n">
        <v>51.39</v>
      </c>
      <c r="L42" t="n">
        <v>11</v>
      </c>
      <c r="M42" t="n">
        <v>42</v>
      </c>
      <c r="N42" t="n">
        <v>35.22</v>
      </c>
      <c r="O42" t="n">
        <v>22756.91</v>
      </c>
      <c r="P42" t="n">
        <v>648.92</v>
      </c>
      <c r="Q42" t="n">
        <v>1367.34</v>
      </c>
      <c r="R42" t="n">
        <v>147.14</v>
      </c>
      <c r="S42" t="n">
        <v>104.26</v>
      </c>
      <c r="T42" t="n">
        <v>20408.23</v>
      </c>
      <c r="U42" t="n">
        <v>0.71</v>
      </c>
      <c r="V42" t="n">
        <v>0.89</v>
      </c>
      <c r="W42" t="n">
        <v>20.72</v>
      </c>
      <c r="X42" t="n">
        <v>1.25</v>
      </c>
      <c r="Y42" t="n">
        <v>1</v>
      </c>
      <c r="Z42" t="n">
        <v>10</v>
      </c>
      <c r="AA42" t="n">
        <v>1421.057728774401</v>
      </c>
      <c r="AB42" t="n">
        <v>1944.353877151505</v>
      </c>
      <c r="AC42" t="n">
        <v>1758.78747203397</v>
      </c>
      <c r="AD42" t="n">
        <v>1421057.728774401</v>
      </c>
      <c r="AE42" t="n">
        <v>1944353.877151505</v>
      </c>
      <c r="AF42" t="n">
        <v>2.509713752964976e-06</v>
      </c>
      <c r="AG42" t="n">
        <v>2.40375</v>
      </c>
      <c r="AH42" t="n">
        <v>1758787.47203397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1.7357</v>
      </c>
      <c r="E43" t="n">
        <v>57.61</v>
      </c>
      <c r="F43" t="n">
        <v>53.78</v>
      </c>
      <c r="G43" t="n">
        <v>75.05</v>
      </c>
      <c r="H43" t="n">
        <v>1.09</v>
      </c>
      <c r="I43" t="n">
        <v>43</v>
      </c>
      <c r="J43" t="n">
        <v>182.99</v>
      </c>
      <c r="K43" t="n">
        <v>51.39</v>
      </c>
      <c r="L43" t="n">
        <v>11.25</v>
      </c>
      <c r="M43" t="n">
        <v>41</v>
      </c>
      <c r="N43" t="n">
        <v>35.35</v>
      </c>
      <c r="O43" t="n">
        <v>22803.18</v>
      </c>
      <c r="P43" t="n">
        <v>647.09</v>
      </c>
      <c r="Q43" t="n">
        <v>1367.34</v>
      </c>
      <c r="R43" t="n">
        <v>145.47</v>
      </c>
      <c r="S43" t="n">
        <v>104.26</v>
      </c>
      <c r="T43" t="n">
        <v>19577.07</v>
      </c>
      <c r="U43" t="n">
        <v>0.72</v>
      </c>
      <c r="V43" t="n">
        <v>0.89</v>
      </c>
      <c r="W43" t="n">
        <v>20.72</v>
      </c>
      <c r="X43" t="n">
        <v>1.21</v>
      </c>
      <c r="Y43" t="n">
        <v>1</v>
      </c>
      <c r="Z43" t="n">
        <v>10</v>
      </c>
      <c r="AA43" t="n">
        <v>1416.089038808083</v>
      </c>
      <c r="AB43" t="n">
        <v>1937.555496336458</v>
      </c>
      <c r="AC43" t="n">
        <v>1752.637919142324</v>
      </c>
      <c r="AD43" t="n">
        <v>1416089.038808083</v>
      </c>
      <c r="AE43" t="n">
        <v>1937555.496336458</v>
      </c>
      <c r="AF43" t="n">
        <v>2.513188808066295e-06</v>
      </c>
      <c r="AG43" t="n">
        <v>2.400416666666667</v>
      </c>
      <c r="AH43" t="n">
        <v>1752637.919142324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1.738</v>
      </c>
      <c r="E44" t="n">
        <v>57.54</v>
      </c>
      <c r="F44" t="n">
        <v>53.74</v>
      </c>
      <c r="G44" t="n">
        <v>76.77</v>
      </c>
      <c r="H44" t="n">
        <v>1.11</v>
      </c>
      <c r="I44" t="n">
        <v>42</v>
      </c>
      <c r="J44" t="n">
        <v>183.37</v>
      </c>
      <c r="K44" t="n">
        <v>51.39</v>
      </c>
      <c r="L44" t="n">
        <v>11.5</v>
      </c>
      <c r="M44" t="n">
        <v>40</v>
      </c>
      <c r="N44" t="n">
        <v>35.48</v>
      </c>
      <c r="O44" t="n">
        <v>22849.49</v>
      </c>
      <c r="P44" t="n">
        <v>645.1900000000001</v>
      </c>
      <c r="Q44" t="n">
        <v>1367.25</v>
      </c>
      <c r="R44" t="n">
        <v>144.45</v>
      </c>
      <c r="S44" t="n">
        <v>104.26</v>
      </c>
      <c r="T44" t="n">
        <v>19071.76</v>
      </c>
      <c r="U44" t="n">
        <v>0.72</v>
      </c>
      <c r="V44" t="n">
        <v>0.89</v>
      </c>
      <c r="W44" t="n">
        <v>20.71</v>
      </c>
      <c r="X44" t="n">
        <v>1.16</v>
      </c>
      <c r="Y44" t="n">
        <v>1</v>
      </c>
      <c r="Z44" t="n">
        <v>10</v>
      </c>
      <c r="AA44" t="n">
        <v>1411.211341937079</v>
      </c>
      <c r="AB44" t="n">
        <v>1930.881616288751</v>
      </c>
      <c r="AC44" t="n">
        <v>1746.600984839521</v>
      </c>
      <c r="AD44" t="n">
        <v>1411211.341937079</v>
      </c>
      <c r="AE44" t="n">
        <v>1930881.616288751</v>
      </c>
      <c r="AF44" t="n">
        <v>2.516519069205059e-06</v>
      </c>
      <c r="AG44" t="n">
        <v>2.3975</v>
      </c>
      <c r="AH44" t="n">
        <v>1746600.984839521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1.7397</v>
      </c>
      <c r="E45" t="n">
        <v>57.48</v>
      </c>
      <c r="F45" t="n">
        <v>53.72</v>
      </c>
      <c r="G45" t="n">
        <v>78.61</v>
      </c>
      <c r="H45" t="n">
        <v>1.13</v>
      </c>
      <c r="I45" t="n">
        <v>41</v>
      </c>
      <c r="J45" t="n">
        <v>183.74</v>
      </c>
      <c r="K45" t="n">
        <v>51.39</v>
      </c>
      <c r="L45" t="n">
        <v>11.75</v>
      </c>
      <c r="M45" t="n">
        <v>39</v>
      </c>
      <c r="N45" t="n">
        <v>35.6</v>
      </c>
      <c r="O45" t="n">
        <v>22895.85</v>
      </c>
      <c r="P45" t="n">
        <v>644.15</v>
      </c>
      <c r="Q45" t="n">
        <v>1367.34</v>
      </c>
      <c r="R45" t="n">
        <v>143.49</v>
      </c>
      <c r="S45" t="n">
        <v>104.26</v>
      </c>
      <c r="T45" t="n">
        <v>18593.79</v>
      </c>
      <c r="U45" t="n">
        <v>0.73</v>
      </c>
      <c r="V45" t="n">
        <v>0.89</v>
      </c>
      <c r="W45" t="n">
        <v>20.71</v>
      </c>
      <c r="X45" t="n">
        <v>1.14</v>
      </c>
      <c r="Y45" t="n">
        <v>1</v>
      </c>
      <c r="Z45" t="n">
        <v>10</v>
      </c>
      <c r="AA45" t="n">
        <v>1408.204505294064</v>
      </c>
      <c r="AB45" t="n">
        <v>1926.767529741507</v>
      </c>
      <c r="AC45" t="n">
        <v>1742.879540938189</v>
      </c>
      <c r="AD45" t="n">
        <v>1408204.505294064</v>
      </c>
      <c r="AE45" t="n">
        <v>1926767.529741507</v>
      </c>
      <c r="AF45" t="n">
        <v>2.518980566568492e-06</v>
      </c>
      <c r="AG45" t="n">
        <v>2.395</v>
      </c>
      <c r="AH45" t="n">
        <v>1742879.540938189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1.7416</v>
      </c>
      <c r="E46" t="n">
        <v>57.42</v>
      </c>
      <c r="F46" t="n">
        <v>53.69</v>
      </c>
      <c r="G46" t="n">
        <v>80.54000000000001</v>
      </c>
      <c r="H46" t="n">
        <v>1.16</v>
      </c>
      <c r="I46" t="n">
        <v>40</v>
      </c>
      <c r="J46" t="n">
        <v>184.12</v>
      </c>
      <c r="K46" t="n">
        <v>51.39</v>
      </c>
      <c r="L46" t="n">
        <v>12</v>
      </c>
      <c r="M46" t="n">
        <v>38</v>
      </c>
      <c r="N46" t="n">
        <v>35.73</v>
      </c>
      <c r="O46" t="n">
        <v>22942.24</v>
      </c>
      <c r="P46" t="n">
        <v>642.97</v>
      </c>
      <c r="Q46" t="n">
        <v>1367.28</v>
      </c>
      <c r="R46" t="n">
        <v>142.91</v>
      </c>
      <c r="S46" t="n">
        <v>104.26</v>
      </c>
      <c r="T46" t="n">
        <v>18309.89</v>
      </c>
      <c r="U46" t="n">
        <v>0.73</v>
      </c>
      <c r="V46" t="n">
        <v>0.89</v>
      </c>
      <c r="W46" t="n">
        <v>20.7</v>
      </c>
      <c r="X46" t="n">
        <v>1.11</v>
      </c>
      <c r="Y46" t="n">
        <v>1</v>
      </c>
      <c r="Z46" t="n">
        <v>10</v>
      </c>
      <c r="AA46" t="n">
        <v>1404.759701432133</v>
      </c>
      <c r="AB46" t="n">
        <v>1922.054197123593</v>
      </c>
      <c r="AC46" t="n">
        <v>1738.616042170125</v>
      </c>
      <c r="AD46" t="n">
        <v>1404759.701432133</v>
      </c>
      <c r="AE46" t="n">
        <v>1922054.197123592</v>
      </c>
      <c r="AF46" t="n">
        <v>2.521731651857037e-06</v>
      </c>
      <c r="AG46" t="n">
        <v>2.3925</v>
      </c>
      <c r="AH46" t="n">
        <v>1738616.042170125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1.7429</v>
      </c>
      <c r="E47" t="n">
        <v>57.38</v>
      </c>
      <c r="F47" t="n">
        <v>53.68</v>
      </c>
      <c r="G47" t="n">
        <v>82.59</v>
      </c>
      <c r="H47" t="n">
        <v>1.18</v>
      </c>
      <c r="I47" t="n">
        <v>39</v>
      </c>
      <c r="J47" t="n">
        <v>184.5</v>
      </c>
      <c r="K47" t="n">
        <v>51.39</v>
      </c>
      <c r="L47" t="n">
        <v>12.25</v>
      </c>
      <c r="M47" t="n">
        <v>37</v>
      </c>
      <c r="N47" t="n">
        <v>35.85</v>
      </c>
      <c r="O47" t="n">
        <v>22988.69</v>
      </c>
      <c r="P47" t="n">
        <v>641.8</v>
      </c>
      <c r="Q47" t="n">
        <v>1367.24</v>
      </c>
      <c r="R47" t="n">
        <v>142.5</v>
      </c>
      <c r="S47" t="n">
        <v>104.26</v>
      </c>
      <c r="T47" t="n">
        <v>18113.02</v>
      </c>
      <c r="U47" t="n">
        <v>0.73</v>
      </c>
      <c r="V47" t="n">
        <v>0.89</v>
      </c>
      <c r="W47" t="n">
        <v>20.71</v>
      </c>
      <c r="X47" t="n">
        <v>1.11</v>
      </c>
      <c r="Y47" t="n">
        <v>1</v>
      </c>
      <c r="Z47" t="n">
        <v>10</v>
      </c>
      <c r="AA47" t="n">
        <v>1401.999721282275</v>
      </c>
      <c r="AB47" t="n">
        <v>1918.277870520827</v>
      </c>
      <c r="AC47" t="n">
        <v>1735.200122878219</v>
      </c>
      <c r="AD47" t="n">
        <v>1401999.721282275</v>
      </c>
      <c r="AE47" t="n">
        <v>1918277.870520827</v>
      </c>
      <c r="AF47" t="n">
        <v>2.523613973370251e-06</v>
      </c>
      <c r="AG47" t="n">
        <v>2.390833333333334</v>
      </c>
      <c r="AH47" t="n">
        <v>1735200.122878219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1.7456</v>
      </c>
      <c r="E48" t="n">
        <v>57.29</v>
      </c>
      <c r="F48" t="n">
        <v>53.62</v>
      </c>
      <c r="G48" t="n">
        <v>84.67</v>
      </c>
      <c r="H48" t="n">
        <v>1.2</v>
      </c>
      <c r="I48" t="n">
        <v>38</v>
      </c>
      <c r="J48" t="n">
        <v>184.87</v>
      </c>
      <c r="K48" t="n">
        <v>51.39</v>
      </c>
      <c r="L48" t="n">
        <v>12.5</v>
      </c>
      <c r="M48" t="n">
        <v>36</v>
      </c>
      <c r="N48" t="n">
        <v>35.98</v>
      </c>
      <c r="O48" t="n">
        <v>23035.17</v>
      </c>
      <c r="P48" t="n">
        <v>639.58</v>
      </c>
      <c r="Q48" t="n">
        <v>1367.31</v>
      </c>
      <c r="R48" t="n">
        <v>140.32</v>
      </c>
      <c r="S48" t="n">
        <v>104.26</v>
      </c>
      <c r="T48" t="n">
        <v>17027.3</v>
      </c>
      <c r="U48" t="n">
        <v>0.74</v>
      </c>
      <c r="V48" t="n">
        <v>0.89</v>
      </c>
      <c r="W48" t="n">
        <v>20.71</v>
      </c>
      <c r="X48" t="n">
        <v>1.05</v>
      </c>
      <c r="Y48" t="n">
        <v>1</v>
      </c>
      <c r="Z48" t="n">
        <v>10</v>
      </c>
      <c r="AA48" t="n">
        <v>1396.213335898974</v>
      </c>
      <c r="AB48" t="n">
        <v>1910.360682762088</v>
      </c>
      <c r="AC48" t="n">
        <v>1728.038540407332</v>
      </c>
      <c r="AD48" t="n">
        <v>1396213.335898974</v>
      </c>
      <c r="AE48" t="n">
        <v>1910360.682762088</v>
      </c>
      <c r="AF48" t="n">
        <v>2.527523410359235e-06</v>
      </c>
      <c r="AG48" t="n">
        <v>2.387083333333333</v>
      </c>
      <c r="AH48" t="n">
        <v>1728038.540407331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1.7478</v>
      </c>
      <c r="E49" t="n">
        <v>57.22</v>
      </c>
      <c r="F49" t="n">
        <v>53.59</v>
      </c>
      <c r="G49" t="n">
        <v>86.90000000000001</v>
      </c>
      <c r="H49" t="n">
        <v>1.22</v>
      </c>
      <c r="I49" t="n">
        <v>37</v>
      </c>
      <c r="J49" t="n">
        <v>185.25</v>
      </c>
      <c r="K49" t="n">
        <v>51.39</v>
      </c>
      <c r="L49" t="n">
        <v>12.75</v>
      </c>
      <c r="M49" t="n">
        <v>35</v>
      </c>
      <c r="N49" t="n">
        <v>36.11</v>
      </c>
      <c r="O49" t="n">
        <v>23081.7</v>
      </c>
      <c r="P49" t="n">
        <v>637.79</v>
      </c>
      <c r="Q49" t="n">
        <v>1367.3</v>
      </c>
      <c r="R49" t="n">
        <v>139.58</v>
      </c>
      <c r="S49" t="n">
        <v>104.26</v>
      </c>
      <c r="T49" t="n">
        <v>16660.55</v>
      </c>
      <c r="U49" t="n">
        <v>0.75</v>
      </c>
      <c r="V49" t="n">
        <v>0.89</v>
      </c>
      <c r="W49" t="n">
        <v>20.7</v>
      </c>
      <c r="X49" t="n">
        <v>1.01</v>
      </c>
      <c r="Y49" t="n">
        <v>1</v>
      </c>
      <c r="Z49" t="n">
        <v>10</v>
      </c>
      <c r="AA49" t="n">
        <v>1391.710004108628</v>
      </c>
      <c r="AB49" t="n">
        <v>1904.199025533559</v>
      </c>
      <c r="AC49" t="n">
        <v>1722.464943096753</v>
      </c>
      <c r="AD49" t="n">
        <v>1391710.004108628</v>
      </c>
      <c r="AE49" t="n">
        <v>1904199.025533559</v>
      </c>
      <c r="AF49" t="n">
        <v>2.530708877535444e-06</v>
      </c>
      <c r="AG49" t="n">
        <v>2.384166666666667</v>
      </c>
      <c r="AH49" t="n">
        <v>1722464.943096753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1.7496</v>
      </c>
      <c r="E50" t="n">
        <v>57.16</v>
      </c>
      <c r="F50" t="n">
        <v>53.56</v>
      </c>
      <c r="G50" t="n">
        <v>89.27</v>
      </c>
      <c r="H50" t="n">
        <v>1.24</v>
      </c>
      <c r="I50" t="n">
        <v>36</v>
      </c>
      <c r="J50" t="n">
        <v>185.63</v>
      </c>
      <c r="K50" t="n">
        <v>51.39</v>
      </c>
      <c r="L50" t="n">
        <v>13</v>
      </c>
      <c r="M50" t="n">
        <v>34</v>
      </c>
      <c r="N50" t="n">
        <v>36.24</v>
      </c>
      <c r="O50" t="n">
        <v>23128.27</v>
      </c>
      <c r="P50" t="n">
        <v>635.6900000000001</v>
      </c>
      <c r="Q50" t="n">
        <v>1367.24</v>
      </c>
      <c r="R50" t="n">
        <v>138.69</v>
      </c>
      <c r="S50" t="n">
        <v>104.26</v>
      </c>
      <c r="T50" t="n">
        <v>16221.74</v>
      </c>
      <c r="U50" t="n">
        <v>0.75</v>
      </c>
      <c r="V50" t="n">
        <v>0.89</v>
      </c>
      <c r="W50" t="n">
        <v>20.7</v>
      </c>
      <c r="X50" t="n">
        <v>0.99</v>
      </c>
      <c r="Y50" t="n">
        <v>1</v>
      </c>
      <c r="Z50" t="n">
        <v>10</v>
      </c>
      <c r="AA50" t="n">
        <v>1387.104989151095</v>
      </c>
      <c r="AB50" t="n">
        <v>1897.898240909741</v>
      </c>
      <c r="AC50" t="n">
        <v>1716.765496514226</v>
      </c>
      <c r="AD50" t="n">
        <v>1387104.989151095</v>
      </c>
      <c r="AE50" t="n">
        <v>1897898.240909741</v>
      </c>
      <c r="AF50" t="n">
        <v>2.533315168861433e-06</v>
      </c>
      <c r="AG50" t="n">
        <v>2.381666666666666</v>
      </c>
      <c r="AH50" t="n">
        <v>1716765.496514226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1.7492</v>
      </c>
      <c r="E51" t="n">
        <v>57.17</v>
      </c>
      <c r="F51" t="n">
        <v>53.58</v>
      </c>
      <c r="G51" t="n">
        <v>89.3</v>
      </c>
      <c r="H51" t="n">
        <v>1.26</v>
      </c>
      <c r="I51" t="n">
        <v>36</v>
      </c>
      <c r="J51" t="n">
        <v>186.01</v>
      </c>
      <c r="K51" t="n">
        <v>51.39</v>
      </c>
      <c r="L51" t="n">
        <v>13.25</v>
      </c>
      <c r="M51" t="n">
        <v>34</v>
      </c>
      <c r="N51" t="n">
        <v>36.36</v>
      </c>
      <c r="O51" t="n">
        <v>23174.88</v>
      </c>
      <c r="P51" t="n">
        <v>634.98</v>
      </c>
      <c r="Q51" t="n">
        <v>1367.34</v>
      </c>
      <c r="R51" t="n">
        <v>139.15</v>
      </c>
      <c r="S51" t="n">
        <v>104.26</v>
      </c>
      <c r="T51" t="n">
        <v>16452.66</v>
      </c>
      <c r="U51" t="n">
        <v>0.75</v>
      </c>
      <c r="V51" t="n">
        <v>0.89</v>
      </c>
      <c r="W51" t="n">
        <v>20.7</v>
      </c>
      <c r="X51" t="n">
        <v>1</v>
      </c>
      <c r="Y51" t="n">
        <v>1</v>
      </c>
      <c r="Z51" t="n">
        <v>10</v>
      </c>
      <c r="AA51" t="n">
        <v>1386.619712951425</v>
      </c>
      <c r="AB51" t="n">
        <v>1897.234264604478</v>
      </c>
      <c r="AC51" t="n">
        <v>1716.16488917564</v>
      </c>
      <c r="AD51" t="n">
        <v>1386619.712951425</v>
      </c>
      <c r="AE51" t="n">
        <v>1897234.264604478</v>
      </c>
      <c r="AF51" t="n">
        <v>2.532735993011213e-06</v>
      </c>
      <c r="AG51" t="n">
        <v>2.382083333333334</v>
      </c>
      <c r="AH51" t="n">
        <v>1716164.88917564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1.7501</v>
      </c>
      <c r="E52" t="n">
        <v>57.14</v>
      </c>
      <c r="F52" t="n">
        <v>53.58</v>
      </c>
      <c r="G52" t="n">
        <v>91.86</v>
      </c>
      <c r="H52" t="n">
        <v>1.29</v>
      </c>
      <c r="I52" t="n">
        <v>35</v>
      </c>
      <c r="J52" t="n">
        <v>186.38</v>
      </c>
      <c r="K52" t="n">
        <v>51.39</v>
      </c>
      <c r="L52" t="n">
        <v>13.5</v>
      </c>
      <c r="M52" t="n">
        <v>33</v>
      </c>
      <c r="N52" t="n">
        <v>36.49</v>
      </c>
      <c r="O52" t="n">
        <v>23221.54</v>
      </c>
      <c r="P52" t="n">
        <v>634.14</v>
      </c>
      <c r="Q52" t="n">
        <v>1367.29</v>
      </c>
      <c r="R52" t="n">
        <v>139.02</v>
      </c>
      <c r="S52" t="n">
        <v>104.26</v>
      </c>
      <c r="T52" t="n">
        <v>16391.32</v>
      </c>
      <c r="U52" t="n">
        <v>0.75</v>
      </c>
      <c r="V52" t="n">
        <v>0.89</v>
      </c>
      <c r="W52" t="n">
        <v>20.71</v>
      </c>
      <c r="X52" t="n">
        <v>1</v>
      </c>
      <c r="Y52" t="n">
        <v>1</v>
      </c>
      <c r="Z52" t="n">
        <v>10</v>
      </c>
      <c r="AA52" t="n">
        <v>1384.746218302441</v>
      </c>
      <c r="AB52" t="n">
        <v>1894.670866572986</v>
      </c>
      <c r="AC52" t="n">
        <v>1713.846138254523</v>
      </c>
      <c r="AD52" t="n">
        <v>1384746.218302441</v>
      </c>
      <c r="AE52" t="n">
        <v>1894670.866572986</v>
      </c>
      <c r="AF52" t="n">
        <v>2.534039138674207e-06</v>
      </c>
      <c r="AG52" t="n">
        <v>2.380833333333333</v>
      </c>
      <c r="AH52" t="n">
        <v>1713846.138254523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1.7533</v>
      </c>
      <c r="E53" t="n">
        <v>57.04</v>
      </c>
      <c r="F53" t="n">
        <v>53.51</v>
      </c>
      <c r="G53" t="n">
        <v>94.43000000000001</v>
      </c>
      <c r="H53" t="n">
        <v>1.31</v>
      </c>
      <c r="I53" t="n">
        <v>34</v>
      </c>
      <c r="J53" t="n">
        <v>186.76</v>
      </c>
      <c r="K53" t="n">
        <v>51.39</v>
      </c>
      <c r="L53" t="n">
        <v>13.75</v>
      </c>
      <c r="M53" t="n">
        <v>32</v>
      </c>
      <c r="N53" t="n">
        <v>36.62</v>
      </c>
      <c r="O53" t="n">
        <v>23268.24</v>
      </c>
      <c r="P53" t="n">
        <v>631.41</v>
      </c>
      <c r="Q53" t="n">
        <v>1367.33</v>
      </c>
      <c r="R53" t="n">
        <v>136.92</v>
      </c>
      <c r="S53" t="n">
        <v>104.26</v>
      </c>
      <c r="T53" t="n">
        <v>15347.2</v>
      </c>
      <c r="U53" t="n">
        <v>0.76</v>
      </c>
      <c r="V53" t="n">
        <v>0.9</v>
      </c>
      <c r="W53" t="n">
        <v>20.7</v>
      </c>
      <c r="X53" t="n">
        <v>0.93</v>
      </c>
      <c r="Y53" t="n">
        <v>1</v>
      </c>
      <c r="Z53" t="n">
        <v>10</v>
      </c>
      <c r="AA53" t="n">
        <v>1377.82579904536</v>
      </c>
      <c r="AB53" t="n">
        <v>1885.202043638099</v>
      </c>
      <c r="AC53" t="n">
        <v>1705.281006490964</v>
      </c>
      <c r="AD53" t="n">
        <v>1377825.79904536</v>
      </c>
      <c r="AE53" t="n">
        <v>1885202.043638099</v>
      </c>
      <c r="AF53" t="n">
        <v>2.538672545475966e-06</v>
      </c>
      <c r="AG53" t="n">
        <v>2.376666666666666</v>
      </c>
      <c r="AH53" t="n">
        <v>1705281.006490964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1.7528</v>
      </c>
      <c r="E54" t="n">
        <v>57.05</v>
      </c>
      <c r="F54" t="n">
        <v>53.53</v>
      </c>
      <c r="G54" t="n">
        <v>94.45999999999999</v>
      </c>
      <c r="H54" t="n">
        <v>1.33</v>
      </c>
      <c r="I54" t="n">
        <v>34</v>
      </c>
      <c r="J54" t="n">
        <v>187.14</v>
      </c>
      <c r="K54" t="n">
        <v>51.39</v>
      </c>
      <c r="L54" t="n">
        <v>14</v>
      </c>
      <c r="M54" t="n">
        <v>32</v>
      </c>
      <c r="N54" t="n">
        <v>36.75</v>
      </c>
      <c r="O54" t="n">
        <v>23314.98</v>
      </c>
      <c r="P54" t="n">
        <v>630.8099999999999</v>
      </c>
      <c r="Q54" t="n">
        <v>1367.23</v>
      </c>
      <c r="R54" t="n">
        <v>137.5</v>
      </c>
      <c r="S54" t="n">
        <v>104.26</v>
      </c>
      <c r="T54" t="n">
        <v>15635.39</v>
      </c>
      <c r="U54" t="n">
        <v>0.76</v>
      </c>
      <c r="V54" t="n">
        <v>0.9</v>
      </c>
      <c r="W54" t="n">
        <v>20.7</v>
      </c>
      <c r="X54" t="n">
        <v>0.95</v>
      </c>
      <c r="Y54" t="n">
        <v>1</v>
      </c>
      <c r="Z54" t="n">
        <v>10</v>
      </c>
      <c r="AA54" t="n">
        <v>1377.568433599733</v>
      </c>
      <c r="AB54" t="n">
        <v>1884.84990488123</v>
      </c>
      <c r="AC54" t="n">
        <v>1704.96247536282</v>
      </c>
      <c r="AD54" t="n">
        <v>1377568.433599733</v>
      </c>
      <c r="AE54" t="n">
        <v>1884849.90488123</v>
      </c>
      <c r="AF54" t="n">
        <v>2.537948575663191e-06</v>
      </c>
      <c r="AG54" t="n">
        <v>2.377083333333333</v>
      </c>
      <c r="AH54" t="n">
        <v>1704962.475362821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1.7552</v>
      </c>
      <c r="E55" t="n">
        <v>56.98</v>
      </c>
      <c r="F55" t="n">
        <v>53.48</v>
      </c>
      <c r="G55" t="n">
        <v>97.23999999999999</v>
      </c>
      <c r="H55" t="n">
        <v>1.35</v>
      </c>
      <c r="I55" t="n">
        <v>33</v>
      </c>
      <c r="J55" t="n">
        <v>187.52</v>
      </c>
      <c r="K55" t="n">
        <v>51.39</v>
      </c>
      <c r="L55" t="n">
        <v>14.25</v>
      </c>
      <c r="M55" t="n">
        <v>31</v>
      </c>
      <c r="N55" t="n">
        <v>36.88</v>
      </c>
      <c r="O55" t="n">
        <v>23361.77</v>
      </c>
      <c r="P55" t="n">
        <v>629.88</v>
      </c>
      <c r="Q55" t="n">
        <v>1367.19</v>
      </c>
      <c r="R55" t="n">
        <v>136.06</v>
      </c>
      <c r="S55" t="n">
        <v>104.26</v>
      </c>
      <c r="T55" t="n">
        <v>14922.39</v>
      </c>
      <c r="U55" t="n">
        <v>0.77</v>
      </c>
      <c r="V55" t="n">
        <v>0.9</v>
      </c>
      <c r="W55" t="n">
        <v>20.69</v>
      </c>
      <c r="X55" t="n">
        <v>0.91</v>
      </c>
      <c r="Y55" t="n">
        <v>1</v>
      </c>
      <c r="Z55" t="n">
        <v>10</v>
      </c>
      <c r="AA55" t="n">
        <v>1373.957898524037</v>
      </c>
      <c r="AB55" t="n">
        <v>1879.909811505097</v>
      </c>
      <c r="AC55" t="n">
        <v>1700.493857565041</v>
      </c>
      <c r="AD55" t="n">
        <v>1373957.898524037</v>
      </c>
      <c r="AE55" t="n">
        <v>1879909.811505096</v>
      </c>
      <c r="AF55" t="n">
        <v>2.54142363076451e-06</v>
      </c>
      <c r="AG55" t="n">
        <v>2.374166666666667</v>
      </c>
      <c r="AH55" t="n">
        <v>1700493.857565041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1.7571</v>
      </c>
      <c r="E56" t="n">
        <v>56.91</v>
      </c>
      <c r="F56" t="n">
        <v>53.46</v>
      </c>
      <c r="G56" t="n">
        <v>100.23</v>
      </c>
      <c r="H56" t="n">
        <v>1.37</v>
      </c>
      <c r="I56" t="n">
        <v>32</v>
      </c>
      <c r="J56" t="n">
        <v>187.9</v>
      </c>
      <c r="K56" t="n">
        <v>51.39</v>
      </c>
      <c r="L56" t="n">
        <v>14.5</v>
      </c>
      <c r="M56" t="n">
        <v>30</v>
      </c>
      <c r="N56" t="n">
        <v>37.01</v>
      </c>
      <c r="O56" t="n">
        <v>23408.6</v>
      </c>
      <c r="P56" t="n">
        <v>627.7</v>
      </c>
      <c r="Q56" t="n">
        <v>1367.28</v>
      </c>
      <c r="R56" t="n">
        <v>135.31</v>
      </c>
      <c r="S56" t="n">
        <v>104.26</v>
      </c>
      <c r="T56" t="n">
        <v>14549.99</v>
      </c>
      <c r="U56" t="n">
        <v>0.77</v>
      </c>
      <c r="V56" t="n">
        <v>0.9</v>
      </c>
      <c r="W56" t="n">
        <v>20.69</v>
      </c>
      <c r="X56" t="n">
        <v>0.88</v>
      </c>
      <c r="Y56" t="n">
        <v>1</v>
      </c>
      <c r="Z56" t="n">
        <v>10</v>
      </c>
      <c r="AA56" t="n">
        <v>1369.289576532635</v>
      </c>
      <c r="AB56" t="n">
        <v>1873.522407404629</v>
      </c>
      <c r="AC56" t="n">
        <v>1694.716058347144</v>
      </c>
      <c r="AD56" t="n">
        <v>1369289.576532635</v>
      </c>
      <c r="AE56" t="n">
        <v>1873522.407404629</v>
      </c>
      <c r="AF56" t="n">
        <v>2.544174716053054e-06</v>
      </c>
      <c r="AG56" t="n">
        <v>2.37125</v>
      </c>
      <c r="AH56" t="n">
        <v>1694716.058347144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1.7569</v>
      </c>
      <c r="E57" t="n">
        <v>56.92</v>
      </c>
      <c r="F57" t="n">
        <v>53.46</v>
      </c>
      <c r="G57" t="n">
        <v>100.24</v>
      </c>
      <c r="H57" t="n">
        <v>1.39</v>
      </c>
      <c r="I57" t="n">
        <v>32</v>
      </c>
      <c r="J57" t="n">
        <v>188.28</v>
      </c>
      <c r="K57" t="n">
        <v>51.39</v>
      </c>
      <c r="L57" t="n">
        <v>14.75</v>
      </c>
      <c r="M57" t="n">
        <v>30</v>
      </c>
      <c r="N57" t="n">
        <v>37.14</v>
      </c>
      <c r="O57" t="n">
        <v>23455.48</v>
      </c>
      <c r="P57" t="n">
        <v>626.3</v>
      </c>
      <c r="Q57" t="n">
        <v>1367.28</v>
      </c>
      <c r="R57" t="n">
        <v>135.22</v>
      </c>
      <c r="S57" t="n">
        <v>104.26</v>
      </c>
      <c r="T57" t="n">
        <v>14505.81</v>
      </c>
      <c r="U57" t="n">
        <v>0.77</v>
      </c>
      <c r="V57" t="n">
        <v>0.9</v>
      </c>
      <c r="W57" t="n">
        <v>20.7</v>
      </c>
      <c r="X57" t="n">
        <v>0.89</v>
      </c>
      <c r="Y57" t="n">
        <v>1</v>
      </c>
      <c r="Z57" t="n">
        <v>10</v>
      </c>
      <c r="AA57" t="n">
        <v>1367.519385492087</v>
      </c>
      <c r="AB57" t="n">
        <v>1871.100353927635</v>
      </c>
      <c r="AC57" t="n">
        <v>1692.525162254621</v>
      </c>
      <c r="AD57" t="n">
        <v>1367519.385492087</v>
      </c>
      <c r="AE57" t="n">
        <v>1871100.353927635</v>
      </c>
      <c r="AF57" t="n">
        <v>2.543885128127944e-06</v>
      </c>
      <c r="AG57" t="n">
        <v>2.371666666666667</v>
      </c>
      <c r="AH57" t="n">
        <v>1692525.162254621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1.7586</v>
      </c>
      <c r="E58" t="n">
        <v>56.86</v>
      </c>
      <c r="F58" t="n">
        <v>53.44</v>
      </c>
      <c r="G58" t="n">
        <v>103.43</v>
      </c>
      <c r="H58" t="n">
        <v>1.41</v>
      </c>
      <c r="I58" t="n">
        <v>31</v>
      </c>
      <c r="J58" t="n">
        <v>188.66</v>
      </c>
      <c r="K58" t="n">
        <v>51.39</v>
      </c>
      <c r="L58" t="n">
        <v>15</v>
      </c>
      <c r="M58" t="n">
        <v>29</v>
      </c>
      <c r="N58" t="n">
        <v>37.27</v>
      </c>
      <c r="O58" t="n">
        <v>23502.4</v>
      </c>
      <c r="P58" t="n">
        <v>625.67</v>
      </c>
      <c r="Q58" t="n">
        <v>1367.25</v>
      </c>
      <c r="R58" t="n">
        <v>134.63</v>
      </c>
      <c r="S58" t="n">
        <v>104.26</v>
      </c>
      <c r="T58" t="n">
        <v>14216.62</v>
      </c>
      <c r="U58" t="n">
        <v>0.77</v>
      </c>
      <c r="V58" t="n">
        <v>0.9</v>
      </c>
      <c r="W58" t="n">
        <v>20.69</v>
      </c>
      <c r="X58" t="n">
        <v>0.86</v>
      </c>
      <c r="Y58" t="n">
        <v>1</v>
      </c>
      <c r="Z58" t="n">
        <v>10</v>
      </c>
      <c r="AA58" t="n">
        <v>1365.15048558022</v>
      </c>
      <c r="AB58" t="n">
        <v>1867.859120559731</v>
      </c>
      <c r="AC58" t="n">
        <v>1689.59326765025</v>
      </c>
      <c r="AD58" t="n">
        <v>1365150.48558022</v>
      </c>
      <c r="AE58" t="n">
        <v>1867859.120559731</v>
      </c>
      <c r="AF58" t="n">
        <v>2.546346625491379e-06</v>
      </c>
      <c r="AG58" t="n">
        <v>2.369166666666667</v>
      </c>
      <c r="AH58" t="n">
        <v>1689593.26765025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1.7591</v>
      </c>
      <c r="E59" t="n">
        <v>56.85</v>
      </c>
      <c r="F59" t="n">
        <v>53.42</v>
      </c>
      <c r="G59" t="n">
        <v>103.4</v>
      </c>
      <c r="H59" t="n">
        <v>1.43</v>
      </c>
      <c r="I59" t="n">
        <v>31</v>
      </c>
      <c r="J59" t="n">
        <v>189.04</v>
      </c>
      <c r="K59" t="n">
        <v>51.39</v>
      </c>
      <c r="L59" t="n">
        <v>15.25</v>
      </c>
      <c r="M59" t="n">
        <v>29</v>
      </c>
      <c r="N59" t="n">
        <v>37.4</v>
      </c>
      <c r="O59" t="n">
        <v>23549.36</v>
      </c>
      <c r="P59" t="n">
        <v>623.89</v>
      </c>
      <c r="Q59" t="n">
        <v>1367.19</v>
      </c>
      <c r="R59" t="n">
        <v>134.24</v>
      </c>
      <c r="S59" t="n">
        <v>104.26</v>
      </c>
      <c r="T59" t="n">
        <v>14021.58</v>
      </c>
      <c r="U59" t="n">
        <v>0.78</v>
      </c>
      <c r="V59" t="n">
        <v>0.9</v>
      </c>
      <c r="W59" t="n">
        <v>20.69</v>
      </c>
      <c r="X59" t="n">
        <v>0.85</v>
      </c>
      <c r="Y59" t="n">
        <v>1</v>
      </c>
      <c r="Z59" t="n">
        <v>10</v>
      </c>
      <c r="AA59" t="n">
        <v>1362.138151846552</v>
      </c>
      <c r="AB59" t="n">
        <v>1863.737512650541</v>
      </c>
      <c r="AC59" t="n">
        <v>1685.8650202152</v>
      </c>
      <c r="AD59" t="n">
        <v>1362138.151846552</v>
      </c>
      <c r="AE59" t="n">
        <v>1863737.512650541</v>
      </c>
      <c r="AF59" t="n">
        <v>2.547070595304154e-06</v>
      </c>
      <c r="AG59" t="n">
        <v>2.36875</v>
      </c>
      <c r="AH59" t="n">
        <v>1685865.0202152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1.7605</v>
      </c>
      <c r="E60" t="n">
        <v>56.8</v>
      </c>
      <c r="F60" t="n">
        <v>53.41</v>
      </c>
      <c r="G60" t="n">
        <v>106.83</v>
      </c>
      <c r="H60" t="n">
        <v>1.45</v>
      </c>
      <c r="I60" t="n">
        <v>30</v>
      </c>
      <c r="J60" t="n">
        <v>189.42</v>
      </c>
      <c r="K60" t="n">
        <v>51.39</v>
      </c>
      <c r="L60" t="n">
        <v>15.5</v>
      </c>
      <c r="M60" t="n">
        <v>28</v>
      </c>
      <c r="N60" t="n">
        <v>37.53</v>
      </c>
      <c r="O60" t="n">
        <v>23596.37</v>
      </c>
      <c r="P60" t="n">
        <v>622.55</v>
      </c>
      <c r="Q60" t="n">
        <v>1367.21</v>
      </c>
      <c r="R60" t="n">
        <v>133.55</v>
      </c>
      <c r="S60" t="n">
        <v>104.26</v>
      </c>
      <c r="T60" t="n">
        <v>13680.05</v>
      </c>
      <c r="U60" t="n">
        <v>0.78</v>
      </c>
      <c r="V60" t="n">
        <v>0.9</v>
      </c>
      <c r="W60" t="n">
        <v>20.7</v>
      </c>
      <c r="X60" t="n">
        <v>0.84</v>
      </c>
      <c r="Y60" t="n">
        <v>1</v>
      </c>
      <c r="Z60" t="n">
        <v>10</v>
      </c>
      <c r="AA60" t="n">
        <v>1359.12335079068</v>
      </c>
      <c r="AB60" t="n">
        <v>1859.612528842261</v>
      </c>
      <c r="AC60" t="n">
        <v>1682.133719072131</v>
      </c>
      <c r="AD60" t="n">
        <v>1359123.35079068</v>
      </c>
      <c r="AE60" t="n">
        <v>1859612.528842261</v>
      </c>
      <c r="AF60" t="n">
        <v>2.549097710779923e-06</v>
      </c>
      <c r="AG60" t="n">
        <v>2.366666666666667</v>
      </c>
      <c r="AH60" t="n">
        <v>1682133.719072131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1.7602</v>
      </c>
      <c r="E61" t="n">
        <v>56.81</v>
      </c>
      <c r="F61" t="n">
        <v>53.42</v>
      </c>
      <c r="G61" t="n">
        <v>106.84</v>
      </c>
      <c r="H61" t="n">
        <v>1.47</v>
      </c>
      <c r="I61" t="n">
        <v>30</v>
      </c>
      <c r="J61" t="n">
        <v>189.81</v>
      </c>
      <c r="K61" t="n">
        <v>51.39</v>
      </c>
      <c r="L61" t="n">
        <v>15.75</v>
      </c>
      <c r="M61" t="n">
        <v>28</v>
      </c>
      <c r="N61" t="n">
        <v>37.66</v>
      </c>
      <c r="O61" t="n">
        <v>23643.43</v>
      </c>
      <c r="P61" t="n">
        <v>621.22</v>
      </c>
      <c r="Q61" t="n">
        <v>1367.2</v>
      </c>
      <c r="R61" t="n">
        <v>133.92</v>
      </c>
      <c r="S61" t="n">
        <v>104.26</v>
      </c>
      <c r="T61" t="n">
        <v>13864.68</v>
      </c>
      <c r="U61" t="n">
        <v>0.78</v>
      </c>
      <c r="V61" t="n">
        <v>0.9</v>
      </c>
      <c r="W61" t="n">
        <v>20.7</v>
      </c>
      <c r="X61" t="n">
        <v>0.85</v>
      </c>
      <c r="Y61" t="n">
        <v>1</v>
      </c>
      <c r="Z61" t="n">
        <v>10</v>
      </c>
      <c r="AA61" t="n">
        <v>1357.617200204422</v>
      </c>
      <c r="AB61" t="n">
        <v>1857.551747163468</v>
      </c>
      <c r="AC61" t="n">
        <v>1680.269615504437</v>
      </c>
      <c r="AD61" t="n">
        <v>1357617.200204422</v>
      </c>
      <c r="AE61" t="n">
        <v>1857551.747163468</v>
      </c>
      <c r="AF61" t="n">
        <v>2.548663328892258e-06</v>
      </c>
      <c r="AG61" t="n">
        <v>2.367083333333333</v>
      </c>
      <c r="AH61" t="n">
        <v>1680269.615504437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1.7626</v>
      </c>
      <c r="E62" t="n">
        <v>56.73</v>
      </c>
      <c r="F62" t="n">
        <v>53.38</v>
      </c>
      <c r="G62" t="n">
        <v>110.44</v>
      </c>
      <c r="H62" t="n">
        <v>1.49</v>
      </c>
      <c r="I62" t="n">
        <v>29</v>
      </c>
      <c r="J62" t="n">
        <v>190.19</v>
      </c>
      <c r="K62" t="n">
        <v>51.39</v>
      </c>
      <c r="L62" t="n">
        <v>16</v>
      </c>
      <c r="M62" t="n">
        <v>27</v>
      </c>
      <c r="N62" t="n">
        <v>37.79</v>
      </c>
      <c r="O62" t="n">
        <v>23690.52</v>
      </c>
      <c r="P62" t="n">
        <v>619.63</v>
      </c>
      <c r="Q62" t="n">
        <v>1367.29</v>
      </c>
      <c r="R62" t="n">
        <v>132.57</v>
      </c>
      <c r="S62" t="n">
        <v>104.26</v>
      </c>
      <c r="T62" t="n">
        <v>13197.73</v>
      </c>
      <c r="U62" t="n">
        <v>0.79</v>
      </c>
      <c r="V62" t="n">
        <v>0.9</v>
      </c>
      <c r="W62" t="n">
        <v>20.69</v>
      </c>
      <c r="X62" t="n">
        <v>0.8</v>
      </c>
      <c r="Y62" t="n">
        <v>1</v>
      </c>
      <c r="Z62" t="n">
        <v>10</v>
      </c>
      <c r="AA62" t="n">
        <v>1353.228795619641</v>
      </c>
      <c r="AB62" t="n">
        <v>1851.547338407824</v>
      </c>
      <c r="AC62" t="n">
        <v>1674.838259093191</v>
      </c>
      <c r="AD62" t="n">
        <v>1353228.795619641</v>
      </c>
      <c r="AE62" t="n">
        <v>1851547.338407824</v>
      </c>
      <c r="AF62" t="n">
        <v>2.552138383993577e-06</v>
      </c>
      <c r="AG62" t="n">
        <v>2.36375</v>
      </c>
      <c r="AH62" t="n">
        <v>1674838.259093191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1.7624</v>
      </c>
      <c r="E63" t="n">
        <v>56.74</v>
      </c>
      <c r="F63" t="n">
        <v>53.38</v>
      </c>
      <c r="G63" t="n">
        <v>110.45</v>
      </c>
      <c r="H63" t="n">
        <v>1.51</v>
      </c>
      <c r="I63" t="n">
        <v>29</v>
      </c>
      <c r="J63" t="n">
        <v>190.57</v>
      </c>
      <c r="K63" t="n">
        <v>51.39</v>
      </c>
      <c r="L63" t="n">
        <v>16.25</v>
      </c>
      <c r="M63" t="n">
        <v>27</v>
      </c>
      <c r="N63" t="n">
        <v>37.93</v>
      </c>
      <c r="O63" t="n">
        <v>23737.67</v>
      </c>
      <c r="P63" t="n">
        <v>618.65</v>
      </c>
      <c r="Q63" t="n">
        <v>1367.27</v>
      </c>
      <c r="R63" t="n">
        <v>132.6</v>
      </c>
      <c r="S63" t="n">
        <v>104.26</v>
      </c>
      <c r="T63" t="n">
        <v>13209.71</v>
      </c>
      <c r="U63" t="n">
        <v>0.79</v>
      </c>
      <c r="V63" t="n">
        <v>0.9</v>
      </c>
      <c r="W63" t="n">
        <v>20.69</v>
      </c>
      <c r="X63" t="n">
        <v>0.8100000000000001</v>
      </c>
      <c r="Y63" t="n">
        <v>1</v>
      </c>
      <c r="Z63" t="n">
        <v>10</v>
      </c>
      <c r="AA63" t="n">
        <v>1352.038718392509</v>
      </c>
      <c r="AB63" t="n">
        <v>1849.91902224316</v>
      </c>
      <c r="AC63" t="n">
        <v>1673.365347137926</v>
      </c>
      <c r="AD63" t="n">
        <v>1352038.718392509</v>
      </c>
      <c r="AE63" t="n">
        <v>1849919.02224316</v>
      </c>
      <c r="AF63" t="n">
        <v>2.551848796068466e-06</v>
      </c>
      <c r="AG63" t="n">
        <v>2.364166666666667</v>
      </c>
      <c r="AH63" t="n">
        <v>1673365.347137926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1.7644</v>
      </c>
      <c r="E64" t="n">
        <v>56.68</v>
      </c>
      <c r="F64" t="n">
        <v>53.35</v>
      </c>
      <c r="G64" t="n">
        <v>114.33</v>
      </c>
      <c r="H64" t="n">
        <v>1.53</v>
      </c>
      <c r="I64" t="n">
        <v>28</v>
      </c>
      <c r="J64" t="n">
        <v>190.95</v>
      </c>
      <c r="K64" t="n">
        <v>51.39</v>
      </c>
      <c r="L64" t="n">
        <v>16.5</v>
      </c>
      <c r="M64" t="n">
        <v>26</v>
      </c>
      <c r="N64" t="n">
        <v>38.06</v>
      </c>
      <c r="O64" t="n">
        <v>23784.85</v>
      </c>
      <c r="P64" t="n">
        <v>616.85</v>
      </c>
      <c r="Q64" t="n">
        <v>1367.26</v>
      </c>
      <c r="R64" t="n">
        <v>131.76</v>
      </c>
      <c r="S64" t="n">
        <v>104.26</v>
      </c>
      <c r="T64" t="n">
        <v>12797.29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1347.773119496742</v>
      </c>
      <c r="AB64" t="n">
        <v>1844.08264164903</v>
      </c>
      <c r="AC64" t="n">
        <v>1668.08598251629</v>
      </c>
      <c r="AD64" t="n">
        <v>1347773.119496742</v>
      </c>
      <c r="AE64" t="n">
        <v>1844082.64164903</v>
      </c>
      <c r="AF64" t="n">
        <v>2.554744675319566e-06</v>
      </c>
      <c r="AG64" t="n">
        <v>2.361666666666667</v>
      </c>
      <c r="AH64" t="n">
        <v>1668085.982516289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1.765</v>
      </c>
      <c r="E65" t="n">
        <v>56.66</v>
      </c>
      <c r="F65" t="n">
        <v>53.34</v>
      </c>
      <c r="G65" t="n">
        <v>114.29</v>
      </c>
      <c r="H65" t="n">
        <v>1.55</v>
      </c>
      <c r="I65" t="n">
        <v>28</v>
      </c>
      <c r="J65" t="n">
        <v>191.34</v>
      </c>
      <c r="K65" t="n">
        <v>51.39</v>
      </c>
      <c r="L65" t="n">
        <v>16.75</v>
      </c>
      <c r="M65" t="n">
        <v>26</v>
      </c>
      <c r="N65" t="n">
        <v>38.19</v>
      </c>
      <c r="O65" t="n">
        <v>23832.09</v>
      </c>
      <c r="P65" t="n">
        <v>615.3099999999999</v>
      </c>
      <c r="Q65" t="n">
        <v>1367.26</v>
      </c>
      <c r="R65" t="n">
        <v>131.23</v>
      </c>
      <c r="S65" t="n">
        <v>104.26</v>
      </c>
      <c r="T65" t="n">
        <v>12530.49</v>
      </c>
      <c r="U65" t="n">
        <v>0.79</v>
      </c>
      <c r="V65" t="n">
        <v>0.9</v>
      </c>
      <c r="W65" t="n">
        <v>20.69</v>
      </c>
      <c r="X65" t="n">
        <v>0.76</v>
      </c>
      <c r="Y65" t="n">
        <v>1</v>
      </c>
      <c r="Z65" t="n">
        <v>10</v>
      </c>
      <c r="AA65" t="n">
        <v>1345.115215761037</v>
      </c>
      <c r="AB65" t="n">
        <v>1840.445980499402</v>
      </c>
      <c r="AC65" t="n">
        <v>1664.796399202696</v>
      </c>
      <c r="AD65" t="n">
        <v>1345115.215761038</v>
      </c>
      <c r="AE65" t="n">
        <v>1840445.980499402</v>
      </c>
      <c r="AF65" t="n">
        <v>2.555613439094896e-06</v>
      </c>
      <c r="AG65" t="n">
        <v>2.360833333333333</v>
      </c>
      <c r="AH65" t="n">
        <v>1664796.399202696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1.7665</v>
      </c>
      <c r="E66" t="n">
        <v>56.61</v>
      </c>
      <c r="F66" t="n">
        <v>53.32</v>
      </c>
      <c r="G66" t="n">
        <v>118.49</v>
      </c>
      <c r="H66" t="n">
        <v>1.57</v>
      </c>
      <c r="I66" t="n">
        <v>27</v>
      </c>
      <c r="J66" t="n">
        <v>191.72</v>
      </c>
      <c r="K66" t="n">
        <v>51.39</v>
      </c>
      <c r="L66" t="n">
        <v>17</v>
      </c>
      <c r="M66" t="n">
        <v>25</v>
      </c>
      <c r="N66" t="n">
        <v>38.33</v>
      </c>
      <c r="O66" t="n">
        <v>23879.37</v>
      </c>
      <c r="P66" t="n">
        <v>613.9299999999999</v>
      </c>
      <c r="Q66" t="n">
        <v>1367.27</v>
      </c>
      <c r="R66" t="n">
        <v>130.95</v>
      </c>
      <c r="S66" t="n">
        <v>104.26</v>
      </c>
      <c r="T66" t="n">
        <v>12398.25</v>
      </c>
      <c r="U66" t="n">
        <v>0.8</v>
      </c>
      <c r="V66" t="n">
        <v>0.9</v>
      </c>
      <c r="W66" t="n">
        <v>20.68</v>
      </c>
      <c r="X66" t="n">
        <v>0.74</v>
      </c>
      <c r="Y66" t="n">
        <v>1</v>
      </c>
      <c r="Z66" t="n">
        <v>10</v>
      </c>
      <c r="AA66" t="n">
        <v>1341.904952160503</v>
      </c>
      <c r="AB66" t="n">
        <v>1836.053556214316</v>
      </c>
      <c r="AC66" t="n">
        <v>1660.823181726572</v>
      </c>
      <c r="AD66" t="n">
        <v>1341904.952160503</v>
      </c>
      <c r="AE66" t="n">
        <v>1836053.556214316</v>
      </c>
      <c r="AF66" t="n">
        <v>2.55778534853322e-06</v>
      </c>
      <c r="AG66" t="n">
        <v>2.35875</v>
      </c>
      <c r="AH66" t="n">
        <v>1660823.181726572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1.7665</v>
      </c>
      <c r="E67" t="n">
        <v>56.61</v>
      </c>
      <c r="F67" t="n">
        <v>53.32</v>
      </c>
      <c r="G67" t="n">
        <v>118.49</v>
      </c>
      <c r="H67" t="n">
        <v>1.59</v>
      </c>
      <c r="I67" t="n">
        <v>27</v>
      </c>
      <c r="J67" t="n">
        <v>192.1</v>
      </c>
      <c r="K67" t="n">
        <v>51.39</v>
      </c>
      <c r="L67" t="n">
        <v>17.25</v>
      </c>
      <c r="M67" t="n">
        <v>25</v>
      </c>
      <c r="N67" t="n">
        <v>38.46</v>
      </c>
      <c r="O67" t="n">
        <v>23926.69</v>
      </c>
      <c r="P67" t="n">
        <v>611.1799999999999</v>
      </c>
      <c r="Q67" t="n">
        <v>1367.29</v>
      </c>
      <c r="R67" t="n">
        <v>130.81</v>
      </c>
      <c r="S67" t="n">
        <v>104.26</v>
      </c>
      <c r="T67" t="n">
        <v>12326.03</v>
      </c>
      <c r="U67" t="n">
        <v>0.8</v>
      </c>
      <c r="V67" t="n">
        <v>0.9</v>
      </c>
      <c r="W67" t="n">
        <v>20.69</v>
      </c>
      <c r="X67" t="n">
        <v>0.75</v>
      </c>
      <c r="Y67" t="n">
        <v>1</v>
      </c>
      <c r="Z67" t="n">
        <v>10</v>
      </c>
      <c r="AA67" t="n">
        <v>1338.139719953908</v>
      </c>
      <c r="AB67" t="n">
        <v>1830.901799398932</v>
      </c>
      <c r="AC67" t="n">
        <v>1656.163101351112</v>
      </c>
      <c r="AD67" t="n">
        <v>1338139.719953908</v>
      </c>
      <c r="AE67" t="n">
        <v>1830901.799398932</v>
      </c>
      <c r="AF67" t="n">
        <v>2.55778534853322e-06</v>
      </c>
      <c r="AG67" t="n">
        <v>2.35875</v>
      </c>
      <c r="AH67" t="n">
        <v>1656163.101351112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1.7681</v>
      </c>
      <c r="E68" t="n">
        <v>56.56</v>
      </c>
      <c r="F68" t="n">
        <v>53.3</v>
      </c>
      <c r="G68" t="n">
        <v>123.01</v>
      </c>
      <c r="H68" t="n">
        <v>1.61</v>
      </c>
      <c r="I68" t="n">
        <v>26</v>
      </c>
      <c r="J68" t="n">
        <v>192.49</v>
      </c>
      <c r="K68" t="n">
        <v>51.39</v>
      </c>
      <c r="L68" t="n">
        <v>17.5</v>
      </c>
      <c r="M68" t="n">
        <v>24</v>
      </c>
      <c r="N68" t="n">
        <v>38.59</v>
      </c>
      <c r="O68" t="n">
        <v>23974.06</v>
      </c>
      <c r="P68" t="n">
        <v>609.61</v>
      </c>
      <c r="Q68" t="n">
        <v>1367.37</v>
      </c>
      <c r="R68" t="n">
        <v>129.8</v>
      </c>
      <c r="S68" t="n">
        <v>104.26</v>
      </c>
      <c r="T68" t="n">
        <v>11825.11</v>
      </c>
      <c r="U68" t="n">
        <v>0.8</v>
      </c>
      <c r="V68" t="n">
        <v>0.9</v>
      </c>
      <c r="W68" t="n">
        <v>20.69</v>
      </c>
      <c r="X68" t="n">
        <v>0.72</v>
      </c>
      <c r="Y68" t="n">
        <v>1</v>
      </c>
      <c r="Z68" t="n">
        <v>10</v>
      </c>
      <c r="AA68" t="n">
        <v>1334.604013296566</v>
      </c>
      <c r="AB68" t="n">
        <v>1826.064089565988</v>
      </c>
      <c r="AC68" t="n">
        <v>1651.787095754855</v>
      </c>
      <c r="AD68" t="n">
        <v>1334604.013296566</v>
      </c>
      <c r="AE68" t="n">
        <v>1826064.089565988</v>
      </c>
      <c r="AF68" t="n">
        <v>2.560102051934099e-06</v>
      </c>
      <c r="AG68" t="n">
        <v>2.356666666666667</v>
      </c>
      <c r="AH68" t="n">
        <v>1651787.095754856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1.7688</v>
      </c>
      <c r="E69" t="n">
        <v>56.54</v>
      </c>
      <c r="F69" t="n">
        <v>53.28</v>
      </c>
      <c r="G69" t="n">
        <v>122.96</v>
      </c>
      <c r="H69" t="n">
        <v>1.63</v>
      </c>
      <c r="I69" t="n">
        <v>26</v>
      </c>
      <c r="J69" t="n">
        <v>192.87</v>
      </c>
      <c r="K69" t="n">
        <v>51.39</v>
      </c>
      <c r="L69" t="n">
        <v>17.75</v>
      </c>
      <c r="M69" t="n">
        <v>24</v>
      </c>
      <c r="N69" t="n">
        <v>38.73</v>
      </c>
      <c r="O69" t="n">
        <v>24021.47</v>
      </c>
      <c r="P69" t="n">
        <v>609.71</v>
      </c>
      <c r="Q69" t="n">
        <v>1367.2</v>
      </c>
      <c r="R69" t="n">
        <v>129.42</v>
      </c>
      <c r="S69" t="n">
        <v>104.26</v>
      </c>
      <c r="T69" t="n">
        <v>11635.01</v>
      </c>
      <c r="U69" t="n">
        <v>0.8100000000000001</v>
      </c>
      <c r="V69" t="n">
        <v>0.9</v>
      </c>
      <c r="W69" t="n">
        <v>20.69</v>
      </c>
      <c r="X69" t="n">
        <v>0.71</v>
      </c>
      <c r="Y69" t="n">
        <v>1</v>
      </c>
      <c r="Z69" t="n">
        <v>10</v>
      </c>
      <c r="AA69" t="n">
        <v>1334.035288376353</v>
      </c>
      <c r="AB69" t="n">
        <v>1825.28593503978</v>
      </c>
      <c r="AC69" t="n">
        <v>1651.083207204482</v>
      </c>
      <c r="AD69" t="n">
        <v>1334035.288376353</v>
      </c>
      <c r="AE69" t="n">
        <v>1825285.93503978</v>
      </c>
      <c r="AF69" t="n">
        <v>2.561115609671984e-06</v>
      </c>
      <c r="AG69" t="n">
        <v>2.355833333333333</v>
      </c>
      <c r="AH69" t="n">
        <v>1651083.207204482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1.7679</v>
      </c>
      <c r="E70" t="n">
        <v>56.56</v>
      </c>
      <c r="F70" t="n">
        <v>53.31</v>
      </c>
      <c r="G70" t="n">
        <v>123.02</v>
      </c>
      <c r="H70" t="n">
        <v>1.65</v>
      </c>
      <c r="I70" t="n">
        <v>26</v>
      </c>
      <c r="J70" t="n">
        <v>193.26</v>
      </c>
      <c r="K70" t="n">
        <v>51.39</v>
      </c>
      <c r="L70" t="n">
        <v>18</v>
      </c>
      <c r="M70" t="n">
        <v>24</v>
      </c>
      <c r="N70" t="n">
        <v>38.86</v>
      </c>
      <c r="O70" t="n">
        <v>24068.93</v>
      </c>
      <c r="P70" t="n">
        <v>607.89</v>
      </c>
      <c r="Q70" t="n">
        <v>1367.24</v>
      </c>
      <c r="R70" t="n">
        <v>130.33</v>
      </c>
      <c r="S70" t="n">
        <v>104.26</v>
      </c>
      <c r="T70" t="n">
        <v>12092.01</v>
      </c>
      <c r="U70" t="n">
        <v>0.8</v>
      </c>
      <c r="V70" t="n">
        <v>0.9</v>
      </c>
      <c r="W70" t="n">
        <v>20.69</v>
      </c>
      <c r="X70" t="n">
        <v>0.73</v>
      </c>
      <c r="Y70" t="n">
        <v>1</v>
      </c>
      <c r="Z70" t="n">
        <v>10</v>
      </c>
      <c r="AA70" t="n">
        <v>1332.488604995597</v>
      </c>
      <c r="AB70" t="n">
        <v>1823.169694603374</v>
      </c>
      <c r="AC70" t="n">
        <v>1649.168937785165</v>
      </c>
      <c r="AD70" t="n">
        <v>1332488.604995597</v>
      </c>
      <c r="AE70" t="n">
        <v>1823169.694603374</v>
      </c>
      <c r="AF70" t="n">
        <v>2.559812464008989e-06</v>
      </c>
      <c r="AG70" t="n">
        <v>2.356666666666667</v>
      </c>
      <c r="AH70" t="n">
        <v>1649168.937785165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1.7705</v>
      </c>
      <c r="E71" t="n">
        <v>56.48</v>
      </c>
      <c r="F71" t="n">
        <v>53.26</v>
      </c>
      <c r="G71" t="n">
        <v>127.83</v>
      </c>
      <c r="H71" t="n">
        <v>1.67</v>
      </c>
      <c r="I71" t="n">
        <v>25</v>
      </c>
      <c r="J71" t="n">
        <v>193.64</v>
      </c>
      <c r="K71" t="n">
        <v>51.39</v>
      </c>
      <c r="L71" t="n">
        <v>18.25</v>
      </c>
      <c r="M71" t="n">
        <v>23</v>
      </c>
      <c r="N71" t="n">
        <v>39</v>
      </c>
      <c r="O71" t="n">
        <v>24116.44</v>
      </c>
      <c r="P71" t="n">
        <v>606.97</v>
      </c>
      <c r="Q71" t="n">
        <v>1367.25</v>
      </c>
      <c r="R71" t="n">
        <v>128.9</v>
      </c>
      <c r="S71" t="n">
        <v>104.26</v>
      </c>
      <c r="T71" t="n">
        <v>11381.4</v>
      </c>
      <c r="U71" t="n">
        <v>0.8100000000000001</v>
      </c>
      <c r="V71" t="n">
        <v>0.9</v>
      </c>
      <c r="W71" t="n">
        <v>20.68</v>
      </c>
      <c r="X71" t="n">
        <v>0.68</v>
      </c>
      <c r="Y71" t="n">
        <v>1</v>
      </c>
      <c r="Z71" t="n">
        <v>10</v>
      </c>
      <c r="AA71" t="n">
        <v>1328.831720685815</v>
      </c>
      <c r="AB71" t="n">
        <v>1818.16618416038</v>
      </c>
      <c r="AC71" t="n">
        <v>1644.642955356379</v>
      </c>
      <c r="AD71" t="n">
        <v>1328831.720685815</v>
      </c>
      <c r="AE71" t="n">
        <v>1818166.18416038</v>
      </c>
      <c r="AF71" t="n">
        <v>2.563577107035418e-06</v>
      </c>
      <c r="AG71" t="n">
        <v>2.353333333333333</v>
      </c>
      <c r="AH71" t="n">
        <v>1644642.955356379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1.7708</v>
      </c>
      <c r="E72" t="n">
        <v>56.47</v>
      </c>
      <c r="F72" t="n">
        <v>53.25</v>
      </c>
      <c r="G72" t="n">
        <v>127.8</v>
      </c>
      <c r="H72" t="n">
        <v>1.69</v>
      </c>
      <c r="I72" t="n">
        <v>25</v>
      </c>
      <c r="J72" t="n">
        <v>194.03</v>
      </c>
      <c r="K72" t="n">
        <v>51.39</v>
      </c>
      <c r="L72" t="n">
        <v>18.5</v>
      </c>
      <c r="M72" t="n">
        <v>23</v>
      </c>
      <c r="N72" t="n">
        <v>39.13</v>
      </c>
      <c r="O72" t="n">
        <v>24163.99</v>
      </c>
      <c r="P72" t="n">
        <v>604.9</v>
      </c>
      <c r="Q72" t="n">
        <v>1367.22</v>
      </c>
      <c r="R72" t="n">
        <v>128.58</v>
      </c>
      <c r="S72" t="n">
        <v>104.26</v>
      </c>
      <c r="T72" t="n">
        <v>11219.34</v>
      </c>
      <c r="U72" t="n">
        <v>0.8100000000000001</v>
      </c>
      <c r="V72" t="n">
        <v>0.9</v>
      </c>
      <c r="W72" t="n">
        <v>20.68</v>
      </c>
      <c r="X72" t="n">
        <v>0.67</v>
      </c>
      <c r="Y72" t="n">
        <v>1</v>
      </c>
      <c r="Z72" t="n">
        <v>10</v>
      </c>
      <c r="AA72" t="n">
        <v>1325.690049599349</v>
      </c>
      <c r="AB72" t="n">
        <v>1813.867611179132</v>
      </c>
      <c r="AC72" t="n">
        <v>1640.754632147376</v>
      </c>
      <c r="AD72" t="n">
        <v>1325690.049599349</v>
      </c>
      <c r="AE72" t="n">
        <v>1813867.611179132</v>
      </c>
      <c r="AF72" t="n">
        <v>2.564011488923083e-06</v>
      </c>
      <c r="AG72" t="n">
        <v>2.352916666666667</v>
      </c>
      <c r="AH72" t="n">
        <v>1640754.632147376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1.7728</v>
      </c>
      <c r="E73" t="n">
        <v>56.41</v>
      </c>
      <c r="F73" t="n">
        <v>53.22</v>
      </c>
      <c r="G73" t="n">
        <v>133.06</v>
      </c>
      <c r="H73" t="n">
        <v>1.71</v>
      </c>
      <c r="I73" t="n">
        <v>24</v>
      </c>
      <c r="J73" t="n">
        <v>194.41</v>
      </c>
      <c r="K73" t="n">
        <v>51.39</v>
      </c>
      <c r="L73" t="n">
        <v>18.75</v>
      </c>
      <c r="M73" t="n">
        <v>22</v>
      </c>
      <c r="N73" t="n">
        <v>39.27</v>
      </c>
      <c r="O73" t="n">
        <v>24211.59</v>
      </c>
      <c r="P73" t="n">
        <v>601.5700000000001</v>
      </c>
      <c r="Q73" t="n">
        <v>1367.25</v>
      </c>
      <c r="R73" t="n">
        <v>127.7</v>
      </c>
      <c r="S73" t="n">
        <v>104.26</v>
      </c>
      <c r="T73" t="n">
        <v>10786.32</v>
      </c>
      <c r="U73" t="n">
        <v>0.82</v>
      </c>
      <c r="V73" t="n">
        <v>0.9</v>
      </c>
      <c r="W73" t="n">
        <v>20.68</v>
      </c>
      <c r="X73" t="n">
        <v>0.65</v>
      </c>
      <c r="Y73" t="n">
        <v>1</v>
      </c>
      <c r="Z73" t="n">
        <v>10</v>
      </c>
      <c r="AA73" t="n">
        <v>1319.386758162387</v>
      </c>
      <c r="AB73" t="n">
        <v>1805.243169753488</v>
      </c>
      <c r="AC73" t="n">
        <v>1632.953295306916</v>
      </c>
      <c r="AD73" t="n">
        <v>1319386.758162387</v>
      </c>
      <c r="AE73" t="n">
        <v>1805243.169753488</v>
      </c>
      <c r="AF73" t="n">
        <v>2.566907368174182e-06</v>
      </c>
      <c r="AG73" t="n">
        <v>2.350416666666666</v>
      </c>
      <c r="AH73" t="n">
        <v>1632953.295306916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1.7729</v>
      </c>
      <c r="E74" t="n">
        <v>56.41</v>
      </c>
      <c r="F74" t="n">
        <v>53.22</v>
      </c>
      <c r="G74" t="n">
        <v>133.05</v>
      </c>
      <c r="H74" t="n">
        <v>1.73</v>
      </c>
      <c r="I74" t="n">
        <v>24</v>
      </c>
      <c r="J74" t="n">
        <v>194.8</v>
      </c>
      <c r="K74" t="n">
        <v>51.39</v>
      </c>
      <c r="L74" t="n">
        <v>19</v>
      </c>
      <c r="M74" t="n">
        <v>22</v>
      </c>
      <c r="N74" t="n">
        <v>39.41</v>
      </c>
      <c r="O74" t="n">
        <v>24259.23</v>
      </c>
      <c r="P74" t="n">
        <v>602</v>
      </c>
      <c r="Q74" t="n">
        <v>1367.25</v>
      </c>
      <c r="R74" t="n">
        <v>127.56</v>
      </c>
      <c r="S74" t="n">
        <v>104.26</v>
      </c>
      <c r="T74" t="n">
        <v>10714.59</v>
      </c>
      <c r="U74" t="n">
        <v>0.82</v>
      </c>
      <c r="V74" t="n">
        <v>0.9</v>
      </c>
      <c r="W74" t="n">
        <v>20.68</v>
      </c>
      <c r="X74" t="n">
        <v>0.64</v>
      </c>
      <c r="Y74" t="n">
        <v>1</v>
      </c>
      <c r="Z74" t="n">
        <v>10</v>
      </c>
      <c r="AA74" t="n">
        <v>1319.900309809056</v>
      </c>
      <c r="AB74" t="n">
        <v>1805.945833772759</v>
      </c>
      <c r="AC74" t="n">
        <v>1633.588898058384</v>
      </c>
      <c r="AD74" t="n">
        <v>1319900.309809056</v>
      </c>
      <c r="AE74" t="n">
        <v>1805945.833772759</v>
      </c>
      <c r="AF74" t="n">
        <v>2.567052162136736e-06</v>
      </c>
      <c r="AG74" t="n">
        <v>2.350416666666666</v>
      </c>
      <c r="AH74" t="n">
        <v>1633588.898058384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1.7719</v>
      </c>
      <c r="E75" t="n">
        <v>56.44</v>
      </c>
      <c r="F75" t="n">
        <v>53.25</v>
      </c>
      <c r="G75" t="n">
        <v>133.13</v>
      </c>
      <c r="H75" t="n">
        <v>1.75</v>
      </c>
      <c r="I75" t="n">
        <v>24</v>
      </c>
      <c r="J75" t="n">
        <v>195.19</v>
      </c>
      <c r="K75" t="n">
        <v>51.39</v>
      </c>
      <c r="L75" t="n">
        <v>19.25</v>
      </c>
      <c r="M75" t="n">
        <v>22</v>
      </c>
      <c r="N75" t="n">
        <v>39.54</v>
      </c>
      <c r="O75" t="n">
        <v>24306.92</v>
      </c>
      <c r="P75" t="n">
        <v>602.64</v>
      </c>
      <c r="Q75" t="n">
        <v>1367.23</v>
      </c>
      <c r="R75" t="n">
        <v>128.47</v>
      </c>
      <c r="S75" t="n">
        <v>104.26</v>
      </c>
      <c r="T75" t="n">
        <v>11171.81</v>
      </c>
      <c r="U75" t="n">
        <v>0.8100000000000001</v>
      </c>
      <c r="V75" t="n">
        <v>0.9</v>
      </c>
      <c r="W75" t="n">
        <v>20.68</v>
      </c>
      <c r="X75" t="n">
        <v>0.67</v>
      </c>
      <c r="Y75" t="n">
        <v>1</v>
      </c>
      <c r="Z75" t="n">
        <v>10</v>
      </c>
      <c r="AA75" t="n">
        <v>1321.785030877559</v>
      </c>
      <c r="AB75" t="n">
        <v>1808.524592286711</v>
      </c>
      <c r="AC75" t="n">
        <v>1635.921543479074</v>
      </c>
      <c r="AD75" t="n">
        <v>1321785.030877559</v>
      </c>
      <c r="AE75" t="n">
        <v>1808524.592286711</v>
      </c>
      <c r="AF75" t="n">
        <v>2.565604222511187e-06</v>
      </c>
      <c r="AG75" t="n">
        <v>2.351666666666667</v>
      </c>
      <c r="AH75" t="n">
        <v>1635921.543479074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1.7742</v>
      </c>
      <c r="E76" t="n">
        <v>56.36</v>
      </c>
      <c r="F76" t="n">
        <v>53.21</v>
      </c>
      <c r="G76" t="n">
        <v>138.81</v>
      </c>
      <c r="H76" t="n">
        <v>1.77</v>
      </c>
      <c r="I76" t="n">
        <v>23</v>
      </c>
      <c r="J76" t="n">
        <v>195.57</v>
      </c>
      <c r="K76" t="n">
        <v>51.39</v>
      </c>
      <c r="L76" t="n">
        <v>19.5</v>
      </c>
      <c r="M76" t="n">
        <v>21</v>
      </c>
      <c r="N76" t="n">
        <v>39.68</v>
      </c>
      <c r="O76" t="n">
        <v>24354.66</v>
      </c>
      <c r="P76" t="n">
        <v>599.37</v>
      </c>
      <c r="Q76" t="n">
        <v>1367.22</v>
      </c>
      <c r="R76" t="n">
        <v>126.98</v>
      </c>
      <c r="S76" t="n">
        <v>104.26</v>
      </c>
      <c r="T76" t="n">
        <v>10430.67</v>
      </c>
      <c r="U76" t="n">
        <v>0.82</v>
      </c>
      <c r="V76" t="n">
        <v>0.9</v>
      </c>
      <c r="W76" t="n">
        <v>20.69</v>
      </c>
      <c r="X76" t="n">
        <v>0.63</v>
      </c>
      <c r="Y76" t="n">
        <v>1</v>
      </c>
      <c r="Z76" t="n">
        <v>10</v>
      </c>
      <c r="AA76" t="n">
        <v>1315.256297361406</v>
      </c>
      <c r="AB76" t="n">
        <v>1799.591691062515</v>
      </c>
      <c r="AC76" t="n">
        <v>1627.84118581031</v>
      </c>
      <c r="AD76" t="n">
        <v>1315256.297361406</v>
      </c>
      <c r="AE76" t="n">
        <v>1799591.691062515</v>
      </c>
      <c r="AF76" t="n">
        <v>2.568934483649951e-06</v>
      </c>
      <c r="AG76" t="n">
        <v>2.348333333333333</v>
      </c>
      <c r="AH76" t="n">
        <v>1627841.18581031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1.7744</v>
      </c>
      <c r="E77" t="n">
        <v>56.36</v>
      </c>
      <c r="F77" t="n">
        <v>53.21</v>
      </c>
      <c r="G77" t="n">
        <v>138.8</v>
      </c>
      <c r="H77" t="n">
        <v>1.79</v>
      </c>
      <c r="I77" t="n">
        <v>23</v>
      </c>
      <c r="J77" t="n">
        <v>195.96</v>
      </c>
      <c r="K77" t="n">
        <v>51.39</v>
      </c>
      <c r="L77" t="n">
        <v>19.75</v>
      </c>
      <c r="M77" t="n">
        <v>21</v>
      </c>
      <c r="N77" t="n">
        <v>39.82</v>
      </c>
      <c r="O77" t="n">
        <v>24402.44</v>
      </c>
      <c r="P77" t="n">
        <v>599.12</v>
      </c>
      <c r="Q77" t="n">
        <v>1367.18</v>
      </c>
      <c r="R77" t="n">
        <v>127.15</v>
      </c>
      <c r="S77" t="n">
        <v>104.26</v>
      </c>
      <c r="T77" t="n">
        <v>10514.46</v>
      </c>
      <c r="U77" t="n">
        <v>0.82</v>
      </c>
      <c r="V77" t="n">
        <v>0.9</v>
      </c>
      <c r="W77" t="n">
        <v>20.68</v>
      </c>
      <c r="X77" t="n">
        <v>0.63</v>
      </c>
      <c r="Y77" t="n">
        <v>1</v>
      </c>
      <c r="Z77" t="n">
        <v>10</v>
      </c>
      <c r="AA77" t="n">
        <v>1314.769977455261</v>
      </c>
      <c r="AB77" t="n">
        <v>1798.926286712008</v>
      </c>
      <c r="AC77" t="n">
        <v>1627.239286717114</v>
      </c>
      <c r="AD77" t="n">
        <v>1314769.977455261</v>
      </c>
      <c r="AE77" t="n">
        <v>1798926.286712008</v>
      </c>
      <c r="AF77" t="n">
        <v>2.569224071575061e-06</v>
      </c>
      <c r="AG77" t="n">
        <v>2.348333333333333</v>
      </c>
      <c r="AH77" t="n">
        <v>1627239.286717114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1.774</v>
      </c>
      <c r="E78" t="n">
        <v>56.37</v>
      </c>
      <c r="F78" t="n">
        <v>53.22</v>
      </c>
      <c r="G78" t="n">
        <v>138.83</v>
      </c>
      <c r="H78" t="n">
        <v>1.81</v>
      </c>
      <c r="I78" t="n">
        <v>23</v>
      </c>
      <c r="J78" t="n">
        <v>196.35</v>
      </c>
      <c r="K78" t="n">
        <v>51.39</v>
      </c>
      <c r="L78" t="n">
        <v>20</v>
      </c>
      <c r="M78" t="n">
        <v>21</v>
      </c>
      <c r="N78" t="n">
        <v>39.96</v>
      </c>
      <c r="O78" t="n">
        <v>24450.27</v>
      </c>
      <c r="P78" t="n">
        <v>597.86</v>
      </c>
      <c r="Q78" t="n">
        <v>1367.2</v>
      </c>
      <c r="R78" t="n">
        <v>127.44</v>
      </c>
      <c r="S78" t="n">
        <v>104.26</v>
      </c>
      <c r="T78" t="n">
        <v>10661.96</v>
      </c>
      <c r="U78" t="n">
        <v>0.82</v>
      </c>
      <c r="V78" t="n">
        <v>0.9</v>
      </c>
      <c r="W78" t="n">
        <v>20.68</v>
      </c>
      <c r="X78" t="n">
        <v>0.64</v>
      </c>
      <c r="Y78" t="n">
        <v>1</v>
      </c>
      <c r="Z78" t="n">
        <v>10</v>
      </c>
      <c r="AA78" t="n">
        <v>1313.436304700647</v>
      </c>
      <c r="AB78" t="n">
        <v>1797.101496811655</v>
      </c>
      <c r="AC78" t="n">
        <v>1625.588652203742</v>
      </c>
      <c r="AD78" t="n">
        <v>1313436.304700647</v>
      </c>
      <c r="AE78" t="n">
        <v>1797101.496811655</v>
      </c>
      <c r="AF78" t="n">
        <v>2.568644895724841e-06</v>
      </c>
      <c r="AG78" t="n">
        <v>2.34875</v>
      </c>
      <c r="AH78" t="n">
        <v>1625588.652203742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1.7764</v>
      </c>
      <c r="E79" t="n">
        <v>56.3</v>
      </c>
      <c r="F79" t="n">
        <v>53.18</v>
      </c>
      <c r="G79" t="n">
        <v>145.03</v>
      </c>
      <c r="H79" t="n">
        <v>1.83</v>
      </c>
      <c r="I79" t="n">
        <v>22</v>
      </c>
      <c r="J79" t="n">
        <v>196.74</v>
      </c>
      <c r="K79" t="n">
        <v>51.39</v>
      </c>
      <c r="L79" t="n">
        <v>20.25</v>
      </c>
      <c r="M79" t="n">
        <v>20</v>
      </c>
      <c r="N79" t="n">
        <v>40.09</v>
      </c>
      <c r="O79" t="n">
        <v>24498.15</v>
      </c>
      <c r="P79" t="n">
        <v>594.08</v>
      </c>
      <c r="Q79" t="n">
        <v>1367.21</v>
      </c>
      <c r="R79" t="n">
        <v>126.04</v>
      </c>
      <c r="S79" t="n">
        <v>104.26</v>
      </c>
      <c r="T79" t="n">
        <v>9967.780000000001</v>
      </c>
      <c r="U79" t="n">
        <v>0.83</v>
      </c>
      <c r="V79" t="n">
        <v>0.9</v>
      </c>
      <c r="W79" t="n">
        <v>20.68</v>
      </c>
      <c r="X79" t="n">
        <v>0.6</v>
      </c>
      <c r="Y79" t="n">
        <v>1</v>
      </c>
      <c r="Z79" t="n">
        <v>10</v>
      </c>
      <c r="AA79" t="n">
        <v>1306.163414776302</v>
      </c>
      <c r="AB79" t="n">
        <v>1787.150407959909</v>
      </c>
      <c r="AC79" t="n">
        <v>1616.587281305565</v>
      </c>
      <c r="AD79" t="n">
        <v>1306163.414776302</v>
      </c>
      <c r="AE79" t="n">
        <v>1787150.407959908</v>
      </c>
      <c r="AF79" t="n">
        <v>2.57211995082616e-06</v>
      </c>
      <c r="AG79" t="n">
        <v>2.345833333333333</v>
      </c>
      <c r="AH79" t="n">
        <v>1616587.281305565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1.7769</v>
      </c>
      <c r="E80" t="n">
        <v>56.28</v>
      </c>
      <c r="F80" t="n">
        <v>53.16</v>
      </c>
      <c r="G80" t="n">
        <v>144.98</v>
      </c>
      <c r="H80" t="n">
        <v>1.85</v>
      </c>
      <c r="I80" t="n">
        <v>22</v>
      </c>
      <c r="J80" t="n">
        <v>197.12</v>
      </c>
      <c r="K80" t="n">
        <v>51.39</v>
      </c>
      <c r="L80" t="n">
        <v>20.5</v>
      </c>
      <c r="M80" t="n">
        <v>20</v>
      </c>
      <c r="N80" t="n">
        <v>40.23</v>
      </c>
      <c r="O80" t="n">
        <v>24546.08</v>
      </c>
      <c r="P80" t="n">
        <v>594.02</v>
      </c>
      <c r="Q80" t="n">
        <v>1367.25</v>
      </c>
      <c r="R80" t="n">
        <v>125.42</v>
      </c>
      <c r="S80" t="n">
        <v>104.26</v>
      </c>
      <c r="T80" t="n">
        <v>9655.74</v>
      </c>
      <c r="U80" t="n">
        <v>0.83</v>
      </c>
      <c r="V80" t="n">
        <v>0.9</v>
      </c>
      <c r="W80" t="n">
        <v>20.68</v>
      </c>
      <c r="X80" t="n">
        <v>0.58</v>
      </c>
      <c r="Y80" t="n">
        <v>1</v>
      </c>
      <c r="Z80" t="n">
        <v>10</v>
      </c>
      <c r="AA80" t="n">
        <v>1305.534947542773</v>
      </c>
      <c r="AB80" t="n">
        <v>1786.290511364977</v>
      </c>
      <c r="AC80" t="n">
        <v>1615.809452034782</v>
      </c>
      <c r="AD80" t="n">
        <v>1305534.947542773</v>
      </c>
      <c r="AE80" t="n">
        <v>1786290.511364977</v>
      </c>
      <c r="AF80" t="n">
        <v>2.572843920638935e-06</v>
      </c>
      <c r="AG80" t="n">
        <v>2.345</v>
      </c>
      <c r="AH80" t="n">
        <v>1615809.452034782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1.7766</v>
      </c>
      <c r="E81" t="n">
        <v>56.29</v>
      </c>
      <c r="F81" t="n">
        <v>53.17</v>
      </c>
      <c r="G81" t="n">
        <v>145.01</v>
      </c>
      <c r="H81" t="n">
        <v>1.87</v>
      </c>
      <c r="I81" t="n">
        <v>22</v>
      </c>
      <c r="J81" t="n">
        <v>197.51</v>
      </c>
      <c r="K81" t="n">
        <v>51.39</v>
      </c>
      <c r="L81" t="n">
        <v>20.75</v>
      </c>
      <c r="M81" t="n">
        <v>20</v>
      </c>
      <c r="N81" t="n">
        <v>40.37</v>
      </c>
      <c r="O81" t="n">
        <v>24594.05</v>
      </c>
      <c r="P81" t="n">
        <v>593.24</v>
      </c>
      <c r="Q81" t="n">
        <v>1367.28</v>
      </c>
      <c r="R81" t="n">
        <v>125.83</v>
      </c>
      <c r="S81" t="n">
        <v>104.26</v>
      </c>
      <c r="T81" t="n">
        <v>9860.74</v>
      </c>
      <c r="U81" t="n">
        <v>0.83</v>
      </c>
      <c r="V81" t="n">
        <v>0.9</v>
      </c>
      <c r="W81" t="n">
        <v>20.68</v>
      </c>
      <c r="X81" t="n">
        <v>0.59</v>
      </c>
      <c r="Y81" t="n">
        <v>1</v>
      </c>
      <c r="Z81" t="n">
        <v>10</v>
      </c>
      <c r="AA81" t="n">
        <v>1304.782488824688</v>
      </c>
      <c r="AB81" t="n">
        <v>1785.260964150757</v>
      </c>
      <c r="AC81" t="n">
        <v>1614.878163361708</v>
      </c>
      <c r="AD81" t="n">
        <v>1304782.488824688</v>
      </c>
      <c r="AE81" t="n">
        <v>1785260.964150757</v>
      </c>
      <c r="AF81" t="n">
        <v>2.57240953875127e-06</v>
      </c>
      <c r="AG81" t="n">
        <v>2.345416666666666</v>
      </c>
      <c r="AH81" t="n">
        <v>1614878.163361708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1.7762</v>
      </c>
      <c r="E82" t="n">
        <v>56.3</v>
      </c>
      <c r="F82" t="n">
        <v>53.18</v>
      </c>
      <c r="G82" t="n">
        <v>145.04</v>
      </c>
      <c r="H82" t="n">
        <v>1.88</v>
      </c>
      <c r="I82" t="n">
        <v>22</v>
      </c>
      <c r="J82" t="n">
        <v>197.9</v>
      </c>
      <c r="K82" t="n">
        <v>51.39</v>
      </c>
      <c r="L82" t="n">
        <v>21</v>
      </c>
      <c r="M82" t="n">
        <v>20</v>
      </c>
      <c r="N82" t="n">
        <v>40.51</v>
      </c>
      <c r="O82" t="n">
        <v>24642.07</v>
      </c>
      <c r="P82" t="n">
        <v>590.8</v>
      </c>
      <c r="Q82" t="n">
        <v>1367.25</v>
      </c>
      <c r="R82" t="n">
        <v>126.26</v>
      </c>
      <c r="S82" t="n">
        <v>104.26</v>
      </c>
      <c r="T82" t="n">
        <v>10078.1</v>
      </c>
      <c r="U82" t="n">
        <v>0.83</v>
      </c>
      <c r="V82" t="n">
        <v>0.9</v>
      </c>
      <c r="W82" t="n">
        <v>20.68</v>
      </c>
      <c r="X82" t="n">
        <v>0.6</v>
      </c>
      <c r="Y82" t="n">
        <v>1</v>
      </c>
      <c r="Z82" t="n">
        <v>10</v>
      </c>
      <c r="AA82" t="n">
        <v>1301.841426226965</v>
      </c>
      <c r="AB82" t="n">
        <v>1781.236872554028</v>
      </c>
      <c r="AC82" t="n">
        <v>1611.238125419122</v>
      </c>
      <c r="AD82" t="n">
        <v>1301841.426226965</v>
      </c>
      <c r="AE82" t="n">
        <v>1781236.872554027</v>
      </c>
      <c r="AF82" t="n">
        <v>2.57183036290105e-06</v>
      </c>
      <c r="AG82" t="n">
        <v>2.345833333333333</v>
      </c>
      <c r="AH82" t="n">
        <v>1611238.125419122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1.7787</v>
      </c>
      <c r="E83" t="n">
        <v>56.22</v>
      </c>
      <c r="F83" t="n">
        <v>53.14</v>
      </c>
      <c r="G83" t="n">
        <v>151.82</v>
      </c>
      <c r="H83" t="n">
        <v>1.9</v>
      </c>
      <c r="I83" t="n">
        <v>21</v>
      </c>
      <c r="J83" t="n">
        <v>198.29</v>
      </c>
      <c r="K83" t="n">
        <v>51.39</v>
      </c>
      <c r="L83" t="n">
        <v>21.25</v>
      </c>
      <c r="M83" t="n">
        <v>19</v>
      </c>
      <c r="N83" t="n">
        <v>40.65</v>
      </c>
      <c r="O83" t="n">
        <v>24690.13</v>
      </c>
      <c r="P83" t="n">
        <v>588.63</v>
      </c>
      <c r="Q83" t="n">
        <v>1367.18</v>
      </c>
      <c r="R83" t="n">
        <v>124.63</v>
      </c>
      <c r="S83" t="n">
        <v>104.26</v>
      </c>
      <c r="T83" t="n">
        <v>9268.16</v>
      </c>
      <c r="U83" t="n">
        <v>0.84</v>
      </c>
      <c r="V83" t="n">
        <v>0.9</v>
      </c>
      <c r="W83" t="n">
        <v>20.68</v>
      </c>
      <c r="X83" t="n">
        <v>0.5600000000000001</v>
      </c>
      <c r="Y83" t="n">
        <v>1</v>
      </c>
      <c r="Z83" t="n">
        <v>10</v>
      </c>
      <c r="AA83" t="n">
        <v>1296.706915389426</v>
      </c>
      <c r="AB83" t="n">
        <v>1774.211608307476</v>
      </c>
      <c r="AC83" t="n">
        <v>1604.883342532242</v>
      </c>
      <c r="AD83" t="n">
        <v>1296706.915389426</v>
      </c>
      <c r="AE83" t="n">
        <v>1774211.608307476</v>
      </c>
      <c r="AF83" t="n">
        <v>2.575450211964924e-06</v>
      </c>
      <c r="AG83" t="n">
        <v>2.3425</v>
      </c>
      <c r="AH83" t="n">
        <v>1604883.342532242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1.7788</v>
      </c>
      <c r="E84" t="n">
        <v>56.22</v>
      </c>
      <c r="F84" t="n">
        <v>53.13</v>
      </c>
      <c r="G84" t="n">
        <v>151.81</v>
      </c>
      <c r="H84" t="n">
        <v>1.92</v>
      </c>
      <c r="I84" t="n">
        <v>21</v>
      </c>
      <c r="J84" t="n">
        <v>198.68</v>
      </c>
      <c r="K84" t="n">
        <v>51.39</v>
      </c>
      <c r="L84" t="n">
        <v>21.5</v>
      </c>
      <c r="M84" t="n">
        <v>19</v>
      </c>
      <c r="N84" t="n">
        <v>40.79</v>
      </c>
      <c r="O84" t="n">
        <v>24738.25</v>
      </c>
      <c r="P84" t="n">
        <v>588.73</v>
      </c>
      <c r="Q84" t="n">
        <v>1367.26</v>
      </c>
      <c r="R84" t="n">
        <v>124.67</v>
      </c>
      <c r="S84" t="n">
        <v>104.26</v>
      </c>
      <c r="T84" t="n">
        <v>9284.01</v>
      </c>
      <c r="U84" t="n">
        <v>0.84</v>
      </c>
      <c r="V84" t="n">
        <v>0.9</v>
      </c>
      <c r="W84" t="n">
        <v>20.68</v>
      </c>
      <c r="X84" t="n">
        <v>0.5600000000000001</v>
      </c>
      <c r="Y84" t="n">
        <v>1</v>
      </c>
      <c r="Z84" t="n">
        <v>10</v>
      </c>
      <c r="AA84" t="n">
        <v>1296.682435415972</v>
      </c>
      <c r="AB84" t="n">
        <v>1774.178113727816</v>
      </c>
      <c r="AC84" t="n">
        <v>1604.853044628254</v>
      </c>
      <c r="AD84" t="n">
        <v>1296682.435415972</v>
      </c>
      <c r="AE84" t="n">
        <v>1774178.113727816</v>
      </c>
      <c r="AF84" t="n">
        <v>2.575595005927479e-06</v>
      </c>
      <c r="AG84" t="n">
        <v>2.3425</v>
      </c>
      <c r="AH84" t="n">
        <v>1604853.044628254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1.7782</v>
      </c>
      <c r="E85" t="n">
        <v>56.24</v>
      </c>
      <c r="F85" t="n">
        <v>53.15</v>
      </c>
      <c r="G85" t="n">
        <v>151.87</v>
      </c>
      <c r="H85" t="n">
        <v>1.94</v>
      </c>
      <c r="I85" t="n">
        <v>21</v>
      </c>
      <c r="J85" t="n">
        <v>199.07</v>
      </c>
      <c r="K85" t="n">
        <v>51.39</v>
      </c>
      <c r="L85" t="n">
        <v>21.75</v>
      </c>
      <c r="M85" t="n">
        <v>19</v>
      </c>
      <c r="N85" t="n">
        <v>40.93</v>
      </c>
      <c r="O85" t="n">
        <v>24786.41</v>
      </c>
      <c r="P85" t="n">
        <v>586.22</v>
      </c>
      <c r="Q85" t="n">
        <v>1367.24</v>
      </c>
      <c r="R85" t="n">
        <v>125.19</v>
      </c>
      <c r="S85" t="n">
        <v>104.26</v>
      </c>
      <c r="T85" t="n">
        <v>9545.379999999999</v>
      </c>
      <c r="U85" t="n">
        <v>0.83</v>
      </c>
      <c r="V85" t="n">
        <v>0.9</v>
      </c>
      <c r="W85" t="n">
        <v>20.68</v>
      </c>
      <c r="X85" t="n">
        <v>0.58</v>
      </c>
      <c r="Y85" t="n">
        <v>1</v>
      </c>
      <c r="Z85" t="n">
        <v>10</v>
      </c>
      <c r="AA85" t="n">
        <v>1293.88374210502</v>
      </c>
      <c r="AB85" t="n">
        <v>1770.348818070136</v>
      </c>
      <c r="AC85" t="n">
        <v>1601.389211573693</v>
      </c>
      <c r="AD85" t="n">
        <v>1293883.74210502</v>
      </c>
      <c r="AE85" t="n">
        <v>1770348.818070136</v>
      </c>
      <c r="AF85" t="n">
        <v>2.574726242152149e-06</v>
      </c>
      <c r="AG85" t="n">
        <v>2.343333333333333</v>
      </c>
      <c r="AH85" t="n">
        <v>1601389.211573693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1.7805</v>
      </c>
      <c r="E86" t="n">
        <v>56.16</v>
      </c>
      <c r="F86" t="n">
        <v>53.11</v>
      </c>
      <c r="G86" t="n">
        <v>159.34</v>
      </c>
      <c r="H86" t="n">
        <v>1.96</v>
      </c>
      <c r="I86" t="n">
        <v>20</v>
      </c>
      <c r="J86" t="n">
        <v>199.46</v>
      </c>
      <c r="K86" t="n">
        <v>51.39</v>
      </c>
      <c r="L86" t="n">
        <v>22</v>
      </c>
      <c r="M86" t="n">
        <v>18</v>
      </c>
      <c r="N86" t="n">
        <v>41.07</v>
      </c>
      <c r="O86" t="n">
        <v>24834.62</v>
      </c>
      <c r="P86" t="n">
        <v>583.5700000000001</v>
      </c>
      <c r="Q86" t="n">
        <v>1367.2</v>
      </c>
      <c r="R86" t="n">
        <v>123.86</v>
      </c>
      <c r="S86" t="n">
        <v>104.26</v>
      </c>
      <c r="T86" t="n">
        <v>8886.57</v>
      </c>
      <c r="U86" t="n">
        <v>0.84</v>
      </c>
      <c r="V86" t="n">
        <v>0.9</v>
      </c>
      <c r="W86" t="n">
        <v>20.68</v>
      </c>
      <c r="X86" t="n">
        <v>0.54</v>
      </c>
      <c r="Y86" t="n">
        <v>1</v>
      </c>
      <c r="Z86" t="n">
        <v>10</v>
      </c>
      <c r="AA86" t="n">
        <v>1288.256148742299</v>
      </c>
      <c r="AB86" t="n">
        <v>1762.648896559365</v>
      </c>
      <c r="AC86" t="n">
        <v>1594.424159765002</v>
      </c>
      <c r="AD86" t="n">
        <v>1288256.148742299</v>
      </c>
      <c r="AE86" t="n">
        <v>1762648.896559365</v>
      </c>
      <c r="AF86" t="n">
        <v>2.578056503290913e-06</v>
      </c>
      <c r="AG86" t="n">
        <v>2.34</v>
      </c>
      <c r="AH86" t="n">
        <v>1594424.159765002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1.7807</v>
      </c>
      <c r="E87" t="n">
        <v>56.16</v>
      </c>
      <c r="F87" t="n">
        <v>53.11</v>
      </c>
      <c r="G87" t="n">
        <v>159.32</v>
      </c>
      <c r="H87" t="n">
        <v>1.98</v>
      </c>
      <c r="I87" t="n">
        <v>20</v>
      </c>
      <c r="J87" t="n">
        <v>199.86</v>
      </c>
      <c r="K87" t="n">
        <v>51.39</v>
      </c>
      <c r="L87" t="n">
        <v>22.25</v>
      </c>
      <c r="M87" t="n">
        <v>18</v>
      </c>
      <c r="N87" t="n">
        <v>41.21</v>
      </c>
      <c r="O87" t="n">
        <v>24882.88</v>
      </c>
      <c r="P87" t="n">
        <v>585.3200000000001</v>
      </c>
      <c r="Q87" t="n">
        <v>1367.23</v>
      </c>
      <c r="R87" t="n">
        <v>123.96</v>
      </c>
      <c r="S87" t="n">
        <v>104.26</v>
      </c>
      <c r="T87" t="n">
        <v>8935.950000000001</v>
      </c>
      <c r="U87" t="n">
        <v>0.84</v>
      </c>
      <c r="V87" t="n">
        <v>0.9</v>
      </c>
      <c r="W87" t="n">
        <v>20.67</v>
      </c>
      <c r="X87" t="n">
        <v>0.53</v>
      </c>
      <c r="Y87" t="n">
        <v>1</v>
      </c>
      <c r="Z87" t="n">
        <v>10</v>
      </c>
      <c r="AA87" t="n">
        <v>1290.491086958452</v>
      </c>
      <c r="AB87" t="n">
        <v>1765.70683762522</v>
      </c>
      <c r="AC87" t="n">
        <v>1597.19025522738</v>
      </c>
      <c r="AD87" t="n">
        <v>1290491.086958452</v>
      </c>
      <c r="AE87" t="n">
        <v>1765706.83762522</v>
      </c>
      <c r="AF87" t="n">
        <v>2.578346091216023e-06</v>
      </c>
      <c r="AG87" t="n">
        <v>2.34</v>
      </c>
      <c r="AH87" t="n">
        <v>1597190.25522738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1.7805</v>
      </c>
      <c r="E88" t="n">
        <v>56.16</v>
      </c>
      <c r="F88" t="n">
        <v>53.11</v>
      </c>
      <c r="G88" t="n">
        <v>159.34</v>
      </c>
      <c r="H88" t="n">
        <v>2</v>
      </c>
      <c r="I88" t="n">
        <v>20</v>
      </c>
      <c r="J88" t="n">
        <v>200.25</v>
      </c>
      <c r="K88" t="n">
        <v>51.39</v>
      </c>
      <c r="L88" t="n">
        <v>22.5</v>
      </c>
      <c r="M88" t="n">
        <v>18</v>
      </c>
      <c r="N88" t="n">
        <v>41.35</v>
      </c>
      <c r="O88" t="n">
        <v>24931.18</v>
      </c>
      <c r="P88" t="n">
        <v>585.3</v>
      </c>
      <c r="Q88" t="n">
        <v>1367.19</v>
      </c>
      <c r="R88" t="n">
        <v>123.97</v>
      </c>
      <c r="S88" t="n">
        <v>104.26</v>
      </c>
      <c r="T88" t="n">
        <v>8940.639999999999</v>
      </c>
      <c r="U88" t="n">
        <v>0.84</v>
      </c>
      <c r="V88" t="n">
        <v>0.9</v>
      </c>
      <c r="W88" t="n">
        <v>20.68</v>
      </c>
      <c r="X88" t="n">
        <v>0.54</v>
      </c>
      <c r="Y88" t="n">
        <v>1</v>
      </c>
      <c r="Z88" t="n">
        <v>10</v>
      </c>
      <c r="AA88" t="n">
        <v>1290.606197310638</v>
      </c>
      <c r="AB88" t="n">
        <v>1765.864336687392</v>
      </c>
      <c r="AC88" t="n">
        <v>1597.332722800109</v>
      </c>
      <c r="AD88" t="n">
        <v>1290606.197310638</v>
      </c>
      <c r="AE88" t="n">
        <v>1765864.336687392</v>
      </c>
      <c r="AF88" t="n">
        <v>2.578056503290913e-06</v>
      </c>
      <c r="AG88" t="n">
        <v>2.34</v>
      </c>
      <c r="AH88" t="n">
        <v>1597332.722800109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1.7805</v>
      </c>
      <c r="E89" t="n">
        <v>56.17</v>
      </c>
      <c r="F89" t="n">
        <v>53.12</v>
      </c>
      <c r="G89" t="n">
        <v>159.34</v>
      </c>
      <c r="H89" t="n">
        <v>2.01</v>
      </c>
      <c r="I89" t="n">
        <v>20</v>
      </c>
      <c r="J89" t="n">
        <v>200.64</v>
      </c>
      <c r="K89" t="n">
        <v>51.39</v>
      </c>
      <c r="L89" t="n">
        <v>22.75</v>
      </c>
      <c r="M89" t="n">
        <v>18</v>
      </c>
      <c r="N89" t="n">
        <v>41.5</v>
      </c>
      <c r="O89" t="n">
        <v>24979.54</v>
      </c>
      <c r="P89" t="n">
        <v>582.9</v>
      </c>
      <c r="Q89" t="n">
        <v>1367.2</v>
      </c>
      <c r="R89" t="n">
        <v>124.09</v>
      </c>
      <c r="S89" t="n">
        <v>104.26</v>
      </c>
      <c r="T89" t="n">
        <v>9000.120000000001</v>
      </c>
      <c r="U89" t="n">
        <v>0.84</v>
      </c>
      <c r="V89" t="n">
        <v>0.9</v>
      </c>
      <c r="W89" t="n">
        <v>20.68</v>
      </c>
      <c r="X89" t="n">
        <v>0.54</v>
      </c>
      <c r="Y89" t="n">
        <v>1</v>
      </c>
      <c r="Z89" t="n">
        <v>10</v>
      </c>
      <c r="AA89" t="n">
        <v>1287.438827535015</v>
      </c>
      <c r="AB89" t="n">
        <v>1761.530601625892</v>
      </c>
      <c r="AC89" t="n">
        <v>1593.412593330443</v>
      </c>
      <c r="AD89" t="n">
        <v>1287438.827535015</v>
      </c>
      <c r="AE89" t="n">
        <v>1761530.601625892</v>
      </c>
      <c r="AF89" t="n">
        <v>2.578056503290913e-06</v>
      </c>
      <c r="AG89" t="n">
        <v>2.340416666666667</v>
      </c>
      <c r="AH89" t="n">
        <v>1593412.593330443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1.7823</v>
      </c>
      <c r="E90" t="n">
        <v>56.11</v>
      </c>
      <c r="F90" t="n">
        <v>53.09</v>
      </c>
      <c r="G90" t="n">
        <v>167.66</v>
      </c>
      <c r="H90" t="n">
        <v>2.03</v>
      </c>
      <c r="I90" t="n">
        <v>19</v>
      </c>
      <c r="J90" t="n">
        <v>201.03</v>
      </c>
      <c r="K90" t="n">
        <v>51.39</v>
      </c>
      <c r="L90" t="n">
        <v>23</v>
      </c>
      <c r="M90" t="n">
        <v>17</v>
      </c>
      <c r="N90" t="n">
        <v>41.64</v>
      </c>
      <c r="O90" t="n">
        <v>25027.94</v>
      </c>
      <c r="P90" t="n">
        <v>577.49</v>
      </c>
      <c r="Q90" t="n">
        <v>1367.16</v>
      </c>
      <c r="R90" t="n">
        <v>123.23</v>
      </c>
      <c r="S90" t="n">
        <v>104.26</v>
      </c>
      <c r="T90" t="n">
        <v>8578.35</v>
      </c>
      <c r="U90" t="n">
        <v>0.85</v>
      </c>
      <c r="V90" t="n">
        <v>0.9</v>
      </c>
      <c r="W90" t="n">
        <v>20.68</v>
      </c>
      <c r="X90" t="n">
        <v>0.52</v>
      </c>
      <c r="Y90" t="n">
        <v>1</v>
      </c>
      <c r="Z90" t="n">
        <v>10</v>
      </c>
      <c r="AA90" t="n">
        <v>1278.530948054382</v>
      </c>
      <c r="AB90" t="n">
        <v>1749.342447932582</v>
      </c>
      <c r="AC90" t="n">
        <v>1582.387659919441</v>
      </c>
      <c r="AD90" t="n">
        <v>1278530.948054382</v>
      </c>
      <c r="AE90" t="n">
        <v>1749342.447932582</v>
      </c>
      <c r="AF90" t="n">
        <v>2.580662794616902e-06</v>
      </c>
      <c r="AG90" t="n">
        <v>2.337916666666667</v>
      </c>
      <c r="AH90" t="n">
        <v>1582387.659919441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1.7821</v>
      </c>
      <c r="E91" t="n">
        <v>56.11</v>
      </c>
      <c r="F91" t="n">
        <v>53.1</v>
      </c>
      <c r="G91" t="n">
        <v>167.67</v>
      </c>
      <c r="H91" t="n">
        <v>2.05</v>
      </c>
      <c r="I91" t="n">
        <v>19</v>
      </c>
      <c r="J91" t="n">
        <v>201.42</v>
      </c>
      <c r="K91" t="n">
        <v>51.39</v>
      </c>
      <c r="L91" t="n">
        <v>23.25</v>
      </c>
      <c r="M91" t="n">
        <v>16</v>
      </c>
      <c r="N91" t="n">
        <v>41.78</v>
      </c>
      <c r="O91" t="n">
        <v>25076.39</v>
      </c>
      <c r="P91" t="n">
        <v>577.42</v>
      </c>
      <c r="Q91" t="n">
        <v>1367.21</v>
      </c>
      <c r="R91" t="n">
        <v>123.36</v>
      </c>
      <c r="S91" t="n">
        <v>104.26</v>
      </c>
      <c r="T91" t="n">
        <v>8642.59</v>
      </c>
      <c r="U91" t="n">
        <v>0.85</v>
      </c>
      <c r="V91" t="n">
        <v>0.9</v>
      </c>
      <c r="W91" t="n">
        <v>20.68</v>
      </c>
      <c r="X91" t="n">
        <v>0.52</v>
      </c>
      <c r="Y91" t="n">
        <v>1</v>
      </c>
      <c r="Z91" t="n">
        <v>10</v>
      </c>
      <c r="AA91" t="n">
        <v>1278.665486347159</v>
      </c>
      <c r="AB91" t="n">
        <v>1749.526529160171</v>
      </c>
      <c r="AC91" t="n">
        <v>1582.554172693029</v>
      </c>
      <c r="AD91" t="n">
        <v>1278665.486347159</v>
      </c>
      <c r="AE91" t="n">
        <v>1749526.529160171</v>
      </c>
      <c r="AF91" t="n">
        <v>2.580373206691792e-06</v>
      </c>
      <c r="AG91" t="n">
        <v>2.337916666666667</v>
      </c>
      <c r="AH91" t="n">
        <v>1582554.172693029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1.7824</v>
      </c>
      <c r="E92" t="n">
        <v>56.1</v>
      </c>
      <c r="F92" t="n">
        <v>53.09</v>
      </c>
      <c r="G92" t="n">
        <v>167.64</v>
      </c>
      <c r="H92" t="n">
        <v>2.07</v>
      </c>
      <c r="I92" t="n">
        <v>19</v>
      </c>
      <c r="J92" t="n">
        <v>201.82</v>
      </c>
      <c r="K92" t="n">
        <v>51.39</v>
      </c>
      <c r="L92" t="n">
        <v>23.5</v>
      </c>
      <c r="M92" t="n">
        <v>16</v>
      </c>
      <c r="N92" t="n">
        <v>41.93</v>
      </c>
      <c r="O92" t="n">
        <v>25124.89</v>
      </c>
      <c r="P92" t="n">
        <v>576.8099999999999</v>
      </c>
      <c r="Q92" t="n">
        <v>1367.24</v>
      </c>
      <c r="R92" t="n">
        <v>122.97</v>
      </c>
      <c r="S92" t="n">
        <v>104.26</v>
      </c>
      <c r="T92" t="n">
        <v>8448.18</v>
      </c>
      <c r="U92" t="n">
        <v>0.85</v>
      </c>
      <c r="V92" t="n">
        <v>0.9</v>
      </c>
      <c r="W92" t="n">
        <v>20.68</v>
      </c>
      <c r="X92" t="n">
        <v>0.51</v>
      </c>
      <c r="Y92" t="n">
        <v>1</v>
      </c>
      <c r="Z92" t="n">
        <v>10</v>
      </c>
      <c r="AA92" t="n">
        <v>1277.533817977232</v>
      </c>
      <c r="AB92" t="n">
        <v>1747.978130570751</v>
      </c>
      <c r="AC92" t="n">
        <v>1581.153551091792</v>
      </c>
      <c r="AD92" t="n">
        <v>1277533.817977232</v>
      </c>
      <c r="AE92" t="n">
        <v>1747978.130570751</v>
      </c>
      <c r="AF92" t="n">
        <v>2.580807588579457e-06</v>
      </c>
      <c r="AG92" t="n">
        <v>2.3375</v>
      </c>
      <c r="AH92" t="n">
        <v>1581153.551091792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1.7821</v>
      </c>
      <c r="E93" t="n">
        <v>56.11</v>
      </c>
      <c r="F93" t="n">
        <v>53.1</v>
      </c>
      <c r="G93" t="n">
        <v>167.67</v>
      </c>
      <c r="H93" t="n">
        <v>2.09</v>
      </c>
      <c r="I93" t="n">
        <v>19</v>
      </c>
      <c r="J93" t="n">
        <v>202.21</v>
      </c>
      <c r="K93" t="n">
        <v>51.39</v>
      </c>
      <c r="L93" t="n">
        <v>23.75</v>
      </c>
      <c r="M93" t="n">
        <v>17</v>
      </c>
      <c r="N93" t="n">
        <v>42.07</v>
      </c>
      <c r="O93" t="n">
        <v>25173.44</v>
      </c>
      <c r="P93" t="n">
        <v>575.1799999999999</v>
      </c>
      <c r="Q93" t="n">
        <v>1367.16</v>
      </c>
      <c r="R93" t="n">
        <v>123.44</v>
      </c>
      <c r="S93" t="n">
        <v>104.26</v>
      </c>
      <c r="T93" t="n">
        <v>8681.059999999999</v>
      </c>
      <c r="U93" t="n">
        <v>0.84</v>
      </c>
      <c r="V93" t="n">
        <v>0.9</v>
      </c>
      <c r="W93" t="n">
        <v>20.68</v>
      </c>
      <c r="X93" t="n">
        <v>0.52</v>
      </c>
      <c r="Y93" t="n">
        <v>1</v>
      </c>
      <c r="Z93" t="n">
        <v>10</v>
      </c>
      <c r="AA93" t="n">
        <v>1275.625380806259</v>
      </c>
      <c r="AB93" t="n">
        <v>1745.36692263912</v>
      </c>
      <c r="AC93" t="n">
        <v>1578.791553180303</v>
      </c>
      <c r="AD93" t="n">
        <v>1275625.380806259</v>
      </c>
      <c r="AE93" t="n">
        <v>1745366.92263912</v>
      </c>
      <c r="AF93" t="n">
        <v>2.580373206691792e-06</v>
      </c>
      <c r="AG93" t="n">
        <v>2.337916666666667</v>
      </c>
      <c r="AH93" t="n">
        <v>1578791.553180303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1.7823</v>
      </c>
      <c r="E94" t="n">
        <v>56.11</v>
      </c>
      <c r="F94" t="n">
        <v>53.09</v>
      </c>
      <c r="G94" t="n">
        <v>167.65</v>
      </c>
      <c r="H94" t="n">
        <v>2.1</v>
      </c>
      <c r="I94" t="n">
        <v>19</v>
      </c>
      <c r="J94" t="n">
        <v>202.61</v>
      </c>
      <c r="K94" t="n">
        <v>51.39</v>
      </c>
      <c r="L94" t="n">
        <v>24</v>
      </c>
      <c r="M94" t="n">
        <v>17</v>
      </c>
      <c r="N94" t="n">
        <v>42.21</v>
      </c>
      <c r="O94" t="n">
        <v>25222.04</v>
      </c>
      <c r="P94" t="n">
        <v>572.28</v>
      </c>
      <c r="Q94" t="n">
        <v>1367.18</v>
      </c>
      <c r="R94" t="n">
        <v>123.14</v>
      </c>
      <c r="S94" t="n">
        <v>104.26</v>
      </c>
      <c r="T94" t="n">
        <v>8533.190000000001</v>
      </c>
      <c r="U94" t="n">
        <v>0.85</v>
      </c>
      <c r="V94" t="n">
        <v>0.9</v>
      </c>
      <c r="W94" t="n">
        <v>20.68</v>
      </c>
      <c r="X94" t="n">
        <v>0.51</v>
      </c>
      <c r="Y94" t="n">
        <v>1</v>
      </c>
      <c r="Z94" t="n">
        <v>10</v>
      </c>
      <c r="AA94" t="n">
        <v>1271.460781756438</v>
      </c>
      <c r="AB94" t="n">
        <v>1739.668734490012</v>
      </c>
      <c r="AC94" t="n">
        <v>1573.637192110689</v>
      </c>
      <c r="AD94" t="n">
        <v>1271460.781756438</v>
      </c>
      <c r="AE94" t="n">
        <v>1739668.734490013</v>
      </c>
      <c r="AF94" t="n">
        <v>2.580662794616902e-06</v>
      </c>
      <c r="AG94" t="n">
        <v>2.337916666666667</v>
      </c>
      <c r="AH94" t="n">
        <v>1573637.192110689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1.7841</v>
      </c>
      <c r="E95" t="n">
        <v>56.05</v>
      </c>
      <c r="F95" t="n">
        <v>53.07</v>
      </c>
      <c r="G95" t="n">
        <v>176.89</v>
      </c>
      <c r="H95" t="n">
        <v>2.12</v>
      </c>
      <c r="I95" t="n">
        <v>18</v>
      </c>
      <c r="J95" t="n">
        <v>203</v>
      </c>
      <c r="K95" t="n">
        <v>51.39</v>
      </c>
      <c r="L95" t="n">
        <v>24.25</v>
      </c>
      <c r="M95" t="n">
        <v>15</v>
      </c>
      <c r="N95" t="n">
        <v>42.36</v>
      </c>
      <c r="O95" t="n">
        <v>25270.81</v>
      </c>
      <c r="P95" t="n">
        <v>571.79</v>
      </c>
      <c r="Q95" t="n">
        <v>1367.16</v>
      </c>
      <c r="R95" t="n">
        <v>122.56</v>
      </c>
      <c r="S95" t="n">
        <v>104.26</v>
      </c>
      <c r="T95" t="n">
        <v>8245.52</v>
      </c>
      <c r="U95" t="n">
        <v>0.85</v>
      </c>
      <c r="V95" t="n">
        <v>0.9</v>
      </c>
      <c r="W95" t="n">
        <v>20.67</v>
      </c>
      <c r="X95" t="n">
        <v>0.49</v>
      </c>
      <c r="Y95" t="n">
        <v>1</v>
      </c>
      <c r="Z95" t="n">
        <v>10</v>
      </c>
      <c r="AA95" t="n">
        <v>1269.336482094488</v>
      </c>
      <c r="AB95" t="n">
        <v>1736.762173975046</v>
      </c>
      <c r="AC95" t="n">
        <v>1571.008029651888</v>
      </c>
      <c r="AD95" t="n">
        <v>1269336.482094489</v>
      </c>
      <c r="AE95" t="n">
        <v>1736762.173975046</v>
      </c>
      <c r="AF95" t="n">
        <v>2.583269085942891e-06</v>
      </c>
      <c r="AG95" t="n">
        <v>2.335416666666667</v>
      </c>
      <c r="AH95" t="n">
        <v>1571008.029651888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1.7843</v>
      </c>
      <c r="E96" t="n">
        <v>56.05</v>
      </c>
      <c r="F96" t="n">
        <v>53.06</v>
      </c>
      <c r="G96" t="n">
        <v>176.88</v>
      </c>
      <c r="H96" t="n">
        <v>2.14</v>
      </c>
      <c r="I96" t="n">
        <v>18</v>
      </c>
      <c r="J96" t="n">
        <v>203.4</v>
      </c>
      <c r="K96" t="n">
        <v>51.39</v>
      </c>
      <c r="L96" t="n">
        <v>24.5</v>
      </c>
      <c r="M96" t="n">
        <v>14</v>
      </c>
      <c r="N96" t="n">
        <v>42.5</v>
      </c>
      <c r="O96" t="n">
        <v>25319.51</v>
      </c>
      <c r="P96" t="n">
        <v>572.42</v>
      </c>
      <c r="Q96" t="n">
        <v>1367.18</v>
      </c>
      <c r="R96" t="n">
        <v>122.55</v>
      </c>
      <c r="S96" t="n">
        <v>104.26</v>
      </c>
      <c r="T96" t="n">
        <v>8238.91</v>
      </c>
      <c r="U96" t="n">
        <v>0.85</v>
      </c>
      <c r="V96" t="n">
        <v>0.9</v>
      </c>
      <c r="W96" t="n">
        <v>20.67</v>
      </c>
      <c r="X96" t="n">
        <v>0.49</v>
      </c>
      <c r="Y96" t="n">
        <v>1</v>
      </c>
      <c r="Z96" t="n">
        <v>10</v>
      </c>
      <c r="AA96" t="n">
        <v>1269.962226879293</v>
      </c>
      <c r="AB96" t="n">
        <v>1737.618345595527</v>
      </c>
      <c r="AC96" t="n">
        <v>1571.782489454554</v>
      </c>
      <c r="AD96" t="n">
        <v>1269962.226879293</v>
      </c>
      <c r="AE96" t="n">
        <v>1737618.345595527</v>
      </c>
      <c r="AF96" t="n">
        <v>2.583558673868001e-06</v>
      </c>
      <c r="AG96" t="n">
        <v>2.335416666666667</v>
      </c>
      <c r="AH96" t="n">
        <v>1571782.489454554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1.7839</v>
      </c>
      <c r="E97" t="n">
        <v>56.06</v>
      </c>
      <c r="F97" t="n">
        <v>53.08</v>
      </c>
      <c r="G97" t="n">
        <v>176.92</v>
      </c>
      <c r="H97" t="n">
        <v>2.16</v>
      </c>
      <c r="I97" t="n">
        <v>18</v>
      </c>
      <c r="J97" t="n">
        <v>203.79</v>
      </c>
      <c r="K97" t="n">
        <v>51.39</v>
      </c>
      <c r="L97" t="n">
        <v>24.75</v>
      </c>
      <c r="M97" t="n">
        <v>13</v>
      </c>
      <c r="N97" t="n">
        <v>42.65</v>
      </c>
      <c r="O97" t="n">
        <v>25368.26</v>
      </c>
      <c r="P97" t="n">
        <v>572.5599999999999</v>
      </c>
      <c r="Q97" t="n">
        <v>1367.27</v>
      </c>
      <c r="R97" t="n">
        <v>122.67</v>
      </c>
      <c r="S97" t="n">
        <v>104.26</v>
      </c>
      <c r="T97" t="n">
        <v>8299.299999999999</v>
      </c>
      <c r="U97" t="n">
        <v>0.85</v>
      </c>
      <c r="V97" t="n">
        <v>0.9</v>
      </c>
      <c r="W97" t="n">
        <v>20.68</v>
      </c>
      <c r="X97" t="n">
        <v>0.5</v>
      </c>
      <c r="Y97" t="n">
        <v>1</v>
      </c>
      <c r="Z97" t="n">
        <v>10</v>
      </c>
      <c r="AA97" t="n">
        <v>1270.612748429164</v>
      </c>
      <c r="AB97" t="n">
        <v>1738.508417879047</v>
      </c>
      <c r="AC97" t="n">
        <v>1572.587614488559</v>
      </c>
      <c r="AD97" t="n">
        <v>1270612.748429165</v>
      </c>
      <c r="AE97" t="n">
        <v>1738508.417879047</v>
      </c>
      <c r="AF97" t="n">
        <v>2.582979498017781e-06</v>
      </c>
      <c r="AG97" t="n">
        <v>2.335833333333333</v>
      </c>
      <c r="AH97" t="n">
        <v>1572587.614488559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1.7841</v>
      </c>
      <c r="E98" t="n">
        <v>56.05</v>
      </c>
      <c r="F98" t="n">
        <v>53.07</v>
      </c>
      <c r="G98" t="n">
        <v>176.9</v>
      </c>
      <c r="H98" t="n">
        <v>2.17</v>
      </c>
      <c r="I98" t="n">
        <v>18</v>
      </c>
      <c r="J98" t="n">
        <v>204.19</v>
      </c>
      <c r="K98" t="n">
        <v>51.39</v>
      </c>
      <c r="L98" t="n">
        <v>25</v>
      </c>
      <c r="M98" t="n">
        <v>11</v>
      </c>
      <c r="N98" t="n">
        <v>42.79</v>
      </c>
      <c r="O98" t="n">
        <v>25417.05</v>
      </c>
      <c r="P98" t="n">
        <v>572.66</v>
      </c>
      <c r="Q98" t="n">
        <v>1367.23</v>
      </c>
      <c r="R98" t="n">
        <v>122.3</v>
      </c>
      <c r="S98" t="n">
        <v>104.26</v>
      </c>
      <c r="T98" t="n">
        <v>8114.93</v>
      </c>
      <c r="U98" t="n">
        <v>0.85</v>
      </c>
      <c r="V98" t="n">
        <v>0.9</v>
      </c>
      <c r="W98" t="n">
        <v>20.68</v>
      </c>
      <c r="X98" t="n">
        <v>0.49</v>
      </c>
      <c r="Y98" t="n">
        <v>1</v>
      </c>
      <c r="Z98" t="n">
        <v>10</v>
      </c>
      <c r="AA98" t="n">
        <v>1270.515913729051</v>
      </c>
      <c r="AB98" t="n">
        <v>1738.375924370307</v>
      </c>
      <c r="AC98" t="n">
        <v>1572.467765974337</v>
      </c>
      <c r="AD98" t="n">
        <v>1270515.913729051</v>
      </c>
      <c r="AE98" t="n">
        <v>1738375.924370307</v>
      </c>
      <c r="AF98" t="n">
        <v>2.583269085942891e-06</v>
      </c>
      <c r="AG98" t="n">
        <v>2.335416666666667</v>
      </c>
      <c r="AH98" t="n">
        <v>1572467.765974337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1.7841</v>
      </c>
      <c r="E99" t="n">
        <v>56.05</v>
      </c>
      <c r="F99" t="n">
        <v>53.07</v>
      </c>
      <c r="G99" t="n">
        <v>176.89</v>
      </c>
      <c r="H99" t="n">
        <v>2.19</v>
      </c>
      <c r="I99" t="n">
        <v>18</v>
      </c>
      <c r="J99" t="n">
        <v>204.58</v>
      </c>
      <c r="K99" t="n">
        <v>51.39</v>
      </c>
      <c r="L99" t="n">
        <v>25.25</v>
      </c>
      <c r="M99" t="n">
        <v>6</v>
      </c>
      <c r="N99" t="n">
        <v>42.94</v>
      </c>
      <c r="O99" t="n">
        <v>25465.9</v>
      </c>
      <c r="P99" t="n">
        <v>570.67</v>
      </c>
      <c r="Q99" t="n">
        <v>1367.23</v>
      </c>
      <c r="R99" t="n">
        <v>122.2</v>
      </c>
      <c r="S99" t="n">
        <v>104.26</v>
      </c>
      <c r="T99" t="n">
        <v>8067.35</v>
      </c>
      <c r="U99" t="n">
        <v>0.85</v>
      </c>
      <c r="V99" t="n">
        <v>0.9</v>
      </c>
      <c r="W99" t="n">
        <v>20.68</v>
      </c>
      <c r="X99" t="n">
        <v>0.49</v>
      </c>
      <c r="Y99" t="n">
        <v>1</v>
      </c>
      <c r="Z99" t="n">
        <v>10</v>
      </c>
      <c r="AA99" t="n">
        <v>1267.818133323557</v>
      </c>
      <c r="AB99" t="n">
        <v>1734.684702201837</v>
      </c>
      <c r="AC99" t="n">
        <v>1569.128828868963</v>
      </c>
      <c r="AD99" t="n">
        <v>1267818.133323557</v>
      </c>
      <c r="AE99" t="n">
        <v>1734684.702201837</v>
      </c>
      <c r="AF99" t="n">
        <v>2.583269085942891e-06</v>
      </c>
      <c r="AG99" t="n">
        <v>2.335416666666667</v>
      </c>
      <c r="AH99" t="n">
        <v>1569128.828868964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1.7838</v>
      </c>
      <c r="E100" t="n">
        <v>56.06</v>
      </c>
      <c r="F100" t="n">
        <v>53.08</v>
      </c>
      <c r="G100" t="n">
        <v>176.92</v>
      </c>
      <c r="H100" t="n">
        <v>2.21</v>
      </c>
      <c r="I100" t="n">
        <v>18</v>
      </c>
      <c r="J100" t="n">
        <v>204.98</v>
      </c>
      <c r="K100" t="n">
        <v>51.39</v>
      </c>
      <c r="L100" t="n">
        <v>25.5</v>
      </c>
      <c r="M100" t="n">
        <v>5</v>
      </c>
      <c r="N100" t="n">
        <v>43.09</v>
      </c>
      <c r="O100" t="n">
        <v>25514.8</v>
      </c>
      <c r="P100" t="n">
        <v>569.84</v>
      </c>
      <c r="Q100" t="n">
        <v>1367.2</v>
      </c>
      <c r="R100" t="n">
        <v>122.39</v>
      </c>
      <c r="S100" t="n">
        <v>104.26</v>
      </c>
      <c r="T100" t="n">
        <v>8162.48</v>
      </c>
      <c r="U100" t="n">
        <v>0.85</v>
      </c>
      <c r="V100" t="n">
        <v>0.9</v>
      </c>
      <c r="W100" t="n">
        <v>20.69</v>
      </c>
      <c r="X100" t="n">
        <v>0.5</v>
      </c>
      <c r="Y100" t="n">
        <v>1</v>
      </c>
      <c r="Z100" t="n">
        <v>10</v>
      </c>
      <c r="AA100" t="n">
        <v>1266.994605362112</v>
      </c>
      <c r="AB100" t="n">
        <v>1733.557914913499</v>
      </c>
      <c r="AC100" t="n">
        <v>1568.109580577969</v>
      </c>
      <c r="AD100" t="n">
        <v>1266994.605362112</v>
      </c>
      <c r="AE100" t="n">
        <v>1733557.914913499</v>
      </c>
      <c r="AF100" t="n">
        <v>2.582834704055226e-06</v>
      </c>
      <c r="AG100" t="n">
        <v>2.335833333333333</v>
      </c>
      <c r="AH100" t="n">
        <v>1568109.580577969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1.7835</v>
      </c>
      <c r="E101" t="n">
        <v>56.07</v>
      </c>
      <c r="F101" t="n">
        <v>53.09</v>
      </c>
      <c r="G101" t="n">
        <v>176.95</v>
      </c>
      <c r="H101" t="n">
        <v>2.23</v>
      </c>
      <c r="I101" t="n">
        <v>18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569.8099999999999</v>
      </c>
      <c r="Q101" t="n">
        <v>1367.3</v>
      </c>
      <c r="R101" t="n">
        <v>122.64</v>
      </c>
      <c r="S101" t="n">
        <v>104.26</v>
      </c>
      <c r="T101" t="n">
        <v>8286.58</v>
      </c>
      <c r="U101" t="n">
        <v>0.85</v>
      </c>
      <c r="V101" t="n">
        <v>0.9</v>
      </c>
      <c r="W101" t="n">
        <v>20.69</v>
      </c>
      <c r="X101" t="n">
        <v>0.51</v>
      </c>
      <c r="Y101" t="n">
        <v>1</v>
      </c>
      <c r="Z101" t="n">
        <v>10</v>
      </c>
      <c r="AA101" t="n">
        <v>1267.255698697668</v>
      </c>
      <c r="AB101" t="n">
        <v>1733.915154333831</v>
      </c>
      <c r="AC101" t="n">
        <v>1568.432725569413</v>
      </c>
      <c r="AD101" t="n">
        <v>1267255.698697668</v>
      </c>
      <c r="AE101" t="n">
        <v>1733915.154333831</v>
      </c>
      <c r="AF101" t="n">
        <v>2.582400322167561e-06</v>
      </c>
      <c r="AG101" t="n">
        <v>2.33625</v>
      </c>
      <c r="AH101" t="n">
        <v>1568432.725569413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1.7835</v>
      </c>
      <c r="E102" t="n">
        <v>56.07</v>
      </c>
      <c r="F102" t="n">
        <v>53.09</v>
      </c>
      <c r="G102" t="n">
        <v>176.96</v>
      </c>
      <c r="H102" t="n">
        <v>2.24</v>
      </c>
      <c r="I102" t="n">
        <v>18</v>
      </c>
      <c r="J102" t="n">
        <v>205.77</v>
      </c>
      <c r="K102" t="n">
        <v>51.39</v>
      </c>
      <c r="L102" t="n">
        <v>26</v>
      </c>
      <c r="M102" t="n">
        <v>1</v>
      </c>
      <c r="N102" t="n">
        <v>43.38</v>
      </c>
      <c r="O102" t="n">
        <v>25612.75</v>
      </c>
      <c r="P102" t="n">
        <v>570.63</v>
      </c>
      <c r="Q102" t="n">
        <v>1367.24</v>
      </c>
      <c r="R102" t="n">
        <v>122.67</v>
      </c>
      <c r="S102" t="n">
        <v>104.26</v>
      </c>
      <c r="T102" t="n">
        <v>8302.66</v>
      </c>
      <c r="U102" t="n">
        <v>0.85</v>
      </c>
      <c r="V102" t="n">
        <v>0.9</v>
      </c>
      <c r="W102" t="n">
        <v>20.69</v>
      </c>
      <c r="X102" t="n">
        <v>0.51</v>
      </c>
      <c r="Y102" t="n">
        <v>1</v>
      </c>
      <c r="Z102" t="n">
        <v>10</v>
      </c>
      <c r="AA102" t="n">
        <v>1268.367720882487</v>
      </c>
      <c r="AB102" t="n">
        <v>1735.436672146057</v>
      </c>
      <c r="AC102" t="n">
        <v>1569.809031857103</v>
      </c>
      <c r="AD102" t="n">
        <v>1268367.720882487</v>
      </c>
      <c r="AE102" t="n">
        <v>1735436.672146057</v>
      </c>
      <c r="AF102" t="n">
        <v>2.582400322167561e-06</v>
      </c>
      <c r="AG102" t="n">
        <v>2.33625</v>
      </c>
      <c r="AH102" t="n">
        <v>1569809.031857104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1.7832</v>
      </c>
      <c r="E103" t="n">
        <v>56.08</v>
      </c>
      <c r="F103" t="n">
        <v>53.1</v>
      </c>
      <c r="G103" t="n">
        <v>176.98</v>
      </c>
      <c r="H103" t="n">
        <v>2.26</v>
      </c>
      <c r="I103" t="n">
        <v>18</v>
      </c>
      <c r="J103" t="n">
        <v>206.17</v>
      </c>
      <c r="K103" t="n">
        <v>51.39</v>
      </c>
      <c r="L103" t="n">
        <v>26.25</v>
      </c>
      <c r="M103" t="n">
        <v>0</v>
      </c>
      <c r="N103" t="n">
        <v>43.53</v>
      </c>
      <c r="O103" t="n">
        <v>25661.8</v>
      </c>
      <c r="P103" t="n">
        <v>571.62</v>
      </c>
      <c r="Q103" t="n">
        <v>1367.34</v>
      </c>
      <c r="R103" t="n">
        <v>122.79</v>
      </c>
      <c r="S103" t="n">
        <v>104.26</v>
      </c>
      <c r="T103" t="n">
        <v>8358.75</v>
      </c>
      <c r="U103" t="n">
        <v>0.85</v>
      </c>
      <c r="V103" t="n">
        <v>0.9</v>
      </c>
      <c r="W103" t="n">
        <v>20.69</v>
      </c>
      <c r="X103" t="n">
        <v>0.52</v>
      </c>
      <c r="Y103" t="n">
        <v>1</v>
      </c>
      <c r="Z103" t="n">
        <v>10</v>
      </c>
      <c r="AA103" t="n">
        <v>1270.012567626561</v>
      </c>
      <c r="AB103" t="n">
        <v>1737.687224026816</v>
      </c>
      <c r="AC103" t="n">
        <v>1571.844794225033</v>
      </c>
      <c r="AD103" t="n">
        <v>1270012.567626561</v>
      </c>
      <c r="AE103" t="n">
        <v>1737687.224026816</v>
      </c>
      <c r="AF103" t="n">
        <v>2.581965940279897e-06</v>
      </c>
      <c r="AG103" t="n">
        <v>2.336666666666666</v>
      </c>
      <c r="AH103" t="n">
        <v>1571844.794225033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1.5596</v>
      </c>
      <c r="E2" t="n">
        <v>64.12</v>
      </c>
      <c r="F2" t="n">
        <v>59.46</v>
      </c>
      <c r="G2" t="n">
        <v>14.99</v>
      </c>
      <c r="H2" t="n">
        <v>0.34</v>
      </c>
      <c r="I2" t="n">
        <v>238</v>
      </c>
      <c r="J2" t="n">
        <v>51.33</v>
      </c>
      <c r="K2" t="n">
        <v>24.83</v>
      </c>
      <c r="L2" t="n">
        <v>1</v>
      </c>
      <c r="M2" t="n">
        <v>236</v>
      </c>
      <c r="N2" t="n">
        <v>5.51</v>
      </c>
      <c r="O2" t="n">
        <v>6564.78</v>
      </c>
      <c r="P2" t="n">
        <v>329.49</v>
      </c>
      <c r="Q2" t="n">
        <v>1368.19</v>
      </c>
      <c r="R2" t="n">
        <v>330.42</v>
      </c>
      <c r="S2" t="n">
        <v>104.26</v>
      </c>
      <c r="T2" t="n">
        <v>111077.41</v>
      </c>
      <c r="U2" t="n">
        <v>0.32</v>
      </c>
      <c r="V2" t="n">
        <v>0.8100000000000001</v>
      </c>
      <c r="W2" t="n">
        <v>21.03</v>
      </c>
      <c r="X2" t="n">
        <v>6.87</v>
      </c>
      <c r="Y2" t="n">
        <v>1</v>
      </c>
      <c r="Z2" t="n">
        <v>10</v>
      </c>
      <c r="AA2" t="n">
        <v>873.0486270217557</v>
      </c>
      <c r="AB2" t="n">
        <v>1194.543647678255</v>
      </c>
      <c r="AC2" t="n">
        <v>1080.538078496381</v>
      </c>
      <c r="AD2" t="n">
        <v>873048.6270217557</v>
      </c>
      <c r="AE2" t="n">
        <v>1194543.647678254</v>
      </c>
      <c r="AF2" t="n">
        <v>4.047954968981341e-06</v>
      </c>
      <c r="AG2" t="n">
        <v>2.671666666666667</v>
      </c>
      <c r="AH2" t="n">
        <v>1080538.078496381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1.6182</v>
      </c>
      <c r="E3" t="n">
        <v>61.8</v>
      </c>
      <c r="F3" t="n">
        <v>57.82</v>
      </c>
      <c r="G3" t="n">
        <v>19.06</v>
      </c>
      <c r="H3" t="n">
        <v>0.42</v>
      </c>
      <c r="I3" t="n">
        <v>182</v>
      </c>
      <c r="J3" t="n">
        <v>51.62</v>
      </c>
      <c r="K3" t="n">
        <v>24.83</v>
      </c>
      <c r="L3" t="n">
        <v>1.25</v>
      </c>
      <c r="M3" t="n">
        <v>180</v>
      </c>
      <c r="N3" t="n">
        <v>5.54</v>
      </c>
      <c r="O3" t="n">
        <v>6599.8</v>
      </c>
      <c r="P3" t="n">
        <v>315.37</v>
      </c>
      <c r="Q3" t="n">
        <v>1367.84</v>
      </c>
      <c r="R3" t="n">
        <v>277.2</v>
      </c>
      <c r="S3" t="n">
        <v>104.26</v>
      </c>
      <c r="T3" t="n">
        <v>84744.53</v>
      </c>
      <c r="U3" t="n">
        <v>0.38</v>
      </c>
      <c r="V3" t="n">
        <v>0.83</v>
      </c>
      <c r="W3" t="n">
        <v>20.93</v>
      </c>
      <c r="X3" t="n">
        <v>5.23</v>
      </c>
      <c r="Y3" t="n">
        <v>1</v>
      </c>
      <c r="Z3" t="n">
        <v>10</v>
      </c>
      <c r="AA3" t="n">
        <v>811.4424688768793</v>
      </c>
      <c r="AB3" t="n">
        <v>1110.251384232555</v>
      </c>
      <c r="AC3" t="n">
        <v>1004.290550369004</v>
      </c>
      <c r="AD3" t="n">
        <v>811442.4688768793</v>
      </c>
      <c r="AE3" t="n">
        <v>1110251.384232556</v>
      </c>
      <c r="AF3" t="n">
        <v>4.20005176378918e-06</v>
      </c>
      <c r="AG3" t="n">
        <v>2.575</v>
      </c>
      <c r="AH3" t="n">
        <v>1004290.550369004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1.6567</v>
      </c>
      <c r="E4" t="n">
        <v>60.36</v>
      </c>
      <c r="F4" t="n">
        <v>56.81</v>
      </c>
      <c r="G4" t="n">
        <v>23.19</v>
      </c>
      <c r="H4" t="n">
        <v>0.5</v>
      </c>
      <c r="I4" t="n">
        <v>147</v>
      </c>
      <c r="J4" t="n">
        <v>51.9</v>
      </c>
      <c r="K4" t="n">
        <v>24.83</v>
      </c>
      <c r="L4" t="n">
        <v>1.5</v>
      </c>
      <c r="M4" t="n">
        <v>145</v>
      </c>
      <c r="N4" t="n">
        <v>5.57</v>
      </c>
      <c r="O4" t="n">
        <v>6634.84</v>
      </c>
      <c r="P4" t="n">
        <v>304.63</v>
      </c>
      <c r="Q4" t="n">
        <v>1367.69</v>
      </c>
      <c r="R4" t="n">
        <v>244.43</v>
      </c>
      <c r="S4" t="n">
        <v>104.26</v>
      </c>
      <c r="T4" t="n">
        <v>68535.78</v>
      </c>
      <c r="U4" t="n">
        <v>0.43</v>
      </c>
      <c r="V4" t="n">
        <v>0.84</v>
      </c>
      <c r="W4" t="n">
        <v>20.88</v>
      </c>
      <c r="X4" t="n">
        <v>4.23</v>
      </c>
      <c r="Y4" t="n">
        <v>1</v>
      </c>
      <c r="Z4" t="n">
        <v>10</v>
      </c>
      <c r="AA4" t="n">
        <v>771.5608738021252</v>
      </c>
      <c r="AB4" t="n">
        <v>1055.683626399478</v>
      </c>
      <c r="AC4" t="n">
        <v>954.9306627571867</v>
      </c>
      <c r="AD4" t="n">
        <v>771560.8738021252</v>
      </c>
      <c r="AE4" t="n">
        <v>1055683.626399478</v>
      </c>
      <c r="AF4" t="n">
        <v>4.299978838876242e-06</v>
      </c>
      <c r="AG4" t="n">
        <v>2.515</v>
      </c>
      <c r="AH4" t="n">
        <v>954930.6627571867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1.6864</v>
      </c>
      <c r="E5" t="n">
        <v>59.3</v>
      </c>
      <c r="F5" t="n">
        <v>56.06</v>
      </c>
      <c r="G5" t="n">
        <v>27.57</v>
      </c>
      <c r="H5" t="n">
        <v>0.58</v>
      </c>
      <c r="I5" t="n">
        <v>122</v>
      </c>
      <c r="J5" t="n">
        <v>52.19</v>
      </c>
      <c r="K5" t="n">
        <v>24.83</v>
      </c>
      <c r="L5" t="n">
        <v>1.75</v>
      </c>
      <c r="M5" t="n">
        <v>120</v>
      </c>
      <c r="N5" t="n">
        <v>5.61</v>
      </c>
      <c r="O5" t="n">
        <v>6670.02</v>
      </c>
      <c r="P5" t="n">
        <v>294.97</v>
      </c>
      <c r="Q5" t="n">
        <v>1367.68</v>
      </c>
      <c r="R5" t="n">
        <v>219.5</v>
      </c>
      <c r="S5" t="n">
        <v>104.26</v>
      </c>
      <c r="T5" t="n">
        <v>56194.65</v>
      </c>
      <c r="U5" t="n">
        <v>0.48</v>
      </c>
      <c r="V5" t="n">
        <v>0.86</v>
      </c>
      <c r="W5" t="n">
        <v>20.84</v>
      </c>
      <c r="X5" t="n">
        <v>3.47</v>
      </c>
      <c r="Y5" t="n">
        <v>1</v>
      </c>
      <c r="Z5" t="n">
        <v>10</v>
      </c>
      <c r="AA5" t="n">
        <v>740.1206496411243</v>
      </c>
      <c r="AB5" t="n">
        <v>1012.665724657599</v>
      </c>
      <c r="AC5" t="n">
        <v>916.0183291815486</v>
      </c>
      <c r="AD5" t="n">
        <v>740120.6496411243</v>
      </c>
      <c r="AE5" t="n">
        <v>1012665.724657599</v>
      </c>
      <c r="AF5" t="n">
        <v>4.377065439657689e-06</v>
      </c>
      <c r="AG5" t="n">
        <v>2.470833333333333</v>
      </c>
      <c r="AH5" t="n">
        <v>916018.3291815486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1.7077</v>
      </c>
      <c r="E6" t="n">
        <v>58.56</v>
      </c>
      <c r="F6" t="n">
        <v>55.54</v>
      </c>
      <c r="G6" t="n">
        <v>32.04</v>
      </c>
      <c r="H6" t="n">
        <v>0.66</v>
      </c>
      <c r="I6" t="n">
        <v>104</v>
      </c>
      <c r="J6" t="n">
        <v>52.47</v>
      </c>
      <c r="K6" t="n">
        <v>24.83</v>
      </c>
      <c r="L6" t="n">
        <v>2</v>
      </c>
      <c r="M6" t="n">
        <v>102</v>
      </c>
      <c r="N6" t="n">
        <v>5.64</v>
      </c>
      <c r="O6" t="n">
        <v>6705.1</v>
      </c>
      <c r="P6" t="n">
        <v>286.7</v>
      </c>
      <c r="Q6" t="n">
        <v>1367.72</v>
      </c>
      <c r="R6" t="n">
        <v>202.76</v>
      </c>
      <c r="S6" t="n">
        <v>104.26</v>
      </c>
      <c r="T6" t="n">
        <v>47914.01</v>
      </c>
      <c r="U6" t="n">
        <v>0.51</v>
      </c>
      <c r="V6" t="n">
        <v>0.86</v>
      </c>
      <c r="W6" t="n">
        <v>20.81</v>
      </c>
      <c r="X6" t="n">
        <v>2.95</v>
      </c>
      <c r="Y6" t="n">
        <v>1</v>
      </c>
      <c r="Z6" t="n">
        <v>10</v>
      </c>
      <c r="AA6" t="n">
        <v>716.5071460052825</v>
      </c>
      <c r="AB6" t="n">
        <v>980.3566872287836</v>
      </c>
      <c r="AC6" t="n">
        <v>886.7928209389202</v>
      </c>
      <c r="AD6" t="n">
        <v>716507.1460052825</v>
      </c>
      <c r="AE6" t="n">
        <v>980356.6872287836</v>
      </c>
      <c r="AF6" t="n">
        <v>4.432349769511051e-06</v>
      </c>
      <c r="AG6" t="n">
        <v>2.44</v>
      </c>
      <c r="AH6" t="n">
        <v>886792.8209389201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1.7245</v>
      </c>
      <c r="E7" t="n">
        <v>57.99</v>
      </c>
      <c r="F7" t="n">
        <v>55.14</v>
      </c>
      <c r="G7" t="n">
        <v>36.76</v>
      </c>
      <c r="H7" t="n">
        <v>0.74</v>
      </c>
      <c r="I7" t="n">
        <v>90</v>
      </c>
      <c r="J7" t="n">
        <v>52.75</v>
      </c>
      <c r="K7" t="n">
        <v>24.83</v>
      </c>
      <c r="L7" t="n">
        <v>2.25</v>
      </c>
      <c r="M7" t="n">
        <v>88</v>
      </c>
      <c r="N7" t="n">
        <v>5.68</v>
      </c>
      <c r="O7" t="n">
        <v>6740.19</v>
      </c>
      <c r="P7" t="n">
        <v>278.99</v>
      </c>
      <c r="Q7" t="n">
        <v>1367.53</v>
      </c>
      <c r="R7" t="n">
        <v>189.38</v>
      </c>
      <c r="S7" t="n">
        <v>104.26</v>
      </c>
      <c r="T7" t="n">
        <v>41298.3</v>
      </c>
      <c r="U7" t="n">
        <v>0.55</v>
      </c>
      <c r="V7" t="n">
        <v>0.87</v>
      </c>
      <c r="W7" t="n">
        <v>20.8</v>
      </c>
      <c r="X7" t="n">
        <v>2.56</v>
      </c>
      <c r="Y7" t="n">
        <v>1</v>
      </c>
      <c r="Z7" t="n">
        <v>10</v>
      </c>
      <c r="AA7" t="n">
        <v>696.6810078186907</v>
      </c>
      <c r="AB7" t="n">
        <v>953.2296902944029</v>
      </c>
      <c r="AC7" t="n">
        <v>862.2547865189773</v>
      </c>
      <c r="AD7" t="n">
        <v>696681.0078186906</v>
      </c>
      <c r="AE7" t="n">
        <v>953229.6902944029</v>
      </c>
      <c r="AF7" t="n">
        <v>4.475954311367223e-06</v>
      </c>
      <c r="AG7" t="n">
        <v>2.41625</v>
      </c>
      <c r="AH7" t="n">
        <v>862254.7865189773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1.7386</v>
      </c>
      <c r="E8" t="n">
        <v>57.52</v>
      </c>
      <c r="F8" t="n">
        <v>54.81</v>
      </c>
      <c r="G8" t="n">
        <v>41.62</v>
      </c>
      <c r="H8" t="n">
        <v>0.82</v>
      </c>
      <c r="I8" t="n">
        <v>79</v>
      </c>
      <c r="J8" t="n">
        <v>53.04</v>
      </c>
      <c r="K8" t="n">
        <v>24.83</v>
      </c>
      <c r="L8" t="n">
        <v>2.5</v>
      </c>
      <c r="M8" t="n">
        <v>73</v>
      </c>
      <c r="N8" t="n">
        <v>5.71</v>
      </c>
      <c r="O8" t="n">
        <v>6775.31</v>
      </c>
      <c r="P8" t="n">
        <v>271.24</v>
      </c>
      <c r="Q8" t="n">
        <v>1367.47</v>
      </c>
      <c r="R8" t="n">
        <v>178.89</v>
      </c>
      <c r="S8" t="n">
        <v>104.26</v>
      </c>
      <c r="T8" t="n">
        <v>36108.23</v>
      </c>
      <c r="U8" t="n">
        <v>0.58</v>
      </c>
      <c r="V8" t="n">
        <v>0.87</v>
      </c>
      <c r="W8" t="n">
        <v>20.77</v>
      </c>
      <c r="X8" t="n">
        <v>2.22</v>
      </c>
      <c r="Y8" t="n">
        <v>1</v>
      </c>
      <c r="Z8" t="n">
        <v>10</v>
      </c>
      <c r="AA8" t="n">
        <v>678.5864766448449</v>
      </c>
      <c r="AB8" t="n">
        <v>928.471954467971</v>
      </c>
      <c r="AC8" t="n">
        <v>839.8598942521197</v>
      </c>
      <c r="AD8" t="n">
        <v>678586.4766448449</v>
      </c>
      <c r="AE8" t="n">
        <v>928471.954467971</v>
      </c>
      <c r="AF8" t="n">
        <v>4.512550980425081e-06</v>
      </c>
      <c r="AG8" t="n">
        <v>2.396666666666667</v>
      </c>
      <c r="AH8" t="n">
        <v>839859.8942521197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1.7453</v>
      </c>
      <c r="E9" t="n">
        <v>57.3</v>
      </c>
      <c r="F9" t="n">
        <v>54.67</v>
      </c>
      <c r="G9" t="n">
        <v>45.56</v>
      </c>
      <c r="H9" t="n">
        <v>0.89</v>
      </c>
      <c r="I9" t="n">
        <v>72</v>
      </c>
      <c r="J9" t="n">
        <v>53.32</v>
      </c>
      <c r="K9" t="n">
        <v>24.83</v>
      </c>
      <c r="L9" t="n">
        <v>2.75</v>
      </c>
      <c r="M9" t="n">
        <v>36</v>
      </c>
      <c r="N9" t="n">
        <v>5.75</v>
      </c>
      <c r="O9" t="n">
        <v>6810.44</v>
      </c>
      <c r="P9" t="n">
        <v>266.57</v>
      </c>
      <c r="Q9" t="n">
        <v>1367.79</v>
      </c>
      <c r="R9" t="n">
        <v>172.72</v>
      </c>
      <c r="S9" t="n">
        <v>104.26</v>
      </c>
      <c r="T9" t="n">
        <v>33055.77</v>
      </c>
      <c r="U9" t="n">
        <v>0.6</v>
      </c>
      <c r="V9" t="n">
        <v>0.88</v>
      </c>
      <c r="W9" t="n">
        <v>20.81</v>
      </c>
      <c r="X9" t="n">
        <v>2.08</v>
      </c>
      <c r="Y9" t="n">
        <v>1</v>
      </c>
      <c r="Z9" t="n">
        <v>10</v>
      </c>
      <c r="AA9" t="n">
        <v>668.8077341958714</v>
      </c>
      <c r="AB9" t="n">
        <v>915.0922476416158</v>
      </c>
      <c r="AC9" t="n">
        <v>827.7571278667353</v>
      </c>
      <c r="AD9" t="n">
        <v>668807.7341958714</v>
      </c>
      <c r="AE9" t="n">
        <v>915092.2476416158</v>
      </c>
      <c r="AF9" t="n">
        <v>4.529940886998675e-06</v>
      </c>
      <c r="AG9" t="n">
        <v>2.3875</v>
      </c>
      <c r="AH9" t="n">
        <v>827757.1278667353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1.7482</v>
      </c>
      <c r="E10" t="n">
        <v>57.2</v>
      </c>
      <c r="F10" t="n">
        <v>54.6</v>
      </c>
      <c r="G10" t="n">
        <v>46.8</v>
      </c>
      <c r="H10" t="n">
        <v>0.97</v>
      </c>
      <c r="I10" t="n">
        <v>70</v>
      </c>
      <c r="J10" t="n">
        <v>53.61</v>
      </c>
      <c r="K10" t="n">
        <v>24.83</v>
      </c>
      <c r="L10" t="n">
        <v>3</v>
      </c>
      <c r="M10" t="n">
        <v>6</v>
      </c>
      <c r="N10" t="n">
        <v>5.78</v>
      </c>
      <c r="O10" t="n">
        <v>6845.59</v>
      </c>
      <c r="P10" t="n">
        <v>265.17</v>
      </c>
      <c r="Q10" t="n">
        <v>1367.85</v>
      </c>
      <c r="R10" t="n">
        <v>169.72</v>
      </c>
      <c r="S10" t="n">
        <v>104.26</v>
      </c>
      <c r="T10" t="n">
        <v>31564.99</v>
      </c>
      <c r="U10" t="n">
        <v>0.61</v>
      </c>
      <c r="V10" t="n">
        <v>0.88</v>
      </c>
      <c r="W10" t="n">
        <v>20.83</v>
      </c>
      <c r="X10" t="n">
        <v>2.02</v>
      </c>
      <c r="Y10" t="n">
        <v>1</v>
      </c>
      <c r="Z10" t="n">
        <v>10</v>
      </c>
      <c r="AA10" t="n">
        <v>665.4085667323811</v>
      </c>
      <c r="AB10" t="n">
        <v>910.4413567573838</v>
      </c>
      <c r="AC10" t="n">
        <v>823.5501114809281</v>
      </c>
      <c r="AD10" t="n">
        <v>665408.5667323811</v>
      </c>
      <c r="AE10" t="n">
        <v>910441.3567573838</v>
      </c>
      <c r="AF10" t="n">
        <v>4.537467861485753e-06</v>
      </c>
      <c r="AG10" t="n">
        <v>2.383333333333333</v>
      </c>
      <c r="AH10" t="n">
        <v>823550.111480928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1.7474</v>
      </c>
      <c r="E11" t="n">
        <v>57.23</v>
      </c>
      <c r="F11" t="n">
        <v>54.63</v>
      </c>
      <c r="G11" t="n">
        <v>46.82</v>
      </c>
      <c r="H11" t="n">
        <v>1.04</v>
      </c>
      <c r="I11" t="n">
        <v>70</v>
      </c>
      <c r="J11" t="n">
        <v>53.89</v>
      </c>
      <c r="K11" t="n">
        <v>24.83</v>
      </c>
      <c r="L11" t="n">
        <v>3.25</v>
      </c>
      <c r="M11" t="n">
        <v>0</v>
      </c>
      <c r="N11" t="n">
        <v>5.82</v>
      </c>
      <c r="O11" t="n">
        <v>6880.77</v>
      </c>
      <c r="P11" t="n">
        <v>266.44</v>
      </c>
      <c r="Q11" t="n">
        <v>1367.8</v>
      </c>
      <c r="R11" t="n">
        <v>170.04</v>
      </c>
      <c r="S11" t="n">
        <v>104.26</v>
      </c>
      <c r="T11" t="n">
        <v>31728.49</v>
      </c>
      <c r="U11" t="n">
        <v>0.61</v>
      </c>
      <c r="V11" t="n">
        <v>0.88</v>
      </c>
      <c r="W11" t="n">
        <v>20.84</v>
      </c>
      <c r="X11" t="n">
        <v>2.04</v>
      </c>
      <c r="Y11" t="n">
        <v>1</v>
      </c>
      <c r="Z11" t="n">
        <v>10</v>
      </c>
      <c r="AA11" t="n">
        <v>667.6233262766856</v>
      </c>
      <c r="AB11" t="n">
        <v>913.4716884741961</v>
      </c>
      <c r="AC11" t="n">
        <v>826.291232591785</v>
      </c>
      <c r="AD11" t="n">
        <v>667623.3262766856</v>
      </c>
      <c r="AE11" t="n">
        <v>913471.6884741961</v>
      </c>
      <c r="AF11" t="n">
        <v>4.535391454730696e-06</v>
      </c>
      <c r="AG11" t="n">
        <v>2.384583333333333</v>
      </c>
      <c r="AH11" t="n">
        <v>826291.232591785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0.8005</v>
      </c>
      <c r="E2" t="n">
        <v>124.92</v>
      </c>
      <c r="F2" t="n">
        <v>80.34999999999999</v>
      </c>
      <c r="G2" t="n">
        <v>5.25</v>
      </c>
      <c r="H2" t="n">
        <v>0.08</v>
      </c>
      <c r="I2" t="n">
        <v>919</v>
      </c>
      <c r="J2" t="n">
        <v>232.68</v>
      </c>
      <c r="K2" t="n">
        <v>57.72</v>
      </c>
      <c r="L2" t="n">
        <v>1</v>
      </c>
      <c r="M2" t="n">
        <v>917</v>
      </c>
      <c r="N2" t="n">
        <v>53.95</v>
      </c>
      <c r="O2" t="n">
        <v>28931.02</v>
      </c>
      <c r="P2" t="n">
        <v>1269.88</v>
      </c>
      <c r="Q2" t="n">
        <v>1371.14</v>
      </c>
      <c r="R2" t="n">
        <v>1012.14</v>
      </c>
      <c r="S2" t="n">
        <v>104.26</v>
      </c>
      <c r="T2" t="n">
        <v>448531.51</v>
      </c>
      <c r="U2" t="n">
        <v>0.1</v>
      </c>
      <c r="V2" t="n">
        <v>0.6</v>
      </c>
      <c r="W2" t="n">
        <v>22.15</v>
      </c>
      <c r="X2" t="n">
        <v>27.69</v>
      </c>
      <c r="Y2" t="n">
        <v>1</v>
      </c>
      <c r="Z2" t="n">
        <v>10</v>
      </c>
      <c r="AA2" t="n">
        <v>5713.80850070335</v>
      </c>
      <c r="AB2" t="n">
        <v>7817.884866103229</v>
      </c>
      <c r="AC2" t="n">
        <v>7071.756906952366</v>
      </c>
      <c r="AD2" t="n">
        <v>5713808.50070335</v>
      </c>
      <c r="AE2" t="n">
        <v>7817884.866103229</v>
      </c>
      <c r="AF2" t="n">
        <v>1.008561673858175e-06</v>
      </c>
      <c r="AG2" t="n">
        <v>5.205</v>
      </c>
      <c r="AH2" t="n">
        <v>7071756.906952366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0.9522</v>
      </c>
      <c r="E3" t="n">
        <v>105.02</v>
      </c>
      <c r="F3" t="n">
        <v>72.23999999999999</v>
      </c>
      <c r="G3" t="n">
        <v>6.57</v>
      </c>
      <c r="H3" t="n">
        <v>0.1</v>
      </c>
      <c r="I3" t="n">
        <v>660</v>
      </c>
      <c r="J3" t="n">
        <v>233.1</v>
      </c>
      <c r="K3" t="n">
        <v>57.72</v>
      </c>
      <c r="L3" t="n">
        <v>1.25</v>
      </c>
      <c r="M3" t="n">
        <v>658</v>
      </c>
      <c r="N3" t="n">
        <v>54.13</v>
      </c>
      <c r="O3" t="n">
        <v>28983.75</v>
      </c>
      <c r="P3" t="n">
        <v>1142.14</v>
      </c>
      <c r="Q3" t="n">
        <v>1370.17</v>
      </c>
      <c r="R3" t="n">
        <v>746.08</v>
      </c>
      <c r="S3" t="n">
        <v>104.26</v>
      </c>
      <c r="T3" t="n">
        <v>316796.46</v>
      </c>
      <c r="U3" t="n">
        <v>0.14</v>
      </c>
      <c r="V3" t="n">
        <v>0.66</v>
      </c>
      <c r="W3" t="n">
        <v>21.74</v>
      </c>
      <c r="X3" t="n">
        <v>19.6</v>
      </c>
      <c r="Y3" t="n">
        <v>1</v>
      </c>
      <c r="Z3" t="n">
        <v>10</v>
      </c>
      <c r="AA3" t="n">
        <v>4324.380296563629</v>
      </c>
      <c r="AB3" t="n">
        <v>5916.807899952931</v>
      </c>
      <c r="AC3" t="n">
        <v>5352.116058273242</v>
      </c>
      <c r="AD3" t="n">
        <v>4324380.296563629</v>
      </c>
      <c r="AE3" t="n">
        <v>5916807.89995293</v>
      </c>
      <c r="AF3" t="n">
        <v>1.199690725606188e-06</v>
      </c>
      <c r="AG3" t="n">
        <v>4.375833333333333</v>
      </c>
      <c r="AH3" t="n">
        <v>5352116.058273242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1.0637</v>
      </c>
      <c r="E4" t="n">
        <v>94.01000000000001</v>
      </c>
      <c r="F4" t="n">
        <v>67.8</v>
      </c>
      <c r="G4" t="n">
        <v>7.88</v>
      </c>
      <c r="H4" t="n">
        <v>0.11</v>
      </c>
      <c r="I4" t="n">
        <v>516</v>
      </c>
      <c r="J4" t="n">
        <v>233.53</v>
      </c>
      <c r="K4" t="n">
        <v>57.72</v>
      </c>
      <c r="L4" t="n">
        <v>1.5</v>
      </c>
      <c r="M4" t="n">
        <v>514</v>
      </c>
      <c r="N4" t="n">
        <v>54.31</v>
      </c>
      <c r="O4" t="n">
        <v>29036.54</v>
      </c>
      <c r="P4" t="n">
        <v>1071.86</v>
      </c>
      <c r="Q4" t="n">
        <v>1369.43</v>
      </c>
      <c r="R4" t="n">
        <v>601.53</v>
      </c>
      <c r="S4" t="n">
        <v>104.26</v>
      </c>
      <c r="T4" t="n">
        <v>245243.05</v>
      </c>
      <c r="U4" t="n">
        <v>0.17</v>
      </c>
      <c r="V4" t="n">
        <v>0.71</v>
      </c>
      <c r="W4" t="n">
        <v>21.5</v>
      </c>
      <c r="X4" t="n">
        <v>15.17</v>
      </c>
      <c r="Y4" t="n">
        <v>1</v>
      </c>
      <c r="Z4" t="n">
        <v>10</v>
      </c>
      <c r="AA4" t="n">
        <v>3635.514189811576</v>
      </c>
      <c r="AB4" t="n">
        <v>4974.270902066949</v>
      </c>
      <c r="AC4" t="n">
        <v>4499.533468606551</v>
      </c>
      <c r="AD4" t="n">
        <v>3635514.189811576</v>
      </c>
      <c r="AE4" t="n">
        <v>4974270.902066949</v>
      </c>
      <c r="AF4" t="n">
        <v>1.340171208598302e-06</v>
      </c>
      <c r="AG4" t="n">
        <v>3.917083333333334</v>
      </c>
      <c r="AH4" t="n">
        <v>4499533.468606551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1.15</v>
      </c>
      <c r="E5" t="n">
        <v>86.95</v>
      </c>
      <c r="F5" t="n">
        <v>64.97</v>
      </c>
      <c r="G5" t="n">
        <v>9.220000000000001</v>
      </c>
      <c r="H5" t="n">
        <v>0.13</v>
      </c>
      <c r="I5" t="n">
        <v>423</v>
      </c>
      <c r="J5" t="n">
        <v>233.96</v>
      </c>
      <c r="K5" t="n">
        <v>57.72</v>
      </c>
      <c r="L5" t="n">
        <v>1.75</v>
      </c>
      <c r="M5" t="n">
        <v>421</v>
      </c>
      <c r="N5" t="n">
        <v>54.49</v>
      </c>
      <c r="O5" t="n">
        <v>29089.39</v>
      </c>
      <c r="P5" t="n">
        <v>1026.98</v>
      </c>
      <c r="Q5" t="n">
        <v>1369.07</v>
      </c>
      <c r="R5" t="n">
        <v>509.84</v>
      </c>
      <c r="S5" t="n">
        <v>104.26</v>
      </c>
      <c r="T5" t="n">
        <v>199863.24</v>
      </c>
      <c r="U5" t="n">
        <v>0.2</v>
      </c>
      <c r="V5" t="n">
        <v>0.74</v>
      </c>
      <c r="W5" t="n">
        <v>21.33</v>
      </c>
      <c r="X5" t="n">
        <v>12.36</v>
      </c>
      <c r="Y5" t="n">
        <v>1</v>
      </c>
      <c r="Z5" t="n">
        <v>10</v>
      </c>
      <c r="AA5" t="n">
        <v>3223.706019208386</v>
      </c>
      <c r="AB5" t="n">
        <v>4410.816795353358</v>
      </c>
      <c r="AC5" t="n">
        <v>3989.85463102492</v>
      </c>
      <c r="AD5" t="n">
        <v>3223706.019208386</v>
      </c>
      <c r="AE5" t="n">
        <v>4410816.795353358</v>
      </c>
      <c r="AF5" t="n">
        <v>1.448901842519552e-06</v>
      </c>
      <c r="AG5" t="n">
        <v>3.622916666666667</v>
      </c>
      <c r="AH5" t="n">
        <v>3989854.63102492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1.216</v>
      </c>
      <c r="E6" t="n">
        <v>82.23999999999999</v>
      </c>
      <c r="F6" t="n">
        <v>63.13</v>
      </c>
      <c r="G6" t="n">
        <v>10.52</v>
      </c>
      <c r="H6" t="n">
        <v>0.15</v>
      </c>
      <c r="I6" t="n">
        <v>360</v>
      </c>
      <c r="J6" t="n">
        <v>234.39</v>
      </c>
      <c r="K6" t="n">
        <v>57.72</v>
      </c>
      <c r="L6" t="n">
        <v>2</v>
      </c>
      <c r="M6" t="n">
        <v>358</v>
      </c>
      <c r="N6" t="n">
        <v>54.67</v>
      </c>
      <c r="O6" t="n">
        <v>29142.31</v>
      </c>
      <c r="P6" t="n">
        <v>997.47</v>
      </c>
      <c r="Q6" t="n">
        <v>1368.43</v>
      </c>
      <c r="R6" t="n">
        <v>448.93</v>
      </c>
      <c r="S6" t="n">
        <v>104.26</v>
      </c>
      <c r="T6" t="n">
        <v>169720.73</v>
      </c>
      <c r="U6" t="n">
        <v>0.23</v>
      </c>
      <c r="V6" t="n">
        <v>0.76</v>
      </c>
      <c r="W6" t="n">
        <v>21.25</v>
      </c>
      <c r="X6" t="n">
        <v>10.52</v>
      </c>
      <c r="Y6" t="n">
        <v>1</v>
      </c>
      <c r="Z6" t="n">
        <v>10</v>
      </c>
      <c r="AA6" t="n">
        <v>2962.534819186655</v>
      </c>
      <c r="AB6" t="n">
        <v>4053.470837423446</v>
      </c>
      <c r="AC6" t="n">
        <v>3666.613269781651</v>
      </c>
      <c r="AD6" t="n">
        <v>2962534.819186655</v>
      </c>
      <c r="AE6" t="n">
        <v>4053470.837423447</v>
      </c>
      <c r="AF6" t="n">
        <v>1.532056209133717e-06</v>
      </c>
      <c r="AG6" t="n">
        <v>3.426666666666666</v>
      </c>
      <c r="AH6" t="n">
        <v>3666613.269781651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1.2729</v>
      </c>
      <c r="E7" t="n">
        <v>78.56</v>
      </c>
      <c r="F7" t="n">
        <v>61.64</v>
      </c>
      <c r="G7" t="n">
        <v>11.85</v>
      </c>
      <c r="H7" t="n">
        <v>0.17</v>
      </c>
      <c r="I7" t="n">
        <v>312</v>
      </c>
      <c r="J7" t="n">
        <v>234.82</v>
      </c>
      <c r="K7" t="n">
        <v>57.72</v>
      </c>
      <c r="L7" t="n">
        <v>2.25</v>
      </c>
      <c r="M7" t="n">
        <v>310</v>
      </c>
      <c r="N7" t="n">
        <v>54.85</v>
      </c>
      <c r="O7" t="n">
        <v>29195.29</v>
      </c>
      <c r="P7" t="n">
        <v>973.48</v>
      </c>
      <c r="Q7" t="n">
        <v>1368.5</v>
      </c>
      <c r="R7" t="n">
        <v>401.24</v>
      </c>
      <c r="S7" t="n">
        <v>104.26</v>
      </c>
      <c r="T7" t="n">
        <v>146116.93</v>
      </c>
      <c r="U7" t="n">
        <v>0.26</v>
      </c>
      <c r="V7" t="n">
        <v>0.78</v>
      </c>
      <c r="W7" t="n">
        <v>21.15</v>
      </c>
      <c r="X7" t="n">
        <v>9.039999999999999</v>
      </c>
      <c r="Y7" t="n">
        <v>1</v>
      </c>
      <c r="Z7" t="n">
        <v>10</v>
      </c>
      <c r="AA7" t="n">
        <v>2763.319844649584</v>
      </c>
      <c r="AB7" t="n">
        <v>3780.896120517412</v>
      </c>
      <c r="AC7" t="n">
        <v>3420.052701296121</v>
      </c>
      <c r="AD7" t="n">
        <v>2763319.844649584</v>
      </c>
      <c r="AE7" t="n">
        <v>3780896.120517412</v>
      </c>
      <c r="AF7" t="n">
        <v>1.603745352472293e-06</v>
      </c>
      <c r="AG7" t="n">
        <v>3.273333333333333</v>
      </c>
      <c r="AH7" t="n">
        <v>3420052.701296121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1.318</v>
      </c>
      <c r="E8" t="n">
        <v>75.87</v>
      </c>
      <c r="F8" t="n">
        <v>60.59</v>
      </c>
      <c r="G8" t="n">
        <v>13.17</v>
      </c>
      <c r="H8" t="n">
        <v>0.19</v>
      </c>
      <c r="I8" t="n">
        <v>276</v>
      </c>
      <c r="J8" t="n">
        <v>235.25</v>
      </c>
      <c r="K8" t="n">
        <v>57.72</v>
      </c>
      <c r="L8" t="n">
        <v>2.5</v>
      </c>
      <c r="M8" t="n">
        <v>274</v>
      </c>
      <c r="N8" t="n">
        <v>55.03</v>
      </c>
      <c r="O8" t="n">
        <v>29248.33</v>
      </c>
      <c r="P8" t="n">
        <v>956.46</v>
      </c>
      <c r="Q8" t="n">
        <v>1368.2</v>
      </c>
      <c r="R8" t="n">
        <v>366.71</v>
      </c>
      <c r="S8" t="n">
        <v>104.26</v>
      </c>
      <c r="T8" t="n">
        <v>129028.76</v>
      </c>
      <c r="U8" t="n">
        <v>0.28</v>
      </c>
      <c r="V8" t="n">
        <v>0.79</v>
      </c>
      <c r="W8" t="n">
        <v>21.1</v>
      </c>
      <c r="X8" t="n">
        <v>7.99</v>
      </c>
      <c r="Y8" t="n">
        <v>1</v>
      </c>
      <c r="Z8" t="n">
        <v>10</v>
      </c>
      <c r="AA8" t="n">
        <v>2623.105895978246</v>
      </c>
      <c r="AB8" t="n">
        <v>3589.049210142434</v>
      </c>
      <c r="AC8" t="n">
        <v>3246.515390788508</v>
      </c>
      <c r="AD8" t="n">
        <v>2623105.895978246</v>
      </c>
      <c r="AE8" t="n">
        <v>3589049.210142434</v>
      </c>
      <c r="AF8" t="n">
        <v>1.660567502991973e-06</v>
      </c>
      <c r="AG8" t="n">
        <v>3.16125</v>
      </c>
      <c r="AH8" t="n">
        <v>3246515.390788508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1.3571</v>
      </c>
      <c r="E9" t="n">
        <v>73.69</v>
      </c>
      <c r="F9" t="n">
        <v>59.73</v>
      </c>
      <c r="G9" t="n">
        <v>14.51</v>
      </c>
      <c r="H9" t="n">
        <v>0.21</v>
      </c>
      <c r="I9" t="n">
        <v>247</v>
      </c>
      <c r="J9" t="n">
        <v>235.68</v>
      </c>
      <c r="K9" t="n">
        <v>57.72</v>
      </c>
      <c r="L9" t="n">
        <v>2.75</v>
      </c>
      <c r="M9" t="n">
        <v>245</v>
      </c>
      <c r="N9" t="n">
        <v>55.21</v>
      </c>
      <c r="O9" t="n">
        <v>29301.44</v>
      </c>
      <c r="P9" t="n">
        <v>942.3099999999999</v>
      </c>
      <c r="Q9" t="n">
        <v>1368.48</v>
      </c>
      <c r="R9" t="n">
        <v>338.33</v>
      </c>
      <c r="S9" t="n">
        <v>104.26</v>
      </c>
      <c r="T9" t="n">
        <v>114987.59</v>
      </c>
      <c r="U9" t="n">
        <v>0.31</v>
      </c>
      <c r="V9" t="n">
        <v>0.8</v>
      </c>
      <c r="W9" t="n">
        <v>21.06</v>
      </c>
      <c r="X9" t="n">
        <v>7.13</v>
      </c>
      <c r="Y9" t="n">
        <v>1</v>
      </c>
      <c r="Z9" t="n">
        <v>10</v>
      </c>
      <c r="AA9" t="n">
        <v>2510.843986467461</v>
      </c>
      <c r="AB9" t="n">
        <v>3435.447512903861</v>
      </c>
      <c r="AC9" t="n">
        <v>3107.573223953054</v>
      </c>
      <c r="AD9" t="n">
        <v>2510843.986467461</v>
      </c>
      <c r="AE9" t="n">
        <v>3435447.512903862</v>
      </c>
      <c r="AF9" t="n">
        <v>1.709830165637638e-06</v>
      </c>
      <c r="AG9" t="n">
        <v>3.070416666666667</v>
      </c>
      <c r="AH9" t="n">
        <v>3107573.223953054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1.3899</v>
      </c>
      <c r="E10" t="n">
        <v>71.95</v>
      </c>
      <c r="F10" t="n">
        <v>59.03</v>
      </c>
      <c r="G10" t="n">
        <v>15.81</v>
      </c>
      <c r="H10" t="n">
        <v>0.23</v>
      </c>
      <c r="I10" t="n">
        <v>224</v>
      </c>
      <c r="J10" t="n">
        <v>236.11</v>
      </c>
      <c r="K10" t="n">
        <v>57.72</v>
      </c>
      <c r="L10" t="n">
        <v>3</v>
      </c>
      <c r="M10" t="n">
        <v>222</v>
      </c>
      <c r="N10" t="n">
        <v>55.39</v>
      </c>
      <c r="O10" t="n">
        <v>29354.61</v>
      </c>
      <c r="P10" t="n">
        <v>930.86</v>
      </c>
      <c r="Q10" t="n">
        <v>1368.18</v>
      </c>
      <c r="R10" t="n">
        <v>316.45</v>
      </c>
      <c r="S10" t="n">
        <v>104.26</v>
      </c>
      <c r="T10" t="n">
        <v>104159.64</v>
      </c>
      <c r="U10" t="n">
        <v>0.33</v>
      </c>
      <c r="V10" t="n">
        <v>0.8100000000000001</v>
      </c>
      <c r="W10" t="n">
        <v>21</v>
      </c>
      <c r="X10" t="n">
        <v>6.44</v>
      </c>
      <c r="Y10" t="n">
        <v>1</v>
      </c>
      <c r="Z10" t="n">
        <v>10</v>
      </c>
      <c r="AA10" t="n">
        <v>2422.449298567333</v>
      </c>
      <c r="AB10" t="n">
        <v>3314.502001220496</v>
      </c>
      <c r="AC10" t="n">
        <v>2998.170582156663</v>
      </c>
      <c r="AD10" t="n">
        <v>2422449.298567333</v>
      </c>
      <c r="AE10" t="n">
        <v>3314502.001220496</v>
      </c>
      <c r="AF10" t="n">
        <v>1.751155366015586e-06</v>
      </c>
      <c r="AG10" t="n">
        <v>2.997916666666667</v>
      </c>
      <c r="AH10" t="n">
        <v>2998170.582156663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1.4175</v>
      </c>
      <c r="E11" t="n">
        <v>70.55</v>
      </c>
      <c r="F11" t="n">
        <v>58.5</v>
      </c>
      <c r="G11" t="n">
        <v>17.12</v>
      </c>
      <c r="H11" t="n">
        <v>0.24</v>
      </c>
      <c r="I11" t="n">
        <v>205</v>
      </c>
      <c r="J11" t="n">
        <v>236.54</v>
      </c>
      <c r="K11" t="n">
        <v>57.72</v>
      </c>
      <c r="L11" t="n">
        <v>3.25</v>
      </c>
      <c r="M11" t="n">
        <v>203</v>
      </c>
      <c r="N11" t="n">
        <v>55.57</v>
      </c>
      <c r="O11" t="n">
        <v>29407.85</v>
      </c>
      <c r="P11" t="n">
        <v>921.79</v>
      </c>
      <c r="Q11" t="n">
        <v>1368.02</v>
      </c>
      <c r="R11" t="n">
        <v>298.7</v>
      </c>
      <c r="S11" t="n">
        <v>104.26</v>
      </c>
      <c r="T11" t="n">
        <v>95382.33</v>
      </c>
      <c r="U11" t="n">
        <v>0.35</v>
      </c>
      <c r="V11" t="n">
        <v>0.82</v>
      </c>
      <c r="W11" t="n">
        <v>20.99</v>
      </c>
      <c r="X11" t="n">
        <v>5.91</v>
      </c>
      <c r="Y11" t="n">
        <v>1</v>
      </c>
      <c r="Z11" t="n">
        <v>10</v>
      </c>
      <c r="AA11" t="n">
        <v>2353.040595253013</v>
      </c>
      <c r="AB11" t="n">
        <v>3219.53395124996</v>
      </c>
      <c r="AC11" t="n">
        <v>2912.266149586822</v>
      </c>
      <c r="AD11" t="n">
        <v>2353040.595253013</v>
      </c>
      <c r="AE11" t="n">
        <v>3219533.951249959</v>
      </c>
      <c r="AF11" t="n">
        <v>1.785929010236056e-06</v>
      </c>
      <c r="AG11" t="n">
        <v>2.939583333333333</v>
      </c>
      <c r="AH11" t="n">
        <v>2912266.149586822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1.4422</v>
      </c>
      <c r="E12" t="n">
        <v>69.34</v>
      </c>
      <c r="F12" t="n">
        <v>58.02</v>
      </c>
      <c r="G12" t="n">
        <v>18.42</v>
      </c>
      <c r="H12" t="n">
        <v>0.26</v>
      </c>
      <c r="I12" t="n">
        <v>189</v>
      </c>
      <c r="J12" t="n">
        <v>236.98</v>
      </c>
      <c r="K12" t="n">
        <v>57.72</v>
      </c>
      <c r="L12" t="n">
        <v>3.5</v>
      </c>
      <c r="M12" t="n">
        <v>187</v>
      </c>
      <c r="N12" t="n">
        <v>55.75</v>
      </c>
      <c r="O12" t="n">
        <v>29461.15</v>
      </c>
      <c r="P12" t="n">
        <v>913.6900000000001</v>
      </c>
      <c r="Q12" t="n">
        <v>1367.98</v>
      </c>
      <c r="R12" t="n">
        <v>283.28</v>
      </c>
      <c r="S12" t="n">
        <v>104.26</v>
      </c>
      <c r="T12" t="n">
        <v>87752.85000000001</v>
      </c>
      <c r="U12" t="n">
        <v>0.37</v>
      </c>
      <c r="V12" t="n">
        <v>0.83</v>
      </c>
      <c r="W12" t="n">
        <v>20.95</v>
      </c>
      <c r="X12" t="n">
        <v>5.42</v>
      </c>
      <c r="Y12" t="n">
        <v>1</v>
      </c>
      <c r="Z12" t="n">
        <v>10</v>
      </c>
      <c r="AA12" t="n">
        <v>2293.13319062049</v>
      </c>
      <c r="AB12" t="n">
        <v>3137.565997303574</v>
      </c>
      <c r="AC12" t="n">
        <v>2838.121102122336</v>
      </c>
      <c r="AD12" t="n">
        <v>2293133.19062049</v>
      </c>
      <c r="AE12" t="n">
        <v>3137565.997303573</v>
      </c>
      <c r="AF12" t="n">
        <v>1.817048901984084e-06</v>
      </c>
      <c r="AG12" t="n">
        <v>2.889166666666667</v>
      </c>
      <c r="AH12" t="n">
        <v>2838121.102122336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1.4645</v>
      </c>
      <c r="E13" t="n">
        <v>68.28</v>
      </c>
      <c r="F13" t="n">
        <v>57.6</v>
      </c>
      <c r="G13" t="n">
        <v>19.75</v>
      </c>
      <c r="H13" t="n">
        <v>0.28</v>
      </c>
      <c r="I13" t="n">
        <v>175</v>
      </c>
      <c r="J13" t="n">
        <v>237.41</v>
      </c>
      <c r="K13" t="n">
        <v>57.72</v>
      </c>
      <c r="L13" t="n">
        <v>3.75</v>
      </c>
      <c r="M13" t="n">
        <v>173</v>
      </c>
      <c r="N13" t="n">
        <v>55.93</v>
      </c>
      <c r="O13" t="n">
        <v>29514.51</v>
      </c>
      <c r="P13" t="n">
        <v>906.66</v>
      </c>
      <c r="Q13" t="n">
        <v>1368.15</v>
      </c>
      <c r="R13" t="n">
        <v>269.77</v>
      </c>
      <c r="S13" t="n">
        <v>104.26</v>
      </c>
      <c r="T13" t="n">
        <v>81066.56</v>
      </c>
      <c r="U13" t="n">
        <v>0.39</v>
      </c>
      <c r="V13" t="n">
        <v>0.83</v>
      </c>
      <c r="W13" t="n">
        <v>20.93</v>
      </c>
      <c r="X13" t="n">
        <v>5.01</v>
      </c>
      <c r="Y13" t="n">
        <v>1</v>
      </c>
      <c r="Z13" t="n">
        <v>10</v>
      </c>
      <c r="AA13" t="n">
        <v>2241.41455567435</v>
      </c>
      <c r="AB13" t="n">
        <v>3066.802279305119</v>
      </c>
      <c r="AC13" t="n">
        <v>2774.110974052155</v>
      </c>
      <c r="AD13" t="n">
        <v>2241414.55567435</v>
      </c>
      <c r="AE13" t="n">
        <v>3066802.279305119</v>
      </c>
      <c r="AF13" t="n">
        <v>1.845144998582507e-06</v>
      </c>
      <c r="AG13" t="n">
        <v>2.845</v>
      </c>
      <c r="AH13" t="n">
        <v>2774110.974052155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1.4833</v>
      </c>
      <c r="E14" t="n">
        <v>67.42</v>
      </c>
      <c r="F14" t="n">
        <v>57.28</v>
      </c>
      <c r="G14" t="n">
        <v>21.09</v>
      </c>
      <c r="H14" t="n">
        <v>0.3</v>
      </c>
      <c r="I14" t="n">
        <v>163</v>
      </c>
      <c r="J14" t="n">
        <v>237.84</v>
      </c>
      <c r="K14" t="n">
        <v>57.72</v>
      </c>
      <c r="L14" t="n">
        <v>4</v>
      </c>
      <c r="M14" t="n">
        <v>161</v>
      </c>
      <c r="N14" t="n">
        <v>56.12</v>
      </c>
      <c r="O14" t="n">
        <v>29567.95</v>
      </c>
      <c r="P14" t="n">
        <v>900.9299999999999</v>
      </c>
      <c r="Q14" t="n">
        <v>1367.8</v>
      </c>
      <c r="R14" t="n">
        <v>258.88</v>
      </c>
      <c r="S14" t="n">
        <v>104.26</v>
      </c>
      <c r="T14" t="n">
        <v>75681.61</v>
      </c>
      <c r="U14" t="n">
        <v>0.4</v>
      </c>
      <c r="V14" t="n">
        <v>0.84</v>
      </c>
      <c r="W14" t="n">
        <v>20.92</v>
      </c>
      <c r="X14" t="n">
        <v>4.69</v>
      </c>
      <c r="Y14" t="n">
        <v>1</v>
      </c>
      <c r="Z14" t="n">
        <v>10</v>
      </c>
      <c r="AA14" t="n">
        <v>2199.763109332992</v>
      </c>
      <c r="AB14" t="n">
        <v>3009.812932888744</v>
      </c>
      <c r="AC14" t="n">
        <v>2722.560610872711</v>
      </c>
      <c r="AD14" t="n">
        <v>2199763.109332992</v>
      </c>
      <c r="AE14" t="n">
        <v>3009812.932888744</v>
      </c>
      <c r="AF14" t="n">
        <v>1.868831393921088e-06</v>
      </c>
      <c r="AG14" t="n">
        <v>2.809166666666667</v>
      </c>
      <c r="AH14" t="n">
        <v>2722560.610872711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1.5023</v>
      </c>
      <c r="E15" t="n">
        <v>66.56</v>
      </c>
      <c r="F15" t="n">
        <v>56.93</v>
      </c>
      <c r="G15" t="n">
        <v>22.47</v>
      </c>
      <c r="H15" t="n">
        <v>0.32</v>
      </c>
      <c r="I15" t="n">
        <v>152</v>
      </c>
      <c r="J15" t="n">
        <v>238.28</v>
      </c>
      <c r="K15" t="n">
        <v>57.72</v>
      </c>
      <c r="L15" t="n">
        <v>4.25</v>
      </c>
      <c r="M15" t="n">
        <v>150</v>
      </c>
      <c r="N15" t="n">
        <v>56.3</v>
      </c>
      <c r="O15" t="n">
        <v>29621.44</v>
      </c>
      <c r="P15" t="n">
        <v>894.87</v>
      </c>
      <c r="Q15" t="n">
        <v>1367.78</v>
      </c>
      <c r="R15" t="n">
        <v>247.83</v>
      </c>
      <c r="S15" t="n">
        <v>104.26</v>
      </c>
      <c r="T15" t="n">
        <v>70212.27</v>
      </c>
      <c r="U15" t="n">
        <v>0.42</v>
      </c>
      <c r="V15" t="n">
        <v>0.84</v>
      </c>
      <c r="W15" t="n">
        <v>20.9</v>
      </c>
      <c r="X15" t="n">
        <v>4.34</v>
      </c>
      <c r="Y15" t="n">
        <v>1</v>
      </c>
      <c r="Z15" t="n">
        <v>10</v>
      </c>
      <c r="AA15" t="n">
        <v>2157.967673009799</v>
      </c>
      <c r="AB15" t="n">
        <v>2952.626573026662</v>
      </c>
      <c r="AC15" t="n">
        <v>2670.83203693442</v>
      </c>
      <c r="AD15" t="n">
        <v>2157967.673009799</v>
      </c>
      <c r="AE15" t="n">
        <v>2952626.573026662</v>
      </c>
      <c r="AF15" t="n">
        <v>1.892769772188802e-06</v>
      </c>
      <c r="AG15" t="n">
        <v>2.773333333333333</v>
      </c>
      <c r="AH15" t="n">
        <v>2670832.03693442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1.5167</v>
      </c>
      <c r="E16" t="n">
        <v>65.93000000000001</v>
      </c>
      <c r="F16" t="n">
        <v>56.71</v>
      </c>
      <c r="G16" t="n">
        <v>23.79</v>
      </c>
      <c r="H16" t="n">
        <v>0.34</v>
      </c>
      <c r="I16" t="n">
        <v>143</v>
      </c>
      <c r="J16" t="n">
        <v>238.71</v>
      </c>
      <c r="K16" t="n">
        <v>57.72</v>
      </c>
      <c r="L16" t="n">
        <v>4.5</v>
      </c>
      <c r="M16" t="n">
        <v>141</v>
      </c>
      <c r="N16" t="n">
        <v>56.49</v>
      </c>
      <c r="O16" t="n">
        <v>29675.01</v>
      </c>
      <c r="P16" t="n">
        <v>890.9299999999999</v>
      </c>
      <c r="Q16" t="n">
        <v>1367.69</v>
      </c>
      <c r="R16" t="n">
        <v>240.16</v>
      </c>
      <c r="S16" t="n">
        <v>104.26</v>
      </c>
      <c r="T16" t="n">
        <v>66423.39</v>
      </c>
      <c r="U16" t="n">
        <v>0.43</v>
      </c>
      <c r="V16" t="n">
        <v>0.85</v>
      </c>
      <c r="W16" t="n">
        <v>20.9</v>
      </c>
      <c r="X16" t="n">
        <v>4.12</v>
      </c>
      <c r="Y16" t="n">
        <v>1</v>
      </c>
      <c r="Z16" t="n">
        <v>10</v>
      </c>
      <c r="AA16" t="n">
        <v>2128.575126937664</v>
      </c>
      <c r="AB16" t="n">
        <v>2912.410394783151</v>
      </c>
      <c r="AC16" t="n">
        <v>2634.454034298709</v>
      </c>
      <c r="AD16" t="n">
        <v>2128575.126937664</v>
      </c>
      <c r="AE16" t="n">
        <v>2912410.394783151</v>
      </c>
      <c r="AF16" t="n">
        <v>1.910912543086438e-06</v>
      </c>
      <c r="AG16" t="n">
        <v>2.747083333333334</v>
      </c>
      <c r="AH16" t="n">
        <v>2634454.034298709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1.5315</v>
      </c>
      <c r="E17" t="n">
        <v>65.3</v>
      </c>
      <c r="F17" t="n">
        <v>56.44</v>
      </c>
      <c r="G17" t="n">
        <v>25.08</v>
      </c>
      <c r="H17" t="n">
        <v>0.35</v>
      </c>
      <c r="I17" t="n">
        <v>135</v>
      </c>
      <c r="J17" t="n">
        <v>239.14</v>
      </c>
      <c r="K17" t="n">
        <v>57.72</v>
      </c>
      <c r="L17" t="n">
        <v>4.75</v>
      </c>
      <c r="M17" t="n">
        <v>133</v>
      </c>
      <c r="N17" t="n">
        <v>56.67</v>
      </c>
      <c r="O17" t="n">
        <v>29728.63</v>
      </c>
      <c r="P17" t="n">
        <v>886.11</v>
      </c>
      <c r="Q17" t="n">
        <v>1367.63</v>
      </c>
      <c r="R17" t="n">
        <v>231.72</v>
      </c>
      <c r="S17" t="n">
        <v>104.26</v>
      </c>
      <c r="T17" t="n">
        <v>62240.04</v>
      </c>
      <c r="U17" t="n">
        <v>0.45</v>
      </c>
      <c r="V17" t="n">
        <v>0.85</v>
      </c>
      <c r="W17" t="n">
        <v>20.87</v>
      </c>
      <c r="X17" t="n">
        <v>3.85</v>
      </c>
      <c r="Y17" t="n">
        <v>1</v>
      </c>
      <c r="Z17" t="n">
        <v>10</v>
      </c>
      <c r="AA17" t="n">
        <v>2097.206503081343</v>
      </c>
      <c r="AB17" t="n">
        <v>2869.490459736919</v>
      </c>
      <c r="AC17" t="n">
        <v>2595.630317614781</v>
      </c>
      <c r="AD17" t="n">
        <v>2097206.503081343</v>
      </c>
      <c r="AE17" t="n">
        <v>2869490.459736919</v>
      </c>
      <c r="AF17" t="n">
        <v>1.929559279842342e-06</v>
      </c>
      <c r="AG17" t="n">
        <v>2.720833333333333</v>
      </c>
      <c r="AH17" t="n">
        <v>2595630.317614781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1.5443</v>
      </c>
      <c r="E18" t="n">
        <v>64.76000000000001</v>
      </c>
      <c r="F18" t="n">
        <v>56.22</v>
      </c>
      <c r="G18" t="n">
        <v>26.35</v>
      </c>
      <c r="H18" t="n">
        <v>0.37</v>
      </c>
      <c r="I18" t="n">
        <v>128</v>
      </c>
      <c r="J18" t="n">
        <v>239.58</v>
      </c>
      <c r="K18" t="n">
        <v>57.72</v>
      </c>
      <c r="L18" t="n">
        <v>5</v>
      </c>
      <c r="M18" t="n">
        <v>126</v>
      </c>
      <c r="N18" t="n">
        <v>56.86</v>
      </c>
      <c r="O18" t="n">
        <v>29782.33</v>
      </c>
      <c r="P18" t="n">
        <v>882</v>
      </c>
      <c r="Q18" t="n">
        <v>1367.73</v>
      </c>
      <c r="R18" t="n">
        <v>224.09</v>
      </c>
      <c r="S18" t="n">
        <v>104.26</v>
      </c>
      <c r="T18" t="n">
        <v>58461.86</v>
      </c>
      <c r="U18" t="n">
        <v>0.47</v>
      </c>
      <c r="V18" t="n">
        <v>0.85</v>
      </c>
      <c r="W18" t="n">
        <v>20.87</v>
      </c>
      <c r="X18" t="n">
        <v>3.63</v>
      </c>
      <c r="Y18" t="n">
        <v>1</v>
      </c>
      <c r="Z18" t="n">
        <v>10</v>
      </c>
      <c r="AA18" t="n">
        <v>2070.810636088915</v>
      </c>
      <c r="AB18" t="n">
        <v>2833.374470014413</v>
      </c>
      <c r="AC18" t="n">
        <v>2562.96118726228</v>
      </c>
      <c r="AD18" t="n">
        <v>2070810.636088914</v>
      </c>
      <c r="AE18" t="n">
        <v>2833374.470014412</v>
      </c>
      <c r="AF18" t="n">
        <v>1.945686187306907e-06</v>
      </c>
      <c r="AG18" t="n">
        <v>2.698333333333334</v>
      </c>
      <c r="AH18" t="n">
        <v>2562961.18726228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1.5559</v>
      </c>
      <c r="E19" t="n">
        <v>64.27</v>
      </c>
      <c r="F19" t="n">
        <v>56.05</v>
      </c>
      <c r="G19" t="n">
        <v>27.79</v>
      </c>
      <c r="H19" t="n">
        <v>0.39</v>
      </c>
      <c r="I19" t="n">
        <v>121</v>
      </c>
      <c r="J19" t="n">
        <v>240.02</v>
      </c>
      <c r="K19" t="n">
        <v>57.72</v>
      </c>
      <c r="L19" t="n">
        <v>5.25</v>
      </c>
      <c r="M19" t="n">
        <v>119</v>
      </c>
      <c r="N19" t="n">
        <v>57.04</v>
      </c>
      <c r="O19" t="n">
        <v>29836.09</v>
      </c>
      <c r="P19" t="n">
        <v>878.75</v>
      </c>
      <c r="Q19" t="n">
        <v>1367.69</v>
      </c>
      <c r="R19" t="n">
        <v>219.21</v>
      </c>
      <c r="S19" t="n">
        <v>104.26</v>
      </c>
      <c r="T19" t="n">
        <v>56054.79</v>
      </c>
      <c r="U19" t="n">
        <v>0.48</v>
      </c>
      <c r="V19" t="n">
        <v>0.86</v>
      </c>
      <c r="W19" t="n">
        <v>20.84</v>
      </c>
      <c r="X19" t="n">
        <v>3.46</v>
      </c>
      <c r="Y19" t="n">
        <v>1</v>
      </c>
      <c r="Z19" t="n">
        <v>10</v>
      </c>
      <c r="AA19" t="n">
        <v>2048.342133191356</v>
      </c>
      <c r="AB19" t="n">
        <v>2802.632073109583</v>
      </c>
      <c r="AC19" t="n">
        <v>2535.152801570824</v>
      </c>
      <c r="AD19" t="n">
        <v>2048342.133191356</v>
      </c>
      <c r="AE19" t="n">
        <v>2802632.073109583</v>
      </c>
      <c r="AF19" t="n">
        <v>1.96030119719667e-06</v>
      </c>
      <c r="AG19" t="n">
        <v>2.677916666666667</v>
      </c>
      <c r="AH19" t="n">
        <v>2535152.801570823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1.5668</v>
      </c>
      <c r="E20" t="n">
        <v>63.82</v>
      </c>
      <c r="F20" t="n">
        <v>55.88</v>
      </c>
      <c r="G20" t="n">
        <v>29.15</v>
      </c>
      <c r="H20" t="n">
        <v>0.41</v>
      </c>
      <c r="I20" t="n">
        <v>115</v>
      </c>
      <c r="J20" t="n">
        <v>240.45</v>
      </c>
      <c r="K20" t="n">
        <v>57.72</v>
      </c>
      <c r="L20" t="n">
        <v>5.5</v>
      </c>
      <c r="M20" t="n">
        <v>113</v>
      </c>
      <c r="N20" t="n">
        <v>57.23</v>
      </c>
      <c r="O20" t="n">
        <v>29890.04</v>
      </c>
      <c r="P20" t="n">
        <v>875.46</v>
      </c>
      <c r="Q20" t="n">
        <v>1367.62</v>
      </c>
      <c r="R20" t="n">
        <v>213.31</v>
      </c>
      <c r="S20" t="n">
        <v>104.26</v>
      </c>
      <c r="T20" t="n">
        <v>53135.56</v>
      </c>
      <c r="U20" t="n">
        <v>0.49</v>
      </c>
      <c r="V20" t="n">
        <v>0.86</v>
      </c>
      <c r="W20" t="n">
        <v>20.84</v>
      </c>
      <c r="X20" t="n">
        <v>3.29</v>
      </c>
      <c r="Y20" t="n">
        <v>1</v>
      </c>
      <c r="Z20" t="n">
        <v>10</v>
      </c>
      <c r="AA20" t="n">
        <v>2027.050751400441</v>
      </c>
      <c r="AB20" t="n">
        <v>2773.500265233782</v>
      </c>
      <c r="AC20" t="n">
        <v>2508.80129255194</v>
      </c>
      <c r="AD20" t="n">
        <v>2027050.751400441</v>
      </c>
      <c r="AE20" t="n">
        <v>2773500.265233782</v>
      </c>
      <c r="AF20" t="n">
        <v>1.974034266834464e-06</v>
      </c>
      <c r="AG20" t="n">
        <v>2.659166666666667</v>
      </c>
      <c r="AH20" t="n">
        <v>2508801.29255194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1.5763</v>
      </c>
      <c r="E21" t="n">
        <v>63.44</v>
      </c>
      <c r="F21" t="n">
        <v>55.72</v>
      </c>
      <c r="G21" t="n">
        <v>30.39</v>
      </c>
      <c r="H21" t="n">
        <v>0.42</v>
      </c>
      <c r="I21" t="n">
        <v>110</v>
      </c>
      <c r="J21" t="n">
        <v>240.89</v>
      </c>
      <c r="K21" t="n">
        <v>57.72</v>
      </c>
      <c r="L21" t="n">
        <v>5.75</v>
      </c>
      <c r="M21" t="n">
        <v>108</v>
      </c>
      <c r="N21" t="n">
        <v>57.42</v>
      </c>
      <c r="O21" t="n">
        <v>29943.94</v>
      </c>
      <c r="P21" t="n">
        <v>872.34</v>
      </c>
      <c r="Q21" t="n">
        <v>1367.6</v>
      </c>
      <c r="R21" t="n">
        <v>208.19</v>
      </c>
      <c r="S21" t="n">
        <v>104.26</v>
      </c>
      <c r="T21" t="n">
        <v>50602.46</v>
      </c>
      <c r="U21" t="n">
        <v>0.5</v>
      </c>
      <c r="V21" t="n">
        <v>0.86</v>
      </c>
      <c r="W21" t="n">
        <v>20.83</v>
      </c>
      <c r="X21" t="n">
        <v>3.13</v>
      </c>
      <c r="Y21" t="n">
        <v>1</v>
      </c>
      <c r="Z21" t="n">
        <v>10</v>
      </c>
      <c r="AA21" t="n">
        <v>2008.213125404281</v>
      </c>
      <c r="AB21" t="n">
        <v>2747.72579428843</v>
      </c>
      <c r="AC21" t="n">
        <v>2485.486700938915</v>
      </c>
      <c r="AD21" t="n">
        <v>2008213.125404281</v>
      </c>
      <c r="AE21" t="n">
        <v>2747725.79428843</v>
      </c>
      <c r="AF21" t="n">
        <v>1.986003455968321e-06</v>
      </c>
      <c r="AG21" t="n">
        <v>2.643333333333333</v>
      </c>
      <c r="AH21" t="n">
        <v>2485486.700938915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1.5859</v>
      </c>
      <c r="E22" t="n">
        <v>63.05</v>
      </c>
      <c r="F22" t="n">
        <v>55.56</v>
      </c>
      <c r="G22" t="n">
        <v>31.75</v>
      </c>
      <c r="H22" t="n">
        <v>0.44</v>
      </c>
      <c r="I22" t="n">
        <v>105</v>
      </c>
      <c r="J22" t="n">
        <v>241.33</v>
      </c>
      <c r="K22" t="n">
        <v>57.72</v>
      </c>
      <c r="L22" t="n">
        <v>6</v>
      </c>
      <c r="M22" t="n">
        <v>103</v>
      </c>
      <c r="N22" t="n">
        <v>57.6</v>
      </c>
      <c r="O22" t="n">
        <v>29997.9</v>
      </c>
      <c r="P22" t="n">
        <v>869.36</v>
      </c>
      <c r="Q22" t="n">
        <v>1367.79</v>
      </c>
      <c r="R22" t="n">
        <v>203.33</v>
      </c>
      <c r="S22" t="n">
        <v>104.26</v>
      </c>
      <c r="T22" t="n">
        <v>48196.91</v>
      </c>
      <c r="U22" t="n">
        <v>0.51</v>
      </c>
      <c r="V22" t="n">
        <v>0.86</v>
      </c>
      <c r="W22" t="n">
        <v>20.82</v>
      </c>
      <c r="X22" t="n">
        <v>2.98</v>
      </c>
      <c r="Y22" t="n">
        <v>1</v>
      </c>
      <c r="Z22" t="n">
        <v>10</v>
      </c>
      <c r="AA22" t="n">
        <v>1989.685039578542</v>
      </c>
      <c r="AB22" t="n">
        <v>2722.374849860197</v>
      </c>
      <c r="AC22" t="n">
        <v>2462.555215066638</v>
      </c>
      <c r="AD22" t="n">
        <v>1989685.039578542</v>
      </c>
      <c r="AE22" t="n">
        <v>2722374.849860197</v>
      </c>
      <c r="AF22" t="n">
        <v>1.998098636566745e-06</v>
      </c>
      <c r="AG22" t="n">
        <v>2.627083333333333</v>
      </c>
      <c r="AH22" t="n">
        <v>2462555.215066638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1.593</v>
      </c>
      <c r="E23" t="n">
        <v>62.77</v>
      </c>
      <c r="F23" t="n">
        <v>55.46</v>
      </c>
      <c r="G23" t="n">
        <v>32.95</v>
      </c>
      <c r="H23" t="n">
        <v>0.46</v>
      </c>
      <c r="I23" t="n">
        <v>101</v>
      </c>
      <c r="J23" t="n">
        <v>241.77</v>
      </c>
      <c r="K23" t="n">
        <v>57.72</v>
      </c>
      <c r="L23" t="n">
        <v>6.25</v>
      </c>
      <c r="M23" t="n">
        <v>99</v>
      </c>
      <c r="N23" t="n">
        <v>57.79</v>
      </c>
      <c r="O23" t="n">
        <v>30051.93</v>
      </c>
      <c r="P23" t="n">
        <v>867.15</v>
      </c>
      <c r="Q23" t="n">
        <v>1367.67</v>
      </c>
      <c r="R23" t="n">
        <v>199.86</v>
      </c>
      <c r="S23" t="n">
        <v>104.26</v>
      </c>
      <c r="T23" t="n">
        <v>46482.01</v>
      </c>
      <c r="U23" t="n">
        <v>0.52</v>
      </c>
      <c r="V23" t="n">
        <v>0.86</v>
      </c>
      <c r="W23" t="n">
        <v>20.81</v>
      </c>
      <c r="X23" t="n">
        <v>2.88</v>
      </c>
      <c r="Y23" t="n">
        <v>1</v>
      </c>
      <c r="Z23" t="n">
        <v>10</v>
      </c>
      <c r="AA23" t="n">
        <v>1976.327805826922</v>
      </c>
      <c r="AB23" t="n">
        <v>2704.098893361666</v>
      </c>
      <c r="AC23" t="n">
        <v>2446.023490205861</v>
      </c>
      <c r="AD23" t="n">
        <v>1976327.805826921</v>
      </c>
      <c r="AE23" t="n">
        <v>2704098.893361666</v>
      </c>
      <c r="AF23" t="n">
        <v>2.007044030550996e-06</v>
      </c>
      <c r="AG23" t="n">
        <v>2.615416666666667</v>
      </c>
      <c r="AH23" t="n">
        <v>2446023.490205861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1.601</v>
      </c>
      <c r="E24" t="n">
        <v>62.46</v>
      </c>
      <c r="F24" t="n">
        <v>55.33</v>
      </c>
      <c r="G24" t="n">
        <v>34.23</v>
      </c>
      <c r="H24" t="n">
        <v>0.48</v>
      </c>
      <c r="I24" t="n">
        <v>97</v>
      </c>
      <c r="J24" t="n">
        <v>242.2</v>
      </c>
      <c r="K24" t="n">
        <v>57.72</v>
      </c>
      <c r="L24" t="n">
        <v>6.5</v>
      </c>
      <c r="M24" t="n">
        <v>95</v>
      </c>
      <c r="N24" t="n">
        <v>57.98</v>
      </c>
      <c r="O24" t="n">
        <v>30106.03</v>
      </c>
      <c r="P24" t="n">
        <v>864.72</v>
      </c>
      <c r="Q24" t="n">
        <v>1367.6</v>
      </c>
      <c r="R24" t="n">
        <v>195.74</v>
      </c>
      <c r="S24" t="n">
        <v>104.26</v>
      </c>
      <c r="T24" t="n">
        <v>44440.05</v>
      </c>
      <c r="U24" t="n">
        <v>0.53</v>
      </c>
      <c r="V24" t="n">
        <v>0.87</v>
      </c>
      <c r="W24" t="n">
        <v>20.81</v>
      </c>
      <c r="X24" t="n">
        <v>2.75</v>
      </c>
      <c r="Y24" t="n">
        <v>1</v>
      </c>
      <c r="Z24" t="n">
        <v>10</v>
      </c>
      <c r="AA24" t="n">
        <v>1961.314592813373</v>
      </c>
      <c r="AB24" t="n">
        <v>2683.557152980316</v>
      </c>
      <c r="AC24" t="n">
        <v>2427.442224695993</v>
      </c>
      <c r="AD24" t="n">
        <v>1961314.592813373</v>
      </c>
      <c r="AE24" t="n">
        <v>2683557.152980316</v>
      </c>
      <c r="AF24" t="n">
        <v>2.01712334771635e-06</v>
      </c>
      <c r="AG24" t="n">
        <v>2.6025</v>
      </c>
      <c r="AH24" t="n">
        <v>2427442.224695993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1.608</v>
      </c>
      <c r="E25" t="n">
        <v>62.19</v>
      </c>
      <c r="F25" t="n">
        <v>55.24</v>
      </c>
      <c r="G25" t="n">
        <v>35.64</v>
      </c>
      <c r="H25" t="n">
        <v>0.49</v>
      </c>
      <c r="I25" t="n">
        <v>93</v>
      </c>
      <c r="J25" t="n">
        <v>242.64</v>
      </c>
      <c r="K25" t="n">
        <v>57.72</v>
      </c>
      <c r="L25" t="n">
        <v>6.75</v>
      </c>
      <c r="M25" t="n">
        <v>91</v>
      </c>
      <c r="N25" t="n">
        <v>58.17</v>
      </c>
      <c r="O25" t="n">
        <v>30160.2</v>
      </c>
      <c r="P25" t="n">
        <v>862.61</v>
      </c>
      <c r="Q25" t="n">
        <v>1367.48</v>
      </c>
      <c r="R25" t="n">
        <v>192.77</v>
      </c>
      <c r="S25" t="n">
        <v>104.26</v>
      </c>
      <c r="T25" t="n">
        <v>42975.8</v>
      </c>
      <c r="U25" t="n">
        <v>0.54</v>
      </c>
      <c r="V25" t="n">
        <v>0.87</v>
      </c>
      <c r="W25" t="n">
        <v>20.8</v>
      </c>
      <c r="X25" t="n">
        <v>2.66</v>
      </c>
      <c r="Y25" t="n">
        <v>1</v>
      </c>
      <c r="Z25" t="n">
        <v>10</v>
      </c>
      <c r="AA25" t="n">
        <v>1948.592901028354</v>
      </c>
      <c r="AB25" t="n">
        <v>2666.150773038622</v>
      </c>
      <c r="AC25" t="n">
        <v>2411.697085225926</v>
      </c>
      <c r="AD25" t="n">
        <v>1948592.901028354</v>
      </c>
      <c r="AE25" t="n">
        <v>2666150.773038622</v>
      </c>
      <c r="AF25" t="n">
        <v>2.025942750236034e-06</v>
      </c>
      <c r="AG25" t="n">
        <v>2.59125</v>
      </c>
      <c r="AH25" t="n">
        <v>2411697.085225926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1.6161</v>
      </c>
      <c r="E26" t="n">
        <v>61.88</v>
      </c>
      <c r="F26" t="n">
        <v>55.12</v>
      </c>
      <c r="G26" t="n">
        <v>37.16</v>
      </c>
      <c r="H26" t="n">
        <v>0.51</v>
      </c>
      <c r="I26" t="n">
        <v>89</v>
      </c>
      <c r="J26" t="n">
        <v>243.08</v>
      </c>
      <c r="K26" t="n">
        <v>57.72</v>
      </c>
      <c r="L26" t="n">
        <v>7</v>
      </c>
      <c r="M26" t="n">
        <v>87</v>
      </c>
      <c r="N26" t="n">
        <v>58.36</v>
      </c>
      <c r="O26" t="n">
        <v>30214.44</v>
      </c>
      <c r="P26" t="n">
        <v>860.13</v>
      </c>
      <c r="Q26" t="n">
        <v>1367.54</v>
      </c>
      <c r="R26" t="n">
        <v>188.91</v>
      </c>
      <c r="S26" t="n">
        <v>104.26</v>
      </c>
      <c r="T26" t="n">
        <v>41064.93</v>
      </c>
      <c r="U26" t="n">
        <v>0.55</v>
      </c>
      <c r="V26" t="n">
        <v>0.87</v>
      </c>
      <c r="W26" t="n">
        <v>20.79</v>
      </c>
      <c r="X26" t="n">
        <v>2.53</v>
      </c>
      <c r="Y26" t="n">
        <v>1</v>
      </c>
      <c r="Z26" t="n">
        <v>10</v>
      </c>
      <c r="AA26" t="n">
        <v>1933.773609241425</v>
      </c>
      <c r="AB26" t="n">
        <v>2645.874364234734</v>
      </c>
      <c r="AC26" t="n">
        <v>2393.355828420163</v>
      </c>
      <c r="AD26" t="n">
        <v>1933773.609241425</v>
      </c>
      <c r="AE26" t="n">
        <v>2645874.364234733</v>
      </c>
      <c r="AF26" t="n">
        <v>2.036148058865954e-06</v>
      </c>
      <c r="AG26" t="n">
        <v>2.578333333333334</v>
      </c>
      <c r="AH26" t="n">
        <v>2393355.828420163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1.6218</v>
      </c>
      <c r="E27" t="n">
        <v>61.66</v>
      </c>
      <c r="F27" t="n">
        <v>55.03</v>
      </c>
      <c r="G27" t="n">
        <v>38.39</v>
      </c>
      <c r="H27" t="n">
        <v>0.53</v>
      </c>
      <c r="I27" t="n">
        <v>86</v>
      </c>
      <c r="J27" t="n">
        <v>243.52</v>
      </c>
      <c r="K27" t="n">
        <v>57.72</v>
      </c>
      <c r="L27" t="n">
        <v>7.25</v>
      </c>
      <c r="M27" t="n">
        <v>84</v>
      </c>
      <c r="N27" t="n">
        <v>58.55</v>
      </c>
      <c r="O27" t="n">
        <v>30268.74</v>
      </c>
      <c r="P27" t="n">
        <v>857.99</v>
      </c>
      <c r="Q27" t="n">
        <v>1367.54</v>
      </c>
      <c r="R27" t="n">
        <v>185.79</v>
      </c>
      <c r="S27" t="n">
        <v>104.26</v>
      </c>
      <c r="T27" t="n">
        <v>39521.26</v>
      </c>
      <c r="U27" t="n">
        <v>0.5600000000000001</v>
      </c>
      <c r="V27" t="n">
        <v>0.87</v>
      </c>
      <c r="W27" t="n">
        <v>20.8</v>
      </c>
      <c r="X27" t="n">
        <v>2.45</v>
      </c>
      <c r="Y27" t="n">
        <v>1</v>
      </c>
      <c r="Z27" t="n">
        <v>10</v>
      </c>
      <c r="AA27" t="n">
        <v>1922.7813908717</v>
      </c>
      <c r="AB27" t="n">
        <v>2630.834326118826</v>
      </c>
      <c r="AC27" t="n">
        <v>2379.751190433212</v>
      </c>
      <c r="AD27" t="n">
        <v>1922781.3908717</v>
      </c>
      <c r="AE27" t="n">
        <v>2630834.326118825</v>
      </c>
      <c r="AF27" t="n">
        <v>2.043329572346268e-06</v>
      </c>
      <c r="AG27" t="n">
        <v>2.569166666666666</v>
      </c>
      <c r="AH27" t="n">
        <v>2379751.190433212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1.628</v>
      </c>
      <c r="E28" t="n">
        <v>61.43</v>
      </c>
      <c r="F28" t="n">
        <v>54.94</v>
      </c>
      <c r="G28" t="n">
        <v>39.71</v>
      </c>
      <c r="H28" t="n">
        <v>0.55</v>
      </c>
      <c r="I28" t="n">
        <v>83</v>
      </c>
      <c r="J28" t="n">
        <v>243.96</v>
      </c>
      <c r="K28" t="n">
        <v>57.72</v>
      </c>
      <c r="L28" t="n">
        <v>7.5</v>
      </c>
      <c r="M28" t="n">
        <v>81</v>
      </c>
      <c r="N28" t="n">
        <v>58.74</v>
      </c>
      <c r="O28" t="n">
        <v>30323.11</v>
      </c>
      <c r="P28" t="n">
        <v>856.12</v>
      </c>
      <c r="Q28" t="n">
        <v>1367.6</v>
      </c>
      <c r="R28" t="n">
        <v>182.97</v>
      </c>
      <c r="S28" t="n">
        <v>104.26</v>
      </c>
      <c r="T28" t="n">
        <v>38126.76</v>
      </c>
      <c r="U28" t="n">
        <v>0.57</v>
      </c>
      <c r="V28" t="n">
        <v>0.87</v>
      </c>
      <c r="W28" t="n">
        <v>20.78</v>
      </c>
      <c r="X28" t="n">
        <v>2.35</v>
      </c>
      <c r="Y28" t="n">
        <v>1</v>
      </c>
      <c r="Z28" t="n">
        <v>10</v>
      </c>
      <c r="AA28" t="n">
        <v>1911.683554740468</v>
      </c>
      <c r="AB28" t="n">
        <v>2615.649777122098</v>
      </c>
      <c r="AC28" t="n">
        <v>2366.015833481084</v>
      </c>
      <c r="AD28" t="n">
        <v>1911683.554740468</v>
      </c>
      <c r="AE28" t="n">
        <v>2615649.777122098</v>
      </c>
      <c r="AF28" t="n">
        <v>2.051141043149417e-06</v>
      </c>
      <c r="AG28" t="n">
        <v>2.559583333333333</v>
      </c>
      <c r="AH28" t="n">
        <v>2366015.833481084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1.6346</v>
      </c>
      <c r="E29" t="n">
        <v>61.18</v>
      </c>
      <c r="F29" t="n">
        <v>54.82</v>
      </c>
      <c r="G29" t="n">
        <v>41.12</v>
      </c>
      <c r="H29" t="n">
        <v>0.5600000000000001</v>
      </c>
      <c r="I29" t="n">
        <v>80</v>
      </c>
      <c r="J29" t="n">
        <v>244.41</v>
      </c>
      <c r="K29" t="n">
        <v>57.72</v>
      </c>
      <c r="L29" t="n">
        <v>7.75</v>
      </c>
      <c r="M29" t="n">
        <v>78</v>
      </c>
      <c r="N29" t="n">
        <v>58.93</v>
      </c>
      <c r="O29" t="n">
        <v>30377.55</v>
      </c>
      <c r="P29" t="n">
        <v>853.72</v>
      </c>
      <c r="Q29" t="n">
        <v>1367.4</v>
      </c>
      <c r="R29" t="n">
        <v>179.69</v>
      </c>
      <c r="S29" t="n">
        <v>104.26</v>
      </c>
      <c r="T29" t="n">
        <v>36500.54</v>
      </c>
      <c r="U29" t="n">
        <v>0.58</v>
      </c>
      <c r="V29" t="n">
        <v>0.87</v>
      </c>
      <c r="W29" t="n">
        <v>20.77</v>
      </c>
      <c r="X29" t="n">
        <v>2.24</v>
      </c>
      <c r="Y29" t="n">
        <v>1</v>
      </c>
      <c r="Z29" t="n">
        <v>10</v>
      </c>
      <c r="AA29" t="n">
        <v>1899.084679253092</v>
      </c>
      <c r="AB29" t="n">
        <v>2598.411439857113</v>
      </c>
      <c r="AC29" t="n">
        <v>2350.42269893051</v>
      </c>
      <c r="AD29" t="n">
        <v>1899084.679253093</v>
      </c>
      <c r="AE29" t="n">
        <v>2598411.439857113</v>
      </c>
      <c r="AF29" t="n">
        <v>2.059456479810834e-06</v>
      </c>
      <c r="AG29" t="n">
        <v>2.549166666666667</v>
      </c>
      <c r="AH29" t="n">
        <v>2350422.69893051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1.6377</v>
      </c>
      <c r="E30" t="n">
        <v>61.06</v>
      </c>
      <c r="F30" t="n">
        <v>54.8</v>
      </c>
      <c r="G30" t="n">
        <v>42.15</v>
      </c>
      <c r="H30" t="n">
        <v>0.58</v>
      </c>
      <c r="I30" t="n">
        <v>78</v>
      </c>
      <c r="J30" t="n">
        <v>244.85</v>
      </c>
      <c r="K30" t="n">
        <v>57.72</v>
      </c>
      <c r="L30" t="n">
        <v>8</v>
      </c>
      <c r="M30" t="n">
        <v>76</v>
      </c>
      <c r="N30" t="n">
        <v>59.12</v>
      </c>
      <c r="O30" t="n">
        <v>30432.06</v>
      </c>
      <c r="P30" t="n">
        <v>852.72</v>
      </c>
      <c r="Q30" t="n">
        <v>1367.4</v>
      </c>
      <c r="R30" t="n">
        <v>178.82</v>
      </c>
      <c r="S30" t="n">
        <v>104.26</v>
      </c>
      <c r="T30" t="n">
        <v>36075.82</v>
      </c>
      <c r="U30" t="n">
        <v>0.58</v>
      </c>
      <c r="V30" t="n">
        <v>0.87</v>
      </c>
      <c r="W30" t="n">
        <v>20.77</v>
      </c>
      <c r="X30" t="n">
        <v>2.22</v>
      </c>
      <c r="Y30" t="n">
        <v>1</v>
      </c>
      <c r="Z30" t="n">
        <v>10</v>
      </c>
      <c r="AA30" t="n">
        <v>1893.792210650107</v>
      </c>
      <c r="AB30" t="n">
        <v>2591.170050827273</v>
      </c>
      <c r="AC30" t="n">
        <v>2343.872417906325</v>
      </c>
      <c r="AD30" t="n">
        <v>1893792.210650107</v>
      </c>
      <c r="AE30" t="n">
        <v>2591170.050827273</v>
      </c>
      <c r="AF30" t="n">
        <v>2.063362215212408e-06</v>
      </c>
      <c r="AG30" t="n">
        <v>2.544166666666667</v>
      </c>
      <c r="AH30" t="n">
        <v>2343872.417906325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1.6439</v>
      </c>
      <c r="E31" t="n">
        <v>60.83</v>
      </c>
      <c r="F31" t="n">
        <v>54.7</v>
      </c>
      <c r="G31" t="n">
        <v>43.76</v>
      </c>
      <c r="H31" t="n">
        <v>0.6</v>
      </c>
      <c r="I31" t="n">
        <v>75</v>
      </c>
      <c r="J31" t="n">
        <v>245.29</v>
      </c>
      <c r="K31" t="n">
        <v>57.72</v>
      </c>
      <c r="L31" t="n">
        <v>8.25</v>
      </c>
      <c r="M31" t="n">
        <v>73</v>
      </c>
      <c r="N31" t="n">
        <v>59.32</v>
      </c>
      <c r="O31" t="n">
        <v>30486.64</v>
      </c>
      <c r="P31" t="n">
        <v>850.65</v>
      </c>
      <c r="Q31" t="n">
        <v>1367.38</v>
      </c>
      <c r="R31" t="n">
        <v>175.55</v>
      </c>
      <c r="S31" t="n">
        <v>104.26</v>
      </c>
      <c r="T31" t="n">
        <v>34456.46</v>
      </c>
      <c r="U31" t="n">
        <v>0.59</v>
      </c>
      <c r="V31" t="n">
        <v>0.88</v>
      </c>
      <c r="W31" t="n">
        <v>20.76</v>
      </c>
      <c r="X31" t="n">
        <v>2.12</v>
      </c>
      <c r="Y31" t="n">
        <v>1</v>
      </c>
      <c r="Z31" t="n">
        <v>10</v>
      </c>
      <c r="AA31" t="n">
        <v>1882.504415726133</v>
      </c>
      <c r="AB31" t="n">
        <v>2575.725591829925</v>
      </c>
      <c r="AC31" t="n">
        <v>2329.90195639925</v>
      </c>
      <c r="AD31" t="n">
        <v>1882504.415726133</v>
      </c>
      <c r="AE31" t="n">
        <v>2575725.591829925</v>
      </c>
      <c r="AF31" t="n">
        <v>2.071173686015557e-06</v>
      </c>
      <c r="AG31" t="n">
        <v>2.534583333333333</v>
      </c>
      <c r="AH31" t="n">
        <v>2329901.95639925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1.6478</v>
      </c>
      <c r="E32" t="n">
        <v>60.69</v>
      </c>
      <c r="F32" t="n">
        <v>54.65</v>
      </c>
      <c r="G32" t="n">
        <v>44.92</v>
      </c>
      <c r="H32" t="n">
        <v>0.62</v>
      </c>
      <c r="I32" t="n">
        <v>73</v>
      </c>
      <c r="J32" t="n">
        <v>245.73</v>
      </c>
      <c r="K32" t="n">
        <v>57.72</v>
      </c>
      <c r="L32" t="n">
        <v>8.5</v>
      </c>
      <c r="M32" t="n">
        <v>71</v>
      </c>
      <c r="N32" t="n">
        <v>59.51</v>
      </c>
      <c r="O32" t="n">
        <v>30541.29</v>
      </c>
      <c r="P32" t="n">
        <v>849.59</v>
      </c>
      <c r="Q32" t="n">
        <v>1367.51</v>
      </c>
      <c r="R32" t="n">
        <v>173.8</v>
      </c>
      <c r="S32" t="n">
        <v>104.26</v>
      </c>
      <c r="T32" t="n">
        <v>33591.41</v>
      </c>
      <c r="U32" t="n">
        <v>0.6</v>
      </c>
      <c r="V32" t="n">
        <v>0.88</v>
      </c>
      <c r="W32" t="n">
        <v>20.77</v>
      </c>
      <c r="X32" t="n">
        <v>2.07</v>
      </c>
      <c r="Y32" t="n">
        <v>1</v>
      </c>
      <c r="Z32" t="n">
        <v>10</v>
      </c>
      <c r="AA32" t="n">
        <v>1875.946746823311</v>
      </c>
      <c r="AB32" t="n">
        <v>2566.753099933149</v>
      </c>
      <c r="AC32" t="n">
        <v>2321.785786536131</v>
      </c>
      <c r="AD32" t="n">
        <v>1875946.746823311</v>
      </c>
      <c r="AE32" t="n">
        <v>2566753.099933149</v>
      </c>
      <c r="AF32" t="n">
        <v>2.076087353133667e-06</v>
      </c>
      <c r="AG32" t="n">
        <v>2.52875</v>
      </c>
      <c r="AH32" t="n">
        <v>2321785.786536131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1.6526</v>
      </c>
      <c r="E33" t="n">
        <v>60.51</v>
      </c>
      <c r="F33" t="n">
        <v>54.57</v>
      </c>
      <c r="G33" t="n">
        <v>46.11</v>
      </c>
      <c r="H33" t="n">
        <v>0.63</v>
      </c>
      <c r="I33" t="n">
        <v>71</v>
      </c>
      <c r="J33" t="n">
        <v>246.18</v>
      </c>
      <c r="K33" t="n">
        <v>57.72</v>
      </c>
      <c r="L33" t="n">
        <v>8.75</v>
      </c>
      <c r="M33" t="n">
        <v>69</v>
      </c>
      <c r="N33" t="n">
        <v>59.7</v>
      </c>
      <c r="O33" t="n">
        <v>30596.01</v>
      </c>
      <c r="P33" t="n">
        <v>847.51</v>
      </c>
      <c r="Q33" t="n">
        <v>1367.38</v>
      </c>
      <c r="R33" t="n">
        <v>171.46</v>
      </c>
      <c r="S33" t="n">
        <v>104.26</v>
      </c>
      <c r="T33" t="n">
        <v>32433.66</v>
      </c>
      <c r="U33" t="n">
        <v>0.61</v>
      </c>
      <c r="V33" t="n">
        <v>0.88</v>
      </c>
      <c r="W33" t="n">
        <v>20.75</v>
      </c>
      <c r="X33" t="n">
        <v>1.99</v>
      </c>
      <c r="Y33" t="n">
        <v>1</v>
      </c>
      <c r="Z33" t="n">
        <v>10</v>
      </c>
      <c r="AA33" t="n">
        <v>1866.576937285801</v>
      </c>
      <c r="AB33" t="n">
        <v>2553.932913157107</v>
      </c>
      <c r="AC33" t="n">
        <v>2310.189140392748</v>
      </c>
      <c r="AD33" t="n">
        <v>1866576.937285801</v>
      </c>
      <c r="AE33" t="n">
        <v>2553932.913157107</v>
      </c>
      <c r="AF33" t="n">
        <v>2.082134943432879e-06</v>
      </c>
      <c r="AG33" t="n">
        <v>2.52125</v>
      </c>
      <c r="AH33" t="n">
        <v>2310189.140392748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1.6556</v>
      </c>
      <c r="E34" t="n">
        <v>60.4</v>
      </c>
      <c r="F34" t="n">
        <v>54.55</v>
      </c>
      <c r="G34" t="n">
        <v>47.43</v>
      </c>
      <c r="H34" t="n">
        <v>0.65</v>
      </c>
      <c r="I34" t="n">
        <v>69</v>
      </c>
      <c r="J34" t="n">
        <v>246.62</v>
      </c>
      <c r="K34" t="n">
        <v>57.72</v>
      </c>
      <c r="L34" t="n">
        <v>9</v>
      </c>
      <c r="M34" t="n">
        <v>67</v>
      </c>
      <c r="N34" t="n">
        <v>59.9</v>
      </c>
      <c r="O34" t="n">
        <v>30650.8</v>
      </c>
      <c r="P34" t="n">
        <v>846.54</v>
      </c>
      <c r="Q34" t="n">
        <v>1367.43</v>
      </c>
      <c r="R34" t="n">
        <v>170.51</v>
      </c>
      <c r="S34" t="n">
        <v>104.26</v>
      </c>
      <c r="T34" t="n">
        <v>31966.09</v>
      </c>
      <c r="U34" t="n">
        <v>0.61</v>
      </c>
      <c r="V34" t="n">
        <v>0.88</v>
      </c>
      <c r="W34" t="n">
        <v>20.76</v>
      </c>
      <c r="X34" t="n">
        <v>1.97</v>
      </c>
      <c r="Y34" t="n">
        <v>1</v>
      </c>
      <c r="Z34" t="n">
        <v>10</v>
      </c>
      <c r="AA34" t="n">
        <v>1861.560584900002</v>
      </c>
      <c r="AB34" t="n">
        <v>2547.069318517008</v>
      </c>
      <c r="AC34" t="n">
        <v>2303.980597591985</v>
      </c>
      <c r="AD34" t="n">
        <v>1861560.584900002</v>
      </c>
      <c r="AE34" t="n">
        <v>2547069.318517008</v>
      </c>
      <c r="AF34" t="n">
        <v>2.085914687369886e-06</v>
      </c>
      <c r="AG34" t="n">
        <v>2.516666666666667</v>
      </c>
      <c r="AH34" t="n">
        <v>2303980.597591985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1.6601</v>
      </c>
      <c r="E35" t="n">
        <v>60.24</v>
      </c>
      <c r="F35" t="n">
        <v>54.48</v>
      </c>
      <c r="G35" t="n">
        <v>48.78</v>
      </c>
      <c r="H35" t="n">
        <v>0.67</v>
      </c>
      <c r="I35" t="n">
        <v>67</v>
      </c>
      <c r="J35" t="n">
        <v>247.07</v>
      </c>
      <c r="K35" t="n">
        <v>57.72</v>
      </c>
      <c r="L35" t="n">
        <v>9.25</v>
      </c>
      <c r="M35" t="n">
        <v>65</v>
      </c>
      <c r="N35" t="n">
        <v>60.09</v>
      </c>
      <c r="O35" t="n">
        <v>30705.66</v>
      </c>
      <c r="P35" t="n">
        <v>844.78</v>
      </c>
      <c r="Q35" t="n">
        <v>1367.34</v>
      </c>
      <c r="R35" t="n">
        <v>168.28</v>
      </c>
      <c r="S35" t="n">
        <v>104.26</v>
      </c>
      <c r="T35" t="n">
        <v>30859.45</v>
      </c>
      <c r="U35" t="n">
        <v>0.62</v>
      </c>
      <c r="V35" t="n">
        <v>0.88</v>
      </c>
      <c r="W35" t="n">
        <v>20.75</v>
      </c>
      <c r="X35" t="n">
        <v>1.9</v>
      </c>
      <c r="Y35" t="n">
        <v>1</v>
      </c>
      <c r="Z35" t="n">
        <v>10</v>
      </c>
      <c r="AA35" t="n">
        <v>1853.189554975145</v>
      </c>
      <c r="AB35" t="n">
        <v>2535.615706070043</v>
      </c>
      <c r="AC35" t="n">
        <v>2293.620101841711</v>
      </c>
      <c r="AD35" t="n">
        <v>1853189.554975145</v>
      </c>
      <c r="AE35" t="n">
        <v>2535615.706070043</v>
      </c>
      <c r="AF35" t="n">
        <v>2.091584303275397e-06</v>
      </c>
      <c r="AG35" t="n">
        <v>2.51</v>
      </c>
      <c r="AH35" t="n">
        <v>2293620.101841711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1.6644</v>
      </c>
      <c r="E36" t="n">
        <v>60.08</v>
      </c>
      <c r="F36" t="n">
        <v>54.41</v>
      </c>
      <c r="G36" t="n">
        <v>50.22</v>
      </c>
      <c r="H36" t="n">
        <v>0.68</v>
      </c>
      <c r="I36" t="n">
        <v>65</v>
      </c>
      <c r="J36" t="n">
        <v>247.51</v>
      </c>
      <c r="K36" t="n">
        <v>57.72</v>
      </c>
      <c r="L36" t="n">
        <v>9.5</v>
      </c>
      <c r="M36" t="n">
        <v>63</v>
      </c>
      <c r="N36" t="n">
        <v>60.29</v>
      </c>
      <c r="O36" t="n">
        <v>30760.6</v>
      </c>
      <c r="P36" t="n">
        <v>843.13</v>
      </c>
      <c r="Q36" t="n">
        <v>1367.43</v>
      </c>
      <c r="R36" t="n">
        <v>165.98</v>
      </c>
      <c r="S36" t="n">
        <v>104.26</v>
      </c>
      <c r="T36" t="n">
        <v>29720.04</v>
      </c>
      <c r="U36" t="n">
        <v>0.63</v>
      </c>
      <c r="V36" t="n">
        <v>0.88</v>
      </c>
      <c r="W36" t="n">
        <v>20.75</v>
      </c>
      <c r="X36" t="n">
        <v>1.83</v>
      </c>
      <c r="Y36" t="n">
        <v>1</v>
      </c>
      <c r="Z36" t="n">
        <v>10</v>
      </c>
      <c r="AA36" t="n">
        <v>1845.241845299741</v>
      </c>
      <c r="AB36" t="n">
        <v>2524.74129906395</v>
      </c>
      <c r="AC36" t="n">
        <v>2283.783532977955</v>
      </c>
      <c r="AD36" t="n">
        <v>1845241.845299741</v>
      </c>
      <c r="AE36" t="n">
        <v>2524741.29906395</v>
      </c>
      <c r="AF36" t="n">
        <v>2.097001936251775e-06</v>
      </c>
      <c r="AG36" t="n">
        <v>2.503333333333333</v>
      </c>
      <c r="AH36" t="n">
        <v>2283783.532977954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1.6678</v>
      </c>
      <c r="E37" t="n">
        <v>59.96</v>
      </c>
      <c r="F37" t="n">
        <v>54.38</v>
      </c>
      <c r="G37" t="n">
        <v>51.79</v>
      </c>
      <c r="H37" t="n">
        <v>0.7</v>
      </c>
      <c r="I37" t="n">
        <v>63</v>
      </c>
      <c r="J37" t="n">
        <v>247.96</v>
      </c>
      <c r="K37" t="n">
        <v>57.72</v>
      </c>
      <c r="L37" t="n">
        <v>9.75</v>
      </c>
      <c r="M37" t="n">
        <v>61</v>
      </c>
      <c r="N37" t="n">
        <v>60.48</v>
      </c>
      <c r="O37" t="n">
        <v>30815.6</v>
      </c>
      <c r="P37" t="n">
        <v>842.46</v>
      </c>
      <c r="Q37" t="n">
        <v>1367.36</v>
      </c>
      <c r="R37" t="n">
        <v>164.86</v>
      </c>
      <c r="S37" t="n">
        <v>104.26</v>
      </c>
      <c r="T37" t="n">
        <v>29173.27</v>
      </c>
      <c r="U37" t="n">
        <v>0.63</v>
      </c>
      <c r="V37" t="n">
        <v>0.88</v>
      </c>
      <c r="W37" t="n">
        <v>20.75</v>
      </c>
      <c r="X37" t="n">
        <v>1.8</v>
      </c>
      <c r="Y37" t="n">
        <v>1</v>
      </c>
      <c r="Z37" t="n">
        <v>10</v>
      </c>
      <c r="AA37" t="n">
        <v>1840.084130682402</v>
      </c>
      <c r="AB37" t="n">
        <v>2517.684286382197</v>
      </c>
      <c r="AC37" t="n">
        <v>2277.400031681968</v>
      </c>
      <c r="AD37" t="n">
        <v>1840084.130682402</v>
      </c>
      <c r="AE37" t="n">
        <v>2517684.286382197</v>
      </c>
      <c r="AF37" t="n">
        <v>2.10128564604705e-06</v>
      </c>
      <c r="AG37" t="n">
        <v>2.498333333333334</v>
      </c>
      <c r="AH37" t="n">
        <v>2277400.031681968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1.6708</v>
      </c>
      <c r="E38" t="n">
        <v>59.85</v>
      </c>
      <c r="F38" t="n">
        <v>54.32</v>
      </c>
      <c r="G38" t="n">
        <v>52.57</v>
      </c>
      <c r="H38" t="n">
        <v>0.72</v>
      </c>
      <c r="I38" t="n">
        <v>62</v>
      </c>
      <c r="J38" t="n">
        <v>248.4</v>
      </c>
      <c r="K38" t="n">
        <v>57.72</v>
      </c>
      <c r="L38" t="n">
        <v>10</v>
      </c>
      <c r="M38" t="n">
        <v>60</v>
      </c>
      <c r="N38" t="n">
        <v>60.68</v>
      </c>
      <c r="O38" t="n">
        <v>30870.67</v>
      </c>
      <c r="P38" t="n">
        <v>840.63</v>
      </c>
      <c r="Q38" t="n">
        <v>1367.42</v>
      </c>
      <c r="R38" t="n">
        <v>163.27</v>
      </c>
      <c r="S38" t="n">
        <v>104.26</v>
      </c>
      <c r="T38" t="n">
        <v>28379.89</v>
      </c>
      <c r="U38" t="n">
        <v>0.64</v>
      </c>
      <c r="V38" t="n">
        <v>0.88</v>
      </c>
      <c r="W38" t="n">
        <v>20.74</v>
      </c>
      <c r="X38" t="n">
        <v>1.74</v>
      </c>
      <c r="Y38" t="n">
        <v>1</v>
      </c>
      <c r="Z38" t="n">
        <v>10</v>
      </c>
      <c r="AA38" t="n">
        <v>1833.47999355045</v>
      </c>
      <c r="AB38" t="n">
        <v>2508.648214604293</v>
      </c>
      <c r="AC38" t="n">
        <v>2269.226349912342</v>
      </c>
      <c r="AD38" t="n">
        <v>1833479.993550451</v>
      </c>
      <c r="AE38" t="n">
        <v>2508648.214604293</v>
      </c>
      <c r="AF38" t="n">
        <v>2.105065389984058e-06</v>
      </c>
      <c r="AG38" t="n">
        <v>2.49375</v>
      </c>
      <c r="AH38" t="n">
        <v>2269226.349912342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1.6747</v>
      </c>
      <c r="E39" t="n">
        <v>59.71</v>
      </c>
      <c r="F39" t="n">
        <v>54.27</v>
      </c>
      <c r="G39" t="n">
        <v>54.27</v>
      </c>
      <c r="H39" t="n">
        <v>0.73</v>
      </c>
      <c r="I39" t="n">
        <v>60</v>
      </c>
      <c r="J39" t="n">
        <v>248.85</v>
      </c>
      <c r="K39" t="n">
        <v>57.72</v>
      </c>
      <c r="L39" t="n">
        <v>10.25</v>
      </c>
      <c r="M39" t="n">
        <v>58</v>
      </c>
      <c r="N39" t="n">
        <v>60.88</v>
      </c>
      <c r="O39" t="n">
        <v>30925.82</v>
      </c>
      <c r="P39" t="n">
        <v>839.71</v>
      </c>
      <c r="Q39" t="n">
        <v>1367.42</v>
      </c>
      <c r="R39" t="n">
        <v>161.31</v>
      </c>
      <c r="S39" t="n">
        <v>104.26</v>
      </c>
      <c r="T39" t="n">
        <v>27413.53</v>
      </c>
      <c r="U39" t="n">
        <v>0.65</v>
      </c>
      <c r="V39" t="n">
        <v>0.88</v>
      </c>
      <c r="W39" t="n">
        <v>20.75</v>
      </c>
      <c r="X39" t="n">
        <v>1.69</v>
      </c>
      <c r="Y39" t="n">
        <v>1</v>
      </c>
      <c r="Z39" t="n">
        <v>10</v>
      </c>
      <c r="AA39" t="n">
        <v>1827.341933436756</v>
      </c>
      <c r="AB39" t="n">
        <v>2500.249849964635</v>
      </c>
      <c r="AC39" t="n">
        <v>2261.629513406714</v>
      </c>
      <c r="AD39" t="n">
        <v>1827341.933436756</v>
      </c>
      <c r="AE39" t="n">
        <v>2500249.849964635</v>
      </c>
      <c r="AF39" t="n">
        <v>2.109979057102168e-06</v>
      </c>
      <c r="AG39" t="n">
        <v>2.487916666666667</v>
      </c>
      <c r="AH39" t="n">
        <v>2261629.513406713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1.6771</v>
      </c>
      <c r="E40" t="n">
        <v>59.63</v>
      </c>
      <c r="F40" t="n">
        <v>54.23</v>
      </c>
      <c r="G40" t="n">
        <v>55.15</v>
      </c>
      <c r="H40" t="n">
        <v>0.75</v>
      </c>
      <c r="I40" t="n">
        <v>59</v>
      </c>
      <c r="J40" t="n">
        <v>249.3</v>
      </c>
      <c r="K40" t="n">
        <v>57.72</v>
      </c>
      <c r="L40" t="n">
        <v>10.5</v>
      </c>
      <c r="M40" t="n">
        <v>57</v>
      </c>
      <c r="N40" t="n">
        <v>61.07</v>
      </c>
      <c r="O40" t="n">
        <v>30981.04</v>
      </c>
      <c r="P40" t="n">
        <v>838.35</v>
      </c>
      <c r="Q40" t="n">
        <v>1367.45</v>
      </c>
      <c r="R40" t="n">
        <v>159.94</v>
      </c>
      <c r="S40" t="n">
        <v>104.26</v>
      </c>
      <c r="T40" t="n">
        <v>26729.73</v>
      </c>
      <c r="U40" t="n">
        <v>0.65</v>
      </c>
      <c r="V40" t="n">
        <v>0.88</v>
      </c>
      <c r="W40" t="n">
        <v>20.75</v>
      </c>
      <c r="X40" t="n">
        <v>1.65</v>
      </c>
      <c r="Y40" t="n">
        <v>1</v>
      </c>
      <c r="Z40" t="n">
        <v>10</v>
      </c>
      <c r="AA40" t="n">
        <v>1822.336355368894</v>
      </c>
      <c r="AB40" t="n">
        <v>2493.400997221669</v>
      </c>
      <c r="AC40" t="n">
        <v>2255.434305557111</v>
      </c>
      <c r="AD40" t="n">
        <v>1822336.355368894</v>
      </c>
      <c r="AE40" t="n">
        <v>2493400.997221669</v>
      </c>
      <c r="AF40" t="n">
        <v>2.113002852251773e-06</v>
      </c>
      <c r="AG40" t="n">
        <v>2.484583333333334</v>
      </c>
      <c r="AH40" t="n">
        <v>2255434.305557111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1.6811</v>
      </c>
      <c r="E41" t="n">
        <v>59.48</v>
      </c>
      <c r="F41" t="n">
        <v>54.18</v>
      </c>
      <c r="G41" t="n">
        <v>57.03</v>
      </c>
      <c r="H41" t="n">
        <v>0.77</v>
      </c>
      <c r="I41" t="n">
        <v>57</v>
      </c>
      <c r="J41" t="n">
        <v>249.75</v>
      </c>
      <c r="K41" t="n">
        <v>57.72</v>
      </c>
      <c r="L41" t="n">
        <v>10.75</v>
      </c>
      <c r="M41" t="n">
        <v>55</v>
      </c>
      <c r="N41" t="n">
        <v>61.27</v>
      </c>
      <c r="O41" t="n">
        <v>31036.33</v>
      </c>
      <c r="P41" t="n">
        <v>837.3</v>
      </c>
      <c r="Q41" t="n">
        <v>1367.3</v>
      </c>
      <c r="R41" t="n">
        <v>158.39</v>
      </c>
      <c r="S41" t="n">
        <v>104.26</v>
      </c>
      <c r="T41" t="n">
        <v>25968.1</v>
      </c>
      <c r="U41" t="n">
        <v>0.66</v>
      </c>
      <c r="V41" t="n">
        <v>0.88</v>
      </c>
      <c r="W41" t="n">
        <v>20.74</v>
      </c>
      <c r="X41" t="n">
        <v>1.6</v>
      </c>
      <c r="Y41" t="n">
        <v>1</v>
      </c>
      <c r="Z41" t="n">
        <v>10</v>
      </c>
      <c r="AA41" t="n">
        <v>1815.949105653566</v>
      </c>
      <c r="AB41" t="n">
        <v>2484.661680375586</v>
      </c>
      <c r="AC41" t="n">
        <v>2247.52905684511</v>
      </c>
      <c r="AD41" t="n">
        <v>1815949.105653566</v>
      </c>
      <c r="AE41" t="n">
        <v>2484661.680375585</v>
      </c>
      <c r="AF41" t="n">
        <v>2.11804251083445e-06</v>
      </c>
      <c r="AG41" t="n">
        <v>2.478333333333333</v>
      </c>
      <c r="AH41" t="n">
        <v>2247529.05684511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1.6829</v>
      </c>
      <c r="E42" t="n">
        <v>59.42</v>
      </c>
      <c r="F42" t="n">
        <v>54.16</v>
      </c>
      <c r="G42" t="n">
        <v>58.03</v>
      </c>
      <c r="H42" t="n">
        <v>0.78</v>
      </c>
      <c r="I42" t="n">
        <v>56</v>
      </c>
      <c r="J42" t="n">
        <v>250.2</v>
      </c>
      <c r="K42" t="n">
        <v>57.72</v>
      </c>
      <c r="L42" t="n">
        <v>11</v>
      </c>
      <c r="M42" t="n">
        <v>54</v>
      </c>
      <c r="N42" t="n">
        <v>61.47</v>
      </c>
      <c r="O42" t="n">
        <v>31091.69</v>
      </c>
      <c r="P42" t="n">
        <v>836.26</v>
      </c>
      <c r="Q42" t="n">
        <v>1367.35</v>
      </c>
      <c r="R42" t="n">
        <v>157.92</v>
      </c>
      <c r="S42" t="n">
        <v>104.26</v>
      </c>
      <c r="T42" t="n">
        <v>25735.66</v>
      </c>
      <c r="U42" t="n">
        <v>0.66</v>
      </c>
      <c r="V42" t="n">
        <v>0.88</v>
      </c>
      <c r="W42" t="n">
        <v>20.74</v>
      </c>
      <c r="X42" t="n">
        <v>1.58</v>
      </c>
      <c r="Y42" t="n">
        <v>1</v>
      </c>
      <c r="Z42" t="n">
        <v>10</v>
      </c>
      <c r="AA42" t="n">
        <v>1812.299101361091</v>
      </c>
      <c r="AB42" t="n">
        <v>2479.667583475798</v>
      </c>
      <c r="AC42" t="n">
        <v>2243.011589544178</v>
      </c>
      <c r="AD42" t="n">
        <v>1812299.101361091</v>
      </c>
      <c r="AE42" t="n">
        <v>2479667.583475797</v>
      </c>
      <c r="AF42" t="n">
        <v>2.120310357196655e-06</v>
      </c>
      <c r="AG42" t="n">
        <v>2.475833333333334</v>
      </c>
      <c r="AH42" t="n">
        <v>2243011.589544178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1.685</v>
      </c>
      <c r="E43" t="n">
        <v>59.35</v>
      </c>
      <c r="F43" t="n">
        <v>54.13</v>
      </c>
      <c r="G43" t="n">
        <v>59.05</v>
      </c>
      <c r="H43" t="n">
        <v>0.8</v>
      </c>
      <c r="I43" t="n">
        <v>55</v>
      </c>
      <c r="J43" t="n">
        <v>250.65</v>
      </c>
      <c r="K43" t="n">
        <v>57.72</v>
      </c>
      <c r="L43" t="n">
        <v>11.25</v>
      </c>
      <c r="M43" t="n">
        <v>53</v>
      </c>
      <c r="N43" t="n">
        <v>61.67</v>
      </c>
      <c r="O43" t="n">
        <v>31147.12</v>
      </c>
      <c r="P43" t="n">
        <v>834.97</v>
      </c>
      <c r="Q43" t="n">
        <v>1367.27</v>
      </c>
      <c r="R43" t="n">
        <v>156.85</v>
      </c>
      <c r="S43" t="n">
        <v>104.26</v>
      </c>
      <c r="T43" t="n">
        <v>25206.99</v>
      </c>
      <c r="U43" t="n">
        <v>0.66</v>
      </c>
      <c r="V43" t="n">
        <v>0.89</v>
      </c>
      <c r="W43" t="n">
        <v>20.74</v>
      </c>
      <c r="X43" t="n">
        <v>1.55</v>
      </c>
      <c r="Y43" t="n">
        <v>1</v>
      </c>
      <c r="Z43" t="n">
        <v>10</v>
      </c>
      <c r="AA43" t="n">
        <v>1807.868606491344</v>
      </c>
      <c r="AB43" t="n">
        <v>2473.605584935371</v>
      </c>
      <c r="AC43" t="n">
        <v>2237.528139636381</v>
      </c>
      <c r="AD43" t="n">
        <v>1807868.606491344</v>
      </c>
      <c r="AE43" t="n">
        <v>2473605.584935371</v>
      </c>
      <c r="AF43" t="n">
        <v>2.12295617795256e-06</v>
      </c>
      <c r="AG43" t="n">
        <v>2.472916666666667</v>
      </c>
      <c r="AH43" t="n">
        <v>2237528.139636381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1.6894</v>
      </c>
      <c r="E44" t="n">
        <v>59.19</v>
      </c>
      <c r="F44" t="n">
        <v>54.07</v>
      </c>
      <c r="G44" t="n">
        <v>61.21</v>
      </c>
      <c r="H44" t="n">
        <v>0.8100000000000001</v>
      </c>
      <c r="I44" t="n">
        <v>53</v>
      </c>
      <c r="J44" t="n">
        <v>251.1</v>
      </c>
      <c r="K44" t="n">
        <v>57.72</v>
      </c>
      <c r="L44" t="n">
        <v>11.5</v>
      </c>
      <c r="M44" t="n">
        <v>51</v>
      </c>
      <c r="N44" t="n">
        <v>61.87</v>
      </c>
      <c r="O44" t="n">
        <v>31202.63</v>
      </c>
      <c r="P44" t="n">
        <v>833.47</v>
      </c>
      <c r="Q44" t="n">
        <v>1367.34</v>
      </c>
      <c r="R44" t="n">
        <v>154.81</v>
      </c>
      <c r="S44" t="n">
        <v>104.26</v>
      </c>
      <c r="T44" t="n">
        <v>24194.82</v>
      </c>
      <c r="U44" t="n">
        <v>0.67</v>
      </c>
      <c r="V44" t="n">
        <v>0.89</v>
      </c>
      <c r="W44" t="n">
        <v>20.73</v>
      </c>
      <c r="X44" t="n">
        <v>1.49</v>
      </c>
      <c r="Y44" t="n">
        <v>1</v>
      </c>
      <c r="Z44" t="n">
        <v>10</v>
      </c>
      <c r="AA44" t="n">
        <v>1800.368534360609</v>
      </c>
      <c r="AB44" t="n">
        <v>2463.343655366269</v>
      </c>
      <c r="AC44" t="n">
        <v>2228.245594222646</v>
      </c>
      <c r="AD44" t="n">
        <v>1800368.534360609</v>
      </c>
      <c r="AE44" t="n">
        <v>2463343.655366269</v>
      </c>
      <c r="AF44" t="n">
        <v>2.128499802393504e-06</v>
      </c>
      <c r="AG44" t="n">
        <v>2.46625</v>
      </c>
      <c r="AH44" t="n">
        <v>2228245.594222646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1.6915</v>
      </c>
      <c r="E45" t="n">
        <v>59.12</v>
      </c>
      <c r="F45" t="n">
        <v>54.04</v>
      </c>
      <c r="G45" t="n">
        <v>62.36</v>
      </c>
      <c r="H45" t="n">
        <v>0.83</v>
      </c>
      <c r="I45" t="n">
        <v>52</v>
      </c>
      <c r="J45" t="n">
        <v>251.55</v>
      </c>
      <c r="K45" t="n">
        <v>57.72</v>
      </c>
      <c r="L45" t="n">
        <v>11.75</v>
      </c>
      <c r="M45" t="n">
        <v>50</v>
      </c>
      <c r="N45" t="n">
        <v>62.07</v>
      </c>
      <c r="O45" t="n">
        <v>31258.21</v>
      </c>
      <c r="P45" t="n">
        <v>832.55</v>
      </c>
      <c r="Q45" t="n">
        <v>1367.31</v>
      </c>
      <c r="R45" t="n">
        <v>154.19</v>
      </c>
      <c r="S45" t="n">
        <v>104.26</v>
      </c>
      <c r="T45" t="n">
        <v>23892.3</v>
      </c>
      <c r="U45" t="n">
        <v>0.68</v>
      </c>
      <c r="V45" t="n">
        <v>0.89</v>
      </c>
      <c r="W45" t="n">
        <v>20.73</v>
      </c>
      <c r="X45" t="n">
        <v>1.46</v>
      </c>
      <c r="Y45" t="n">
        <v>1</v>
      </c>
      <c r="Z45" t="n">
        <v>10</v>
      </c>
      <c r="AA45" t="n">
        <v>1796.498707511637</v>
      </c>
      <c r="AB45" t="n">
        <v>2458.048787546793</v>
      </c>
      <c r="AC45" t="n">
        <v>2223.456061156468</v>
      </c>
      <c r="AD45" t="n">
        <v>1796498.707511637</v>
      </c>
      <c r="AE45" t="n">
        <v>2458048.787546793</v>
      </c>
      <c r="AF45" t="n">
        <v>2.13114562314941e-06</v>
      </c>
      <c r="AG45" t="n">
        <v>2.463333333333333</v>
      </c>
      <c r="AH45" t="n">
        <v>2223456.061156468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1.6933</v>
      </c>
      <c r="E46" t="n">
        <v>59.06</v>
      </c>
      <c r="F46" t="n">
        <v>54.02</v>
      </c>
      <c r="G46" t="n">
        <v>63.56</v>
      </c>
      <c r="H46" t="n">
        <v>0.85</v>
      </c>
      <c r="I46" t="n">
        <v>51</v>
      </c>
      <c r="J46" t="n">
        <v>252</v>
      </c>
      <c r="K46" t="n">
        <v>57.72</v>
      </c>
      <c r="L46" t="n">
        <v>12</v>
      </c>
      <c r="M46" t="n">
        <v>49</v>
      </c>
      <c r="N46" t="n">
        <v>62.27</v>
      </c>
      <c r="O46" t="n">
        <v>31313.87</v>
      </c>
      <c r="P46" t="n">
        <v>831.46</v>
      </c>
      <c r="Q46" t="n">
        <v>1367.43</v>
      </c>
      <c r="R46" t="n">
        <v>153.32</v>
      </c>
      <c r="S46" t="n">
        <v>104.26</v>
      </c>
      <c r="T46" t="n">
        <v>23459.13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1792.82007268463</v>
      </c>
      <c r="AB46" t="n">
        <v>2453.015517086568</v>
      </c>
      <c r="AC46" t="n">
        <v>2218.903158964727</v>
      </c>
      <c r="AD46" t="n">
        <v>1792820.07268463</v>
      </c>
      <c r="AE46" t="n">
        <v>2453015.517086568</v>
      </c>
      <c r="AF46" t="n">
        <v>2.133413469511614e-06</v>
      </c>
      <c r="AG46" t="n">
        <v>2.460833333333333</v>
      </c>
      <c r="AH46" t="n">
        <v>2218903.158964727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1.696</v>
      </c>
      <c r="E47" t="n">
        <v>58.96</v>
      </c>
      <c r="F47" t="n">
        <v>53.98</v>
      </c>
      <c r="G47" t="n">
        <v>64.77</v>
      </c>
      <c r="H47" t="n">
        <v>0.86</v>
      </c>
      <c r="I47" t="n">
        <v>50</v>
      </c>
      <c r="J47" t="n">
        <v>252.45</v>
      </c>
      <c r="K47" t="n">
        <v>57.72</v>
      </c>
      <c r="L47" t="n">
        <v>12.25</v>
      </c>
      <c r="M47" t="n">
        <v>48</v>
      </c>
      <c r="N47" t="n">
        <v>62.48</v>
      </c>
      <c r="O47" t="n">
        <v>31369.6</v>
      </c>
      <c r="P47" t="n">
        <v>830.71</v>
      </c>
      <c r="Q47" t="n">
        <v>1367.36</v>
      </c>
      <c r="R47" t="n">
        <v>152.04</v>
      </c>
      <c r="S47" t="n">
        <v>104.26</v>
      </c>
      <c r="T47" t="n">
        <v>22826.53</v>
      </c>
      <c r="U47" t="n">
        <v>0.6899999999999999</v>
      </c>
      <c r="V47" t="n">
        <v>0.89</v>
      </c>
      <c r="W47" t="n">
        <v>20.72</v>
      </c>
      <c r="X47" t="n">
        <v>1.4</v>
      </c>
      <c r="Y47" t="n">
        <v>1</v>
      </c>
      <c r="Z47" t="n">
        <v>10</v>
      </c>
      <c r="AA47" t="n">
        <v>1788.467528184913</v>
      </c>
      <c r="AB47" t="n">
        <v>2447.060173681345</v>
      </c>
      <c r="AC47" t="n">
        <v>2213.516185175721</v>
      </c>
      <c r="AD47" t="n">
        <v>1788467.528184913</v>
      </c>
      <c r="AE47" t="n">
        <v>2447060.173681345</v>
      </c>
      <c r="AF47" t="n">
        <v>2.136815239054921e-06</v>
      </c>
      <c r="AG47" t="n">
        <v>2.456666666666667</v>
      </c>
      <c r="AH47" t="n">
        <v>2213516.185175721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1.698</v>
      </c>
      <c r="E48" t="n">
        <v>58.89</v>
      </c>
      <c r="F48" t="n">
        <v>53.95</v>
      </c>
      <c r="G48" t="n">
        <v>66.06</v>
      </c>
      <c r="H48" t="n">
        <v>0.88</v>
      </c>
      <c r="I48" t="n">
        <v>49</v>
      </c>
      <c r="J48" t="n">
        <v>252.9</v>
      </c>
      <c r="K48" t="n">
        <v>57.72</v>
      </c>
      <c r="L48" t="n">
        <v>12.5</v>
      </c>
      <c r="M48" t="n">
        <v>47</v>
      </c>
      <c r="N48" t="n">
        <v>62.68</v>
      </c>
      <c r="O48" t="n">
        <v>31425.4</v>
      </c>
      <c r="P48" t="n">
        <v>829.61</v>
      </c>
      <c r="Q48" t="n">
        <v>1367.39</v>
      </c>
      <c r="R48" t="n">
        <v>151.12</v>
      </c>
      <c r="S48" t="n">
        <v>104.26</v>
      </c>
      <c r="T48" t="n">
        <v>22371.98</v>
      </c>
      <c r="U48" t="n">
        <v>0.6899999999999999</v>
      </c>
      <c r="V48" t="n">
        <v>0.89</v>
      </c>
      <c r="W48" t="n">
        <v>20.72</v>
      </c>
      <c r="X48" t="n">
        <v>1.37</v>
      </c>
      <c r="Y48" t="n">
        <v>1</v>
      </c>
      <c r="Z48" t="n">
        <v>10</v>
      </c>
      <c r="AA48" t="n">
        <v>1784.474446313153</v>
      </c>
      <c r="AB48" t="n">
        <v>2441.596662902062</v>
      </c>
      <c r="AC48" t="n">
        <v>2208.574104197128</v>
      </c>
      <c r="AD48" t="n">
        <v>1784474.446313153</v>
      </c>
      <c r="AE48" t="n">
        <v>2441596.662902062</v>
      </c>
      <c r="AF48" t="n">
        <v>2.139335068346259e-06</v>
      </c>
      <c r="AG48" t="n">
        <v>2.45375</v>
      </c>
      <c r="AH48" t="n">
        <v>2208574.104197128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1.7001</v>
      </c>
      <c r="E49" t="n">
        <v>58.82</v>
      </c>
      <c r="F49" t="n">
        <v>53.92</v>
      </c>
      <c r="G49" t="n">
        <v>67.41</v>
      </c>
      <c r="H49" t="n">
        <v>0.9</v>
      </c>
      <c r="I49" t="n">
        <v>48</v>
      </c>
      <c r="J49" t="n">
        <v>253.35</v>
      </c>
      <c r="K49" t="n">
        <v>57.72</v>
      </c>
      <c r="L49" t="n">
        <v>12.75</v>
      </c>
      <c r="M49" t="n">
        <v>46</v>
      </c>
      <c r="N49" t="n">
        <v>62.88</v>
      </c>
      <c r="O49" t="n">
        <v>31481.28</v>
      </c>
      <c r="P49" t="n">
        <v>828.45</v>
      </c>
      <c r="Q49" t="n">
        <v>1367.34</v>
      </c>
      <c r="R49" t="n">
        <v>150.68</v>
      </c>
      <c r="S49" t="n">
        <v>104.26</v>
      </c>
      <c r="T49" t="n">
        <v>22157.07</v>
      </c>
      <c r="U49" t="n">
        <v>0.6899999999999999</v>
      </c>
      <c r="V49" t="n">
        <v>0.89</v>
      </c>
      <c r="W49" t="n">
        <v>20.71</v>
      </c>
      <c r="X49" t="n">
        <v>1.34</v>
      </c>
      <c r="Y49" t="n">
        <v>1</v>
      </c>
      <c r="Z49" t="n">
        <v>10</v>
      </c>
      <c r="AA49" t="n">
        <v>1780.302096309908</v>
      </c>
      <c r="AB49" t="n">
        <v>2435.887869556533</v>
      </c>
      <c r="AC49" t="n">
        <v>2203.410150076154</v>
      </c>
      <c r="AD49" t="n">
        <v>1780302.096309908</v>
      </c>
      <c r="AE49" t="n">
        <v>2435887.869556533</v>
      </c>
      <c r="AF49" t="n">
        <v>2.141980889102164e-06</v>
      </c>
      <c r="AG49" t="n">
        <v>2.450833333333333</v>
      </c>
      <c r="AH49" t="n">
        <v>2203410.150076154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1.7025</v>
      </c>
      <c r="E50" t="n">
        <v>58.74</v>
      </c>
      <c r="F50" t="n">
        <v>53.89</v>
      </c>
      <c r="G50" t="n">
        <v>68.79000000000001</v>
      </c>
      <c r="H50" t="n">
        <v>0.91</v>
      </c>
      <c r="I50" t="n">
        <v>47</v>
      </c>
      <c r="J50" t="n">
        <v>253.81</v>
      </c>
      <c r="K50" t="n">
        <v>57.72</v>
      </c>
      <c r="L50" t="n">
        <v>13</v>
      </c>
      <c r="M50" t="n">
        <v>45</v>
      </c>
      <c r="N50" t="n">
        <v>63.08</v>
      </c>
      <c r="O50" t="n">
        <v>31537.23</v>
      </c>
      <c r="P50" t="n">
        <v>827.25</v>
      </c>
      <c r="Q50" t="n">
        <v>1367.28</v>
      </c>
      <c r="R50" t="n">
        <v>149.04</v>
      </c>
      <c r="S50" t="n">
        <v>104.26</v>
      </c>
      <c r="T50" t="n">
        <v>21340.08</v>
      </c>
      <c r="U50" t="n">
        <v>0.7</v>
      </c>
      <c r="V50" t="n">
        <v>0.89</v>
      </c>
      <c r="W50" t="n">
        <v>20.72</v>
      </c>
      <c r="X50" t="n">
        <v>1.31</v>
      </c>
      <c r="Y50" t="n">
        <v>1</v>
      </c>
      <c r="Z50" t="n">
        <v>10</v>
      </c>
      <c r="AA50" t="n">
        <v>1775.77055507214</v>
      </c>
      <c r="AB50" t="n">
        <v>2429.687614917528</v>
      </c>
      <c r="AC50" t="n">
        <v>2197.801639037784</v>
      </c>
      <c r="AD50" t="n">
        <v>1775770.55507214</v>
      </c>
      <c r="AE50" t="n">
        <v>2429687.614917528</v>
      </c>
      <c r="AF50" t="n">
        <v>2.14500468425177e-06</v>
      </c>
      <c r="AG50" t="n">
        <v>2.4475</v>
      </c>
      <c r="AH50" t="n">
        <v>2197801.639037784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1.7038</v>
      </c>
      <c r="E51" t="n">
        <v>58.69</v>
      </c>
      <c r="F51" t="n">
        <v>53.89</v>
      </c>
      <c r="G51" t="n">
        <v>70.29000000000001</v>
      </c>
      <c r="H51" t="n">
        <v>0.93</v>
      </c>
      <c r="I51" t="n">
        <v>46</v>
      </c>
      <c r="J51" t="n">
        <v>254.26</v>
      </c>
      <c r="K51" t="n">
        <v>57.72</v>
      </c>
      <c r="L51" t="n">
        <v>13.25</v>
      </c>
      <c r="M51" t="n">
        <v>44</v>
      </c>
      <c r="N51" t="n">
        <v>63.29</v>
      </c>
      <c r="O51" t="n">
        <v>31593.26</v>
      </c>
      <c r="P51" t="n">
        <v>826.98</v>
      </c>
      <c r="Q51" t="n">
        <v>1367.33</v>
      </c>
      <c r="R51" t="n">
        <v>149.08</v>
      </c>
      <c r="S51" t="n">
        <v>104.26</v>
      </c>
      <c r="T51" t="n">
        <v>21366.75</v>
      </c>
      <c r="U51" t="n">
        <v>0.7</v>
      </c>
      <c r="V51" t="n">
        <v>0.89</v>
      </c>
      <c r="W51" t="n">
        <v>20.72</v>
      </c>
      <c r="X51" t="n">
        <v>1.31</v>
      </c>
      <c r="Y51" t="n">
        <v>1</v>
      </c>
      <c r="Z51" t="n">
        <v>10</v>
      </c>
      <c r="AA51" t="n">
        <v>1774.031299106372</v>
      </c>
      <c r="AB51" t="n">
        <v>2427.307888174607</v>
      </c>
      <c r="AC51" t="n">
        <v>2195.649030075239</v>
      </c>
      <c r="AD51" t="n">
        <v>1774031.299106372</v>
      </c>
      <c r="AE51" t="n">
        <v>2427307.888174607</v>
      </c>
      <c r="AF51" t="n">
        <v>2.146642573291141e-06</v>
      </c>
      <c r="AG51" t="n">
        <v>2.445416666666667</v>
      </c>
      <c r="AH51" t="n">
        <v>2195649.030075239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1.7069</v>
      </c>
      <c r="E52" t="n">
        <v>58.59</v>
      </c>
      <c r="F52" t="n">
        <v>53.83</v>
      </c>
      <c r="G52" t="n">
        <v>71.77</v>
      </c>
      <c r="H52" t="n">
        <v>0.9399999999999999</v>
      </c>
      <c r="I52" t="n">
        <v>45</v>
      </c>
      <c r="J52" t="n">
        <v>254.72</v>
      </c>
      <c r="K52" t="n">
        <v>57.72</v>
      </c>
      <c r="L52" t="n">
        <v>13.5</v>
      </c>
      <c r="M52" t="n">
        <v>43</v>
      </c>
      <c r="N52" t="n">
        <v>63.49</v>
      </c>
      <c r="O52" t="n">
        <v>31649.36</v>
      </c>
      <c r="P52" t="n">
        <v>825.72</v>
      </c>
      <c r="Q52" t="n">
        <v>1367.28</v>
      </c>
      <c r="R52" t="n">
        <v>147.34</v>
      </c>
      <c r="S52" t="n">
        <v>104.26</v>
      </c>
      <c r="T52" t="n">
        <v>20502.78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1768.390375714185</v>
      </c>
      <c r="AB52" t="n">
        <v>2419.58972792944</v>
      </c>
      <c r="AC52" t="n">
        <v>2188.667480211364</v>
      </c>
      <c r="AD52" t="n">
        <v>1768390.375714185</v>
      </c>
      <c r="AE52" t="n">
        <v>2419589.727929439</v>
      </c>
      <c r="AF52" t="n">
        <v>2.150548308692715e-06</v>
      </c>
      <c r="AG52" t="n">
        <v>2.44125</v>
      </c>
      <c r="AH52" t="n">
        <v>2188667.480211365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1.7091</v>
      </c>
      <c r="E53" t="n">
        <v>58.51</v>
      </c>
      <c r="F53" t="n">
        <v>53.8</v>
      </c>
      <c r="G53" t="n">
        <v>73.36</v>
      </c>
      <c r="H53" t="n">
        <v>0.96</v>
      </c>
      <c r="I53" t="n">
        <v>44</v>
      </c>
      <c r="J53" t="n">
        <v>255.17</v>
      </c>
      <c r="K53" t="n">
        <v>57.72</v>
      </c>
      <c r="L53" t="n">
        <v>13.75</v>
      </c>
      <c r="M53" t="n">
        <v>42</v>
      </c>
      <c r="N53" t="n">
        <v>63.7</v>
      </c>
      <c r="O53" t="n">
        <v>31705.54</v>
      </c>
      <c r="P53" t="n">
        <v>823.88</v>
      </c>
      <c r="Q53" t="n">
        <v>1367.34</v>
      </c>
      <c r="R53" t="n">
        <v>146.21</v>
      </c>
      <c r="S53" t="n">
        <v>104.26</v>
      </c>
      <c r="T53" t="n">
        <v>19943.31</v>
      </c>
      <c r="U53" t="n">
        <v>0.71</v>
      </c>
      <c r="V53" t="n">
        <v>0.89</v>
      </c>
      <c r="W53" t="n">
        <v>20.71</v>
      </c>
      <c r="X53" t="n">
        <v>1.22</v>
      </c>
      <c r="Y53" t="n">
        <v>1</v>
      </c>
      <c r="Z53" t="n">
        <v>10</v>
      </c>
      <c r="AA53" t="n">
        <v>1763.191084149737</v>
      </c>
      <c r="AB53" t="n">
        <v>2412.475827834407</v>
      </c>
      <c r="AC53" t="n">
        <v>2182.232520756981</v>
      </c>
      <c r="AD53" t="n">
        <v>1763191.084149737</v>
      </c>
      <c r="AE53" t="n">
        <v>2412475.827834407</v>
      </c>
      <c r="AF53" t="n">
        <v>2.153320120913187e-06</v>
      </c>
      <c r="AG53" t="n">
        <v>2.437916666666667</v>
      </c>
      <c r="AH53" t="n">
        <v>2182232.520756981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1.7082</v>
      </c>
      <c r="E54" t="n">
        <v>58.54</v>
      </c>
      <c r="F54" t="n">
        <v>53.83</v>
      </c>
      <c r="G54" t="n">
        <v>73.40000000000001</v>
      </c>
      <c r="H54" t="n">
        <v>0.97</v>
      </c>
      <c r="I54" t="n">
        <v>44</v>
      </c>
      <c r="J54" t="n">
        <v>255.63</v>
      </c>
      <c r="K54" t="n">
        <v>57.72</v>
      </c>
      <c r="L54" t="n">
        <v>14</v>
      </c>
      <c r="M54" t="n">
        <v>42</v>
      </c>
      <c r="N54" t="n">
        <v>63.91</v>
      </c>
      <c r="O54" t="n">
        <v>31761.8</v>
      </c>
      <c r="P54" t="n">
        <v>824.15</v>
      </c>
      <c r="Q54" t="n">
        <v>1367.33</v>
      </c>
      <c r="R54" t="n">
        <v>147.23</v>
      </c>
      <c r="S54" t="n">
        <v>104.26</v>
      </c>
      <c r="T54" t="n">
        <v>20449.57</v>
      </c>
      <c r="U54" t="n">
        <v>0.71</v>
      </c>
      <c r="V54" t="n">
        <v>0.89</v>
      </c>
      <c r="W54" t="n">
        <v>20.71</v>
      </c>
      <c r="X54" t="n">
        <v>1.25</v>
      </c>
      <c r="Y54" t="n">
        <v>1</v>
      </c>
      <c r="Z54" t="n">
        <v>10</v>
      </c>
      <c r="AA54" t="n">
        <v>1764.820441308571</v>
      </c>
      <c r="AB54" t="n">
        <v>2414.705186181288</v>
      </c>
      <c r="AC54" t="n">
        <v>2184.249112272159</v>
      </c>
      <c r="AD54" t="n">
        <v>1764820.441308571</v>
      </c>
      <c r="AE54" t="n">
        <v>2414705.186181288</v>
      </c>
      <c r="AF54" t="n">
        <v>2.152186197732085e-06</v>
      </c>
      <c r="AG54" t="n">
        <v>2.439166666666666</v>
      </c>
      <c r="AH54" t="n">
        <v>2184249.11227216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1.7112</v>
      </c>
      <c r="E55" t="n">
        <v>58.44</v>
      </c>
      <c r="F55" t="n">
        <v>53.77</v>
      </c>
      <c r="G55" t="n">
        <v>75.03</v>
      </c>
      <c r="H55" t="n">
        <v>0.99</v>
      </c>
      <c r="I55" t="n">
        <v>43</v>
      </c>
      <c r="J55" t="n">
        <v>256.09</v>
      </c>
      <c r="K55" t="n">
        <v>57.72</v>
      </c>
      <c r="L55" t="n">
        <v>14.25</v>
      </c>
      <c r="M55" t="n">
        <v>41</v>
      </c>
      <c r="N55" t="n">
        <v>64.11</v>
      </c>
      <c r="O55" t="n">
        <v>31818.13</v>
      </c>
      <c r="P55" t="n">
        <v>822.95</v>
      </c>
      <c r="Q55" t="n">
        <v>1367.28</v>
      </c>
      <c r="R55" t="n">
        <v>144.96</v>
      </c>
      <c r="S55" t="n">
        <v>104.26</v>
      </c>
      <c r="T55" t="n">
        <v>19321.75</v>
      </c>
      <c r="U55" t="n">
        <v>0.72</v>
      </c>
      <c r="V55" t="n">
        <v>0.89</v>
      </c>
      <c r="W55" t="n">
        <v>20.72</v>
      </c>
      <c r="X55" t="n">
        <v>1.19</v>
      </c>
      <c r="Y55" t="n">
        <v>1</v>
      </c>
      <c r="Z55" t="n">
        <v>10</v>
      </c>
      <c r="AA55" t="n">
        <v>1759.396629960018</v>
      </c>
      <c r="AB55" t="n">
        <v>2407.284088212529</v>
      </c>
      <c r="AC55" t="n">
        <v>2177.536273477963</v>
      </c>
      <c r="AD55" t="n">
        <v>1759396.629960018</v>
      </c>
      <c r="AE55" t="n">
        <v>2407284.088212529</v>
      </c>
      <c r="AF55" t="n">
        <v>2.155965941669093e-06</v>
      </c>
      <c r="AG55" t="n">
        <v>2.435</v>
      </c>
      <c r="AH55" t="n">
        <v>2177536.273477963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1.7134</v>
      </c>
      <c r="E56" t="n">
        <v>58.36</v>
      </c>
      <c r="F56" t="n">
        <v>53.74</v>
      </c>
      <c r="G56" t="n">
        <v>76.77</v>
      </c>
      <c r="H56" t="n">
        <v>1.01</v>
      </c>
      <c r="I56" t="n">
        <v>42</v>
      </c>
      <c r="J56" t="n">
        <v>256.54</v>
      </c>
      <c r="K56" t="n">
        <v>57.72</v>
      </c>
      <c r="L56" t="n">
        <v>14.5</v>
      </c>
      <c r="M56" t="n">
        <v>40</v>
      </c>
      <c r="N56" t="n">
        <v>64.31999999999999</v>
      </c>
      <c r="O56" t="n">
        <v>31874.54</v>
      </c>
      <c r="P56" t="n">
        <v>822.04</v>
      </c>
      <c r="Q56" t="n">
        <v>1367.25</v>
      </c>
      <c r="R56" t="n">
        <v>144.35</v>
      </c>
      <c r="S56" t="n">
        <v>104.26</v>
      </c>
      <c r="T56" t="n">
        <v>19023.14</v>
      </c>
      <c r="U56" t="n">
        <v>0.72</v>
      </c>
      <c r="V56" t="n">
        <v>0.89</v>
      </c>
      <c r="W56" t="n">
        <v>20.71</v>
      </c>
      <c r="X56" t="n">
        <v>1.16</v>
      </c>
      <c r="Y56" t="n">
        <v>1</v>
      </c>
      <c r="Z56" t="n">
        <v>10</v>
      </c>
      <c r="AA56" t="n">
        <v>1755.534569260837</v>
      </c>
      <c r="AB56" t="n">
        <v>2401.999846381816</v>
      </c>
      <c r="AC56" t="n">
        <v>2172.756352271093</v>
      </c>
      <c r="AD56" t="n">
        <v>1755534.569260837</v>
      </c>
      <c r="AE56" t="n">
        <v>2401999.846381816</v>
      </c>
      <c r="AF56" t="n">
        <v>2.158737753889565e-06</v>
      </c>
      <c r="AG56" t="n">
        <v>2.431666666666667</v>
      </c>
      <c r="AH56" t="n">
        <v>2172756.352271093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1.715</v>
      </c>
      <c r="E57" t="n">
        <v>58.31</v>
      </c>
      <c r="F57" t="n">
        <v>53.73</v>
      </c>
      <c r="G57" t="n">
        <v>78.63</v>
      </c>
      <c r="H57" t="n">
        <v>1.02</v>
      </c>
      <c r="I57" t="n">
        <v>41</v>
      </c>
      <c r="J57" t="n">
        <v>257</v>
      </c>
      <c r="K57" t="n">
        <v>57.72</v>
      </c>
      <c r="L57" t="n">
        <v>14.75</v>
      </c>
      <c r="M57" t="n">
        <v>39</v>
      </c>
      <c r="N57" t="n">
        <v>64.53</v>
      </c>
      <c r="O57" t="n">
        <v>31931.15</v>
      </c>
      <c r="P57" t="n">
        <v>820.95</v>
      </c>
      <c r="Q57" t="n">
        <v>1367.24</v>
      </c>
      <c r="R57" t="n">
        <v>143.85</v>
      </c>
      <c r="S57" t="n">
        <v>104.26</v>
      </c>
      <c r="T57" t="n">
        <v>18777.95</v>
      </c>
      <c r="U57" t="n">
        <v>0.72</v>
      </c>
      <c r="V57" t="n">
        <v>0.89</v>
      </c>
      <c r="W57" t="n">
        <v>20.72</v>
      </c>
      <c r="X57" t="n">
        <v>1.15</v>
      </c>
      <c r="Y57" t="n">
        <v>1</v>
      </c>
      <c r="Z57" t="n">
        <v>10</v>
      </c>
      <c r="AA57" t="n">
        <v>1752.256670992718</v>
      </c>
      <c r="AB57" t="n">
        <v>2397.514881360711</v>
      </c>
      <c r="AC57" t="n">
        <v>2168.699426016914</v>
      </c>
      <c r="AD57" t="n">
        <v>1752256.670992718</v>
      </c>
      <c r="AE57" t="n">
        <v>2397514.881360711</v>
      </c>
      <c r="AF57" t="n">
        <v>2.160753617322636e-06</v>
      </c>
      <c r="AG57" t="n">
        <v>2.429583333333333</v>
      </c>
      <c r="AH57" t="n">
        <v>2168699.426016914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1.7156</v>
      </c>
      <c r="E58" t="n">
        <v>58.29</v>
      </c>
      <c r="F58" t="n">
        <v>53.71</v>
      </c>
      <c r="G58" t="n">
        <v>78.59999999999999</v>
      </c>
      <c r="H58" t="n">
        <v>1.04</v>
      </c>
      <c r="I58" t="n">
        <v>41</v>
      </c>
      <c r="J58" t="n">
        <v>257.46</v>
      </c>
      <c r="K58" t="n">
        <v>57.72</v>
      </c>
      <c r="L58" t="n">
        <v>15</v>
      </c>
      <c r="M58" t="n">
        <v>39</v>
      </c>
      <c r="N58" t="n">
        <v>64.73999999999999</v>
      </c>
      <c r="O58" t="n">
        <v>31987.71</v>
      </c>
      <c r="P58" t="n">
        <v>820.38</v>
      </c>
      <c r="Q58" t="n">
        <v>1367.37</v>
      </c>
      <c r="R58" t="n">
        <v>143.17</v>
      </c>
      <c r="S58" t="n">
        <v>104.26</v>
      </c>
      <c r="T58" t="n">
        <v>18436.62</v>
      </c>
      <c r="U58" t="n">
        <v>0.73</v>
      </c>
      <c r="V58" t="n">
        <v>0.89</v>
      </c>
      <c r="W58" t="n">
        <v>20.71</v>
      </c>
      <c r="X58" t="n">
        <v>1.13</v>
      </c>
      <c r="Y58" t="n">
        <v>1</v>
      </c>
      <c r="Z58" t="n">
        <v>10</v>
      </c>
      <c r="AA58" t="n">
        <v>1750.629057718986</v>
      </c>
      <c r="AB58" t="n">
        <v>2395.287909074361</v>
      </c>
      <c r="AC58" t="n">
        <v>2166.684992839998</v>
      </c>
      <c r="AD58" t="n">
        <v>1750629.057718986</v>
      </c>
      <c r="AE58" t="n">
        <v>2395287.909074361</v>
      </c>
      <c r="AF58" t="n">
        <v>2.161509566110037e-06</v>
      </c>
      <c r="AG58" t="n">
        <v>2.42875</v>
      </c>
      <c r="AH58" t="n">
        <v>2166684.992839998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1.7172</v>
      </c>
      <c r="E59" t="n">
        <v>58.23</v>
      </c>
      <c r="F59" t="n">
        <v>53.7</v>
      </c>
      <c r="G59" t="n">
        <v>80.56</v>
      </c>
      <c r="H59" t="n">
        <v>1.05</v>
      </c>
      <c r="I59" t="n">
        <v>40</v>
      </c>
      <c r="J59" t="n">
        <v>257.92</v>
      </c>
      <c r="K59" t="n">
        <v>57.72</v>
      </c>
      <c r="L59" t="n">
        <v>15.25</v>
      </c>
      <c r="M59" t="n">
        <v>38</v>
      </c>
      <c r="N59" t="n">
        <v>64.95</v>
      </c>
      <c r="O59" t="n">
        <v>32044.35</v>
      </c>
      <c r="P59" t="n">
        <v>820.2</v>
      </c>
      <c r="Q59" t="n">
        <v>1367.23</v>
      </c>
      <c r="R59" t="n">
        <v>143.1</v>
      </c>
      <c r="S59" t="n">
        <v>104.26</v>
      </c>
      <c r="T59" t="n">
        <v>18403.98</v>
      </c>
      <c r="U59" t="n">
        <v>0.73</v>
      </c>
      <c r="V59" t="n">
        <v>0.89</v>
      </c>
      <c r="W59" t="n">
        <v>20.71</v>
      </c>
      <c r="X59" t="n">
        <v>1.13</v>
      </c>
      <c r="Y59" t="n">
        <v>1</v>
      </c>
      <c r="Z59" t="n">
        <v>10</v>
      </c>
      <c r="AA59" t="n">
        <v>1748.637521423661</v>
      </c>
      <c r="AB59" t="n">
        <v>2392.563001254716</v>
      </c>
      <c r="AC59" t="n">
        <v>2164.220146398228</v>
      </c>
      <c r="AD59" t="n">
        <v>1748637.521423661</v>
      </c>
      <c r="AE59" t="n">
        <v>2392563.001254716</v>
      </c>
      <c r="AF59" t="n">
        <v>2.163525429543108e-06</v>
      </c>
      <c r="AG59" t="n">
        <v>2.42625</v>
      </c>
      <c r="AH59" t="n">
        <v>2164220.146398228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1.7204</v>
      </c>
      <c r="E60" t="n">
        <v>58.13</v>
      </c>
      <c r="F60" t="n">
        <v>53.64</v>
      </c>
      <c r="G60" t="n">
        <v>82.53</v>
      </c>
      <c r="H60" t="n">
        <v>1.07</v>
      </c>
      <c r="I60" t="n">
        <v>39</v>
      </c>
      <c r="J60" t="n">
        <v>258.38</v>
      </c>
      <c r="K60" t="n">
        <v>57.72</v>
      </c>
      <c r="L60" t="n">
        <v>15.5</v>
      </c>
      <c r="M60" t="n">
        <v>37</v>
      </c>
      <c r="N60" t="n">
        <v>65.16</v>
      </c>
      <c r="O60" t="n">
        <v>32101.07</v>
      </c>
      <c r="P60" t="n">
        <v>818.53</v>
      </c>
      <c r="Q60" t="n">
        <v>1367.35</v>
      </c>
      <c r="R60" t="n">
        <v>141.09</v>
      </c>
      <c r="S60" t="n">
        <v>104.26</v>
      </c>
      <c r="T60" t="n">
        <v>17408.6</v>
      </c>
      <c r="U60" t="n">
        <v>0.74</v>
      </c>
      <c r="V60" t="n">
        <v>0.89</v>
      </c>
      <c r="W60" t="n">
        <v>20.7</v>
      </c>
      <c r="X60" t="n">
        <v>1.06</v>
      </c>
      <c r="Y60" t="n">
        <v>1</v>
      </c>
      <c r="Z60" t="n">
        <v>10</v>
      </c>
      <c r="AA60" t="n">
        <v>1742.409376016797</v>
      </c>
      <c r="AB60" t="n">
        <v>2384.041377942662</v>
      </c>
      <c r="AC60" t="n">
        <v>2156.511814854903</v>
      </c>
      <c r="AD60" t="n">
        <v>1742409.376016797</v>
      </c>
      <c r="AE60" t="n">
        <v>2384041.377942662</v>
      </c>
      <c r="AF60" t="n">
        <v>2.167557156409249e-06</v>
      </c>
      <c r="AG60" t="n">
        <v>2.422083333333334</v>
      </c>
      <c r="AH60" t="n">
        <v>2156511.814854903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1.7195</v>
      </c>
      <c r="E61" t="n">
        <v>58.16</v>
      </c>
      <c r="F61" t="n">
        <v>53.67</v>
      </c>
      <c r="G61" t="n">
        <v>82.56999999999999</v>
      </c>
      <c r="H61" t="n">
        <v>1.08</v>
      </c>
      <c r="I61" t="n">
        <v>39</v>
      </c>
      <c r="J61" t="n">
        <v>258.84</v>
      </c>
      <c r="K61" t="n">
        <v>57.72</v>
      </c>
      <c r="L61" t="n">
        <v>15.75</v>
      </c>
      <c r="M61" t="n">
        <v>37</v>
      </c>
      <c r="N61" t="n">
        <v>65.37</v>
      </c>
      <c r="O61" t="n">
        <v>32157.87</v>
      </c>
      <c r="P61" t="n">
        <v>818.3200000000001</v>
      </c>
      <c r="Q61" t="n">
        <v>1367.22</v>
      </c>
      <c r="R61" t="n">
        <v>142.21</v>
      </c>
      <c r="S61" t="n">
        <v>104.26</v>
      </c>
      <c r="T61" t="n">
        <v>17965.55</v>
      </c>
      <c r="U61" t="n">
        <v>0.73</v>
      </c>
      <c r="V61" t="n">
        <v>0.89</v>
      </c>
      <c r="W61" t="n">
        <v>20.7</v>
      </c>
      <c r="X61" t="n">
        <v>1.09</v>
      </c>
      <c r="Y61" t="n">
        <v>1</v>
      </c>
      <c r="Z61" t="n">
        <v>10</v>
      </c>
      <c r="AA61" t="n">
        <v>1743.342141796177</v>
      </c>
      <c r="AB61" t="n">
        <v>2385.317629232731</v>
      </c>
      <c r="AC61" t="n">
        <v>2157.666262513078</v>
      </c>
      <c r="AD61" t="n">
        <v>1743342.141796177</v>
      </c>
      <c r="AE61" t="n">
        <v>2385317.629232731</v>
      </c>
      <c r="AF61" t="n">
        <v>2.166423233228147e-06</v>
      </c>
      <c r="AG61" t="n">
        <v>2.423333333333333</v>
      </c>
      <c r="AH61" t="n">
        <v>2157666.262513077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1.7224</v>
      </c>
      <c r="E62" t="n">
        <v>58.06</v>
      </c>
      <c r="F62" t="n">
        <v>53.62</v>
      </c>
      <c r="G62" t="n">
        <v>84.66</v>
      </c>
      <c r="H62" t="n">
        <v>1.1</v>
      </c>
      <c r="I62" t="n">
        <v>38</v>
      </c>
      <c r="J62" t="n">
        <v>259.3</v>
      </c>
      <c r="K62" t="n">
        <v>57.72</v>
      </c>
      <c r="L62" t="n">
        <v>16</v>
      </c>
      <c r="M62" t="n">
        <v>36</v>
      </c>
      <c r="N62" t="n">
        <v>65.58</v>
      </c>
      <c r="O62" t="n">
        <v>32214.75</v>
      </c>
      <c r="P62" t="n">
        <v>816.95</v>
      </c>
      <c r="Q62" t="n">
        <v>1367.33</v>
      </c>
      <c r="R62" t="n">
        <v>140.44</v>
      </c>
      <c r="S62" t="n">
        <v>104.26</v>
      </c>
      <c r="T62" t="n">
        <v>17085.03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1737.95702167077</v>
      </c>
      <c r="AB62" t="n">
        <v>2377.949470302417</v>
      </c>
      <c r="AC62" t="n">
        <v>2151.001310329796</v>
      </c>
      <c r="AD62" t="n">
        <v>1737957.02167077</v>
      </c>
      <c r="AE62" t="n">
        <v>2377949.470302416</v>
      </c>
      <c r="AF62" t="n">
        <v>2.170076985700587e-06</v>
      </c>
      <c r="AG62" t="n">
        <v>2.419166666666667</v>
      </c>
      <c r="AH62" t="n">
        <v>2151001.310329796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1.7246</v>
      </c>
      <c r="E63" t="n">
        <v>57.98</v>
      </c>
      <c r="F63" t="n">
        <v>53.59</v>
      </c>
      <c r="G63" t="n">
        <v>86.90000000000001</v>
      </c>
      <c r="H63" t="n">
        <v>1.11</v>
      </c>
      <c r="I63" t="n">
        <v>37</v>
      </c>
      <c r="J63" t="n">
        <v>259.76</v>
      </c>
      <c r="K63" t="n">
        <v>57.72</v>
      </c>
      <c r="L63" t="n">
        <v>16.25</v>
      </c>
      <c r="M63" t="n">
        <v>35</v>
      </c>
      <c r="N63" t="n">
        <v>65.79000000000001</v>
      </c>
      <c r="O63" t="n">
        <v>32271.71</v>
      </c>
      <c r="P63" t="n">
        <v>815.26</v>
      </c>
      <c r="Q63" t="n">
        <v>1367.32</v>
      </c>
      <c r="R63" t="n">
        <v>139.41</v>
      </c>
      <c r="S63" t="n">
        <v>104.26</v>
      </c>
      <c r="T63" t="n">
        <v>16574.82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1733.053079181685</v>
      </c>
      <c r="AB63" t="n">
        <v>2371.239679842177</v>
      </c>
      <c r="AC63" t="n">
        <v>2144.931892853832</v>
      </c>
      <c r="AD63" t="n">
        <v>1733053.079181685</v>
      </c>
      <c r="AE63" t="n">
        <v>2371239.679842177</v>
      </c>
      <c r="AF63" t="n">
        <v>2.172848797921059e-06</v>
      </c>
      <c r="AG63" t="n">
        <v>2.415833333333333</v>
      </c>
      <c r="AH63" t="n">
        <v>2144931.892853832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1.7234</v>
      </c>
      <c r="E64" t="n">
        <v>58.02</v>
      </c>
      <c r="F64" t="n">
        <v>53.63</v>
      </c>
      <c r="G64" t="n">
        <v>86.97</v>
      </c>
      <c r="H64" t="n">
        <v>1.13</v>
      </c>
      <c r="I64" t="n">
        <v>37</v>
      </c>
      <c r="J64" t="n">
        <v>260.23</v>
      </c>
      <c r="K64" t="n">
        <v>57.72</v>
      </c>
      <c r="L64" t="n">
        <v>16.5</v>
      </c>
      <c r="M64" t="n">
        <v>35</v>
      </c>
      <c r="N64" t="n">
        <v>66</v>
      </c>
      <c r="O64" t="n">
        <v>32328.74</v>
      </c>
      <c r="P64" t="n">
        <v>816</v>
      </c>
      <c r="Q64" t="n">
        <v>1367.25</v>
      </c>
      <c r="R64" t="n">
        <v>140.58</v>
      </c>
      <c r="S64" t="n">
        <v>104.26</v>
      </c>
      <c r="T64" t="n">
        <v>17163.25</v>
      </c>
      <c r="U64" t="n">
        <v>0.74</v>
      </c>
      <c r="V64" t="n">
        <v>0.89</v>
      </c>
      <c r="W64" t="n">
        <v>20.71</v>
      </c>
      <c r="X64" t="n">
        <v>1.05</v>
      </c>
      <c r="Y64" t="n">
        <v>1</v>
      </c>
      <c r="Z64" t="n">
        <v>10</v>
      </c>
      <c r="AA64" t="n">
        <v>1735.719002133714</v>
      </c>
      <c r="AB64" t="n">
        <v>2374.887313237363</v>
      </c>
      <c r="AC64" t="n">
        <v>2148.231401237268</v>
      </c>
      <c r="AD64" t="n">
        <v>1735719.002133714</v>
      </c>
      <c r="AE64" t="n">
        <v>2374887.313237363</v>
      </c>
      <c r="AF64" t="n">
        <v>2.171336900346256e-06</v>
      </c>
      <c r="AG64" t="n">
        <v>2.4175</v>
      </c>
      <c r="AH64" t="n">
        <v>2148231.401237268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1.7265</v>
      </c>
      <c r="E65" t="n">
        <v>57.92</v>
      </c>
      <c r="F65" t="n">
        <v>53.57</v>
      </c>
      <c r="G65" t="n">
        <v>89.29000000000001</v>
      </c>
      <c r="H65" t="n">
        <v>1.14</v>
      </c>
      <c r="I65" t="n">
        <v>36</v>
      </c>
      <c r="J65" t="n">
        <v>260.69</v>
      </c>
      <c r="K65" t="n">
        <v>57.72</v>
      </c>
      <c r="L65" t="n">
        <v>16.75</v>
      </c>
      <c r="M65" t="n">
        <v>34</v>
      </c>
      <c r="N65" t="n">
        <v>66.20999999999999</v>
      </c>
      <c r="O65" t="n">
        <v>32385.86</v>
      </c>
      <c r="P65" t="n">
        <v>814.78</v>
      </c>
      <c r="Q65" t="n">
        <v>1367.27</v>
      </c>
      <c r="R65" t="n">
        <v>139.18</v>
      </c>
      <c r="S65" t="n">
        <v>104.26</v>
      </c>
      <c r="T65" t="n">
        <v>16464.68</v>
      </c>
      <c r="U65" t="n">
        <v>0.75</v>
      </c>
      <c r="V65" t="n">
        <v>0.89</v>
      </c>
      <c r="W65" t="n">
        <v>20.69</v>
      </c>
      <c r="X65" t="n">
        <v>1</v>
      </c>
      <c r="Y65" t="n">
        <v>1</v>
      </c>
      <c r="Z65" t="n">
        <v>10</v>
      </c>
      <c r="AA65" t="n">
        <v>1730.265991152238</v>
      </c>
      <c r="AB65" t="n">
        <v>2367.426263042641</v>
      </c>
      <c r="AC65" t="n">
        <v>2141.482423201479</v>
      </c>
      <c r="AD65" t="n">
        <v>1730265.991152238</v>
      </c>
      <c r="AE65" t="n">
        <v>2367426.263042641</v>
      </c>
      <c r="AF65" t="n">
        <v>2.175242635747831e-06</v>
      </c>
      <c r="AG65" t="n">
        <v>2.413333333333334</v>
      </c>
      <c r="AH65" t="n">
        <v>2141482.423201479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1.726</v>
      </c>
      <c r="E66" t="n">
        <v>57.94</v>
      </c>
      <c r="F66" t="n">
        <v>53.59</v>
      </c>
      <c r="G66" t="n">
        <v>89.31</v>
      </c>
      <c r="H66" t="n">
        <v>1.16</v>
      </c>
      <c r="I66" t="n">
        <v>36</v>
      </c>
      <c r="J66" t="n">
        <v>261.15</v>
      </c>
      <c r="K66" t="n">
        <v>57.72</v>
      </c>
      <c r="L66" t="n">
        <v>17</v>
      </c>
      <c r="M66" t="n">
        <v>34</v>
      </c>
      <c r="N66" t="n">
        <v>66.43000000000001</v>
      </c>
      <c r="O66" t="n">
        <v>32443.05</v>
      </c>
      <c r="P66" t="n">
        <v>813.98</v>
      </c>
      <c r="Q66" t="n">
        <v>1367.26</v>
      </c>
      <c r="R66" t="n">
        <v>139.2</v>
      </c>
      <c r="S66" t="n">
        <v>104.26</v>
      </c>
      <c r="T66" t="n">
        <v>16477.98</v>
      </c>
      <c r="U66" t="n">
        <v>0.75</v>
      </c>
      <c r="V66" t="n">
        <v>0.89</v>
      </c>
      <c r="W66" t="n">
        <v>20.7</v>
      </c>
      <c r="X66" t="n">
        <v>1.01</v>
      </c>
      <c r="Y66" t="n">
        <v>1</v>
      </c>
      <c r="Z66" t="n">
        <v>10</v>
      </c>
      <c r="AA66" t="n">
        <v>1729.857672936733</v>
      </c>
      <c r="AB66" t="n">
        <v>2366.86758404646</v>
      </c>
      <c r="AC66" t="n">
        <v>2140.977063744583</v>
      </c>
      <c r="AD66" t="n">
        <v>1729857.672936733</v>
      </c>
      <c r="AE66" t="n">
        <v>2366867.58404646</v>
      </c>
      <c r="AF66" t="n">
        <v>2.174612678424997e-06</v>
      </c>
      <c r="AG66" t="n">
        <v>2.414166666666667</v>
      </c>
      <c r="AH66" t="n">
        <v>2140977.063744583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1.7284</v>
      </c>
      <c r="E67" t="n">
        <v>57.86</v>
      </c>
      <c r="F67" t="n">
        <v>53.55</v>
      </c>
      <c r="G67" t="n">
        <v>91.81</v>
      </c>
      <c r="H67" t="n">
        <v>1.17</v>
      </c>
      <c r="I67" t="n">
        <v>35</v>
      </c>
      <c r="J67" t="n">
        <v>261.62</v>
      </c>
      <c r="K67" t="n">
        <v>57.72</v>
      </c>
      <c r="L67" t="n">
        <v>17.25</v>
      </c>
      <c r="M67" t="n">
        <v>33</v>
      </c>
      <c r="N67" t="n">
        <v>66.64</v>
      </c>
      <c r="O67" t="n">
        <v>32500.33</v>
      </c>
      <c r="P67" t="n">
        <v>812.76</v>
      </c>
      <c r="Q67" t="n">
        <v>1367.29</v>
      </c>
      <c r="R67" t="n">
        <v>138.51</v>
      </c>
      <c r="S67" t="n">
        <v>104.26</v>
      </c>
      <c r="T67" t="n">
        <v>16136.79</v>
      </c>
      <c r="U67" t="n">
        <v>0.75</v>
      </c>
      <c r="V67" t="n">
        <v>0.89</v>
      </c>
      <c r="W67" t="n">
        <v>20.7</v>
      </c>
      <c r="X67" t="n">
        <v>0.98</v>
      </c>
      <c r="Y67" t="n">
        <v>1</v>
      </c>
      <c r="Z67" t="n">
        <v>10</v>
      </c>
      <c r="AA67" t="n">
        <v>1725.329967517503</v>
      </c>
      <c r="AB67" t="n">
        <v>2360.672577743604</v>
      </c>
      <c r="AC67" t="n">
        <v>2135.373300148526</v>
      </c>
      <c r="AD67" t="n">
        <v>1725329.967517503</v>
      </c>
      <c r="AE67" t="n">
        <v>2360672.577743603</v>
      </c>
      <c r="AF67" t="n">
        <v>2.177636473574602e-06</v>
      </c>
      <c r="AG67" t="n">
        <v>2.410833333333333</v>
      </c>
      <c r="AH67" t="n">
        <v>2135373.300148526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1.7275</v>
      </c>
      <c r="E68" t="n">
        <v>57.89</v>
      </c>
      <c r="F68" t="n">
        <v>53.58</v>
      </c>
      <c r="G68" t="n">
        <v>91.86</v>
      </c>
      <c r="H68" t="n">
        <v>1.19</v>
      </c>
      <c r="I68" t="n">
        <v>35</v>
      </c>
      <c r="J68" t="n">
        <v>262.08</v>
      </c>
      <c r="K68" t="n">
        <v>57.72</v>
      </c>
      <c r="L68" t="n">
        <v>17.5</v>
      </c>
      <c r="M68" t="n">
        <v>33</v>
      </c>
      <c r="N68" t="n">
        <v>66.86</v>
      </c>
      <c r="O68" t="n">
        <v>32557.69</v>
      </c>
      <c r="P68" t="n">
        <v>812.62</v>
      </c>
      <c r="Q68" t="n">
        <v>1367.25</v>
      </c>
      <c r="R68" t="n">
        <v>139.13</v>
      </c>
      <c r="S68" t="n">
        <v>104.26</v>
      </c>
      <c r="T68" t="n">
        <v>16447.61</v>
      </c>
      <c r="U68" t="n">
        <v>0.75</v>
      </c>
      <c r="V68" t="n">
        <v>0.89</v>
      </c>
      <c r="W68" t="n">
        <v>20.71</v>
      </c>
      <c r="X68" t="n">
        <v>1.01</v>
      </c>
      <c r="Y68" t="n">
        <v>1</v>
      </c>
      <c r="Z68" t="n">
        <v>10</v>
      </c>
      <c r="AA68" t="n">
        <v>1726.347635549559</v>
      </c>
      <c r="AB68" t="n">
        <v>2362.064996041408</v>
      </c>
      <c r="AC68" t="n">
        <v>2136.632827998259</v>
      </c>
      <c r="AD68" t="n">
        <v>1726347.635549559</v>
      </c>
      <c r="AE68" t="n">
        <v>2362064.996041407</v>
      </c>
      <c r="AF68" t="n">
        <v>2.1765025503935e-06</v>
      </c>
      <c r="AG68" t="n">
        <v>2.412083333333333</v>
      </c>
      <c r="AH68" t="n">
        <v>2136632.827998259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1.7312</v>
      </c>
      <c r="E69" t="n">
        <v>57.76</v>
      </c>
      <c r="F69" t="n">
        <v>53.51</v>
      </c>
      <c r="G69" t="n">
        <v>94.42</v>
      </c>
      <c r="H69" t="n">
        <v>1.2</v>
      </c>
      <c r="I69" t="n">
        <v>34</v>
      </c>
      <c r="J69" t="n">
        <v>262.55</v>
      </c>
      <c r="K69" t="n">
        <v>57.72</v>
      </c>
      <c r="L69" t="n">
        <v>17.75</v>
      </c>
      <c r="M69" t="n">
        <v>32</v>
      </c>
      <c r="N69" t="n">
        <v>67.06999999999999</v>
      </c>
      <c r="O69" t="n">
        <v>32615.12</v>
      </c>
      <c r="P69" t="n">
        <v>810.7</v>
      </c>
      <c r="Q69" t="n">
        <v>1367.24</v>
      </c>
      <c r="R69" t="n">
        <v>136.63</v>
      </c>
      <c r="S69" t="n">
        <v>104.26</v>
      </c>
      <c r="T69" t="n">
        <v>15201.2</v>
      </c>
      <c r="U69" t="n">
        <v>0.76</v>
      </c>
      <c r="V69" t="n">
        <v>0.9</v>
      </c>
      <c r="W69" t="n">
        <v>20.7</v>
      </c>
      <c r="X69" t="n">
        <v>0.93</v>
      </c>
      <c r="Y69" t="n">
        <v>1</v>
      </c>
      <c r="Z69" t="n">
        <v>10</v>
      </c>
      <c r="AA69" t="n">
        <v>1719.241177290758</v>
      </c>
      <c r="AB69" t="n">
        <v>2352.341626336904</v>
      </c>
      <c r="AC69" t="n">
        <v>2127.837443051517</v>
      </c>
      <c r="AD69" t="n">
        <v>1719241.177290758</v>
      </c>
      <c r="AE69" t="n">
        <v>2352341.626336904</v>
      </c>
      <c r="AF69" t="n">
        <v>2.181164234582476e-06</v>
      </c>
      <c r="AG69" t="n">
        <v>2.406666666666667</v>
      </c>
      <c r="AH69" t="n">
        <v>2127837.443051517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1.7303</v>
      </c>
      <c r="E70" t="n">
        <v>57.79</v>
      </c>
      <c r="F70" t="n">
        <v>53.53</v>
      </c>
      <c r="G70" t="n">
        <v>94.47</v>
      </c>
      <c r="H70" t="n">
        <v>1.22</v>
      </c>
      <c r="I70" t="n">
        <v>34</v>
      </c>
      <c r="J70" t="n">
        <v>263.01</v>
      </c>
      <c r="K70" t="n">
        <v>57.72</v>
      </c>
      <c r="L70" t="n">
        <v>18</v>
      </c>
      <c r="M70" t="n">
        <v>32</v>
      </c>
      <c r="N70" t="n">
        <v>67.29000000000001</v>
      </c>
      <c r="O70" t="n">
        <v>32672.64</v>
      </c>
      <c r="P70" t="n">
        <v>810.97</v>
      </c>
      <c r="Q70" t="n">
        <v>1367.24</v>
      </c>
      <c r="R70" t="n">
        <v>137.67</v>
      </c>
      <c r="S70" t="n">
        <v>104.26</v>
      </c>
      <c r="T70" t="n">
        <v>15720.22</v>
      </c>
      <c r="U70" t="n">
        <v>0.76</v>
      </c>
      <c r="V70" t="n">
        <v>0.9</v>
      </c>
      <c r="W70" t="n">
        <v>20.7</v>
      </c>
      <c r="X70" t="n">
        <v>0.96</v>
      </c>
      <c r="Y70" t="n">
        <v>1</v>
      </c>
      <c r="Z70" t="n">
        <v>10</v>
      </c>
      <c r="AA70" t="n">
        <v>1720.722153341238</v>
      </c>
      <c r="AB70" t="n">
        <v>2354.367963105223</v>
      </c>
      <c r="AC70" t="n">
        <v>2129.67038908265</v>
      </c>
      <c r="AD70" t="n">
        <v>1720722.153341238</v>
      </c>
      <c r="AE70" t="n">
        <v>2354367.963105223</v>
      </c>
      <c r="AF70" t="n">
        <v>2.180030311401374e-06</v>
      </c>
      <c r="AG70" t="n">
        <v>2.407916666666666</v>
      </c>
      <c r="AH70" t="n">
        <v>2129670.38908265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1.7332</v>
      </c>
      <c r="E71" t="n">
        <v>57.7</v>
      </c>
      <c r="F71" t="n">
        <v>53.49</v>
      </c>
      <c r="G71" t="n">
        <v>97.25</v>
      </c>
      <c r="H71" t="n">
        <v>1.23</v>
      </c>
      <c r="I71" t="n">
        <v>33</v>
      </c>
      <c r="J71" t="n">
        <v>263.48</v>
      </c>
      <c r="K71" t="n">
        <v>57.72</v>
      </c>
      <c r="L71" t="n">
        <v>18.25</v>
      </c>
      <c r="M71" t="n">
        <v>31</v>
      </c>
      <c r="N71" t="n">
        <v>67.51000000000001</v>
      </c>
      <c r="O71" t="n">
        <v>32730.24</v>
      </c>
      <c r="P71" t="n">
        <v>810.0599999999999</v>
      </c>
      <c r="Q71" t="n">
        <v>1367.24</v>
      </c>
      <c r="R71" t="n">
        <v>136.21</v>
      </c>
      <c r="S71" t="n">
        <v>104.26</v>
      </c>
      <c r="T71" t="n">
        <v>14995.83</v>
      </c>
      <c r="U71" t="n">
        <v>0.77</v>
      </c>
      <c r="V71" t="n">
        <v>0.9</v>
      </c>
      <c r="W71" t="n">
        <v>20.69</v>
      </c>
      <c r="X71" t="n">
        <v>0.91</v>
      </c>
      <c r="Y71" t="n">
        <v>1</v>
      </c>
      <c r="Z71" t="n">
        <v>10</v>
      </c>
      <c r="AA71" t="n">
        <v>1716.158777656732</v>
      </c>
      <c r="AB71" t="n">
        <v>2348.124151171756</v>
      </c>
      <c r="AC71" t="n">
        <v>2124.022477796867</v>
      </c>
      <c r="AD71" t="n">
        <v>1716158.777656732</v>
      </c>
      <c r="AE71" t="n">
        <v>2348124.151171756</v>
      </c>
      <c r="AF71" t="n">
        <v>2.183684063873814e-06</v>
      </c>
      <c r="AG71" t="n">
        <v>2.404166666666667</v>
      </c>
      <c r="AH71" t="n">
        <v>2124022.477796867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1.7332</v>
      </c>
      <c r="E72" t="n">
        <v>57.7</v>
      </c>
      <c r="F72" t="n">
        <v>53.49</v>
      </c>
      <c r="G72" t="n">
        <v>97.25</v>
      </c>
      <c r="H72" t="n">
        <v>1.25</v>
      </c>
      <c r="I72" t="n">
        <v>33</v>
      </c>
      <c r="J72" t="n">
        <v>263.95</v>
      </c>
      <c r="K72" t="n">
        <v>57.72</v>
      </c>
      <c r="L72" t="n">
        <v>18.5</v>
      </c>
      <c r="M72" t="n">
        <v>31</v>
      </c>
      <c r="N72" t="n">
        <v>67.72</v>
      </c>
      <c r="O72" t="n">
        <v>32787.92</v>
      </c>
      <c r="P72" t="n">
        <v>809.8099999999999</v>
      </c>
      <c r="Q72" t="n">
        <v>1367.24</v>
      </c>
      <c r="R72" t="n">
        <v>135.87</v>
      </c>
      <c r="S72" t="n">
        <v>104.26</v>
      </c>
      <c r="T72" t="n">
        <v>14823.94</v>
      </c>
      <c r="U72" t="n">
        <v>0.77</v>
      </c>
      <c r="V72" t="n">
        <v>0.9</v>
      </c>
      <c r="W72" t="n">
        <v>20.7</v>
      </c>
      <c r="X72" t="n">
        <v>0.91</v>
      </c>
      <c r="Y72" t="n">
        <v>1</v>
      </c>
      <c r="Z72" t="n">
        <v>10</v>
      </c>
      <c r="AA72" t="n">
        <v>1715.809907322671</v>
      </c>
      <c r="AB72" t="n">
        <v>2347.646811389619</v>
      </c>
      <c r="AC72" t="n">
        <v>2123.590694653588</v>
      </c>
      <c r="AD72" t="n">
        <v>1715809.907322671</v>
      </c>
      <c r="AE72" t="n">
        <v>2347646.811389619</v>
      </c>
      <c r="AF72" t="n">
        <v>2.183684063873814e-06</v>
      </c>
      <c r="AG72" t="n">
        <v>2.404166666666667</v>
      </c>
      <c r="AH72" t="n">
        <v>2123590.694653588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1.735</v>
      </c>
      <c r="E73" t="n">
        <v>57.64</v>
      </c>
      <c r="F73" t="n">
        <v>53.47</v>
      </c>
      <c r="G73" t="n">
        <v>100.26</v>
      </c>
      <c r="H73" t="n">
        <v>1.26</v>
      </c>
      <c r="I73" t="n">
        <v>32</v>
      </c>
      <c r="J73" t="n">
        <v>264.42</v>
      </c>
      <c r="K73" t="n">
        <v>57.72</v>
      </c>
      <c r="L73" t="n">
        <v>18.75</v>
      </c>
      <c r="M73" t="n">
        <v>30</v>
      </c>
      <c r="N73" t="n">
        <v>67.94</v>
      </c>
      <c r="O73" t="n">
        <v>32845.69</v>
      </c>
      <c r="P73" t="n">
        <v>808.9400000000001</v>
      </c>
      <c r="Q73" t="n">
        <v>1367.23</v>
      </c>
      <c r="R73" t="n">
        <v>135.56</v>
      </c>
      <c r="S73" t="n">
        <v>104.26</v>
      </c>
      <c r="T73" t="n">
        <v>14675.65</v>
      </c>
      <c r="U73" t="n">
        <v>0.77</v>
      </c>
      <c r="V73" t="n">
        <v>0.9</v>
      </c>
      <c r="W73" t="n">
        <v>20.7</v>
      </c>
      <c r="X73" t="n">
        <v>0.89</v>
      </c>
      <c r="Y73" t="n">
        <v>1</v>
      </c>
      <c r="Z73" t="n">
        <v>10</v>
      </c>
      <c r="AA73" t="n">
        <v>1712.608897869709</v>
      </c>
      <c r="AB73" t="n">
        <v>2343.267049037508</v>
      </c>
      <c r="AC73" t="n">
        <v>2119.628930673327</v>
      </c>
      <c r="AD73" t="n">
        <v>1712608.897869709</v>
      </c>
      <c r="AE73" t="n">
        <v>2343267.049037508</v>
      </c>
      <c r="AF73" t="n">
        <v>2.185951910236019e-06</v>
      </c>
      <c r="AG73" t="n">
        <v>2.401666666666667</v>
      </c>
      <c r="AH73" t="n">
        <v>2119628.930673326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1.7348</v>
      </c>
      <c r="E74" t="n">
        <v>57.64</v>
      </c>
      <c r="F74" t="n">
        <v>53.48</v>
      </c>
      <c r="G74" t="n">
        <v>100.27</v>
      </c>
      <c r="H74" t="n">
        <v>1.28</v>
      </c>
      <c r="I74" t="n">
        <v>32</v>
      </c>
      <c r="J74" t="n">
        <v>264.89</v>
      </c>
      <c r="K74" t="n">
        <v>57.72</v>
      </c>
      <c r="L74" t="n">
        <v>19</v>
      </c>
      <c r="M74" t="n">
        <v>30</v>
      </c>
      <c r="N74" t="n">
        <v>68.16</v>
      </c>
      <c r="O74" t="n">
        <v>32903.54</v>
      </c>
      <c r="P74" t="n">
        <v>808.3099999999999</v>
      </c>
      <c r="Q74" t="n">
        <v>1367.34</v>
      </c>
      <c r="R74" t="n">
        <v>135.41</v>
      </c>
      <c r="S74" t="n">
        <v>104.26</v>
      </c>
      <c r="T74" t="n">
        <v>14603.43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1712.029882925472</v>
      </c>
      <c r="AB74" t="n">
        <v>2342.474815246465</v>
      </c>
      <c r="AC74" t="n">
        <v>2118.912306563394</v>
      </c>
      <c r="AD74" t="n">
        <v>1712029.882925472</v>
      </c>
      <c r="AE74" t="n">
        <v>2342474.815246465</v>
      </c>
      <c r="AF74" t="n">
        <v>2.185699927306885e-06</v>
      </c>
      <c r="AG74" t="n">
        <v>2.401666666666667</v>
      </c>
      <c r="AH74" t="n">
        <v>2118912.306563394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1.7374</v>
      </c>
      <c r="E75" t="n">
        <v>57.56</v>
      </c>
      <c r="F75" t="n">
        <v>53.44</v>
      </c>
      <c r="G75" t="n">
        <v>103.42</v>
      </c>
      <c r="H75" t="n">
        <v>1.29</v>
      </c>
      <c r="I75" t="n">
        <v>31</v>
      </c>
      <c r="J75" t="n">
        <v>265.36</v>
      </c>
      <c r="K75" t="n">
        <v>57.72</v>
      </c>
      <c r="L75" t="n">
        <v>19.25</v>
      </c>
      <c r="M75" t="n">
        <v>29</v>
      </c>
      <c r="N75" t="n">
        <v>68.38</v>
      </c>
      <c r="O75" t="n">
        <v>32961.47</v>
      </c>
      <c r="P75" t="n">
        <v>806.36</v>
      </c>
      <c r="Q75" t="n">
        <v>1367.3</v>
      </c>
      <c r="R75" t="n">
        <v>134.34</v>
      </c>
      <c r="S75" t="n">
        <v>104.26</v>
      </c>
      <c r="T75" t="n">
        <v>14069.08</v>
      </c>
      <c r="U75" t="n">
        <v>0.78</v>
      </c>
      <c r="V75" t="n">
        <v>0.9</v>
      </c>
      <c r="W75" t="n">
        <v>20.7</v>
      </c>
      <c r="X75" t="n">
        <v>0.86</v>
      </c>
      <c r="Y75" t="n">
        <v>1</v>
      </c>
      <c r="Z75" t="n">
        <v>10</v>
      </c>
      <c r="AA75" t="n">
        <v>1706.339465350327</v>
      </c>
      <c r="AB75" t="n">
        <v>2334.688934876646</v>
      </c>
      <c r="AC75" t="n">
        <v>2111.869499688519</v>
      </c>
      <c r="AD75" t="n">
        <v>1706339.465350327</v>
      </c>
      <c r="AE75" t="n">
        <v>2334688.934876646</v>
      </c>
      <c r="AF75" t="n">
        <v>2.188975705385625e-06</v>
      </c>
      <c r="AG75" t="n">
        <v>2.398333333333333</v>
      </c>
      <c r="AH75" t="n">
        <v>2111869.499688519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1.7373</v>
      </c>
      <c r="E76" t="n">
        <v>57.56</v>
      </c>
      <c r="F76" t="n">
        <v>53.44</v>
      </c>
      <c r="G76" t="n">
        <v>103.43</v>
      </c>
      <c r="H76" t="n">
        <v>1.31</v>
      </c>
      <c r="I76" t="n">
        <v>31</v>
      </c>
      <c r="J76" t="n">
        <v>265.83</v>
      </c>
      <c r="K76" t="n">
        <v>57.72</v>
      </c>
      <c r="L76" t="n">
        <v>19.5</v>
      </c>
      <c r="M76" t="n">
        <v>29</v>
      </c>
      <c r="N76" t="n">
        <v>68.59999999999999</v>
      </c>
      <c r="O76" t="n">
        <v>33019.48</v>
      </c>
      <c r="P76" t="n">
        <v>806.92</v>
      </c>
      <c r="Q76" t="n">
        <v>1367.24</v>
      </c>
      <c r="R76" t="n">
        <v>134.41</v>
      </c>
      <c r="S76" t="n">
        <v>104.26</v>
      </c>
      <c r="T76" t="n">
        <v>14105.22</v>
      </c>
      <c r="U76" t="n">
        <v>0.78</v>
      </c>
      <c r="V76" t="n">
        <v>0.9</v>
      </c>
      <c r="W76" t="n">
        <v>20.7</v>
      </c>
      <c r="X76" t="n">
        <v>0.86</v>
      </c>
      <c r="Y76" t="n">
        <v>1</v>
      </c>
      <c r="Z76" t="n">
        <v>10</v>
      </c>
      <c r="AA76" t="n">
        <v>1707.215878892988</v>
      </c>
      <c r="AB76" t="n">
        <v>2335.888082550352</v>
      </c>
      <c r="AC76" t="n">
        <v>2112.954202391261</v>
      </c>
      <c r="AD76" t="n">
        <v>1707215.878892988</v>
      </c>
      <c r="AE76" t="n">
        <v>2335888.082550352</v>
      </c>
      <c r="AF76" t="n">
        <v>2.188849713921058e-06</v>
      </c>
      <c r="AG76" t="n">
        <v>2.398333333333333</v>
      </c>
      <c r="AH76" t="n">
        <v>2112954.202391261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1.7376</v>
      </c>
      <c r="E77" t="n">
        <v>57.55</v>
      </c>
      <c r="F77" t="n">
        <v>53.43</v>
      </c>
      <c r="G77" t="n">
        <v>103.41</v>
      </c>
      <c r="H77" t="n">
        <v>1.32</v>
      </c>
      <c r="I77" t="n">
        <v>31</v>
      </c>
      <c r="J77" t="n">
        <v>266.3</v>
      </c>
      <c r="K77" t="n">
        <v>57.72</v>
      </c>
      <c r="L77" t="n">
        <v>19.75</v>
      </c>
      <c r="M77" t="n">
        <v>29</v>
      </c>
      <c r="N77" t="n">
        <v>68.81999999999999</v>
      </c>
      <c r="O77" t="n">
        <v>33077.58</v>
      </c>
      <c r="P77" t="n">
        <v>806.01</v>
      </c>
      <c r="Q77" t="n">
        <v>1367.37</v>
      </c>
      <c r="R77" t="n">
        <v>134.19</v>
      </c>
      <c r="S77" t="n">
        <v>104.26</v>
      </c>
      <c r="T77" t="n">
        <v>13997.93</v>
      </c>
      <c r="U77" t="n">
        <v>0.78</v>
      </c>
      <c r="V77" t="n">
        <v>0.9</v>
      </c>
      <c r="W77" t="n">
        <v>20.69</v>
      </c>
      <c r="X77" t="n">
        <v>0.85</v>
      </c>
      <c r="Y77" t="n">
        <v>1</v>
      </c>
      <c r="Z77" t="n">
        <v>10</v>
      </c>
      <c r="AA77" t="n">
        <v>1705.550080690849</v>
      </c>
      <c r="AB77" t="n">
        <v>2333.608863960354</v>
      </c>
      <c r="AC77" t="n">
        <v>2110.892509224589</v>
      </c>
      <c r="AD77" t="n">
        <v>1705550.080690848</v>
      </c>
      <c r="AE77" t="n">
        <v>2333608.863960355</v>
      </c>
      <c r="AF77" t="n">
        <v>2.189227688314759e-06</v>
      </c>
      <c r="AG77" t="n">
        <v>2.397916666666667</v>
      </c>
      <c r="AH77" t="n">
        <v>2110892.509224589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1.7399</v>
      </c>
      <c r="E78" t="n">
        <v>57.47</v>
      </c>
      <c r="F78" t="n">
        <v>53.4</v>
      </c>
      <c r="G78" t="n">
        <v>106.8</v>
      </c>
      <c r="H78" t="n">
        <v>1.33</v>
      </c>
      <c r="I78" t="n">
        <v>30</v>
      </c>
      <c r="J78" t="n">
        <v>266.77</v>
      </c>
      <c r="K78" t="n">
        <v>57.72</v>
      </c>
      <c r="L78" t="n">
        <v>20</v>
      </c>
      <c r="M78" t="n">
        <v>28</v>
      </c>
      <c r="N78" t="n">
        <v>69.05</v>
      </c>
      <c r="O78" t="n">
        <v>33135.76</v>
      </c>
      <c r="P78" t="n">
        <v>804.99</v>
      </c>
      <c r="Q78" t="n">
        <v>1367.22</v>
      </c>
      <c r="R78" t="n">
        <v>133.25</v>
      </c>
      <c r="S78" t="n">
        <v>104.26</v>
      </c>
      <c r="T78" t="n">
        <v>13529.66</v>
      </c>
      <c r="U78" t="n">
        <v>0.78</v>
      </c>
      <c r="V78" t="n">
        <v>0.9</v>
      </c>
      <c r="W78" t="n">
        <v>20.69</v>
      </c>
      <c r="X78" t="n">
        <v>0.82</v>
      </c>
      <c r="Y78" t="n">
        <v>1</v>
      </c>
      <c r="Z78" t="n">
        <v>10</v>
      </c>
      <c r="AA78" t="n">
        <v>1701.564462276257</v>
      </c>
      <c r="AB78" t="n">
        <v>2328.155565012436</v>
      </c>
      <c r="AC78" t="n">
        <v>2105.959665474506</v>
      </c>
      <c r="AD78" t="n">
        <v>1701564.462276257</v>
      </c>
      <c r="AE78" t="n">
        <v>2328155.565012436</v>
      </c>
      <c r="AF78" t="n">
        <v>2.192125491999798e-06</v>
      </c>
      <c r="AG78" t="n">
        <v>2.394583333333333</v>
      </c>
      <c r="AH78" t="n">
        <v>2105959.665474507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1.7404</v>
      </c>
      <c r="E79" t="n">
        <v>57.46</v>
      </c>
      <c r="F79" t="n">
        <v>53.38</v>
      </c>
      <c r="G79" t="n">
        <v>106.77</v>
      </c>
      <c r="H79" t="n">
        <v>1.35</v>
      </c>
      <c r="I79" t="n">
        <v>30</v>
      </c>
      <c r="J79" t="n">
        <v>267.24</v>
      </c>
      <c r="K79" t="n">
        <v>57.72</v>
      </c>
      <c r="L79" t="n">
        <v>20.25</v>
      </c>
      <c r="M79" t="n">
        <v>28</v>
      </c>
      <c r="N79" t="n">
        <v>69.27</v>
      </c>
      <c r="O79" t="n">
        <v>33194.02</v>
      </c>
      <c r="P79" t="n">
        <v>804.66</v>
      </c>
      <c r="Q79" t="n">
        <v>1367.21</v>
      </c>
      <c r="R79" t="n">
        <v>132.98</v>
      </c>
      <c r="S79" t="n">
        <v>104.26</v>
      </c>
      <c r="T79" t="n">
        <v>13395.7</v>
      </c>
      <c r="U79" t="n">
        <v>0.78</v>
      </c>
      <c r="V79" t="n">
        <v>0.9</v>
      </c>
      <c r="W79" t="n">
        <v>20.68</v>
      </c>
      <c r="X79" t="n">
        <v>0.8100000000000001</v>
      </c>
      <c r="Y79" t="n">
        <v>1</v>
      </c>
      <c r="Z79" t="n">
        <v>10</v>
      </c>
      <c r="AA79" t="n">
        <v>1700.411233015589</v>
      </c>
      <c r="AB79" t="n">
        <v>2326.577665861106</v>
      </c>
      <c r="AC79" t="n">
        <v>2104.532358803584</v>
      </c>
      <c r="AD79" t="n">
        <v>1700411.233015589</v>
      </c>
      <c r="AE79" t="n">
        <v>2326577.665861106</v>
      </c>
      <c r="AF79" t="n">
        <v>2.192755449322632e-06</v>
      </c>
      <c r="AG79" t="n">
        <v>2.394166666666667</v>
      </c>
      <c r="AH79" t="n">
        <v>2104532.358803584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1.74</v>
      </c>
      <c r="E80" t="n">
        <v>57.47</v>
      </c>
      <c r="F80" t="n">
        <v>53.4</v>
      </c>
      <c r="G80" t="n">
        <v>106.79</v>
      </c>
      <c r="H80" t="n">
        <v>1.36</v>
      </c>
      <c r="I80" t="n">
        <v>30</v>
      </c>
      <c r="J80" t="n">
        <v>267.71</v>
      </c>
      <c r="K80" t="n">
        <v>57.72</v>
      </c>
      <c r="L80" t="n">
        <v>20.5</v>
      </c>
      <c r="M80" t="n">
        <v>28</v>
      </c>
      <c r="N80" t="n">
        <v>69.48999999999999</v>
      </c>
      <c r="O80" t="n">
        <v>33252.37</v>
      </c>
      <c r="P80" t="n">
        <v>803.45</v>
      </c>
      <c r="Q80" t="n">
        <v>1367.29</v>
      </c>
      <c r="R80" t="n">
        <v>133.16</v>
      </c>
      <c r="S80" t="n">
        <v>104.26</v>
      </c>
      <c r="T80" t="n">
        <v>13488.11</v>
      </c>
      <c r="U80" t="n">
        <v>0.78</v>
      </c>
      <c r="V80" t="n">
        <v>0.9</v>
      </c>
      <c r="W80" t="n">
        <v>20.69</v>
      </c>
      <c r="X80" t="n">
        <v>0.82</v>
      </c>
      <c r="Y80" t="n">
        <v>1</v>
      </c>
      <c r="Z80" t="n">
        <v>10</v>
      </c>
      <c r="AA80" t="n">
        <v>1699.327453826569</v>
      </c>
      <c r="AB80" t="n">
        <v>2325.094791361726</v>
      </c>
      <c r="AC80" t="n">
        <v>2103.191007765197</v>
      </c>
      <c r="AD80" t="n">
        <v>1699327.453826569</v>
      </c>
      <c r="AE80" t="n">
        <v>2325094.791361726</v>
      </c>
      <c r="AF80" t="n">
        <v>2.192251483464365e-06</v>
      </c>
      <c r="AG80" t="n">
        <v>2.394583333333333</v>
      </c>
      <c r="AH80" t="n">
        <v>2103191.007765197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1.7419</v>
      </c>
      <c r="E81" t="n">
        <v>57.41</v>
      </c>
      <c r="F81" t="n">
        <v>53.38</v>
      </c>
      <c r="G81" t="n">
        <v>110.44</v>
      </c>
      <c r="H81" t="n">
        <v>1.38</v>
      </c>
      <c r="I81" t="n">
        <v>29</v>
      </c>
      <c r="J81" t="n">
        <v>268.19</v>
      </c>
      <c r="K81" t="n">
        <v>57.72</v>
      </c>
      <c r="L81" t="n">
        <v>20.75</v>
      </c>
      <c r="M81" t="n">
        <v>27</v>
      </c>
      <c r="N81" t="n">
        <v>69.70999999999999</v>
      </c>
      <c r="O81" t="n">
        <v>33310.81</v>
      </c>
      <c r="P81" t="n">
        <v>803.42</v>
      </c>
      <c r="Q81" t="n">
        <v>1367.27</v>
      </c>
      <c r="R81" t="n">
        <v>132.51</v>
      </c>
      <c r="S81" t="n">
        <v>104.26</v>
      </c>
      <c r="T81" t="n">
        <v>13166.25</v>
      </c>
      <c r="U81" t="n">
        <v>0.79</v>
      </c>
      <c r="V81" t="n">
        <v>0.9</v>
      </c>
      <c r="W81" t="n">
        <v>20.69</v>
      </c>
      <c r="X81" t="n">
        <v>0.8</v>
      </c>
      <c r="Y81" t="n">
        <v>1</v>
      </c>
      <c r="Z81" t="n">
        <v>10</v>
      </c>
      <c r="AA81" t="n">
        <v>1697.226180150174</v>
      </c>
      <c r="AB81" t="n">
        <v>2322.21973601603</v>
      </c>
      <c r="AC81" t="n">
        <v>2100.590343666529</v>
      </c>
      <c r="AD81" t="n">
        <v>1697226.180150174</v>
      </c>
      <c r="AE81" t="n">
        <v>2322219.73601603</v>
      </c>
      <c r="AF81" t="n">
        <v>2.194645321291136e-06</v>
      </c>
      <c r="AG81" t="n">
        <v>2.392083333333333</v>
      </c>
      <c r="AH81" t="n">
        <v>2100590.343666529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1.7417</v>
      </c>
      <c r="E82" t="n">
        <v>57.42</v>
      </c>
      <c r="F82" t="n">
        <v>53.39</v>
      </c>
      <c r="G82" t="n">
        <v>110.45</v>
      </c>
      <c r="H82" t="n">
        <v>1.39</v>
      </c>
      <c r="I82" t="n">
        <v>29</v>
      </c>
      <c r="J82" t="n">
        <v>268.66</v>
      </c>
      <c r="K82" t="n">
        <v>57.72</v>
      </c>
      <c r="L82" t="n">
        <v>21</v>
      </c>
      <c r="M82" t="n">
        <v>27</v>
      </c>
      <c r="N82" t="n">
        <v>69.94</v>
      </c>
      <c r="O82" t="n">
        <v>33369.33</v>
      </c>
      <c r="P82" t="n">
        <v>803.66</v>
      </c>
      <c r="Q82" t="n">
        <v>1367.18</v>
      </c>
      <c r="R82" t="n">
        <v>132.72</v>
      </c>
      <c r="S82" t="n">
        <v>104.26</v>
      </c>
      <c r="T82" t="n">
        <v>13271.78</v>
      </c>
      <c r="U82" t="n">
        <v>0.79</v>
      </c>
      <c r="V82" t="n">
        <v>0.9</v>
      </c>
      <c r="W82" t="n">
        <v>20.69</v>
      </c>
      <c r="X82" t="n">
        <v>0.8100000000000001</v>
      </c>
      <c r="Y82" t="n">
        <v>1</v>
      </c>
      <c r="Z82" t="n">
        <v>10</v>
      </c>
      <c r="AA82" t="n">
        <v>1697.859922905662</v>
      </c>
      <c r="AB82" t="n">
        <v>2323.086850812845</v>
      </c>
      <c r="AC82" t="n">
        <v>2101.37470224414</v>
      </c>
      <c r="AD82" t="n">
        <v>1697859.922905662</v>
      </c>
      <c r="AE82" t="n">
        <v>2323086.850812845</v>
      </c>
      <c r="AF82" t="n">
        <v>2.194393338362003e-06</v>
      </c>
      <c r="AG82" t="n">
        <v>2.3925</v>
      </c>
      <c r="AH82" t="n">
        <v>2101374.70224414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1.7439</v>
      </c>
      <c r="E83" t="n">
        <v>57.34</v>
      </c>
      <c r="F83" t="n">
        <v>53.36</v>
      </c>
      <c r="G83" t="n">
        <v>114.34</v>
      </c>
      <c r="H83" t="n">
        <v>1.41</v>
      </c>
      <c r="I83" t="n">
        <v>28</v>
      </c>
      <c r="J83" t="n">
        <v>269.14</v>
      </c>
      <c r="K83" t="n">
        <v>57.72</v>
      </c>
      <c r="L83" t="n">
        <v>21.25</v>
      </c>
      <c r="M83" t="n">
        <v>26</v>
      </c>
      <c r="N83" t="n">
        <v>70.16</v>
      </c>
      <c r="O83" t="n">
        <v>33427.94</v>
      </c>
      <c r="P83" t="n">
        <v>801.5</v>
      </c>
      <c r="Q83" t="n">
        <v>1367.27</v>
      </c>
      <c r="R83" t="n">
        <v>131.96</v>
      </c>
      <c r="S83" t="n">
        <v>104.26</v>
      </c>
      <c r="T83" t="n">
        <v>12898.47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1692.40829527034</v>
      </c>
      <c r="AB83" t="n">
        <v>2315.627693373361</v>
      </c>
      <c r="AC83" t="n">
        <v>2094.627436321687</v>
      </c>
      <c r="AD83" t="n">
        <v>1692408.29527034</v>
      </c>
      <c r="AE83" t="n">
        <v>2315627.693373361</v>
      </c>
      <c r="AF83" t="n">
        <v>2.197165150582475e-06</v>
      </c>
      <c r="AG83" t="n">
        <v>2.389166666666667</v>
      </c>
      <c r="AH83" t="n">
        <v>2094627.436321687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1.744</v>
      </c>
      <c r="E84" t="n">
        <v>57.34</v>
      </c>
      <c r="F84" t="n">
        <v>53.36</v>
      </c>
      <c r="G84" t="n">
        <v>114.33</v>
      </c>
      <c r="H84" t="n">
        <v>1.42</v>
      </c>
      <c r="I84" t="n">
        <v>28</v>
      </c>
      <c r="J84" t="n">
        <v>269.61</v>
      </c>
      <c r="K84" t="n">
        <v>57.72</v>
      </c>
      <c r="L84" t="n">
        <v>21.5</v>
      </c>
      <c r="M84" t="n">
        <v>26</v>
      </c>
      <c r="N84" t="n">
        <v>70.39</v>
      </c>
      <c r="O84" t="n">
        <v>33486.63</v>
      </c>
      <c r="P84" t="n">
        <v>801.08</v>
      </c>
      <c r="Q84" t="n">
        <v>1367.2</v>
      </c>
      <c r="R84" t="n">
        <v>131.83</v>
      </c>
      <c r="S84" t="n">
        <v>104.26</v>
      </c>
      <c r="T84" t="n">
        <v>12829.01</v>
      </c>
      <c r="U84" t="n">
        <v>0.79</v>
      </c>
      <c r="V84" t="n">
        <v>0.9</v>
      </c>
      <c r="W84" t="n">
        <v>20.69</v>
      </c>
      <c r="X84" t="n">
        <v>0.78</v>
      </c>
      <c r="Y84" t="n">
        <v>1</v>
      </c>
      <c r="Z84" t="n">
        <v>10</v>
      </c>
      <c r="AA84" t="n">
        <v>1691.730199890761</v>
      </c>
      <c r="AB84" t="n">
        <v>2314.699893359565</v>
      </c>
      <c r="AC84" t="n">
        <v>2093.788184239031</v>
      </c>
      <c r="AD84" t="n">
        <v>1691730.199890761</v>
      </c>
      <c r="AE84" t="n">
        <v>2314699.893359565</v>
      </c>
      <c r="AF84" t="n">
        <v>2.197291142047041e-06</v>
      </c>
      <c r="AG84" t="n">
        <v>2.389166666666667</v>
      </c>
      <c r="AH84" t="n">
        <v>2093788.184239031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1.7444</v>
      </c>
      <c r="E85" t="n">
        <v>57.32</v>
      </c>
      <c r="F85" t="n">
        <v>53.34</v>
      </c>
      <c r="G85" t="n">
        <v>114.3</v>
      </c>
      <c r="H85" t="n">
        <v>1.43</v>
      </c>
      <c r="I85" t="n">
        <v>28</v>
      </c>
      <c r="J85" t="n">
        <v>270.09</v>
      </c>
      <c r="K85" t="n">
        <v>57.72</v>
      </c>
      <c r="L85" t="n">
        <v>21.75</v>
      </c>
      <c r="M85" t="n">
        <v>26</v>
      </c>
      <c r="N85" t="n">
        <v>70.62</v>
      </c>
      <c r="O85" t="n">
        <v>33545.41</v>
      </c>
      <c r="P85" t="n">
        <v>800.6900000000001</v>
      </c>
      <c r="Q85" t="n">
        <v>1367.2</v>
      </c>
      <c r="R85" t="n">
        <v>131.39</v>
      </c>
      <c r="S85" t="n">
        <v>104.26</v>
      </c>
      <c r="T85" t="n">
        <v>12613.16</v>
      </c>
      <c r="U85" t="n">
        <v>0.79</v>
      </c>
      <c r="V85" t="n">
        <v>0.9</v>
      </c>
      <c r="W85" t="n">
        <v>20.69</v>
      </c>
      <c r="X85" t="n">
        <v>0.76</v>
      </c>
      <c r="Y85" t="n">
        <v>1</v>
      </c>
      <c r="Z85" t="n">
        <v>10</v>
      </c>
      <c r="AA85" t="n">
        <v>1690.590704247178</v>
      </c>
      <c r="AB85" t="n">
        <v>2313.140785149014</v>
      </c>
      <c r="AC85" t="n">
        <v>2092.377875127874</v>
      </c>
      <c r="AD85" t="n">
        <v>1690590.704247178</v>
      </c>
      <c r="AE85" t="n">
        <v>2313140.785149014</v>
      </c>
      <c r="AF85" t="n">
        <v>2.197795107905309e-06</v>
      </c>
      <c r="AG85" t="n">
        <v>2.388333333333333</v>
      </c>
      <c r="AH85" t="n">
        <v>2092377.875127874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1.7465</v>
      </c>
      <c r="E86" t="n">
        <v>57.26</v>
      </c>
      <c r="F86" t="n">
        <v>53.32</v>
      </c>
      <c r="G86" t="n">
        <v>118.49</v>
      </c>
      <c r="H86" t="n">
        <v>1.45</v>
      </c>
      <c r="I86" t="n">
        <v>27</v>
      </c>
      <c r="J86" t="n">
        <v>270.57</v>
      </c>
      <c r="K86" t="n">
        <v>57.72</v>
      </c>
      <c r="L86" t="n">
        <v>22</v>
      </c>
      <c r="M86" t="n">
        <v>25</v>
      </c>
      <c r="N86" t="n">
        <v>70.84</v>
      </c>
      <c r="O86" t="n">
        <v>33604.28</v>
      </c>
      <c r="P86" t="n">
        <v>799.5599999999999</v>
      </c>
      <c r="Q86" t="n">
        <v>1367.22</v>
      </c>
      <c r="R86" t="n">
        <v>130.65</v>
      </c>
      <c r="S86" t="n">
        <v>104.26</v>
      </c>
      <c r="T86" t="n">
        <v>12244.13</v>
      </c>
      <c r="U86" t="n">
        <v>0.8</v>
      </c>
      <c r="V86" t="n">
        <v>0.9</v>
      </c>
      <c r="W86" t="n">
        <v>20.69</v>
      </c>
      <c r="X86" t="n">
        <v>0.74</v>
      </c>
      <c r="Y86" t="n">
        <v>1</v>
      </c>
      <c r="Z86" t="n">
        <v>10</v>
      </c>
      <c r="AA86" t="n">
        <v>1686.790234288562</v>
      </c>
      <c r="AB86" t="n">
        <v>2307.940814486734</v>
      </c>
      <c r="AC86" t="n">
        <v>2087.674182367397</v>
      </c>
      <c r="AD86" t="n">
        <v>1686790.234288562</v>
      </c>
      <c r="AE86" t="n">
        <v>2307940.814486734</v>
      </c>
      <c r="AF86" t="n">
        <v>2.200440928661214e-06</v>
      </c>
      <c r="AG86" t="n">
        <v>2.385833333333333</v>
      </c>
      <c r="AH86" t="n">
        <v>2087674.182367397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1.7467</v>
      </c>
      <c r="E87" t="n">
        <v>57.25</v>
      </c>
      <c r="F87" t="n">
        <v>53.31</v>
      </c>
      <c r="G87" t="n">
        <v>118.47</v>
      </c>
      <c r="H87" t="n">
        <v>1.46</v>
      </c>
      <c r="I87" t="n">
        <v>27</v>
      </c>
      <c r="J87" t="n">
        <v>271.05</v>
      </c>
      <c r="K87" t="n">
        <v>57.72</v>
      </c>
      <c r="L87" t="n">
        <v>22.25</v>
      </c>
      <c r="M87" t="n">
        <v>25</v>
      </c>
      <c r="N87" t="n">
        <v>71.06999999999999</v>
      </c>
      <c r="O87" t="n">
        <v>33663.24</v>
      </c>
      <c r="P87" t="n">
        <v>799.13</v>
      </c>
      <c r="Q87" t="n">
        <v>1367.27</v>
      </c>
      <c r="R87" t="n">
        <v>130.44</v>
      </c>
      <c r="S87" t="n">
        <v>104.26</v>
      </c>
      <c r="T87" t="n">
        <v>12141.72</v>
      </c>
      <c r="U87" t="n">
        <v>0.8</v>
      </c>
      <c r="V87" t="n">
        <v>0.9</v>
      </c>
      <c r="W87" t="n">
        <v>20.69</v>
      </c>
      <c r="X87" t="n">
        <v>0.74</v>
      </c>
      <c r="Y87" t="n">
        <v>1</v>
      </c>
      <c r="Z87" t="n">
        <v>10</v>
      </c>
      <c r="AA87" t="n">
        <v>1685.896389700611</v>
      </c>
      <c r="AB87" t="n">
        <v>2306.717816887859</v>
      </c>
      <c r="AC87" t="n">
        <v>2086.567905942871</v>
      </c>
      <c r="AD87" t="n">
        <v>1685896.389700611</v>
      </c>
      <c r="AE87" t="n">
        <v>2306717.816887859</v>
      </c>
      <c r="AF87" t="n">
        <v>2.200692911590348e-06</v>
      </c>
      <c r="AG87" t="n">
        <v>2.385416666666667</v>
      </c>
      <c r="AH87" t="n">
        <v>2086567.905942871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1.7465</v>
      </c>
      <c r="E88" t="n">
        <v>57.26</v>
      </c>
      <c r="F88" t="n">
        <v>53.32</v>
      </c>
      <c r="G88" t="n">
        <v>118.48</v>
      </c>
      <c r="H88" t="n">
        <v>1.47</v>
      </c>
      <c r="I88" t="n">
        <v>27</v>
      </c>
      <c r="J88" t="n">
        <v>271.52</v>
      </c>
      <c r="K88" t="n">
        <v>57.72</v>
      </c>
      <c r="L88" t="n">
        <v>22.5</v>
      </c>
      <c r="M88" t="n">
        <v>25</v>
      </c>
      <c r="N88" t="n">
        <v>71.3</v>
      </c>
      <c r="O88" t="n">
        <v>33722.28</v>
      </c>
      <c r="P88" t="n">
        <v>797.8200000000001</v>
      </c>
      <c r="Q88" t="n">
        <v>1367.15</v>
      </c>
      <c r="R88" t="n">
        <v>130.65</v>
      </c>
      <c r="S88" t="n">
        <v>104.26</v>
      </c>
      <c r="T88" t="n">
        <v>12247.61</v>
      </c>
      <c r="U88" t="n">
        <v>0.8</v>
      </c>
      <c r="V88" t="n">
        <v>0.9</v>
      </c>
      <c r="W88" t="n">
        <v>20.69</v>
      </c>
      <c r="X88" t="n">
        <v>0.74</v>
      </c>
      <c r="Y88" t="n">
        <v>1</v>
      </c>
      <c r="Z88" t="n">
        <v>10</v>
      </c>
      <c r="AA88" t="n">
        <v>1684.380587590338</v>
      </c>
      <c r="AB88" t="n">
        <v>2304.643829568115</v>
      </c>
      <c r="AC88" t="n">
        <v>2084.691857062063</v>
      </c>
      <c r="AD88" t="n">
        <v>1684380.587590338</v>
      </c>
      <c r="AE88" t="n">
        <v>2304643.829568115</v>
      </c>
      <c r="AF88" t="n">
        <v>2.200440928661214e-06</v>
      </c>
      <c r="AG88" t="n">
        <v>2.385833333333333</v>
      </c>
      <c r="AH88" t="n">
        <v>2084691.857062063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1.7465</v>
      </c>
      <c r="E89" t="n">
        <v>57.26</v>
      </c>
      <c r="F89" t="n">
        <v>53.32</v>
      </c>
      <c r="G89" t="n">
        <v>118.48</v>
      </c>
      <c r="H89" t="n">
        <v>1.49</v>
      </c>
      <c r="I89" t="n">
        <v>27</v>
      </c>
      <c r="J89" t="n">
        <v>272</v>
      </c>
      <c r="K89" t="n">
        <v>57.72</v>
      </c>
      <c r="L89" t="n">
        <v>22.75</v>
      </c>
      <c r="M89" t="n">
        <v>25</v>
      </c>
      <c r="N89" t="n">
        <v>71.53</v>
      </c>
      <c r="O89" t="n">
        <v>33781.41</v>
      </c>
      <c r="P89" t="n">
        <v>796.5</v>
      </c>
      <c r="Q89" t="n">
        <v>1367.19</v>
      </c>
      <c r="R89" t="n">
        <v>130.72</v>
      </c>
      <c r="S89" t="n">
        <v>104.26</v>
      </c>
      <c r="T89" t="n">
        <v>12280.07</v>
      </c>
      <c r="U89" t="n">
        <v>0.8</v>
      </c>
      <c r="V89" t="n">
        <v>0.9</v>
      </c>
      <c r="W89" t="n">
        <v>20.68</v>
      </c>
      <c r="X89" t="n">
        <v>0.74</v>
      </c>
      <c r="Y89" t="n">
        <v>1</v>
      </c>
      <c r="Z89" t="n">
        <v>10</v>
      </c>
      <c r="AA89" t="n">
        <v>1682.552579750306</v>
      </c>
      <c r="AB89" t="n">
        <v>2302.142668595369</v>
      </c>
      <c r="AC89" t="n">
        <v>2082.429403382155</v>
      </c>
      <c r="AD89" t="n">
        <v>1682552.579750306</v>
      </c>
      <c r="AE89" t="n">
        <v>2302142.668595369</v>
      </c>
      <c r="AF89" t="n">
        <v>2.200440928661214e-06</v>
      </c>
      <c r="AG89" t="n">
        <v>2.385833333333333</v>
      </c>
      <c r="AH89" t="n">
        <v>2082429.403382155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1.7489</v>
      </c>
      <c r="E90" t="n">
        <v>57.18</v>
      </c>
      <c r="F90" t="n">
        <v>53.29</v>
      </c>
      <c r="G90" t="n">
        <v>122.97</v>
      </c>
      <c r="H90" t="n">
        <v>1.5</v>
      </c>
      <c r="I90" t="n">
        <v>26</v>
      </c>
      <c r="J90" t="n">
        <v>272.49</v>
      </c>
      <c r="K90" t="n">
        <v>57.72</v>
      </c>
      <c r="L90" t="n">
        <v>23</v>
      </c>
      <c r="M90" t="n">
        <v>24</v>
      </c>
      <c r="N90" t="n">
        <v>71.76000000000001</v>
      </c>
      <c r="O90" t="n">
        <v>33840.76</v>
      </c>
      <c r="P90" t="n">
        <v>796.79</v>
      </c>
      <c r="Q90" t="n">
        <v>1367.23</v>
      </c>
      <c r="R90" t="n">
        <v>129.58</v>
      </c>
      <c r="S90" t="n">
        <v>104.26</v>
      </c>
      <c r="T90" t="n">
        <v>11716.02</v>
      </c>
      <c r="U90" t="n">
        <v>0.8</v>
      </c>
      <c r="V90" t="n">
        <v>0.9</v>
      </c>
      <c r="W90" t="n">
        <v>20.69</v>
      </c>
      <c r="X90" t="n">
        <v>0.71</v>
      </c>
      <c r="Y90" t="n">
        <v>1</v>
      </c>
      <c r="Z90" t="n">
        <v>10</v>
      </c>
      <c r="AA90" t="n">
        <v>1680.33426933451</v>
      </c>
      <c r="AB90" t="n">
        <v>2299.107478419528</v>
      </c>
      <c r="AC90" t="n">
        <v>2079.68388749678</v>
      </c>
      <c r="AD90" t="n">
        <v>1680334.26933451</v>
      </c>
      <c r="AE90" t="n">
        <v>2299107.478419528</v>
      </c>
      <c r="AF90" t="n">
        <v>2.20346472381082e-06</v>
      </c>
      <c r="AG90" t="n">
        <v>2.3825</v>
      </c>
      <c r="AH90" t="n">
        <v>2079683.88749678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1.749</v>
      </c>
      <c r="E91" t="n">
        <v>57.18</v>
      </c>
      <c r="F91" t="n">
        <v>53.28</v>
      </c>
      <c r="G91" t="n">
        <v>122.96</v>
      </c>
      <c r="H91" t="n">
        <v>1.52</v>
      </c>
      <c r="I91" t="n">
        <v>26</v>
      </c>
      <c r="J91" t="n">
        <v>272.97</v>
      </c>
      <c r="K91" t="n">
        <v>57.72</v>
      </c>
      <c r="L91" t="n">
        <v>23.25</v>
      </c>
      <c r="M91" t="n">
        <v>24</v>
      </c>
      <c r="N91" t="n">
        <v>71.98999999999999</v>
      </c>
      <c r="O91" t="n">
        <v>33900.07</v>
      </c>
      <c r="P91" t="n">
        <v>797</v>
      </c>
      <c r="Q91" t="n">
        <v>1367.19</v>
      </c>
      <c r="R91" t="n">
        <v>129.44</v>
      </c>
      <c r="S91" t="n">
        <v>104.26</v>
      </c>
      <c r="T91" t="n">
        <v>11646.86</v>
      </c>
      <c r="U91" t="n">
        <v>0.8100000000000001</v>
      </c>
      <c r="V91" t="n">
        <v>0.9</v>
      </c>
      <c r="W91" t="n">
        <v>20.69</v>
      </c>
      <c r="X91" t="n">
        <v>0.71</v>
      </c>
      <c r="Y91" t="n">
        <v>1</v>
      </c>
      <c r="Z91" t="n">
        <v>10</v>
      </c>
      <c r="AA91" t="n">
        <v>1680.426107804008</v>
      </c>
      <c r="AB91" t="n">
        <v>2299.233135865122</v>
      </c>
      <c r="AC91" t="n">
        <v>2079.797552372128</v>
      </c>
      <c r="AD91" t="n">
        <v>1680426.107804008</v>
      </c>
      <c r="AE91" t="n">
        <v>2299233.135865122</v>
      </c>
      <c r="AF91" t="n">
        <v>2.203590715275387e-06</v>
      </c>
      <c r="AG91" t="n">
        <v>2.3825</v>
      </c>
      <c r="AH91" t="n">
        <v>2079797.552372128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1.7484</v>
      </c>
      <c r="E92" t="n">
        <v>57.2</v>
      </c>
      <c r="F92" t="n">
        <v>53.3</v>
      </c>
      <c r="G92" t="n">
        <v>123</v>
      </c>
      <c r="H92" t="n">
        <v>1.53</v>
      </c>
      <c r="I92" t="n">
        <v>26</v>
      </c>
      <c r="J92" t="n">
        <v>273.45</v>
      </c>
      <c r="K92" t="n">
        <v>57.72</v>
      </c>
      <c r="L92" t="n">
        <v>23.5</v>
      </c>
      <c r="M92" t="n">
        <v>24</v>
      </c>
      <c r="N92" t="n">
        <v>72.22</v>
      </c>
      <c r="O92" t="n">
        <v>33959.47</v>
      </c>
      <c r="P92" t="n">
        <v>796.39</v>
      </c>
      <c r="Q92" t="n">
        <v>1367.21</v>
      </c>
      <c r="R92" t="n">
        <v>130</v>
      </c>
      <c r="S92" t="n">
        <v>104.26</v>
      </c>
      <c r="T92" t="n">
        <v>11923.83</v>
      </c>
      <c r="U92" t="n">
        <v>0.8</v>
      </c>
      <c r="V92" t="n">
        <v>0.9</v>
      </c>
      <c r="W92" t="n">
        <v>20.69</v>
      </c>
      <c r="X92" t="n">
        <v>0.73</v>
      </c>
      <c r="Y92" t="n">
        <v>1</v>
      </c>
      <c r="Z92" t="n">
        <v>10</v>
      </c>
      <c r="AA92" t="n">
        <v>1680.366495449574</v>
      </c>
      <c r="AB92" t="n">
        <v>2299.151571611875</v>
      </c>
      <c r="AC92" t="n">
        <v>2079.723772496734</v>
      </c>
      <c r="AD92" t="n">
        <v>1680366.495449574</v>
      </c>
      <c r="AE92" t="n">
        <v>2299151.571611875</v>
      </c>
      <c r="AF92" t="n">
        <v>2.202834766487986e-06</v>
      </c>
      <c r="AG92" t="n">
        <v>2.383333333333333</v>
      </c>
      <c r="AH92" t="n">
        <v>2079723.772496734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1.7509</v>
      </c>
      <c r="E93" t="n">
        <v>57.11</v>
      </c>
      <c r="F93" t="n">
        <v>53.27</v>
      </c>
      <c r="G93" t="n">
        <v>127.84</v>
      </c>
      <c r="H93" t="n">
        <v>1.54</v>
      </c>
      <c r="I93" t="n">
        <v>25</v>
      </c>
      <c r="J93" t="n">
        <v>273.93</v>
      </c>
      <c r="K93" t="n">
        <v>57.72</v>
      </c>
      <c r="L93" t="n">
        <v>23.75</v>
      </c>
      <c r="M93" t="n">
        <v>23</v>
      </c>
      <c r="N93" t="n">
        <v>72.45999999999999</v>
      </c>
      <c r="O93" t="n">
        <v>34018.96</v>
      </c>
      <c r="P93" t="n">
        <v>794.45</v>
      </c>
      <c r="Q93" t="n">
        <v>1367.23</v>
      </c>
      <c r="R93" t="n">
        <v>128.89</v>
      </c>
      <c r="S93" t="n">
        <v>104.26</v>
      </c>
      <c r="T93" t="n">
        <v>11377.89</v>
      </c>
      <c r="U93" t="n">
        <v>0.8100000000000001</v>
      </c>
      <c r="V93" t="n">
        <v>0.9</v>
      </c>
      <c r="W93" t="n">
        <v>20.68</v>
      </c>
      <c r="X93" t="n">
        <v>0.6899999999999999</v>
      </c>
      <c r="Y93" t="n">
        <v>1</v>
      </c>
      <c r="Z93" t="n">
        <v>10</v>
      </c>
      <c r="AA93" t="n">
        <v>1674.974542862143</v>
      </c>
      <c r="AB93" t="n">
        <v>2291.774064205591</v>
      </c>
      <c r="AC93" t="n">
        <v>2073.05036404291</v>
      </c>
      <c r="AD93" t="n">
        <v>1674974.542862143</v>
      </c>
      <c r="AE93" t="n">
        <v>2291774.064205592</v>
      </c>
      <c r="AF93" t="n">
        <v>2.205984553102159e-06</v>
      </c>
      <c r="AG93" t="n">
        <v>2.379583333333333</v>
      </c>
      <c r="AH93" t="n">
        <v>2073050.36404291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1.7514</v>
      </c>
      <c r="E94" t="n">
        <v>57.1</v>
      </c>
      <c r="F94" t="n">
        <v>53.25</v>
      </c>
      <c r="G94" t="n">
        <v>127.8</v>
      </c>
      <c r="H94" t="n">
        <v>1.56</v>
      </c>
      <c r="I94" t="n">
        <v>25</v>
      </c>
      <c r="J94" t="n">
        <v>274.41</v>
      </c>
      <c r="K94" t="n">
        <v>57.72</v>
      </c>
      <c r="L94" t="n">
        <v>24</v>
      </c>
      <c r="M94" t="n">
        <v>23</v>
      </c>
      <c r="N94" t="n">
        <v>72.69</v>
      </c>
      <c r="O94" t="n">
        <v>34078.55</v>
      </c>
      <c r="P94" t="n">
        <v>794.92</v>
      </c>
      <c r="Q94" t="n">
        <v>1367.2</v>
      </c>
      <c r="R94" t="n">
        <v>128.7</v>
      </c>
      <c r="S94" t="n">
        <v>104.26</v>
      </c>
      <c r="T94" t="n">
        <v>11279.23</v>
      </c>
      <c r="U94" t="n">
        <v>0.8100000000000001</v>
      </c>
      <c r="V94" t="n">
        <v>0.9</v>
      </c>
      <c r="W94" t="n">
        <v>20.67</v>
      </c>
      <c r="X94" t="n">
        <v>0.67</v>
      </c>
      <c r="Y94" t="n">
        <v>1</v>
      </c>
      <c r="Z94" t="n">
        <v>10</v>
      </c>
      <c r="AA94" t="n">
        <v>1674.940864182153</v>
      </c>
      <c r="AB94" t="n">
        <v>2291.727983549831</v>
      </c>
      <c r="AC94" t="n">
        <v>2073.00868126026</v>
      </c>
      <c r="AD94" t="n">
        <v>1674940.864182153</v>
      </c>
      <c r="AE94" t="n">
        <v>2291727.983549831</v>
      </c>
      <c r="AF94" t="n">
        <v>2.206614510424993e-06</v>
      </c>
      <c r="AG94" t="n">
        <v>2.379166666666667</v>
      </c>
      <c r="AH94" t="n">
        <v>2073008.68126026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1.7506</v>
      </c>
      <c r="E95" t="n">
        <v>57.12</v>
      </c>
      <c r="F95" t="n">
        <v>53.28</v>
      </c>
      <c r="G95" t="n">
        <v>127.86</v>
      </c>
      <c r="H95" t="n">
        <v>1.57</v>
      </c>
      <c r="I95" t="n">
        <v>25</v>
      </c>
      <c r="J95" t="n">
        <v>274.9</v>
      </c>
      <c r="K95" t="n">
        <v>57.72</v>
      </c>
      <c r="L95" t="n">
        <v>24.25</v>
      </c>
      <c r="M95" t="n">
        <v>23</v>
      </c>
      <c r="N95" t="n">
        <v>72.92</v>
      </c>
      <c r="O95" t="n">
        <v>34138.22</v>
      </c>
      <c r="P95" t="n">
        <v>795.33</v>
      </c>
      <c r="Q95" t="n">
        <v>1367.18</v>
      </c>
      <c r="R95" t="n">
        <v>129.16</v>
      </c>
      <c r="S95" t="n">
        <v>104.26</v>
      </c>
      <c r="T95" t="n">
        <v>11509.69</v>
      </c>
      <c r="U95" t="n">
        <v>0.8100000000000001</v>
      </c>
      <c r="V95" t="n">
        <v>0.9</v>
      </c>
      <c r="W95" t="n">
        <v>20.69</v>
      </c>
      <c r="X95" t="n">
        <v>0.7</v>
      </c>
      <c r="Y95" t="n">
        <v>1</v>
      </c>
      <c r="Z95" t="n">
        <v>10</v>
      </c>
      <c r="AA95" t="n">
        <v>1676.581058979193</v>
      </c>
      <c r="AB95" t="n">
        <v>2293.972170431428</v>
      </c>
      <c r="AC95" t="n">
        <v>2075.038686095614</v>
      </c>
      <c r="AD95" t="n">
        <v>1676581.058979193</v>
      </c>
      <c r="AE95" t="n">
        <v>2293972.170431428</v>
      </c>
      <c r="AF95" t="n">
        <v>2.205606578708458e-06</v>
      </c>
      <c r="AG95" t="n">
        <v>2.38</v>
      </c>
      <c r="AH95" t="n">
        <v>2075038.686095614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1.7508</v>
      </c>
      <c r="E96" t="n">
        <v>57.12</v>
      </c>
      <c r="F96" t="n">
        <v>53.27</v>
      </c>
      <c r="G96" t="n">
        <v>127.84</v>
      </c>
      <c r="H96" t="n">
        <v>1.58</v>
      </c>
      <c r="I96" t="n">
        <v>25</v>
      </c>
      <c r="J96" t="n">
        <v>275.38</v>
      </c>
      <c r="K96" t="n">
        <v>57.72</v>
      </c>
      <c r="L96" t="n">
        <v>24.5</v>
      </c>
      <c r="M96" t="n">
        <v>23</v>
      </c>
      <c r="N96" t="n">
        <v>73.16</v>
      </c>
      <c r="O96" t="n">
        <v>34197.98</v>
      </c>
      <c r="P96" t="n">
        <v>792.74</v>
      </c>
      <c r="Q96" t="n">
        <v>1367.2</v>
      </c>
      <c r="R96" t="n">
        <v>128.94</v>
      </c>
      <c r="S96" t="n">
        <v>104.26</v>
      </c>
      <c r="T96" t="n">
        <v>11399.78</v>
      </c>
      <c r="U96" t="n">
        <v>0.8100000000000001</v>
      </c>
      <c r="V96" t="n">
        <v>0.9</v>
      </c>
      <c r="W96" t="n">
        <v>20.69</v>
      </c>
      <c r="X96" t="n">
        <v>0.6899999999999999</v>
      </c>
      <c r="Y96" t="n">
        <v>1</v>
      </c>
      <c r="Z96" t="n">
        <v>10</v>
      </c>
      <c r="AA96" t="n">
        <v>1672.710594582386</v>
      </c>
      <c r="AB96" t="n">
        <v>2288.67643029088</v>
      </c>
      <c r="AC96" t="n">
        <v>2070.248363961462</v>
      </c>
      <c r="AD96" t="n">
        <v>1672710.594582386</v>
      </c>
      <c r="AE96" t="n">
        <v>2288676.43029088</v>
      </c>
      <c r="AF96" t="n">
        <v>2.205858561637592e-06</v>
      </c>
      <c r="AG96" t="n">
        <v>2.38</v>
      </c>
      <c r="AH96" t="n">
        <v>2070248.363961461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1.7538</v>
      </c>
      <c r="E97" t="n">
        <v>57.02</v>
      </c>
      <c r="F97" t="n">
        <v>53.22</v>
      </c>
      <c r="G97" t="n">
        <v>133.04</v>
      </c>
      <c r="H97" t="n">
        <v>1.6</v>
      </c>
      <c r="I97" t="n">
        <v>24</v>
      </c>
      <c r="J97" t="n">
        <v>275.87</v>
      </c>
      <c r="K97" t="n">
        <v>57.72</v>
      </c>
      <c r="L97" t="n">
        <v>24.75</v>
      </c>
      <c r="M97" t="n">
        <v>22</v>
      </c>
      <c r="N97" t="n">
        <v>73.39</v>
      </c>
      <c r="O97" t="n">
        <v>34257.84</v>
      </c>
      <c r="P97" t="n">
        <v>791.5700000000001</v>
      </c>
      <c r="Q97" t="n">
        <v>1367.23</v>
      </c>
      <c r="R97" t="n">
        <v>127.43</v>
      </c>
      <c r="S97" t="n">
        <v>104.26</v>
      </c>
      <c r="T97" t="n">
        <v>10651.39</v>
      </c>
      <c r="U97" t="n">
        <v>0.82</v>
      </c>
      <c r="V97" t="n">
        <v>0.9</v>
      </c>
      <c r="W97" t="n">
        <v>20.68</v>
      </c>
      <c r="X97" t="n">
        <v>0.64</v>
      </c>
      <c r="Y97" t="n">
        <v>1</v>
      </c>
      <c r="Z97" t="n">
        <v>10</v>
      </c>
      <c r="AA97" t="n">
        <v>1667.719099509634</v>
      </c>
      <c r="AB97" t="n">
        <v>2281.846846523119</v>
      </c>
      <c r="AC97" t="n">
        <v>2064.070586083115</v>
      </c>
      <c r="AD97" t="n">
        <v>1667719.099509634</v>
      </c>
      <c r="AE97" t="n">
        <v>2281846.846523119</v>
      </c>
      <c r="AF97" t="n">
        <v>2.2096383055746e-06</v>
      </c>
      <c r="AG97" t="n">
        <v>2.375833333333333</v>
      </c>
      <c r="AH97" t="n">
        <v>2064070.586083116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1.7538</v>
      </c>
      <c r="E98" t="n">
        <v>57.02</v>
      </c>
      <c r="F98" t="n">
        <v>53.22</v>
      </c>
      <c r="G98" t="n">
        <v>133.04</v>
      </c>
      <c r="H98" t="n">
        <v>1.61</v>
      </c>
      <c r="I98" t="n">
        <v>24</v>
      </c>
      <c r="J98" t="n">
        <v>276.35</v>
      </c>
      <c r="K98" t="n">
        <v>57.72</v>
      </c>
      <c r="L98" t="n">
        <v>25</v>
      </c>
      <c r="M98" t="n">
        <v>22</v>
      </c>
      <c r="N98" t="n">
        <v>73.63</v>
      </c>
      <c r="O98" t="n">
        <v>34317.79</v>
      </c>
      <c r="P98" t="n">
        <v>792.1900000000001</v>
      </c>
      <c r="Q98" t="n">
        <v>1367.2</v>
      </c>
      <c r="R98" t="n">
        <v>127.33</v>
      </c>
      <c r="S98" t="n">
        <v>104.26</v>
      </c>
      <c r="T98" t="n">
        <v>10601.17</v>
      </c>
      <c r="U98" t="n">
        <v>0.82</v>
      </c>
      <c r="V98" t="n">
        <v>0.9</v>
      </c>
      <c r="W98" t="n">
        <v>20.68</v>
      </c>
      <c r="X98" t="n">
        <v>0.64</v>
      </c>
      <c r="Y98" t="n">
        <v>1</v>
      </c>
      <c r="Z98" t="n">
        <v>10</v>
      </c>
      <c r="AA98" t="n">
        <v>1668.574135383866</v>
      </c>
      <c r="AB98" t="n">
        <v>2283.016744327765</v>
      </c>
      <c r="AC98" t="n">
        <v>2065.128830483247</v>
      </c>
      <c r="AD98" t="n">
        <v>1668574.135383866</v>
      </c>
      <c r="AE98" t="n">
        <v>2283016.744327764</v>
      </c>
      <c r="AF98" t="n">
        <v>2.2096383055746e-06</v>
      </c>
      <c r="AG98" t="n">
        <v>2.375833333333333</v>
      </c>
      <c r="AH98" t="n">
        <v>2065128.830483248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1.7527</v>
      </c>
      <c r="E99" t="n">
        <v>57.05</v>
      </c>
      <c r="F99" t="n">
        <v>53.25</v>
      </c>
      <c r="G99" t="n">
        <v>133.13</v>
      </c>
      <c r="H99" t="n">
        <v>1.62</v>
      </c>
      <c r="I99" t="n">
        <v>24</v>
      </c>
      <c r="J99" t="n">
        <v>276.84</v>
      </c>
      <c r="K99" t="n">
        <v>57.72</v>
      </c>
      <c r="L99" t="n">
        <v>25.25</v>
      </c>
      <c r="M99" t="n">
        <v>22</v>
      </c>
      <c r="N99" t="n">
        <v>73.87</v>
      </c>
      <c r="O99" t="n">
        <v>34377.83</v>
      </c>
      <c r="P99" t="n">
        <v>792.87</v>
      </c>
      <c r="Q99" t="n">
        <v>1367.18</v>
      </c>
      <c r="R99" t="n">
        <v>128.31</v>
      </c>
      <c r="S99" t="n">
        <v>104.26</v>
      </c>
      <c r="T99" t="n">
        <v>11092.38</v>
      </c>
      <c r="U99" t="n">
        <v>0.8100000000000001</v>
      </c>
      <c r="V99" t="n">
        <v>0.9</v>
      </c>
      <c r="W99" t="n">
        <v>20.69</v>
      </c>
      <c r="X99" t="n">
        <v>0.68</v>
      </c>
      <c r="Y99" t="n">
        <v>1</v>
      </c>
      <c r="Z99" t="n">
        <v>10</v>
      </c>
      <c r="AA99" t="n">
        <v>1670.867534424442</v>
      </c>
      <c r="AB99" t="n">
        <v>2286.154674072704</v>
      </c>
      <c r="AC99" t="n">
        <v>2067.967280617442</v>
      </c>
      <c r="AD99" t="n">
        <v>1670867.534424442</v>
      </c>
      <c r="AE99" t="n">
        <v>2286154.674072704</v>
      </c>
      <c r="AF99" t="n">
        <v>2.208252399464363e-06</v>
      </c>
      <c r="AG99" t="n">
        <v>2.377083333333333</v>
      </c>
      <c r="AH99" t="n">
        <v>2067967.280617442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1.7529</v>
      </c>
      <c r="E100" t="n">
        <v>57.05</v>
      </c>
      <c r="F100" t="n">
        <v>53.24</v>
      </c>
      <c r="G100" t="n">
        <v>133.11</v>
      </c>
      <c r="H100" t="n">
        <v>1.64</v>
      </c>
      <c r="I100" t="n">
        <v>24</v>
      </c>
      <c r="J100" t="n">
        <v>277.33</v>
      </c>
      <c r="K100" t="n">
        <v>57.72</v>
      </c>
      <c r="L100" t="n">
        <v>25.5</v>
      </c>
      <c r="M100" t="n">
        <v>22</v>
      </c>
      <c r="N100" t="n">
        <v>74.09999999999999</v>
      </c>
      <c r="O100" t="n">
        <v>34437.96</v>
      </c>
      <c r="P100" t="n">
        <v>792.5700000000001</v>
      </c>
      <c r="Q100" t="n">
        <v>1367.19</v>
      </c>
      <c r="R100" t="n">
        <v>128.43</v>
      </c>
      <c r="S100" t="n">
        <v>104.26</v>
      </c>
      <c r="T100" t="n">
        <v>11150.71</v>
      </c>
      <c r="U100" t="n">
        <v>0.8100000000000001</v>
      </c>
      <c r="V100" t="n">
        <v>0.9</v>
      </c>
      <c r="W100" t="n">
        <v>20.68</v>
      </c>
      <c r="X100" t="n">
        <v>0.67</v>
      </c>
      <c r="Y100" t="n">
        <v>1</v>
      </c>
      <c r="Z100" t="n">
        <v>10</v>
      </c>
      <c r="AA100" t="n">
        <v>1670.162093400994</v>
      </c>
      <c r="AB100" t="n">
        <v>2285.189458542562</v>
      </c>
      <c r="AC100" t="n">
        <v>2067.094183902807</v>
      </c>
      <c r="AD100" t="n">
        <v>1670162.093400994</v>
      </c>
      <c r="AE100" t="n">
        <v>2285189.458542562</v>
      </c>
      <c r="AF100" t="n">
        <v>2.208504382393497e-06</v>
      </c>
      <c r="AG100" t="n">
        <v>2.377083333333333</v>
      </c>
      <c r="AH100" t="n">
        <v>2067094.183902808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1.7557</v>
      </c>
      <c r="E101" t="n">
        <v>56.96</v>
      </c>
      <c r="F101" t="n">
        <v>53.2</v>
      </c>
      <c r="G101" t="n">
        <v>138.78</v>
      </c>
      <c r="H101" t="n">
        <v>1.65</v>
      </c>
      <c r="I101" t="n">
        <v>23</v>
      </c>
      <c r="J101" t="n">
        <v>277.82</v>
      </c>
      <c r="K101" t="n">
        <v>57.72</v>
      </c>
      <c r="L101" t="n">
        <v>25.75</v>
      </c>
      <c r="M101" t="n">
        <v>21</v>
      </c>
      <c r="N101" t="n">
        <v>74.34</v>
      </c>
      <c r="O101" t="n">
        <v>34498.19</v>
      </c>
      <c r="P101" t="n">
        <v>790.54</v>
      </c>
      <c r="Q101" t="n">
        <v>1367.17</v>
      </c>
      <c r="R101" t="n">
        <v>126.8</v>
      </c>
      <c r="S101" t="n">
        <v>104.26</v>
      </c>
      <c r="T101" t="n">
        <v>10342.73</v>
      </c>
      <c r="U101" t="n">
        <v>0.82</v>
      </c>
      <c r="V101" t="n">
        <v>0.9</v>
      </c>
      <c r="W101" t="n">
        <v>20.68</v>
      </c>
      <c r="X101" t="n">
        <v>0.62</v>
      </c>
      <c r="Y101" t="n">
        <v>1</v>
      </c>
      <c r="Z101" t="n">
        <v>10</v>
      </c>
      <c r="AA101" t="n">
        <v>1664.290559929408</v>
      </c>
      <c r="AB101" t="n">
        <v>2277.155767412962</v>
      </c>
      <c r="AC101" t="n">
        <v>2059.827216979261</v>
      </c>
      <c r="AD101" t="n">
        <v>1664290.559929408</v>
      </c>
      <c r="AE101" t="n">
        <v>2277155.767412962</v>
      </c>
      <c r="AF101" t="n">
        <v>2.212032143401371e-06</v>
      </c>
      <c r="AG101" t="n">
        <v>2.373333333333334</v>
      </c>
      <c r="AH101" t="n">
        <v>2059827.216979261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1.7554</v>
      </c>
      <c r="E102" t="n">
        <v>56.97</v>
      </c>
      <c r="F102" t="n">
        <v>53.21</v>
      </c>
      <c r="G102" t="n">
        <v>138.81</v>
      </c>
      <c r="H102" t="n">
        <v>1.66</v>
      </c>
      <c r="I102" t="n">
        <v>23</v>
      </c>
      <c r="J102" t="n">
        <v>278.31</v>
      </c>
      <c r="K102" t="n">
        <v>57.72</v>
      </c>
      <c r="L102" t="n">
        <v>26</v>
      </c>
      <c r="M102" t="n">
        <v>21</v>
      </c>
      <c r="N102" t="n">
        <v>74.58</v>
      </c>
      <c r="O102" t="n">
        <v>34558.51</v>
      </c>
      <c r="P102" t="n">
        <v>791.23</v>
      </c>
      <c r="Q102" t="n">
        <v>1367.2</v>
      </c>
      <c r="R102" t="n">
        <v>127.21</v>
      </c>
      <c r="S102" t="n">
        <v>104.26</v>
      </c>
      <c r="T102" t="n">
        <v>10544.12</v>
      </c>
      <c r="U102" t="n">
        <v>0.82</v>
      </c>
      <c r="V102" t="n">
        <v>0.9</v>
      </c>
      <c r="W102" t="n">
        <v>20.68</v>
      </c>
      <c r="X102" t="n">
        <v>0.63</v>
      </c>
      <c r="Y102" t="n">
        <v>1</v>
      </c>
      <c r="Z102" t="n">
        <v>10</v>
      </c>
      <c r="AA102" t="n">
        <v>1665.629090552649</v>
      </c>
      <c r="AB102" t="n">
        <v>2278.987204063485</v>
      </c>
      <c r="AC102" t="n">
        <v>2061.483863886295</v>
      </c>
      <c r="AD102" t="n">
        <v>1665629.090552649</v>
      </c>
      <c r="AE102" t="n">
        <v>2278987.204063484</v>
      </c>
      <c r="AF102" t="n">
        <v>2.21165416900767e-06</v>
      </c>
      <c r="AG102" t="n">
        <v>2.37375</v>
      </c>
      <c r="AH102" t="n">
        <v>2061483.863886295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1.7554</v>
      </c>
      <c r="E103" t="n">
        <v>56.97</v>
      </c>
      <c r="F103" t="n">
        <v>53.21</v>
      </c>
      <c r="G103" t="n">
        <v>138.81</v>
      </c>
      <c r="H103" t="n">
        <v>1.68</v>
      </c>
      <c r="I103" t="n">
        <v>23</v>
      </c>
      <c r="J103" t="n">
        <v>278.79</v>
      </c>
      <c r="K103" t="n">
        <v>57.72</v>
      </c>
      <c r="L103" t="n">
        <v>26.25</v>
      </c>
      <c r="M103" t="n">
        <v>21</v>
      </c>
      <c r="N103" t="n">
        <v>74.81999999999999</v>
      </c>
      <c r="O103" t="n">
        <v>34618.92</v>
      </c>
      <c r="P103" t="n">
        <v>790.47</v>
      </c>
      <c r="Q103" t="n">
        <v>1367.2</v>
      </c>
      <c r="R103" t="n">
        <v>127.32</v>
      </c>
      <c r="S103" t="n">
        <v>104.26</v>
      </c>
      <c r="T103" t="n">
        <v>10601.51</v>
      </c>
      <c r="U103" t="n">
        <v>0.82</v>
      </c>
      <c r="V103" t="n">
        <v>0.9</v>
      </c>
      <c r="W103" t="n">
        <v>20.68</v>
      </c>
      <c r="X103" t="n">
        <v>0.64</v>
      </c>
      <c r="Y103" t="n">
        <v>1</v>
      </c>
      <c r="Z103" t="n">
        <v>10</v>
      </c>
      <c r="AA103" t="n">
        <v>1664.581937384422</v>
      </c>
      <c r="AB103" t="n">
        <v>2277.554442901578</v>
      </c>
      <c r="AC103" t="n">
        <v>2060.187843438788</v>
      </c>
      <c r="AD103" t="n">
        <v>1664581.937384422</v>
      </c>
      <c r="AE103" t="n">
        <v>2277554.442901578</v>
      </c>
      <c r="AF103" t="n">
        <v>2.21165416900767e-06</v>
      </c>
      <c r="AG103" t="n">
        <v>2.37375</v>
      </c>
      <c r="AH103" t="n">
        <v>2060187.843438788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1.7549</v>
      </c>
      <c r="E104" t="n">
        <v>56.98</v>
      </c>
      <c r="F104" t="n">
        <v>53.23</v>
      </c>
      <c r="G104" t="n">
        <v>138.85</v>
      </c>
      <c r="H104" t="n">
        <v>1.69</v>
      </c>
      <c r="I104" t="n">
        <v>23</v>
      </c>
      <c r="J104" t="n">
        <v>279.29</v>
      </c>
      <c r="K104" t="n">
        <v>57.72</v>
      </c>
      <c r="L104" t="n">
        <v>26.5</v>
      </c>
      <c r="M104" t="n">
        <v>21</v>
      </c>
      <c r="N104" t="n">
        <v>75.06</v>
      </c>
      <c r="O104" t="n">
        <v>34679.43</v>
      </c>
      <c r="P104" t="n">
        <v>790.24</v>
      </c>
      <c r="Q104" t="n">
        <v>1367.25</v>
      </c>
      <c r="R104" t="n">
        <v>127.69</v>
      </c>
      <c r="S104" t="n">
        <v>104.26</v>
      </c>
      <c r="T104" t="n">
        <v>10787.24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1664.943386420284</v>
      </c>
      <c r="AB104" t="n">
        <v>2278.048993418451</v>
      </c>
      <c r="AC104" t="n">
        <v>2060.635194748435</v>
      </c>
      <c r="AD104" t="n">
        <v>1664943.386420283</v>
      </c>
      <c r="AE104" t="n">
        <v>2278048.99341845</v>
      </c>
      <c r="AF104" t="n">
        <v>2.211024211684835e-06</v>
      </c>
      <c r="AG104" t="n">
        <v>2.374166666666667</v>
      </c>
      <c r="AH104" t="n">
        <v>2060635.194748436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1.7547</v>
      </c>
      <c r="E105" t="n">
        <v>56.99</v>
      </c>
      <c r="F105" t="n">
        <v>53.23</v>
      </c>
      <c r="G105" t="n">
        <v>138.87</v>
      </c>
      <c r="H105" t="n">
        <v>1.7</v>
      </c>
      <c r="I105" t="n">
        <v>23</v>
      </c>
      <c r="J105" t="n">
        <v>279.78</v>
      </c>
      <c r="K105" t="n">
        <v>57.72</v>
      </c>
      <c r="L105" t="n">
        <v>26.75</v>
      </c>
      <c r="M105" t="n">
        <v>21</v>
      </c>
      <c r="N105" t="n">
        <v>75.3</v>
      </c>
      <c r="O105" t="n">
        <v>34740.03</v>
      </c>
      <c r="P105" t="n">
        <v>788.14</v>
      </c>
      <c r="Q105" t="n">
        <v>1367.2</v>
      </c>
      <c r="R105" t="n">
        <v>127.99</v>
      </c>
      <c r="S105" t="n">
        <v>104.26</v>
      </c>
      <c r="T105" t="n">
        <v>10936.8</v>
      </c>
      <c r="U105" t="n">
        <v>0.8100000000000001</v>
      </c>
      <c r="V105" t="n">
        <v>0.9</v>
      </c>
      <c r="W105" t="n">
        <v>20.68</v>
      </c>
      <c r="X105" t="n">
        <v>0.66</v>
      </c>
      <c r="Y105" t="n">
        <v>1</v>
      </c>
      <c r="Z105" t="n">
        <v>10</v>
      </c>
      <c r="AA105" t="n">
        <v>1662.23982391363</v>
      </c>
      <c r="AB105" t="n">
        <v>2274.349859924087</v>
      </c>
      <c r="AC105" t="n">
        <v>2057.289101363008</v>
      </c>
      <c r="AD105" t="n">
        <v>1662239.82391363</v>
      </c>
      <c r="AE105" t="n">
        <v>2274349.859924087</v>
      </c>
      <c r="AF105" t="n">
        <v>2.210772228755701e-06</v>
      </c>
      <c r="AG105" t="n">
        <v>2.374583333333333</v>
      </c>
      <c r="AH105" t="n">
        <v>2057289.101363008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1.7581</v>
      </c>
      <c r="E106" t="n">
        <v>56.88</v>
      </c>
      <c r="F106" t="n">
        <v>53.17</v>
      </c>
      <c r="G106" t="n">
        <v>145.01</v>
      </c>
      <c r="H106" t="n">
        <v>1.72</v>
      </c>
      <c r="I106" t="n">
        <v>22</v>
      </c>
      <c r="J106" t="n">
        <v>280.27</v>
      </c>
      <c r="K106" t="n">
        <v>57.72</v>
      </c>
      <c r="L106" t="n">
        <v>27</v>
      </c>
      <c r="M106" t="n">
        <v>20</v>
      </c>
      <c r="N106" t="n">
        <v>75.54000000000001</v>
      </c>
      <c r="O106" t="n">
        <v>34800.73</v>
      </c>
      <c r="P106" t="n">
        <v>787.86</v>
      </c>
      <c r="Q106" t="n">
        <v>1367.26</v>
      </c>
      <c r="R106" t="n">
        <v>125.84</v>
      </c>
      <c r="S106" t="n">
        <v>104.26</v>
      </c>
      <c r="T106" t="n">
        <v>9866.18</v>
      </c>
      <c r="U106" t="n">
        <v>0.83</v>
      </c>
      <c r="V106" t="n">
        <v>0.9</v>
      </c>
      <c r="W106" t="n">
        <v>20.68</v>
      </c>
      <c r="X106" t="n">
        <v>0.59</v>
      </c>
      <c r="Y106" t="n">
        <v>1</v>
      </c>
      <c r="Z106" t="n">
        <v>10</v>
      </c>
      <c r="AA106" t="n">
        <v>1658.02257006919</v>
      </c>
      <c r="AB106" t="n">
        <v>2268.579627162016</v>
      </c>
      <c r="AC106" t="n">
        <v>2052.069571517176</v>
      </c>
      <c r="AD106" t="n">
        <v>1658022.57006919</v>
      </c>
      <c r="AE106" t="n">
        <v>2268579.627162016</v>
      </c>
      <c r="AF106" t="n">
        <v>2.215055938550977e-06</v>
      </c>
      <c r="AG106" t="n">
        <v>2.37</v>
      </c>
      <c r="AH106" t="n">
        <v>2052069.571517176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1.7582</v>
      </c>
      <c r="E107" t="n">
        <v>56.88</v>
      </c>
      <c r="F107" t="n">
        <v>53.16</v>
      </c>
      <c r="G107" t="n">
        <v>145</v>
      </c>
      <c r="H107" t="n">
        <v>1.73</v>
      </c>
      <c r="I107" t="n">
        <v>22</v>
      </c>
      <c r="J107" t="n">
        <v>280.76</v>
      </c>
      <c r="K107" t="n">
        <v>57.72</v>
      </c>
      <c r="L107" t="n">
        <v>27.25</v>
      </c>
      <c r="M107" t="n">
        <v>20</v>
      </c>
      <c r="N107" t="n">
        <v>75.79000000000001</v>
      </c>
      <c r="O107" t="n">
        <v>34861.53</v>
      </c>
      <c r="P107" t="n">
        <v>788</v>
      </c>
      <c r="Q107" t="n">
        <v>1367.18</v>
      </c>
      <c r="R107" t="n">
        <v>125.49</v>
      </c>
      <c r="S107" t="n">
        <v>104.26</v>
      </c>
      <c r="T107" t="n">
        <v>9693.25</v>
      </c>
      <c r="U107" t="n">
        <v>0.83</v>
      </c>
      <c r="V107" t="n">
        <v>0.9</v>
      </c>
      <c r="W107" t="n">
        <v>20.68</v>
      </c>
      <c r="X107" t="n">
        <v>0.59</v>
      </c>
      <c r="Y107" t="n">
        <v>1</v>
      </c>
      <c r="Z107" t="n">
        <v>10</v>
      </c>
      <c r="AA107" t="n">
        <v>1658.018895315607</v>
      </c>
      <c r="AB107" t="n">
        <v>2268.574599202044</v>
      </c>
      <c r="AC107" t="n">
        <v>2052.065023418648</v>
      </c>
      <c r="AD107" t="n">
        <v>1658018.895315607</v>
      </c>
      <c r="AE107" t="n">
        <v>2268574.599202044</v>
      </c>
      <c r="AF107" t="n">
        <v>2.215181930015544e-06</v>
      </c>
      <c r="AG107" t="n">
        <v>2.37</v>
      </c>
      <c r="AH107" t="n">
        <v>2052065.023418648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1.758</v>
      </c>
      <c r="E108" t="n">
        <v>56.88</v>
      </c>
      <c r="F108" t="n">
        <v>53.17</v>
      </c>
      <c r="G108" t="n">
        <v>145.01</v>
      </c>
      <c r="H108" t="n">
        <v>1.74</v>
      </c>
      <c r="I108" t="n">
        <v>22</v>
      </c>
      <c r="J108" t="n">
        <v>281.26</v>
      </c>
      <c r="K108" t="n">
        <v>57.72</v>
      </c>
      <c r="L108" t="n">
        <v>27.5</v>
      </c>
      <c r="M108" t="n">
        <v>20</v>
      </c>
      <c r="N108" t="n">
        <v>76.03</v>
      </c>
      <c r="O108" t="n">
        <v>34922.42</v>
      </c>
      <c r="P108" t="n">
        <v>787.33</v>
      </c>
      <c r="Q108" t="n">
        <v>1367.17</v>
      </c>
      <c r="R108" t="n">
        <v>125.95</v>
      </c>
      <c r="S108" t="n">
        <v>104.26</v>
      </c>
      <c r="T108" t="n">
        <v>9920.16</v>
      </c>
      <c r="U108" t="n">
        <v>0.83</v>
      </c>
      <c r="V108" t="n">
        <v>0.9</v>
      </c>
      <c r="W108" t="n">
        <v>20.68</v>
      </c>
      <c r="X108" t="n">
        <v>0.6</v>
      </c>
      <c r="Y108" t="n">
        <v>1</v>
      </c>
      <c r="Z108" t="n">
        <v>10</v>
      </c>
      <c r="AA108" t="n">
        <v>1657.386314482409</v>
      </c>
      <c r="AB108" t="n">
        <v>2267.709074198566</v>
      </c>
      <c r="AC108" t="n">
        <v>2051.28210290673</v>
      </c>
      <c r="AD108" t="n">
        <v>1657386.31448241</v>
      </c>
      <c r="AE108" t="n">
        <v>2267709.074198566</v>
      </c>
      <c r="AF108" t="n">
        <v>2.21492994708641e-06</v>
      </c>
      <c r="AG108" t="n">
        <v>2.37</v>
      </c>
      <c r="AH108" t="n">
        <v>2051282.10290673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1.7578</v>
      </c>
      <c r="E109" t="n">
        <v>56.89</v>
      </c>
      <c r="F109" t="n">
        <v>53.18</v>
      </c>
      <c r="G109" t="n">
        <v>145.03</v>
      </c>
      <c r="H109" t="n">
        <v>1.75</v>
      </c>
      <c r="I109" t="n">
        <v>22</v>
      </c>
      <c r="J109" t="n">
        <v>281.75</v>
      </c>
      <c r="K109" t="n">
        <v>57.72</v>
      </c>
      <c r="L109" t="n">
        <v>27.75</v>
      </c>
      <c r="M109" t="n">
        <v>20</v>
      </c>
      <c r="N109" t="n">
        <v>76.28</v>
      </c>
      <c r="O109" t="n">
        <v>34983.41</v>
      </c>
      <c r="P109" t="n">
        <v>787.0700000000001</v>
      </c>
      <c r="Q109" t="n">
        <v>1367.28</v>
      </c>
      <c r="R109" t="n">
        <v>126.06</v>
      </c>
      <c r="S109" t="n">
        <v>104.26</v>
      </c>
      <c r="T109" t="n">
        <v>9974.280000000001</v>
      </c>
      <c r="U109" t="n">
        <v>0.83</v>
      </c>
      <c r="V109" t="n">
        <v>0.9</v>
      </c>
      <c r="W109" t="n">
        <v>20.68</v>
      </c>
      <c r="X109" t="n">
        <v>0.6</v>
      </c>
      <c r="Y109" t="n">
        <v>1</v>
      </c>
      <c r="Z109" t="n">
        <v>10</v>
      </c>
      <c r="AA109" t="n">
        <v>1657.321805710133</v>
      </c>
      <c r="AB109" t="n">
        <v>2267.620810450411</v>
      </c>
      <c r="AC109" t="n">
        <v>2051.20226292682</v>
      </c>
      <c r="AD109" t="n">
        <v>1657321.805710133</v>
      </c>
      <c r="AE109" t="n">
        <v>2267620.810450411</v>
      </c>
      <c r="AF109" t="n">
        <v>2.214677964157276e-06</v>
      </c>
      <c r="AG109" t="n">
        <v>2.370416666666667</v>
      </c>
      <c r="AH109" t="n">
        <v>2051202.26292682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1.7576</v>
      </c>
      <c r="E110" t="n">
        <v>56.9</v>
      </c>
      <c r="F110" t="n">
        <v>53.19</v>
      </c>
      <c r="G110" t="n">
        <v>145.05</v>
      </c>
      <c r="H110" t="n">
        <v>1.77</v>
      </c>
      <c r="I110" t="n">
        <v>22</v>
      </c>
      <c r="J110" t="n">
        <v>282.25</v>
      </c>
      <c r="K110" t="n">
        <v>57.72</v>
      </c>
      <c r="L110" t="n">
        <v>28</v>
      </c>
      <c r="M110" t="n">
        <v>20</v>
      </c>
      <c r="N110" t="n">
        <v>76.52</v>
      </c>
      <c r="O110" t="n">
        <v>35044.49</v>
      </c>
      <c r="P110" t="n">
        <v>785.41</v>
      </c>
      <c r="Q110" t="n">
        <v>1367.21</v>
      </c>
      <c r="R110" t="n">
        <v>126.23</v>
      </c>
      <c r="S110" t="n">
        <v>104.26</v>
      </c>
      <c r="T110" t="n">
        <v>10059.53</v>
      </c>
      <c r="U110" t="n">
        <v>0.83</v>
      </c>
      <c r="V110" t="n">
        <v>0.9</v>
      </c>
      <c r="W110" t="n">
        <v>20.68</v>
      </c>
      <c r="X110" t="n">
        <v>0.61</v>
      </c>
      <c r="Y110" t="n">
        <v>1</v>
      </c>
      <c r="Z110" t="n">
        <v>10</v>
      </c>
      <c r="AA110" t="n">
        <v>1655.330729467115</v>
      </c>
      <c r="AB110" t="n">
        <v>2264.89653209463</v>
      </c>
      <c r="AC110" t="n">
        <v>2048.737985873765</v>
      </c>
      <c r="AD110" t="n">
        <v>1655330.729467115</v>
      </c>
      <c r="AE110" t="n">
        <v>2264896.53209463</v>
      </c>
      <c r="AF110" t="n">
        <v>2.214425981228142e-06</v>
      </c>
      <c r="AG110" t="n">
        <v>2.370833333333333</v>
      </c>
      <c r="AH110" t="n">
        <v>2048737.985873766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1.7606</v>
      </c>
      <c r="E111" t="n">
        <v>56.8</v>
      </c>
      <c r="F111" t="n">
        <v>53.13</v>
      </c>
      <c r="G111" t="n">
        <v>151.81</v>
      </c>
      <c r="H111" t="n">
        <v>1.78</v>
      </c>
      <c r="I111" t="n">
        <v>21</v>
      </c>
      <c r="J111" t="n">
        <v>282.74</v>
      </c>
      <c r="K111" t="n">
        <v>57.72</v>
      </c>
      <c r="L111" t="n">
        <v>28.25</v>
      </c>
      <c r="M111" t="n">
        <v>19</v>
      </c>
      <c r="N111" t="n">
        <v>76.77</v>
      </c>
      <c r="O111" t="n">
        <v>35105.68</v>
      </c>
      <c r="P111" t="n">
        <v>784.05</v>
      </c>
      <c r="Q111" t="n">
        <v>1367.2</v>
      </c>
      <c r="R111" t="n">
        <v>124.57</v>
      </c>
      <c r="S111" t="n">
        <v>104.26</v>
      </c>
      <c r="T111" t="n">
        <v>9238.01</v>
      </c>
      <c r="U111" t="n">
        <v>0.84</v>
      </c>
      <c r="V111" t="n">
        <v>0.9</v>
      </c>
      <c r="W111" t="n">
        <v>20.68</v>
      </c>
      <c r="X111" t="n">
        <v>0.5600000000000001</v>
      </c>
      <c r="Y111" t="n">
        <v>1</v>
      </c>
      <c r="Z111" t="n">
        <v>10</v>
      </c>
      <c r="AA111" t="n">
        <v>1650.023584610849</v>
      </c>
      <c r="AB111" t="n">
        <v>2257.63506236758</v>
      </c>
      <c r="AC111" t="n">
        <v>2042.169540625929</v>
      </c>
      <c r="AD111" t="n">
        <v>1650023.584610848</v>
      </c>
      <c r="AE111" t="n">
        <v>2257635.06236758</v>
      </c>
      <c r="AF111" t="n">
        <v>2.21820572516515e-06</v>
      </c>
      <c r="AG111" t="n">
        <v>2.366666666666667</v>
      </c>
      <c r="AH111" t="n">
        <v>2042169.540625929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1.7604</v>
      </c>
      <c r="E112" t="n">
        <v>56.8</v>
      </c>
      <c r="F112" t="n">
        <v>53.14</v>
      </c>
      <c r="G112" t="n">
        <v>151.82</v>
      </c>
      <c r="H112" t="n">
        <v>1.79</v>
      </c>
      <c r="I112" t="n">
        <v>21</v>
      </c>
      <c r="J112" t="n">
        <v>283.24</v>
      </c>
      <c r="K112" t="n">
        <v>57.72</v>
      </c>
      <c r="L112" t="n">
        <v>28.5</v>
      </c>
      <c r="M112" t="n">
        <v>19</v>
      </c>
      <c r="N112" t="n">
        <v>77.01000000000001</v>
      </c>
      <c r="O112" t="n">
        <v>35166.96</v>
      </c>
      <c r="P112" t="n">
        <v>784.62</v>
      </c>
      <c r="Q112" t="n">
        <v>1367.19</v>
      </c>
      <c r="R112" t="n">
        <v>124.66</v>
      </c>
      <c r="S112" t="n">
        <v>104.26</v>
      </c>
      <c r="T112" t="n">
        <v>9282.25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1651.094621981175</v>
      </c>
      <c r="AB112" t="n">
        <v>2259.100502948494</v>
      </c>
      <c r="AC112" t="n">
        <v>2043.495121614559</v>
      </c>
      <c r="AD112" t="n">
        <v>1651094.621981175</v>
      </c>
      <c r="AE112" t="n">
        <v>2259100.502948494</v>
      </c>
      <c r="AF112" t="n">
        <v>2.217953742236016e-06</v>
      </c>
      <c r="AG112" t="n">
        <v>2.366666666666667</v>
      </c>
      <c r="AH112" t="n">
        <v>2043495.121614559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1.7604</v>
      </c>
      <c r="E113" t="n">
        <v>56.81</v>
      </c>
      <c r="F113" t="n">
        <v>53.14</v>
      </c>
      <c r="G113" t="n">
        <v>151.83</v>
      </c>
      <c r="H113" t="n">
        <v>1.8</v>
      </c>
      <c r="I113" t="n">
        <v>21</v>
      </c>
      <c r="J113" t="n">
        <v>283.74</v>
      </c>
      <c r="K113" t="n">
        <v>57.72</v>
      </c>
      <c r="L113" t="n">
        <v>28.75</v>
      </c>
      <c r="M113" t="n">
        <v>19</v>
      </c>
      <c r="N113" t="n">
        <v>77.26000000000001</v>
      </c>
      <c r="O113" t="n">
        <v>35228.34</v>
      </c>
      <c r="P113" t="n">
        <v>784.87</v>
      </c>
      <c r="Q113" t="n">
        <v>1367.21</v>
      </c>
      <c r="R113" t="n">
        <v>124.62</v>
      </c>
      <c r="S113" t="n">
        <v>104.26</v>
      </c>
      <c r="T113" t="n">
        <v>9258.870000000001</v>
      </c>
      <c r="U113" t="n">
        <v>0.84</v>
      </c>
      <c r="V113" t="n">
        <v>0.9</v>
      </c>
      <c r="W113" t="n">
        <v>20.68</v>
      </c>
      <c r="X113" t="n">
        <v>0.5600000000000001</v>
      </c>
      <c r="Y113" t="n">
        <v>1</v>
      </c>
      <c r="Z113" t="n">
        <v>10</v>
      </c>
      <c r="AA113" t="n">
        <v>1651.442177637617</v>
      </c>
      <c r="AB113" t="n">
        <v>2259.576043930712</v>
      </c>
      <c r="AC113" t="n">
        <v>2043.92527763286</v>
      </c>
      <c r="AD113" t="n">
        <v>1651442.177637617</v>
      </c>
      <c r="AE113" t="n">
        <v>2259576.043930712</v>
      </c>
      <c r="AF113" t="n">
        <v>2.217953742236016e-06</v>
      </c>
      <c r="AG113" t="n">
        <v>2.367083333333333</v>
      </c>
      <c r="AH113" t="n">
        <v>2043925.27763286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1.7602</v>
      </c>
      <c r="E114" t="n">
        <v>56.81</v>
      </c>
      <c r="F114" t="n">
        <v>53.15</v>
      </c>
      <c r="G114" t="n">
        <v>151.84</v>
      </c>
      <c r="H114" t="n">
        <v>1.82</v>
      </c>
      <c r="I114" t="n">
        <v>21</v>
      </c>
      <c r="J114" t="n">
        <v>284.23</v>
      </c>
      <c r="K114" t="n">
        <v>57.72</v>
      </c>
      <c r="L114" t="n">
        <v>29</v>
      </c>
      <c r="M114" t="n">
        <v>19</v>
      </c>
      <c r="N114" t="n">
        <v>77.51000000000001</v>
      </c>
      <c r="O114" t="n">
        <v>35289.82</v>
      </c>
      <c r="P114" t="n">
        <v>783.72</v>
      </c>
      <c r="Q114" t="n">
        <v>1367.21</v>
      </c>
      <c r="R114" t="n">
        <v>125.07</v>
      </c>
      <c r="S114" t="n">
        <v>104.26</v>
      </c>
      <c r="T114" t="n">
        <v>9486.309999999999</v>
      </c>
      <c r="U114" t="n">
        <v>0.83</v>
      </c>
      <c r="V114" t="n">
        <v>0.9</v>
      </c>
      <c r="W114" t="n">
        <v>20.68</v>
      </c>
      <c r="X114" t="n">
        <v>0.57</v>
      </c>
      <c r="Y114" t="n">
        <v>1</v>
      </c>
      <c r="Z114" t="n">
        <v>10</v>
      </c>
      <c r="AA114" t="n">
        <v>1650.150087021081</v>
      </c>
      <c r="AB114" t="n">
        <v>2257.808148546152</v>
      </c>
      <c r="AC114" t="n">
        <v>2042.326107702546</v>
      </c>
      <c r="AD114" t="n">
        <v>1650150.087021081</v>
      </c>
      <c r="AE114" t="n">
        <v>2257808.148546152</v>
      </c>
      <c r="AF114" t="n">
        <v>2.217701759306882e-06</v>
      </c>
      <c r="AG114" t="n">
        <v>2.367083333333333</v>
      </c>
      <c r="AH114" t="n">
        <v>2042326.107702546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1.76</v>
      </c>
      <c r="E115" t="n">
        <v>56.82</v>
      </c>
      <c r="F115" t="n">
        <v>53.15</v>
      </c>
      <c r="G115" t="n">
        <v>151.87</v>
      </c>
      <c r="H115" t="n">
        <v>1.83</v>
      </c>
      <c r="I115" t="n">
        <v>21</v>
      </c>
      <c r="J115" t="n">
        <v>284.73</v>
      </c>
      <c r="K115" t="n">
        <v>57.72</v>
      </c>
      <c r="L115" t="n">
        <v>29.25</v>
      </c>
      <c r="M115" t="n">
        <v>19</v>
      </c>
      <c r="N115" t="n">
        <v>77.76000000000001</v>
      </c>
      <c r="O115" t="n">
        <v>35351.4</v>
      </c>
      <c r="P115" t="n">
        <v>781.9400000000001</v>
      </c>
      <c r="Q115" t="n">
        <v>1367.21</v>
      </c>
      <c r="R115" t="n">
        <v>125.04</v>
      </c>
      <c r="S115" t="n">
        <v>104.26</v>
      </c>
      <c r="T115" t="n">
        <v>9470.74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1647.892759242205</v>
      </c>
      <c r="AB115" t="n">
        <v>2254.719573092822</v>
      </c>
      <c r="AC115" t="n">
        <v>2039.532301555638</v>
      </c>
      <c r="AD115" t="n">
        <v>1647892.759242205</v>
      </c>
      <c r="AE115" t="n">
        <v>2254719.573092822</v>
      </c>
      <c r="AF115" t="n">
        <v>2.217449776377748e-06</v>
      </c>
      <c r="AG115" t="n">
        <v>2.3675</v>
      </c>
      <c r="AH115" t="n">
        <v>2039532.301555638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1.763</v>
      </c>
      <c r="E116" t="n">
        <v>56.72</v>
      </c>
      <c r="F116" t="n">
        <v>53.1</v>
      </c>
      <c r="G116" t="n">
        <v>159.3</v>
      </c>
      <c r="H116" t="n">
        <v>1.84</v>
      </c>
      <c r="I116" t="n">
        <v>20</v>
      </c>
      <c r="J116" t="n">
        <v>285.23</v>
      </c>
      <c r="K116" t="n">
        <v>57.72</v>
      </c>
      <c r="L116" t="n">
        <v>29.5</v>
      </c>
      <c r="M116" t="n">
        <v>18</v>
      </c>
      <c r="N116" t="n">
        <v>78.01000000000001</v>
      </c>
      <c r="O116" t="n">
        <v>35413.08</v>
      </c>
      <c r="P116" t="n">
        <v>781.28</v>
      </c>
      <c r="Q116" t="n">
        <v>1367.13</v>
      </c>
      <c r="R116" t="n">
        <v>123.69</v>
      </c>
      <c r="S116" t="n">
        <v>104.26</v>
      </c>
      <c r="T116" t="n">
        <v>8800.26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1643.668787757877</v>
      </c>
      <c r="AB116" t="n">
        <v>2248.940148959493</v>
      </c>
      <c r="AC116" t="n">
        <v>2034.304457550122</v>
      </c>
      <c r="AD116" t="n">
        <v>1643668.787757877</v>
      </c>
      <c r="AE116" t="n">
        <v>2248940.148959493</v>
      </c>
      <c r="AF116" t="n">
        <v>2.221229520314756e-06</v>
      </c>
      <c r="AG116" t="n">
        <v>2.363333333333333</v>
      </c>
      <c r="AH116" t="n">
        <v>2034304.457550122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1.7628</v>
      </c>
      <c r="E117" t="n">
        <v>56.73</v>
      </c>
      <c r="F117" t="n">
        <v>53.11</v>
      </c>
      <c r="G117" t="n">
        <v>159.33</v>
      </c>
      <c r="H117" t="n">
        <v>1.85</v>
      </c>
      <c r="I117" t="n">
        <v>20</v>
      </c>
      <c r="J117" t="n">
        <v>285.73</v>
      </c>
      <c r="K117" t="n">
        <v>57.72</v>
      </c>
      <c r="L117" t="n">
        <v>29.75</v>
      </c>
      <c r="M117" t="n">
        <v>18</v>
      </c>
      <c r="N117" t="n">
        <v>78.26000000000001</v>
      </c>
      <c r="O117" t="n">
        <v>35474.86</v>
      </c>
      <c r="P117" t="n">
        <v>782.71</v>
      </c>
      <c r="Q117" t="n">
        <v>1367.24</v>
      </c>
      <c r="R117" t="n">
        <v>123.84</v>
      </c>
      <c r="S117" t="n">
        <v>104.26</v>
      </c>
      <c r="T117" t="n">
        <v>8878.17</v>
      </c>
      <c r="U117" t="n">
        <v>0.84</v>
      </c>
      <c r="V117" t="n">
        <v>0.9</v>
      </c>
      <c r="W117" t="n">
        <v>20.67</v>
      </c>
      <c r="X117" t="n">
        <v>0.53</v>
      </c>
      <c r="Y117" t="n">
        <v>1</v>
      </c>
      <c r="Z117" t="n">
        <v>10</v>
      </c>
      <c r="AA117" t="n">
        <v>1645.921687656663</v>
      </c>
      <c r="AB117" t="n">
        <v>2252.022665991941</v>
      </c>
      <c r="AC117" t="n">
        <v>2037.092783483333</v>
      </c>
      <c r="AD117" t="n">
        <v>1645921.687656663</v>
      </c>
      <c r="AE117" t="n">
        <v>2252022.665991941</v>
      </c>
      <c r="AF117" t="n">
        <v>2.220977537385622e-06</v>
      </c>
      <c r="AG117" t="n">
        <v>2.36375</v>
      </c>
      <c r="AH117" t="n">
        <v>2037092.783483333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1.7631</v>
      </c>
      <c r="E118" t="n">
        <v>56.72</v>
      </c>
      <c r="F118" t="n">
        <v>53.1</v>
      </c>
      <c r="G118" t="n">
        <v>159.3</v>
      </c>
      <c r="H118" t="n">
        <v>1.87</v>
      </c>
      <c r="I118" t="n">
        <v>20</v>
      </c>
      <c r="J118" t="n">
        <v>286.24</v>
      </c>
      <c r="K118" t="n">
        <v>57.72</v>
      </c>
      <c r="L118" t="n">
        <v>30</v>
      </c>
      <c r="M118" t="n">
        <v>18</v>
      </c>
      <c r="N118" t="n">
        <v>78.51000000000001</v>
      </c>
      <c r="O118" t="n">
        <v>35536.74</v>
      </c>
      <c r="P118" t="n">
        <v>783.38</v>
      </c>
      <c r="Q118" t="n">
        <v>1367.21</v>
      </c>
      <c r="R118" t="n">
        <v>123.54</v>
      </c>
      <c r="S118" t="n">
        <v>104.26</v>
      </c>
      <c r="T118" t="n">
        <v>8728.549999999999</v>
      </c>
      <c r="U118" t="n">
        <v>0.84</v>
      </c>
      <c r="V118" t="n">
        <v>0.9</v>
      </c>
      <c r="W118" t="n">
        <v>20.67</v>
      </c>
      <c r="X118" t="n">
        <v>0.52</v>
      </c>
      <c r="Y118" t="n">
        <v>1</v>
      </c>
      <c r="Z118" t="n">
        <v>10</v>
      </c>
      <c r="AA118" t="n">
        <v>1646.457763955616</v>
      </c>
      <c r="AB118" t="n">
        <v>2252.756149234187</v>
      </c>
      <c r="AC118" t="n">
        <v>2037.756264114388</v>
      </c>
      <c r="AD118" t="n">
        <v>1646457.763955616</v>
      </c>
      <c r="AE118" t="n">
        <v>2252756.149234186</v>
      </c>
      <c r="AF118" t="n">
        <v>2.221355511779323e-06</v>
      </c>
      <c r="AG118" t="n">
        <v>2.363333333333333</v>
      </c>
      <c r="AH118" t="n">
        <v>2037756.264114388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1.7624</v>
      </c>
      <c r="E119" t="n">
        <v>56.74</v>
      </c>
      <c r="F119" t="n">
        <v>53.12</v>
      </c>
      <c r="G119" t="n">
        <v>159.36</v>
      </c>
      <c r="H119" t="n">
        <v>1.88</v>
      </c>
      <c r="I119" t="n">
        <v>20</v>
      </c>
      <c r="J119" t="n">
        <v>286.74</v>
      </c>
      <c r="K119" t="n">
        <v>57.72</v>
      </c>
      <c r="L119" t="n">
        <v>30.25</v>
      </c>
      <c r="M119" t="n">
        <v>18</v>
      </c>
      <c r="N119" t="n">
        <v>78.77</v>
      </c>
      <c r="O119" t="n">
        <v>35598.85</v>
      </c>
      <c r="P119" t="n">
        <v>783.76</v>
      </c>
      <c r="Q119" t="n">
        <v>1367.21</v>
      </c>
      <c r="R119" t="n">
        <v>124.1</v>
      </c>
      <c r="S119" t="n">
        <v>104.26</v>
      </c>
      <c r="T119" t="n">
        <v>9004.82</v>
      </c>
      <c r="U119" t="n">
        <v>0.84</v>
      </c>
      <c r="V119" t="n">
        <v>0.9</v>
      </c>
      <c r="W119" t="n">
        <v>20.68</v>
      </c>
      <c r="X119" t="n">
        <v>0.54</v>
      </c>
      <c r="Y119" t="n">
        <v>1</v>
      </c>
      <c r="Z119" t="n">
        <v>10</v>
      </c>
      <c r="AA119" t="n">
        <v>1647.83785781954</v>
      </c>
      <c r="AB119" t="n">
        <v>2254.644454544251</v>
      </c>
      <c r="AC119" t="n">
        <v>2039.464352215914</v>
      </c>
      <c r="AD119" t="n">
        <v>1647837.85781954</v>
      </c>
      <c r="AE119" t="n">
        <v>2254644.454544251</v>
      </c>
      <c r="AF119" t="n">
        <v>2.220473571527354e-06</v>
      </c>
      <c r="AG119" t="n">
        <v>2.364166666666667</v>
      </c>
      <c r="AH119" t="n">
        <v>2039464.352215914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1.7626</v>
      </c>
      <c r="E120" t="n">
        <v>56.73</v>
      </c>
      <c r="F120" t="n">
        <v>53.11</v>
      </c>
      <c r="G120" t="n">
        <v>159.34</v>
      </c>
      <c r="H120" t="n">
        <v>1.89</v>
      </c>
      <c r="I120" t="n">
        <v>20</v>
      </c>
      <c r="J120" t="n">
        <v>287.24</v>
      </c>
      <c r="K120" t="n">
        <v>57.72</v>
      </c>
      <c r="L120" t="n">
        <v>30.5</v>
      </c>
      <c r="M120" t="n">
        <v>18</v>
      </c>
      <c r="N120" t="n">
        <v>79.02</v>
      </c>
      <c r="O120" t="n">
        <v>35660.94</v>
      </c>
      <c r="P120" t="n">
        <v>782.4299999999999</v>
      </c>
      <c r="Q120" t="n">
        <v>1367.19</v>
      </c>
      <c r="R120" t="n">
        <v>124.09</v>
      </c>
      <c r="S120" t="n">
        <v>104.26</v>
      </c>
      <c r="T120" t="n">
        <v>9003.459999999999</v>
      </c>
      <c r="U120" t="n">
        <v>0.84</v>
      </c>
      <c r="V120" t="n">
        <v>0.9</v>
      </c>
      <c r="W120" t="n">
        <v>20.67</v>
      </c>
      <c r="X120" t="n">
        <v>0.54</v>
      </c>
      <c r="Y120" t="n">
        <v>1</v>
      </c>
      <c r="Z120" t="n">
        <v>10</v>
      </c>
      <c r="AA120" t="n">
        <v>1645.721451099379</v>
      </c>
      <c r="AB120" t="n">
        <v>2251.748693500451</v>
      </c>
      <c r="AC120" t="n">
        <v>2036.844958541908</v>
      </c>
      <c r="AD120" t="n">
        <v>1645721.451099379</v>
      </c>
      <c r="AE120" t="n">
        <v>2251748.693500451</v>
      </c>
      <c r="AF120" t="n">
        <v>2.220725554456488e-06</v>
      </c>
      <c r="AG120" t="n">
        <v>2.36375</v>
      </c>
      <c r="AH120" t="n">
        <v>2036844.958541909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1.7625</v>
      </c>
      <c r="E121" t="n">
        <v>56.74</v>
      </c>
      <c r="F121" t="n">
        <v>53.12</v>
      </c>
      <c r="G121" t="n">
        <v>159.35</v>
      </c>
      <c r="H121" t="n">
        <v>1.9</v>
      </c>
      <c r="I121" t="n">
        <v>20</v>
      </c>
      <c r="J121" t="n">
        <v>287.75</v>
      </c>
      <c r="K121" t="n">
        <v>57.72</v>
      </c>
      <c r="L121" t="n">
        <v>30.75</v>
      </c>
      <c r="M121" t="n">
        <v>18</v>
      </c>
      <c r="N121" t="n">
        <v>79.27</v>
      </c>
      <c r="O121" t="n">
        <v>35723.13</v>
      </c>
      <c r="P121" t="n">
        <v>779.4299999999999</v>
      </c>
      <c r="Q121" t="n">
        <v>1367.13</v>
      </c>
      <c r="R121" t="n">
        <v>124.14</v>
      </c>
      <c r="S121" t="n">
        <v>104.26</v>
      </c>
      <c r="T121" t="n">
        <v>9025.76</v>
      </c>
      <c r="U121" t="n">
        <v>0.84</v>
      </c>
      <c r="V121" t="n">
        <v>0.9</v>
      </c>
      <c r="W121" t="n">
        <v>20.68</v>
      </c>
      <c r="X121" t="n">
        <v>0.54</v>
      </c>
      <c r="Y121" t="n">
        <v>1</v>
      </c>
      <c r="Z121" t="n">
        <v>10</v>
      </c>
      <c r="AA121" t="n">
        <v>1641.80376963919</v>
      </c>
      <c r="AB121" t="n">
        <v>2246.388348890714</v>
      </c>
      <c r="AC121" t="n">
        <v>2031.996197698433</v>
      </c>
      <c r="AD121" t="n">
        <v>1641803.76963919</v>
      </c>
      <c r="AE121" t="n">
        <v>2246388.348890714</v>
      </c>
      <c r="AF121" t="n">
        <v>2.220599562991921e-06</v>
      </c>
      <c r="AG121" t="n">
        <v>2.364166666666667</v>
      </c>
      <c r="AH121" t="n">
        <v>2031996.197698433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1.7647</v>
      </c>
      <c r="E122" t="n">
        <v>56.67</v>
      </c>
      <c r="F122" t="n">
        <v>53.09</v>
      </c>
      <c r="G122" t="n">
        <v>167.66</v>
      </c>
      <c r="H122" t="n">
        <v>1.92</v>
      </c>
      <c r="I122" t="n">
        <v>19</v>
      </c>
      <c r="J122" t="n">
        <v>288.25</v>
      </c>
      <c r="K122" t="n">
        <v>57.72</v>
      </c>
      <c r="L122" t="n">
        <v>31</v>
      </c>
      <c r="M122" t="n">
        <v>17</v>
      </c>
      <c r="N122" t="n">
        <v>79.53</v>
      </c>
      <c r="O122" t="n">
        <v>35785.42</v>
      </c>
      <c r="P122" t="n">
        <v>777.8</v>
      </c>
      <c r="Q122" t="n">
        <v>1367.18</v>
      </c>
      <c r="R122" t="n">
        <v>123.26</v>
      </c>
      <c r="S122" t="n">
        <v>104.26</v>
      </c>
      <c r="T122" t="n">
        <v>8592.15</v>
      </c>
      <c r="U122" t="n">
        <v>0.85</v>
      </c>
      <c r="V122" t="n">
        <v>0.9</v>
      </c>
      <c r="W122" t="n">
        <v>20.67</v>
      </c>
      <c r="X122" t="n">
        <v>0.52</v>
      </c>
      <c r="Y122" t="n">
        <v>1</v>
      </c>
      <c r="Z122" t="n">
        <v>10</v>
      </c>
      <c r="AA122" t="n">
        <v>1637.216031319446</v>
      </c>
      <c r="AB122" t="n">
        <v>2240.111202924911</v>
      </c>
      <c r="AC122" t="n">
        <v>2026.318133733576</v>
      </c>
      <c r="AD122" t="n">
        <v>1637216.031319446</v>
      </c>
      <c r="AE122" t="n">
        <v>2240111.20292491</v>
      </c>
      <c r="AF122" t="n">
        <v>2.223371375212393e-06</v>
      </c>
      <c r="AG122" t="n">
        <v>2.36125</v>
      </c>
      <c r="AH122" t="n">
        <v>2026318.133733576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1.7647</v>
      </c>
      <c r="E123" t="n">
        <v>56.67</v>
      </c>
      <c r="F123" t="n">
        <v>53.09</v>
      </c>
      <c r="G123" t="n">
        <v>167.66</v>
      </c>
      <c r="H123" t="n">
        <v>1.93</v>
      </c>
      <c r="I123" t="n">
        <v>19</v>
      </c>
      <c r="J123" t="n">
        <v>288.76</v>
      </c>
      <c r="K123" t="n">
        <v>57.72</v>
      </c>
      <c r="L123" t="n">
        <v>31.25</v>
      </c>
      <c r="M123" t="n">
        <v>17</v>
      </c>
      <c r="N123" t="n">
        <v>79.78</v>
      </c>
      <c r="O123" t="n">
        <v>35847.82</v>
      </c>
      <c r="P123" t="n">
        <v>778.42</v>
      </c>
      <c r="Q123" t="n">
        <v>1367.26</v>
      </c>
      <c r="R123" t="n">
        <v>123.32</v>
      </c>
      <c r="S123" t="n">
        <v>104.26</v>
      </c>
      <c r="T123" t="n">
        <v>8620.5</v>
      </c>
      <c r="U123" t="n">
        <v>0.85</v>
      </c>
      <c r="V123" t="n">
        <v>0.9</v>
      </c>
      <c r="W123" t="n">
        <v>20.67</v>
      </c>
      <c r="X123" t="n">
        <v>0.52</v>
      </c>
      <c r="Y123" t="n">
        <v>1</v>
      </c>
      <c r="Z123" t="n">
        <v>10</v>
      </c>
      <c r="AA123" t="n">
        <v>1638.065785904491</v>
      </c>
      <c r="AB123" t="n">
        <v>2241.273874636695</v>
      </c>
      <c r="AC123" t="n">
        <v>2027.369841689008</v>
      </c>
      <c r="AD123" t="n">
        <v>1638065.785904491</v>
      </c>
      <c r="AE123" t="n">
        <v>2241273.874636695</v>
      </c>
      <c r="AF123" t="n">
        <v>2.223371375212393e-06</v>
      </c>
      <c r="AG123" t="n">
        <v>2.36125</v>
      </c>
      <c r="AH123" t="n">
        <v>2027369.841689008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1.7646</v>
      </c>
      <c r="E124" t="n">
        <v>56.67</v>
      </c>
      <c r="F124" t="n">
        <v>53.1</v>
      </c>
      <c r="G124" t="n">
        <v>167.67</v>
      </c>
      <c r="H124" t="n">
        <v>1.94</v>
      </c>
      <c r="I124" t="n">
        <v>19</v>
      </c>
      <c r="J124" t="n">
        <v>289.27</v>
      </c>
      <c r="K124" t="n">
        <v>57.72</v>
      </c>
      <c r="L124" t="n">
        <v>31.5</v>
      </c>
      <c r="M124" t="n">
        <v>17</v>
      </c>
      <c r="N124" t="n">
        <v>80.04000000000001</v>
      </c>
      <c r="O124" t="n">
        <v>35910.33</v>
      </c>
      <c r="P124" t="n">
        <v>778.62</v>
      </c>
      <c r="Q124" t="n">
        <v>1367.17</v>
      </c>
      <c r="R124" t="n">
        <v>123.62</v>
      </c>
      <c r="S124" t="n">
        <v>104.26</v>
      </c>
      <c r="T124" t="n">
        <v>8768.9</v>
      </c>
      <c r="U124" t="n">
        <v>0.84</v>
      </c>
      <c r="V124" t="n">
        <v>0.9</v>
      </c>
      <c r="W124" t="n">
        <v>20.67</v>
      </c>
      <c r="X124" t="n">
        <v>0.52</v>
      </c>
      <c r="Y124" t="n">
        <v>1</v>
      </c>
      <c r="Z124" t="n">
        <v>10</v>
      </c>
      <c r="AA124" t="n">
        <v>1638.534342086085</v>
      </c>
      <c r="AB124" t="n">
        <v>2241.914973875592</v>
      </c>
      <c r="AC124" t="n">
        <v>2027.949755316333</v>
      </c>
      <c r="AD124" t="n">
        <v>1638534.342086085</v>
      </c>
      <c r="AE124" t="n">
        <v>2241914.973875592</v>
      </c>
      <c r="AF124" t="n">
        <v>2.223245383747826e-06</v>
      </c>
      <c r="AG124" t="n">
        <v>2.36125</v>
      </c>
      <c r="AH124" t="n">
        <v>2027949.755316333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1.7648</v>
      </c>
      <c r="E125" t="n">
        <v>56.66</v>
      </c>
      <c r="F125" t="n">
        <v>53.09</v>
      </c>
      <c r="G125" t="n">
        <v>167.65</v>
      </c>
      <c r="H125" t="n">
        <v>1.95</v>
      </c>
      <c r="I125" t="n">
        <v>19</v>
      </c>
      <c r="J125" t="n">
        <v>289.77</v>
      </c>
      <c r="K125" t="n">
        <v>57.72</v>
      </c>
      <c r="L125" t="n">
        <v>31.75</v>
      </c>
      <c r="M125" t="n">
        <v>17</v>
      </c>
      <c r="N125" t="n">
        <v>80.3</v>
      </c>
      <c r="O125" t="n">
        <v>35972.93</v>
      </c>
      <c r="P125" t="n">
        <v>778.21</v>
      </c>
      <c r="Q125" t="n">
        <v>1367.18</v>
      </c>
      <c r="R125" t="n">
        <v>123.09</v>
      </c>
      <c r="S125" t="n">
        <v>104.26</v>
      </c>
      <c r="T125" t="n">
        <v>8507.120000000001</v>
      </c>
      <c r="U125" t="n">
        <v>0.85</v>
      </c>
      <c r="V125" t="n">
        <v>0.9</v>
      </c>
      <c r="W125" t="n">
        <v>20.68</v>
      </c>
      <c r="X125" t="n">
        <v>0.51</v>
      </c>
      <c r="Y125" t="n">
        <v>1</v>
      </c>
      <c r="Z125" t="n">
        <v>10</v>
      </c>
      <c r="AA125" t="n">
        <v>1637.682474416879</v>
      </c>
      <c r="AB125" t="n">
        <v>2240.749410948835</v>
      </c>
      <c r="AC125" t="n">
        <v>2026.895432079428</v>
      </c>
      <c r="AD125" t="n">
        <v>1637682.474416879</v>
      </c>
      <c r="AE125" t="n">
        <v>2240749.410948835</v>
      </c>
      <c r="AF125" t="n">
        <v>2.223497366676961e-06</v>
      </c>
      <c r="AG125" t="n">
        <v>2.360833333333333</v>
      </c>
      <c r="AH125" t="n">
        <v>2026895.432079428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1.7648</v>
      </c>
      <c r="E126" t="n">
        <v>56.66</v>
      </c>
      <c r="F126" t="n">
        <v>53.09</v>
      </c>
      <c r="G126" t="n">
        <v>167.65</v>
      </c>
      <c r="H126" t="n">
        <v>1.96</v>
      </c>
      <c r="I126" t="n">
        <v>19</v>
      </c>
      <c r="J126" t="n">
        <v>290.28</v>
      </c>
      <c r="K126" t="n">
        <v>57.72</v>
      </c>
      <c r="L126" t="n">
        <v>32</v>
      </c>
      <c r="M126" t="n">
        <v>17</v>
      </c>
      <c r="N126" t="n">
        <v>80.56</v>
      </c>
      <c r="O126" t="n">
        <v>36035.65</v>
      </c>
      <c r="P126" t="n">
        <v>777.45</v>
      </c>
      <c r="Q126" t="n">
        <v>1367.27</v>
      </c>
      <c r="R126" t="n">
        <v>123</v>
      </c>
      <c r="S126" t="n">
        <v>104.26</v>
      </c>
      <c r="T126" t="n">
        <v>8463.67</v>
      </c>
      <c r="U126" t="n">
        <v>0.85</v>
      </c>
      <c r="V126" t="n">
        <v>0.9</v>
      </c>
      <c r="W126" t="n">
        <v>20.68</v>
      </c>
      <c r="X126" t="n">
        <v>0.51</v>
      </c>
      <c r="Y126" t="n">
        <v>1</v>
      </c>
      <c r="Z126" t="n">
        <v>10</v>
      </c>
      <c r="AA126" t="n">
        <v>1636.64089878706</v>
      </c>
      <c r="AB126" t="n">
        <v>2239.324281221041</v>
      </c>
      <c r="AC126" t="n">
        <v>2025.606314732673</v>
      </c>
      <c r="AD126" t="n">
        <v>1636640.89878706</v>
      </c>
      <c r="AE126" t="n">
        <v>2239324.281221041</v>
      </c>
      <c r="AF126" t="n">
        <v>2.223497366676961e-06</v>
      </c>
      <c r="AG126" t="n">
        <v>2.360833333333333</v>
      </c>
      <c r="AH126" t="n">
        <v>2025606.314732673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1.7647</v>
      </c>
      <c r="E127" t="n">
        <v>56.67</v>
      </c>
      <c r="F127" t="n">
        <v>53.09</v>
      </c>
      <c r="G127" t="n">
        <v>167.66</v>
      </c>
      <c r="H127" t="n">
        <v>1.97</v>
      </c>
      <c r="I127" t="n">
        <v>19</v>
      </c>
      <c r="J127" t="n">
        <v>290.79</v>
      </c>
      <c r="K127" t="n">
        <v>57.72</v>
      </c>
      <c r="L127" t="n">
        <v>32.25</v>
      </c>
      <c r="M127" t="n">
        <v>17</v>
      </c>
      <c r="N127" t="n">
        <v>80.81999999999999</v>
      </c>
      <c r="O127" t="n">
        <v>36098.46</v>
      </c>
      <c r="P127" t="n">
        <v>776.97</v>
      </c>
      <c r="Q127" t="n">
        <v>1367.17</v>
      </c>
      <c r="R127" t="n">
        <v>123.28</v>
      </c>
      <c r="S127" t="n">
        <v>104.26</v>
      </c>
      <c r="T127" t="n">
        <v>8601.83</v>
      </c>
      <c r="U127" t="n">
        <v>0.85</v>
      </c>
      <c r="V127" t="n">
        <v>0.9</v>
      </c>
      <c r="W127" t="n">
        <v>20.67</v>
      </c>
      <c r="X127" t="n">
        <v>0.52</v>
      </c>
      <c r="Y127" t="n">
        <v>1</v>
      </c>
      <c r="Z127" t="n">
        <v>10</v>
      </c>
      <c r="AA127" t="n">
        <v>1636.078456633016</v>
      </c>
      <c r="AB127" t="n">
        <v>2238.554723052683</v>
      </c>
      <c r="AC127" t="n">
        <v>2024.910202115821</v>
      </c>
      <c r="AD127" t="n">
        <v>1636078.456633016</v>
      </c>
      <c r="AE127" t="n">
        <v>2238554.723052683</v>
      </c>
      <c r="AF127" t="n">
        <v>2.223371375212393e-06</v>
      </c>
      <c r="AG127" t="n">
        <v>2.36125</v>
      </c>
      <c r="AH127" t="n">
        <v>2024910.202115821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1.7646</v>
      </c>
      <c r="E128" t="n">
        <v>56.67</v>
      </c>
      <c r="F128" t="n">
        <v>53.1</v>
      </c>
      <c r="G128" t="n">
        <v>167.67</v>
      </c>
      <c r="H128" t="n">
        <v>1.99</v>
      </c>
      <c r="I128" t="n">
        <v>19</v>
      </c>
      <c r="J128" t="n">
        <v>291.3</v>
      </c>
      <c r="K128" t="n">
        <v>57.72</v>
      </c>
      <c r="L128" t="n">
        <v>32.5</v>
      </c>
      <c r="M128" t="n">
        <v>17</v>
      </c>
      <c r="N128" t="n">
        <v>81.08</v>
      </c>
      <c r="O128" t="n">
        <v>36161.39</v>
      </c>
      <c r="P128" t="n">
        <v>775.55</v>
      </c>
      <c r="Q128" t="n">
        <v>1367.22</v>
      </c>
      <c r="R128" t="n">
        <v>123.26</v>
      </c>
      <c r="S128" t="n">
        <v>104.26</v>
      </c>
      <c r="T128" t="n">
        <v>8591.110000000001</v>
      </c>
      <c r="U128" t="n">
        <v>0.85</v>
      </c>
      <c r="V128" t="n">
        <v>0.9</v>
      </c>
      <c r="W128" t="n">
        <v>20.68</v>
      </c>
      <c r="X128" t="n">
        <v>0.52</v>
      </c>
      <c r="Y128" t="n">
        <v>1</v>
      </c>
      <c r="Z128" t="n">
        <v>10</v>
      </c>
      <c r="AA128" t="n">
        <v>1634.326447870068</v>
      </c>
      <c r="AB128" t="n">
        <v>2236.157547370046</v>
      </c>
      <c r="AC128" t="n">
        <v>2022.741809515877</v>
      </c>
      <c r="AD128" t="n">
        <v>1634326.447870068</v>
      </c>
      <c r="AE128" t="n">
        <v>2236157.547370046</v>
      </c>
      <c r="AF128" t="n">
        <v>2.223245383747826e-06</v>
      </c>
      <c r="AG128" t="n">
        <v>2.36125</v>
      </c>
      <c r="AH128" t="n">
        <v>2022741.809515877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1.7672</v>
      </c>
      <c r="E129" t="n">
        <v>56.59</v>
      </c>
      <c r="F129" t="n">
        <v>53.06</v>
      </c>
      <c r="G129" t="n">
        <v>176.86</v>
      </c>
      <c r="H129" t="n">
        <v>2</v>
      </c>
      <c r="I129" t="n">
        <v>18</v>
      </c>
      <c r="J129" t="n">
        <v>291.81</v>
      </c>
      <c r="K129" t="n">
        <v>57.72</v>
      </c>
      <c r="L129" t="n">
        <v>32.75</v>
      </c>
      <c r="M129" t="n">
        <v>16</v>
      </c>
      <c r="N129" t="n">
        <v>81.34</v>
      </c>
      <c r="O129" t="n">
        <v>36224.42</v>
      </c>
      <c r="P129" t="n">
        <v>774.75</v>
      </c>
      <c r="Q129" t="n">
        <v>1367.24</v>
      </c>
      <c r="R129" t="n">
        <v>122.09</v>
      </c>
      <c r="S129" t="n">
        <v>104.26</v>
      </c>
      <c r="T129" t="n">
        <v>8009.24</v>
      </c>
      <c r="U129" t="n">
        <v>0.85</v>
      </c>
      <c r="V129" t="n">
        <v>0.9</v>
      </c>
      <c r="W129" t="n">
        <v>20.67</v>
      </c>
      <c r="X129" t="n">
        <v>0.48</v>
      </c>
      <c r="Y129" t="n">
        <v>1</v>
      </c>
      <c r="Z129" t="n">
        <v>10</v>
      </c>
      <c r="AA129" t="n">
        <v>1630.419104826192</v>
      </c>
      <c r="AB129" t="n">
        <v>2230.811348237606</v>
      </c>
      <c r="AC129" t="n">
        <v>2017.9058441252</v>
      </c>
      <c r="AD129" t="n">
        <v>1630419.104826192</v>
      </c>
      <c r="AE129" t="n">
        <v>2230811.348237606</v>
      </c>
      <c r="AF129" t="n">
        <v>2.226521161826566e-06</v>
      </c>
      <c r="AG129" t="n">
        <v>2.357916666666667</v>
      </c>
      <c r="AH129" t="n">
        <v>2017905.8441252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1.7669</v>
      </c>
      <c r="E130" t="n">
        <v>56.6</v>
      </c>
      <c r="F130" t="n">
        <v>53.07</v>
      </c>
      <c r="G130" t="n">
        <v>176.89</v>
      </c>
      <c r="H130" t="n">
        <v>2.01</v>
      </c>
      <c r="I130" t="n">
        <v>18</v>
      </c>
      <c r="J130" t="n">
        <v>292.32</v>
      </c>
      <c r="K130" t="n">
        <v>57.72</v>
      </c>
      <c r="L130" t="n">
        <v>33</v>
      </c>
      <c r="M130" t="n">
        <v>16</v>
      </c>
      <c r="N130" t="n">
        <v>81.59999999999999</v>
      </c>
      <c r="O130" t="n">
        <v>36287.56</v>
      </c>
      <c r="P130" t="n">
        <v>775.86</v>
      </c>
      <c r="Q130" t="n">
        <v>1367.27</v>
      </c>
      <c r="R130" t="n">
        <v>122.6</v>
      </c>
      <c r="S130" t="n">
        <v>104.26</v>
      </c>
      <c r="T130" t="n">
        <v>8266.15</v>
      </c>
      <c r="U130" t="n">
        <v>0.85</v>
      </c>
      <c r="V130" t="n">
        <v>0.9</v>
      </c>
      <c r="W130" t="n">
        <v>20.67</v>
      </c>
      <c r="X130" t="n">
        <v>0.49</v>
      </c>
      <c r="Y130" t="n">
        <v>1</v>
      </c>
      <c r="Z130" t="n">
        <v>10</v>
      </c>
      <c r="AA130" t="n">
        <v>1632.318148120567</v>
      </c>
      <c r="AB130" t="n">
        <v>2233.409703052847</v>
      </c>
      <c r="AC130" t="n">
        <v>2020.256215603689</v>
      </c>
      <c r="AD130" t="n">
        <v>1632318.148120567</v>
      </c>
      <c r="AE130" t="n">
        <v>2233409.703052847</v>
      </c>
      <c r="AF130" t="n">
        <v>2.226143187432865e-06</v>
      </c>
      <c r="AG130" t="n">
        <v>2.358333333333333</v>
      </c>
      <c r="AH130" t="n">
        <v>2020256.215603688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1.7666</v>
      </c>
      <c r="E131" t="n">
        <v>56.6</v>
      </c>
      <c r="F131" t="n">
        <v>53.08</v>
      </c>
      <c r="G131" t="n">
        <v>176.92</v>
      </c>
      <c r="H131" t="n">
        <v>2.02</v>
      </c>
      <c r="I131" t="n">
        <v>18</v>
      </c>
      <c r="J131" t="n">
        <v>292.84</v>
      </c>
      <c r="K131" t="n">
        <v>57.72</v>
      </c>
      <c r="L131" t="n">
        <v>33.25</v>
      </c>
      <c r="M131" t="n">
        <v>16</v>
      </c>
      <c r="N131" t="n">
        <v>81.86</v>
      </c>
      <c r="O131" t="n">
        <v>36350.81</v>
      </c>
      <c r="P131" t="n">
        <v>776.34</v>
      </c>
      <c r="Q131" t="n">
        <v>1367.18</v>
      </c>
      <c r="R131" t="n">
        <v>122.74</v>
      </c>
      <c r="S131" t="n">
        <v>104.26</v>
      </c>
      <c r="T131" t="n">
        <v>8336.530000000001</v>
      </c>
      <c r="U131" t="n">
        <v>0.85</v>
      </c>
      <c r="V131" t="n">
        <v>0.9</v>
      </c>
      <c r="W131" t="n">
        <v>20.67</v>
      </c>
      <c r="X131" t="n">
        <v>0.5</v>
      </c>
      <c r="Y131" t="n">
        <v>1</v>
      </c>
      <c r="Z131" t="n">
        <v>10</v>
      </c>
      <c r="AA131" t="n">
        <v>1633.3512276414</v>
      </c>
      <c r="AB131" t="n">
        <v>2234.823208029502</v>
      </c>
      <c r="AC131" t="n">
        <v>2021.534817649238</v>
      </c>
      <c r="AD131" t="n">
        <v>1633351.2276414</v>
      </c>
      <c r="AE131" t="n">
        <v>2234823.208029503</v>
      </c>
      <c r="AF131" t="n">
        <v>2.225765213039165e-06</v>
      </c>
      <c r="AG131" t="n">
        <v>2.358333333333333</v>
      </c>
      <c r="AH131" t="n">
        <v>2021534.817649238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1.7669</v>
      </c>
      <c r="E132" t="n">
        <v>56.6</v>
      </c>
      <c r="F132" t="n">
        <v>53.07</v>
      </c>
      <c r="G132" t="n">
        <v>176.89</v>
      </c>
      <c r="H132" t="n">
        <v>2.03</v>
      </c>
      <c r="I132" t="n">
        <v>18</v>
      </c>
      <c r="J132" t="n">
        <v>293.35</v>
      </c>
      <c r="K132" t="n">
        <v>57.72</v>
      </c>
      <c r="L132" t="n">
        <v>33.5</v>
      </c>
      <c r="M132" t="n">
        <v>16</v>
      </c>
      <c r="N132" t="n">
        <v>82.13</v>
      </c>
      <c r="O132" t="n">
        <v>36414.16</v>
      </c>
      <c r="P132" t="n">
        <v>775.83</v>
      </c>
      <c r="Q132" t="n">
        <v>1367.14</v>
      </c>
      <c r="R132" t="n">
        <v>122.54</v>
      </c>
      <c r="S132" t="n">
        <v>104.26</v>
      </c>
      <c r="T132" t="n">
        <v>8235.42</v>
      </c>
      <c r="U132" t="n">
        <v>0.85</v>
      </c>
      <c r="V132" t="n">
        <v>0.9</v>
      </c>
      <c r="W132" t="n">
        <v>20.67</v>
      </c>
      <c r="X132" t="n">
        <v>0.49</v>
      </c>
      <c r="Y132" t="n">
        <v>1</v>
      </c>
      <c r="Z132" t="n">
        <v>10</v>
      </c>
      <c r="AA132" t="n">
        <v>1632.277082158963</v>
      </c>
      <c r="AB132" t="n">
        <v>2233.353514792478</v>
      </c>
      <c r="AC132" t="n">
        <v>2020.205389872027</v>
      </c>
      <c r="AD132" t="n">
        <v>1632277.082158963</v>
      </c>
      <c r="AE132" t="n">
        <v>2233353.514792478</v>
      </c>
      <c r="AF132" t="n">
        <v>2.226143187432865e-06</v>
      </c>
      <c r="AG132" t="n">
        <v>2.358333333333333</v>
      </c>
      <c r="AH132" t="n">
        <v>2020205.389872027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1.767</v>
      </c>
      <c r="E133" t="n">
        <v>56.59</v>
      </c>
      <c r="F133" t="n">
        <v>53.06</v>
      </c>
      <c r="G133" t="n">
        <v>176.88</v>
      </c>
      <c r="H133" t="n">
        <v>2.05</v>
      </c>
      <c r="I133" t="n">
        <v>18</v>
      </c>
      <c r="J133" t="n">
        <v>293.87</v>
      </c>
      <c r="K133" t="n">
        <v>57.72</v>
      </c>
      <c r="L133" t="n">
        <v>33.75</v>
      </c>
      <c r="M133" t="n">
        <v>16</v>
      </c>
      <c r="N133" t="n">
        <v>82.39</v>
      </c>
      <c r="O133" t="n">
        <v>36477.63</v>
      </c>
      <c r="P133" t="n">
        <v>775.49</v>
      </c>
      <c r="Q133" t="n">
        <v>1367.13</v>
      </c>
      <c r="R133" t="n">
        <v>122.44</v>
      </c>
      <c r="S133" t="n">
        <v>104.26</v>
      </c>
      <c r="T133" t="n">
        <v>8187.7</v>
      </c>
      <c r="U133" t="n">
        <v>0.85</v>
      </c>
      <c r="V133" t="n">
        <v>0.9</v>
      </c>
      <c r="W133" t="n">
        <v>20.67</v>
      </c>
      <c r="X133" t="n">
        <v>0.49</v>
      </c>
      <c r="Y133" t="n">
        <v>1</v>
      </c>
      <c r="Z133" t="n">
        <v>10</v>
      </c>
      <c r="AA133" t="n">
        <v>1631.61378233419</v>
      </c>
      <c r="AB133" t="n">
        <v>2232.4459587095</v>
      </c>
      <c r="AC133" t="n">
        <v>2019.384449667847</v>
      </c>
      <c r="AD133" t="n">
        <v>1631613.78233419</v>
      </c>
      <c r="AE133" t="n">
        <v>2232445.9587095</v>
      </c>
      <c r="AF133" t="n">
        <v>2.226269178897432e-06</v>
      </c>
      <c r="AG133" t="n">
        <v>2.357916666666667</v>
      </c>
      <c r="AH133" t="n">
        <v>2019384.449667847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1.7673</v>
      </c>
      <c r="E134" t="n">
        <v>56.58</v>
      </c>
      <c r="F134" t="n">
        <v>53.06</v>
      </c>
      <c r="G134" t="n">
        <v>176.85</v>
      </c>
      <c r="H134" t="n">
        <v>2.06</v>
      </c>
      <c r="I134" t="n">
        <v>18</v>
      </c>
      <c r="J134" t="n">
        <v>294.38</v>
      </c>
      <c r="K134" t="n">
        <v>57.72</v>
      </c>
      <c r="L134" t="n">
        <v>34</v>
      </c>
      <c r="M134" t="n">
        <v>16</v>
      </c>
      <c r="N134" t="n">
        <v>82.66</v>
      </c>
      <c r="O134" t="n">
        <v>36541.2</v>
      </c>
      <c r="P134" t="n">
        <v>774.04</v>
      </c>
      <c r="Q134" t="n">
        <v>1367.15</v>
      </c>
      <c r="R134" t="n">
        <v>122.26</v>
      </c>
      <c r="S134" t="n">
        <v>104.26</v>
      </c>
      <c r="T134" t="n">
        <v>8094.14</v>
      </c>
      <c r="U134" t="n">
        <v>0.85</v>
      </c>
      <c r="V134" t="n">
        <v>0.9</v>
      </c>
      <c r="W134" t="n">
        <v>20.67</v>
      </c>
      <c r="X134" t="n">
        <v>0.48</v>
      </c>
      <c r="Y134" t="n">
        <v>1</v>
      </c>
      <c r="Z134" t="n">
        <v>10</v>
      </c>
      <c r="AA134" t="n">
        <v>1629.352482848527</v>
      </c>
      <c r="AB134" t="n">
        <v>2229.351948991723</v>
      </c>
      <c r="AC134" t="n">
        <v>2016.585727895065</v>
      </c>
      <c r="AD134" t="n">
        <v>1629352.482848527</v>
      </c>
      <c r="AE134" t="n">
        <v>2229351.948991723</v>
      </c>
      <c r="AF134" t="n">
        <v>2.226647153291134e-06</v>
      </c>
      <c r="AG134" t="n">
        <v>2.3575</v>
      </c>
      <c r="AH134" t="n">
        <v>2016585.727895065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1.7665</v>
      </c>
      <c r="E135" t="n">
        <v>56.61</v>
      </c>
      <c r="F135" t="n">
        <v>53.08</v>
      </c>
      <c r="G135" t="n">
        <v>176.94</v>
      </c>
      <c r="H135" t="n">
        <v>2.07</v>
      </c>
      <c r="I135" t="n">
        <v>18</v>
      </c>
      <c r="J135" t="n">
        <v>294.9</v>
      </c>
      <c r="K135" t="n">
        <v>57.72</v>
      </c>
      <c r="L135" t="n">
        <v>34.25</v>
      </c>
      <c r="M135" t="n">
        <v>16</v>
      </c>
      <c r="N135" t="n">
        <v>82.92</v>
      </c>
      <c r="O135" t="n">
        <v>36604.89</v>
      </c>
      <c r="P135" t="n">
        <v>773.51</v>
      </c>
      <c r="Q135" t="n">
        <v>1367.17</v>
      </c>
      <c r="R135" t="n">
        <v>122.98</v>
      </c>
      <c r="S135" t="n">
        <v>104.26</v>
      </c>
      <c r="T135" t="n">
        <v>8457.049999999999</v>
      </c>
      <c r="U135" t="n">
        <v>0.85</v>
      </c>
      <c r="V135" t="n">
        <v>0.9</v>
      </c>
      <c r="W135" t="n">
        <v>20.67</v>
      </c>
      <c r="X135" t="n">
        <v>0.51</v>
      </c>
      <c r="Y135" t="n">
        <v>1</v>
      </c>
      <c r="Z135" t="n">
        <v>10</v>
      </c>
      <c r="AA135" t="n">
        <v>1629.571615840234</v>
      </c>
      <c r="AB135" t="n">
        <v>2229.651776418441</v>
      </c>
      <c r="AC135" t="n">
        <v>2016.856940212987</v>
      </c>
      <c r="AD135" t="n">
        <v>1629571.615840234</v>
      </c>
      <c r="AE135" t="n">
        <v>2229651.776418441</v>
      </c>
      <c r="AF135" t="n">
        <v>2.225639221574598e-06</v>
      </c>
      <c r="AG135" t="n">
        <v>2.35875</v>
      </c>
      <c r="AH135" t="n">
        <v>2016856.940212987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1.7689</v>
      </c>
      <c r="E136" t="n">
        <v>56.53</v>
      </c>
      <c r="F136" t="n">
        <v>53.05</v>
      </c>
      <c r="G136" t="n">
        <v>187.23</v>
      </c>
      <c r="H136" t="n">
        <v>2.08</v>
      </c>
      <c r="I136" t="n">
        <v>17</v>
      </c>
      <c r="J136" t="n">
        <v>295.41</v>
      </c>
      <c r="K136" t="n">
        <v>57.72</v>
      </c>
      <c r="L136" t="n">
        <v>34.5</v>
      </c>
      <c r="M136" t="n">
        <v>15</v>
      </c>
      <c r="N136" t="n">
        <v>83.19</v>
      </c>
      <c r="O136" t="n">
        <v>36668.68</v>
      </c>
      <c r="P136" t="n">
        <v>771.63</v>
      </c>
      <c r="Q136" t="n">
        <v>1367.14</v>
      </c>
      <c r="R136" t="n">
        <v>121.93</v>
      </c>
      <c r="S136" t="n">
        <v>104.26</v>
      </c>
      <c r="T136" t="n">
        <v>7935.97</v>
      </c>
      <c r="U136" t="n">
        <v>0.86</v>
      </c>
      <c r="V136" t="n">
        <v>0.9</v>
      </c>
      <c r="W136" t="n">
        <v>20.67</v>
      </c>
      <c r="X136" t="n">
        <v>0.47</v>
      </c>
      <c r="Y136" t="n">
        <v>1</v>
      </c>
      <c r="Z136" t="n">
        <v>10</v>
      </c>
      <c r="AA136" t="n">
        <v>1624.482462462318</v>
      </c>
      <c r="AB136" t="n">
        <v>2222.688572249177</v>
      </c>
      <c r="AC136" t="n">
        <v>2010.558294476718</v>
      </c>
      <c r="AD136" t="n">
        <v>1624482.462462318</v>
      </c>
      <c r="AE136" t="n">
        <v>2222688.572249176</v>
      </c>
      <c r="AF136" t="n">
        <v>2.228663016724204e-06</v>
      </c>
      <c r="AG136" t="n">
        <v>2.355416666666667</v>
      </c>
      <c r="AH136" t="n">
        <v>2010558.294476718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1.7692</v>
      </c>
      <c r="E137" t="n">
        <v>56.52</v>
      </c>
      <c r="F137" t="n">
        <v>53.04</v>
      </c>
      <c r="G137" t="n">
        <v>187.19</v>
      </c>
      <c r="H137" t="n">
        <v>2.09</v>
      </c>
      <c r="I137" t="n">
        <v>17</v>
      </c>
      <c r="J137" t="n">
        <v>295.93</v>
      </c>
      <c r="K137" t="n">
        <v>57.72</v>
      </c>
      <c r="L137" t="n">
        <v>34.75</v>
      </c>
      <c r="M137" t="n">
        <v>15</v>
      </c>
      <c r="N137" t="n">
        <v>83.45999999999999</v>
      </c>
      <c r="O137" t="n">
        <v>36732.59</v>
      </c>
      <c r="P137" t="n">
        <v>771.71</v>
      </c>
      <c r="Q137" t="n">
        <v>1367.2</v>
      </c>
      <c r="R137" t="n">
        <v>121.42</v>
      </c>
      <c r="S137" t="n">
        <v>104.26</v>
      </c>
      <c r="T137" t="n">
        <v>7678.94</v>
      </c>
      <c r="U137" t="n">
        <v>0.86</v>
      </c>
      <c r="V137" t="n">
        <v>0.9</v>
      </c>
      <c r="W137" t="n">
        <v>20.68</v>
      </c>
      <c r="X137" t="n">
        <v>0.46</v>
      </c>
      <c r="Y137" t="n">
        <v>1</v>
      </c>
      <c r="Z137" t="n">
        <v>10</v>
      </c>
      <c r="AA137" t="n">
        <v>1624.213717326237</v>
      </c>
      <c r="AB137" t="n">
        <v>2222.320863297791</v>
      </c>
      <c r="AC137" t="n">
        <v>2010.22567915157</v>
      </c>
      <c r="AD137" t="n">
        <v>1624213.717326236</v>
      </c>
      <c r="AE137" t="n">
        <v>2222320.863297791</v>
      </c>
      <c r="AF137" t="n">
        <v>2.229040991117905e-06</v>
      </c>
      <c r="AG137" t="n">
        <v>2.355</v>
      </c>
      <c r="AH137" t="n">
        <v>2010225.67915157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1.7698</v>
      </c>
      <c r="E138" t="n">
        <v>56.5</v>
      </c>
      <c r="F138" t="n">
        <v>53.02</v>
      </c>
      <c r="G138" t="n">
        <v>187.13</v>
      </c>
      <c r="H138" t="n">
        <v>2.1</v>
      </c>
      <c r="I138" t="n">
        <v>17</v>
      </c>
      <c r="J138" t="n">
        <v>296.45</v>
      </c>
      <c r="K138" t="n">
        <v>57.72</v>
      </c>
      <c r="L138" t="n">
        <v>35</v>
      </c>
      <c r="M138" t="n">
        <v>15</v>
      </c>
      <c r="N138" t="n">
        <v>83.73</v>
      </c>
      <c r="O138" t="n">
        <v>36796.61</v>
      </c>
      <c r="P138" t="n">
        <v>771.76</v>
      </c>
      <c r="Q138" t="n">
        <v>1367.2</v>
      </c>
      <c r="R138" t="n">
        <v>120.97</v>
      </c>
      <c r="S138" t="n">
        <v>104.26</v>
      </c>
      <c r="T138" t="n">
        <v>7456.2</v>
      </c>
      <c r="U138" t="n">
        <v>0.86</v>
      </c>
      <c r="V138" t="n">
        <v>0.9</v>
      </c>
      <c r="W138" t="n">
        <v>20.67</v>
      </c>
      <c r="X138" t="n">
        <v>0.44</v>
      </c>
      <c r="Y138" t="n">
        <v>1</v>
      </c>
      <c r="Z138" t="n">
        <v>10</v>
      </c>
      <c r="AA138" t="n">
        <v>1623.526167780265</v>
      </c>
      <c r="AB138" t="n">
        <v>2221.380127676448</v>
      </c>
      <c r="AC138" t="n">
        <v>2009.374726017598</v>
      </c>
      <c r="AD138" t="n">
        <v>1623526.167780265</v>
      </c>
      <c r="AE138" t="n">
        <v>2221380.127676448</v>
      </c>
      <c r="AF138" t="n">
        <v>2.229796939905307e-06</v>
      </c>
      <c r="AG138" t="n">
        <v>2.354166666666667</v>
      </c>
      <c r="AH138" t="n">
        <v>2009374.726017598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1.77</v>
      </c>
      <c r="E139" t="n">
        <v>56.5</v>
      </c>
      <c r="F139" t="n">
        <v>53.01</v>
      </c>
      <c r="G139" t="n">
        <v>187.11</v>
      </c>
      <c r="H139" t="n">
        <v>2.11</v>
      </c>
      <c r="I139" t="n">
        <v>17</v>
      </c>
      <c r="J139" t="n">
        <v>296.97</v>
      </c>
      <c r="K139" t="n">
        <v>57.72</v>
      </c>
      <c r="L139" t="n">
        <v>35.25</v>
      </c>
      <c r="M139" t="n">
        <v>15</v>
      </c>
      <c r="N139" t="n">
        <v>84</v>
      </c>
      <c r="O139" t="n">
        <v>36860.74</v>
      </c>
      <c r="P139" t="n">
        <v>772.3</v>
      </c>
      <c r="Q139" t="n">
        <v>1367.17</v>
      </c>
      <c r="R139" t="n">
        <v>120.96</v>
      </c>
      <c r="S139" t="n">
        <v>104.26</v>
      </c>
      <c r="T139" t="n">
        <v>7452.36</v>
      </c>
      <c r="U139" t="n">
        <v>0.86</v>
      </c>
      <c r="V139" t="n">
        <v>0.9</v>
      </c>
      <c r="W139" t="n">
        <v>20.66</v>
      </c>
      <c r="X139" t="n">
        <v>0.44</v>
      </c>
      <c r="Y139" t="n">
        <v>1</v>
      </c>
      <c r="Z139" t="n">
        <v>10</v>
      </c>
      <c r="AA139" t="n">
        <v>1623.98069908081</v>
      </c>
      <c r="AB139" t="n">
        <v>2222.002037454359</v>
      </c>
      <c r="AC139" t="n">
        <v>2009.937281599161</v>
      </c>
      <c r="AD139" t="n">
        <v>1623980.69908081</v>
      </c>
      <c r="AE139" t="n">
        <v>2222002.037454359</v>
      </c>
      <c r="AF139" t="n">
        <v>2.23004892283444e-06</v>
      </c>
      <c r="AG139" t="n">
        <v>2.354166666666667</v>
      </c>
      <c r="AH139" t="n">
        <v>2009937.281599161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1.7694</v>
      </c>
      <c r="E140" t="n">
        <v>56.52</v>
      </c>
      <c r="F140" t="n">
        <v>53.03</v>
      </c>
      <c r="G140" t="n">
        <v>187.17</v>
      </c>
      <c r="H140" t="n">
        <v>2.13</v>
      </c>
      <c r="I140" t="n">
        <v>17</v>
      </c>
      <c r="J140" t="n">
        <v>297.49</v>
      </c>
      <c r="K140" t="n">
        <v>57.72</v>
      </c>
      <c r="L140" t="n">
        <v>35.5</v>
      </c>
      <c r="M140" t="n">
        <v>15</v>
      </c>
      <c r="N140" t="n">
        <v>84.27</v>
      </c>
      <c r="O140" t="n">
        <v>36924.99</v>
      </c>
      <c r="P140" t="n">
        <v>771.8</v>
      </c>
      <c r="Q140" t="n">
        <v>1367.21</v>
      </c>
      <c r="R140" t="n">
        <v>121.28</v>
      </c>
      <c r="S140" t="n">
        <v>104.26</v>
      </c>
      <c r="T140" t="n">
        <v>7612.81</v>
      </c>
      <c r="U140" t="n">
        <v>0.86</v>
      </c>
      <c r="V140" t="n">
        <v>0.9</v>
      </c>
      <c r="W140" t="n">
        <v>20.67</v>
      </c>
      <c r="X140" t="n">
        <v>0.46</v>
      </c>
      <c r="Y140" t="n">
        <v>1</v>
      </c>
      <c r="Z140" t="n">
        <v>10</v>
      </c>
      <c r="AA140" t="n">
        <v>1624.053206875776</v>
      </c>
      <c r="AB140" t="n">
        <v>2222.10124581825</v>
      </c>
      <c r="AC140" t="n">
        <v>2010.027021656042</v>
      </c>
      <c r="AD140" t="n">
        <v>1624053.206875776</v>
      </c>
      <c r="AE140" t="n">
        <v>2222101.24581825</v>
      </c>
      <c r="AF140" t="n">
        <v>2.229292974047038e-06</v>
      </c>
      <c r="AG140" t="n">
        <v>2.355</v>
      </c>
      <c r="AH140" t="n">
        <v>2010027.021656042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1.7694</v>
      </c>
      <c r="E141" t="n">
        <v>56.52</v>
      </c>
      <c r="F141" t="n">
        <v>53.03</v>
      </c>
      <c r="G141" t="n">
        <v>187.18</v>
      </c>
      <c r="H141" t="n">
        <v>2.14</v>
      </c>
      <c r="I141" t="n">
        <v>17</v>
      </c>
      <c r="J141" t="n">
        <v>298.01</v>
      </c>
      <c r="K141" t="n">
        <v>57.72</v>
      </c>
      <c r="L141" t="n">
        <v>35.75</v>
      </c>
      <c r="M141" t="n">
        <v>15</v>
      </c>
      <c r="N141" t="n">
        <v>84.54000000000001</v>
      </c>
      <c r="O141" t="n">
        <v>36989.35</v>
      </c>
      <c r="P141" t="n">
        <v>772.01</v>
      </c>
      <c r="Q141" t="n">
        <v>1367.18</v>
      </c>
      <c r="R141" t="n">
        <v>121.52</v>
      </c>
      <c r="S141" t="n">
        <v>104.26</v>
      </c>
      <c r="T141" t="n">
        <v>7729.75</v>
      </c>
      <c r="U141" t="n">
        <v>0.86</v>
      </c>
      <c r="V141" t="n">
        <v>0.9</v>
      </c>
      <c r="W141" t="n">
        <v>20.67</v>
      </c>
      <c r="X141" t="n">
        <v>0.46</v>
      </c>
      <c r="Y141" t="n">
        <v>1</v>
      </c>
      <c r="Z141" t="n">
        <v>10</v>
      </c>
      <c r="AA141" t="n">
        <v>1624.340262449935</v>
      </c>
      <c r="AB141" t="n">
        <v>2222.494007918812</v>
      </c>
      <c r="AC141" t="n">
        <v>2010.382299092971</v>
      </c>
      <c r="AD141" t="n">
        <v>1624340.262449935</v>
      </c>
      <c r="AE141" t="n">
        <v>2222494.007918812</v>
      </c>
      <c r="AF141" t="n">
        <v>2.229292974047038e-06</v>
      </c>
      <c r="AG141" t="n">
        <v>2.355</v>
      </c>
      <c r="AH141" t="n">
        <v>2010382.299092971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1.7696</v>
      </c>
      <c r="E142" t="n">
        <v>56.51</v>
      </c>
      <c r="F142" t="n">
        <v>53.03</v>
      </c>
      <c r="G142" t="n">
        <v>187.16</v>
      </c>
      <c r="H142" t="n">
        <v>2.15</v>
      </c>
      <c r="I142" t="n">
        <v>17</v>
      </c>
      <c r="J142" t="n">
        <v>298.54</v>
      </c>
      <c r="K142" t="n">
        <v>57.72</v>
      </c>
      <c r="L142" t="n">
        <v>36</v>
      </c>
      <c r="M142" t="n">
        <v>15</v>
      </c>
      <c r="N142" t="n">
        <v>84.81</v>
      </c>
      <c r="O142" t="n">
        <v>37053.82</v>
      </c>
      <c r="P142" t="n">
        <v>770.21</v>
      </c>
      <c r="Q142" t="n">
        <v>1367.16</v>
      </c>
      <c r="R142" t="n">
        <v>121.09</v>
      </c>
      <c r="S142" t="n">
        <v>104.26</v>
      </c>
      <c r="T142" t="n">
        <v>7517.76</v>
      </c>
      <c r="U142" t="n">
        <v>0.86</v>
      </c>
      <c r="V142" t="n">
        <v>0.9</v>
      </c>
      <c r="W142" t="n">
        <v>20.67</v>
      </c>
      <c r="X142" t="n">
        <v>0.45</v>
      </c>
      <c r="Y142" t="n">
        <v>1</v>
      </c>
      <c r="Z142" t="n">
        <v>10</v>
      </c>
      <c r="AA142" t="n">
        <v>1621.695164884047</v>
      </c>
      <c r="AB142" t="n">
        <v>2218.874868735695</v>
      </c>
      <c r="AC142" t="n">
        <v>2007.108565473997</v>
      </c>
      <c r="AD142" t="n">
        <v>1621695.164884047</v>
      </c>
      <c r="AE142" t="n">
        <v>2218874.868735695</v>
      </c>
      <c r="AF142" t="n">
        <v>2.229544956976172e-06</v>
      </c>
      <c r="AG142" t="n">
        <v>2.354583333333333</v>
      </c>
      <c r="AH142" t="n">
        <v>2007108.565473997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1.7692</v>
      </c>
      <c r="E143" t="n">
        <v>56.52</v>
      </c>
      <c r="F143" t="n">
        <v>53.04</v>
      </c>
      <c r="G143" t="n">
        <v>187.2</v>
      </c>
      <c r="H143" t="n">
        <v>2.16</v>
      </c>
      <c r="I143" t="n">
        <v>17</v>
      </c>
      <c r="J143" t="n">
        <v>299.06</v>
      </c>
      <c r="K143" t="n">
        <v>57.72</v>
      </c>
      <c r="L143" t="n">
        <v>36.25</v>
      </c>
      <c r="M143" t="n">
        <v>15</v>
      </c>
      <c r="N143" t="n">
        <v>85.09</v>
      </c>
      <c r="O143" t="n">
        <v>37118.41</v>
      </c>
      <c r="P143" t="n">
        <v>768.92</v>
      </c>
      <c r="Q143" t="n">
        <v>1367.27</v>
      </c>
      <c r="R143" t="n">
        <v>121.49</v>
      </c>
      <c r="S143" t="n">
        <v>104.26</v>
      </c>
      <c r="T143" t="n">
        <v>7715.87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1620.399547858099</v>
      </c>
      <c r="AB143" t="n">
        <v>2217.102148362204</v>
      </c>
      <c r="AC143" t="n">
        <v>2005.505031044923</v>
      </c>
      <c r="AD143" t="n">
        <v>1620399.547858099</v>
      </c>
      <c r="AE143" t="n">
        <v>2217102.148362204</v>
      </c>
      <c r="AF143" t="n">
        <v>2.229040991117905e-06</v>
      </c>
      <c r="AG143" t="n">
        <v>2.355</v>
      </c>
      <c r="AH143" t="n">
        <v>2005505.031044923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1.7692</v>
      </c>
      <c r="E144" t="n">
        <v>56.52</v>
      </c>
      <c r="F144" t="n">
        <v>53.04</v>
      </c>
      <c r="G144" t="n">
        <v>187.2</v>
      </c>
      <c r="H144" t="n">
        <v>2.17</v>
      </c>
      <c r="I144" t="n">
        <v>17</v>
      </c>
      <c r="J144" t="n">
        <v>299.59</v>
      </c>
      <c r="K144" t="n">
        <v>57.72</v>
      </c>
      <c r="L144" t="n">
        <v>36.5</v>
      </c>
      <c r="M144" t="n">
        <v>15</v>
      </c>
      <c r="N144" t="n">
        <v>85.36</v>
      </c>
      <c r="O144" t="n">
        <v>37183.24</v>
      </c>
      <c r="P144" t="n">
        <v>767.12</v>
      </c>
      <c r="Q144" t="n">
        <v>1367.19</v>
      </c>
      <c r="R144" t="n">
        <v>121.61</v>
      </c>
      <c r="S144" t="n">
        <v>104.26</v>
      </c>
      <c r="T144" t="n">
        <v>7775.99</v>
      </c>
      <c r="U144" t="n">
        <v>0.86</v>
      </c>
      <c r="V144" t="n">
        <v>0.9</v>
      </c>
      <c r="W144" t="n">
        <v>20.67</v>
      </c>
      <c r="X144" t="n">
        <v>0.46</v>
      </c>
      <c r="Y144" t="n">
        <v>1</v>
      </c>
      <c r="Z144" t="n">
        <v>10</v>
      </c>
      <c r="AA144" t="n">
        <v>1617.938793362527</v>
      </c>
      <c r="AB144" t="n">
        <v>2213.735235500536</v>
      </c>
      <c r="AC144" t="n">
        <v>2002.459451621281</v>
      </c>
      <c r="AD144" t="n">
        <v>1617938.793362527</v>
      </c>
      <c r="AE144" t="n">
        <v>2213735.235500536</v>
      </c>
      <c r="AF144" t="n">
        <v>2.229040991117905e-06</v>
      </c>
      <c r="AG144" t="n">
        <v>2.355</v>
      </c>
      <c r="AH144" t="n">
        <v>2002459.451621281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1.7714</v>
      </c>
      <c r="E145" t="n">
        <v>56.45</v>
      </c>
      <c r="F145" t="n">
        <v>53.01</v>
      </c>
      <c r="G145" t="n">
        <v>198.8</v>
      </c>
      <c r="H145" t="n">
        <v>2.18</v>
      </c>
      <c r="I145" t="n">
        <v>16</v>
      </c>
      <c r="J145" t="n">
        <v>300.11</v>
      </c>
      <c r="K145" t="n">
        <v>57.72</v>
      </c>
      <c r="L145" t="n">
        <v>36.75</v>
      </c>
      <c r="M145" t="n">
        <v>14</v>
      </c>
      <c r="N145" t="n">
        <v>85.64</v>
      </c>
      <c r="O145" t="n">
        <v>37248.06</v>
      </c>
      <c r="P145" t="n">
        <v>767.72</v>
      </c>
      <c r="Q145" t="n">
        <v>1367.18</v>
      </c>
      <c r="R145" t="n">
        <v>120.78</v>
      </c>
      <c r="S145" t="n">
        <v>104.26</v>
      </c>
      <c r="T145" t="n">
        <v>7365.6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1616.442642476128</v>
      </c>
      <c r="AB145" t="n">
        <v>2211.688135852246</v>
      </c>
      <c r="AC145" t="n">
        <v>2000.607724290302</v>
      </c>
      <c r="AD145" t="n">
        <v>1616442.642476128</v>
      </c>
      <c r="AE145" t="n">
        <v>2211688.135852246</v>
      </c>
      <c r="AF145" t="n">
        <v>2.231812803338377e-06</v>
      </c>
      <c r="AG145" t="n">
        <v>2.352083333333333</v>
      </c>
      <c r="AH145" t="n">
        <v>2000607.724290302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1.772</v>
      </c>
      <c r="E146" t="n">
        <v>56.43</v>
      </c>
      <c r="F146" t="n">
        <v>53</v>
      </c>
      <c r="G146" t="n">
        <v>198.74</v>
      </c>
      <c r="H146" t="n">
        <v>2.19</v>
      </c>
      <c r="I146" t="n">
        <v>16</v>
      </c>
      <c r="J146" t="n">
        <v>300.64</v>
      </c>
      <c r="K146" t="n">
        <v>57.72</v>
      </c>
      <c r="L146" t="n">
        <v>37</v>
      </c>
      <c r="M146" t="n">
        <v>14</v>
      </c>
      <c r="N146" t="n">
        <v>85.91</v>
      </c>
      <c r="O146" t="n">
        <v>37313</v>
      </c>
      <c r="P146" t="n">
        <v>767.63</v>
      </c>
      <c r="Q146" t="n">
        <v>1367.18</v>
      </c>
      <c r="R146" t="n">
        <v>120.29</v>
      </c>
      <c r="S146" t="n">
        <v>104.26</v>
      </c>
      <c r="T146" t="n">
        <v>7122.26</v>
      </c>
      <c r="U146" t="n">
        <v>0.87</v>
      </c>
      <c r="V146" t="n">
        <v>0.9</v>
      </c>
      <c r="W146" t="n">
        <v>20.67</v>
      </c>
      <c r="X146" t="n">
        <v>0.42</v>
      </c>
      <c r="Y146" t="n">
        <v>1</v>
      </c>
      <c r="Z146" t="n">
        <v>10</v>
      </c>
      <c r="AA146" t="n">
        <v>1615.670022333314</v>
      </c>
      <c r="AB146" t="n">
        <v>2210.631002887254</v>
      </c>
      <c r="AC146" t="n">
        <v>1999.651482611793</v>
      </c>
      <c r="AD146" t="n">
        <v>1615670.022333314</v>
      </c>
      <c r="AE146" t="n">
        <v>2210631.002887254</v>
      </c>
      <c r="AF146" t="n">
        <v>2.232568752125778e-06</v>
      </c>
      <c r="AG146" t="n">
        <v>2.35125</v>
      </c>
      <c r="AH146" t="n">
        <v>1999651.482611793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1.7716</v>
      </c>
      <c r="E147" t="n">
        <v>56.45</v>
      </c>
      <c r="F147" t="n">
        <v>53.01</v>
      </c>
      <c r="G147" t="n">
        <v>198.79</v>
      </c>
      <c r="H147" t="n">
        <v>2.2</v>
      </c>
      <c r="I147" t="n">
        <v>16</v>
      </c>
      <c r="J147" t="n">
        <v>301.17</v>
      </c>
      <c r="K147" t="n">
        <v>57.72</v>
      </c>
      <c r="L147" t="n">
        <v>37.25</v>
      </c>
      <c r="M147" t="n">
        <v>14</v>
      </c>
      <c r="N147" t="n">
        <v>86.19</v>
      </c>
      <c r="O147" t="n">
        <v>37378.06</v>
      </c>
      <c r="P147" t="n">
        <v>768.5700000000001</v>
      </c>
      <c r="Q147" t="n">
        <v>1367.16</v>
      </c>
      <c r="R147" t="n">
        <v>120.57</v>
      </c>
      <c r="S147" t="n">
        <v>104.26</v>
      </c>
      <c r="T147" t="n">
        <v>7260.6</v>
      </c>
      <c r="U147" t="n">
        <v>0.86</v>
      </c>
      <c r="V147" t="n">
        <v>0.9</v>
      </c>
      <c r="W147" t="n">
        <v>20.67</v>
      </c>
      <c r="X147" t="n">
        <v>0.43</v>
      </c>
      <c r="Y147" t="n">
        <v>1</v>
      </c>
      <c r="Z147" t="n">
        <v>10</v>
      </c>
      <c r="AA147" t="n">
        <v>1617.423360157573</v>
      </c>
      <c r="AB147" t="n">
        <v>2213.02999705021</v>
      </c>
      <c r="AC147" t="n">
        <v>2001.821520138846</v>
      </c>
      <c r="AD147" t="n">
        <v>1617423.360157573</v>
      </c>
      <c r="AE147" t="n">
        <v>2213029.99705021</v>
      </c>
      <c r="AF147" t="n">
        <v>2.232064786267511e-06</v>
      </c>
      <c r="AG147" t="n">
        <v>2.352083333333333</v>
      </c>
      <c r="AH147" t="n">
        <v>2001821.520138846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1.7718</v>
      </c>
      <c r="E148" t="n">
        <v>56.44</v>
      </c>
      <c r="F148" t="n">
        <v>53</v>
      </c>
      <c r="G148" t="n">
        <v>198.76</v>
      </c>
      <c r="H148" t="n">
        <v>2.21</v>
      </c>
      <c r="I148" t="n">
        <v>16</v>
      </c>
      <c r="J148" t="n">
        <v>301.69</v>
      </c>
      <c r="K148" t="n">
        <v>57.72</v>
      </c>
      <c r="L148" t="n">
        <v>37.5</v>
      </c>
      <c r="M148" t="n">
        <v>14</v>
      </c>
      <c r="N148" t="n">
        <v>86.47</v>
      </c>
      <c r="O148" t="n">
        <v>37443.23</v>
      </c>
      <c r="P148" t="n">
        <v>768.4299999999999</v>
      </c>
      <c r="Q148" t="n">
        <v>1367.13</v>
      </c>
      <c r="R148" t="n">
        <v>120.39</v>
      </c>
      <c r="S148" t="n">
        <v>104.26</v>
      </c>
      <c r="T148" t="n">
        <v>7169.01</v>
      </c>
      <c r="U148" t="n">
        <v>0.87</v>
      </c>
      <c r="V148" t="n">
        <v>0.9</v>
      </c>
      <c r="W148" t="n">
        <v>20.67</v>
      </c>
      <c r="X148" t="n">
        <v>0.43</v>
      </c>
      <c r="Y148" t="n">
        <v>1</v>
      </c>
      <c r="Z148" t="n">
        <v>10</v>
      </c>
      <c r="AA148" t="n">
        <v>1616.945786333489</v>
      </c>
      <c r="AB148" t="n">
        <v>2212.376559475028</v>
      </c>
      <c r="AC148" t="n">
        <v>2001.230445728734</v>
      </c>
      <c r="AD148" t="n">
        <v>1616945.786333489</v>
      </c>
      <c r="AE148" t="n">
        <v>2212376.559475028</v>
      </c>
      <c r="AF148" t="n">
        <v>2.232316769196645e-06</v>
      </c>
      <c r="AG148" t="n">
        <v>2.351666666666667</v>
      </c>
      <c r="AH148" t="n">
        <v>2001230.445728734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1.7715</v>
      </c>
      <c r="E149" t="n">
        <v>56.45</v>
      </c>
      <c r="F149" t="n">
        <v>53.01</v>
      </c>
      <c r="G149" t="n">
        <v>198.79</v>
      </c>
      <c r="H149" t="n">
        <v>2.22</v>
      </c>
      <c r="I149" t="n">
        <v>16</v>
      </c>
      <c r="J149" t="n">
        <v>302.22</v>
      </c>
      <c r="K149" t="n">
        <v>57.72</v>
      </c>
      <c r="L149" t="n">
        <v>37.75</v>
      </c>
      <c r="M149" t="n">
        <v>14</v>
      </c>
      <c r="N149" t="n">
        <v>86.75</v>
      </c>
      <c r="O149" t="n">
        <v>37508.53</v>
      </c>
      <c r="P149" t="n">
        <v>767.4</v>
      </c>
      <c r="Q149" t="n">
        <v>1367.21</v>
      </c>
      <c r="R149" t="n">
        <v>120.72</v>
      </c>
      <c r="S149" t="n">
        <v>104.26</v>
      </c>
      <c r="T149" t="n">
        <v>7338.6</v>
      </c>
      <c r="U149" t="n">
        <v>0.86</v>
      </c>
      <c r="V149" t="n">
        <v>0.9</v>
      </c>
      <c r="W149" t="n">
        <v>20.67</v>
      </c>
      <c r="X149" t="n">
        <v>0.44</v>
      </c>
      <c r="Y149" t="n">
        <v>1</v>
      </c>
      <c r="Z149" t="n">
        <v>10</v>
      </c>
      <c r="AA149" t="n">
        <v>1615.915872379881</v>
      </c>
      <c r="AB149" t="n">
        <v>2210.967385767105</v>
      </c>
      <c r="AC149" t="n">
        <v>1999.955761581707</v>
      </c>
      <c r="AD149" t="n">
        <v>1615915.87237988</v>
      </c>
      <c r="AE149" t="n">
        <v>2210967.385767105</v>
      </c>
      <c r="AF149" t="n">
        <v>2.231938794802944e-06</v>
      </c>
      <c r="AG149" t="n">
        <v>2.352083333333333</v>
      </c>
      <c r="AH149" t="n">
        <v>1999955.761581707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1.7717</v>
      </c>
      <c r="E150" t="n">
        <v>56.44</v>
      </c>
      <c r="F150" t="n">
        <v>53</v>
      </c>
      <c r="G150" t="n">
        <v>198.76</v>
      </c>
      <c r="H150" t="n">
        <v>2.24</v>
      </c>
      <c r="I150" t="n">
        <v>16</v>
      </c>
      <c r="J150" t="n">
        <v>302.75</v>
      </c>
      <c r="K150" t="n">
        <v>57.72</v>
      </c>
      <c r="L150" t="n">
        <v>38</v>
      </c>
      <c r="M150" t="n">
        <v>14</v>
      </c>
      <c r="N150" t="n">
        <v>87.03</v>
      </c>
      <c r="O150" t="n">
        <v>37573.94</v>
      </c>
      <c r="P150" t="n">
        <v>767.17</v>
      </c>
      <c r="Q150" t="n">
        <v>1367.18</v>
      </c>
      <c r="R150" t="n">
        <v>120.36</v>
      </c>
      <c r="S150" t="n">
        <v>104.26</v>
      </c>
      <c r="T150" t="n">
        <v>7154.55</v>
      </c>
      <c r="U150" t="n">
        <v>0.87</v>
      </c>
      <c r="V150" t="n">
        <v>0.9</v>
      </c>
      <c r="W150" t="n">
        <v>20.67</v>
      </c>
      <c r="X150" t="n">
        <v>0.43</v>
      </c>
      <c r="Y150" t="n">
        <v>1</v>
      </c>
      <c r="Z150" t="n">
        <v>10</v>
      </c>
      <c r="AA150" t="n">
        <v>1615.315577894888</v>
      </c>
      <c r="AB150" t="n">
        <v>2210.146036369614</v>
      </c>
      <c r="AC150" t="n">
        <v>1999.212800617941</v>
      </c>
      <c r="AD150" t="n">
        <v>1615315.577894888</v>
      </c>
      <c r="AE150" t="n">
        <v>2210146.036369614</v>
      </c>
      <c r="AF150" t="n">
        <v>2.232190777732078e-06</v>
      </c>
      <c r="AG150" t="n">
        <v>2.351666666666667</v>
      </c>
      <c r="AH150" t="n">
        <v>1999212.800617941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1.772</v>
      </c>
      <c r="E151" t="n">
        <v>56.43</v>
      </c>
      <c r="F151" t="n">
        <v>53</v>
      </c>
      <c r="G151" t="n">
        <v>198.73</v>
      </c>
      <c r="H151" t="n">
        <v>2.25</v>
      </c>
      <c r="I151" t="n">
        <v>16</v>
      </c>
      <c r="J151" t="n">
        <v>303.29</v>
      </c>
      <c r="K151" t="n">
        <v>57.72</v>
      </c>
      <c r="L151" t="n">
        <v>38.25</v>
      </c>
      <c r="M151" t="n">
        <v>14</v>
      </c>
      <c r="N151" t="n">
        <v>87.31</v>
      </c>
      <c r="O151" t="n">
        <v>37639.48</v>
      </c>
      <c r="P151" t="n">
        <v>766.76</v>
      </c>
      <c r="Q151" t="n">
        <v>1367.19</v>
      </c>
      <c r="R151" t="n">
        <v>120.34</v>
      </c>
      <c r="S151" t="n">
        <v>104.26</v>
      </c>
      <c r="T151" t="n">
        <v>7148.13</v>
      </c>
      <c r="U151" t="n">
        <v>0.87</v>
      </c>
      <c r="V151" t="n">
        <v>0.9</v>
      </c>
      <c r="W151" t="n">
        <v>20.66</v>
      </c>
      <c r="X151" t="n">
        <v>0.42</v>
      </c>
      <c r="Y151" t="n">
        <v>1</v>
      </c>
      <c r="Z151" t="n">
        <v>10</v>
      </c>
      <c r="AA151" t="n">
        <v>1614.482537017725</v>
      </c>
      <c r="AB151" t="n">
        <v>2209.00623309031</v>
      </c>
      <c r="AC151" t="n">
        <v>1998.181778563891</v>
      </c>
      <c r="AD151" t="n">
        <v>1614482.537017725</v>
      </c>
      <c r="AE151" t="n">
        <v>2209006.23309031</v>
      </c>
      <c r="AF151" t="n">
        <v>2.232568752125778e-06</v>
      </c>
      <c r="AG151" t="n">
        <v>2.35125</v>
      </c>
      <c r="AH151" t="n">
        <v>1998181.778563891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1.7713</v>
      </c>
      <c r="E152" t="n">
        <v>56.45</v>
      </c>
      <c r="F152" t="n">
        <v>53.02</v>
      </c>
      <c r="G152" t="n">
        <v>198.81</v>
      </c>
      <c r="H152" t="n">
        <v>2.26</v>
      </c>
      <c r="I152" t="n">
        <v>16</v>
      </c>
      <c r="J152" t="n">
        <v>303.82</v>
      </c>
      <c r="K152" t="n">
        <v>57.72</v>
      </c>
      <c r="L152" t="n">
        <v>38.5</v>
      </c>
      <c r="M152" t="n">
        <v>14</v>
      </c>
      <c r="N152" t="n">
        <v>87.59</v>
      </c>
      <c r="O152" t="n">
        <v>37705.13</v>
      </c>
      <c r="P152" t="n">
        <v>766.51</v>
      </c>
      <c r="Q152" t="n">
        <v>1367.23</v>
      </c>
      <c r="R152" t="n">
        <v>120.73</v>
      </c>
      <c r="S152" t="n">
        <v>104.26</v>
      </c>
      <c r="T152" t="n">
        <v>7340.91</v>
      </c>
      <c r="U152" t="n">
        <v>0.86</v>
      </c>
      <c r="V152" t="n">
        <v>0.9</v>
      </c>
      <c r="W152" t="n">
        <v>20.67</v>
      </c>
      <c r="X152" t="n">
        <v>0.44</v>
      </c>
      <c r="Y152" t="n">
        <v>1</v>
      </c>
      <c r="Z152" t="n">
        <v>10</v>
      </c>
      <c r="AA152" t="n">
        <v>1614.982904913325</v>
      </c>
      <c r="AB152" t="n">
        <v>2209.690858519744</v>
      </c>
      <c r="AC152" t="n">
        <v>1998.801064303217</v>
      </c>
      <c r="AD152" t="n">
        <v>1614982.904913326</v>
      </c>
      <c r="AE152" t="n">
        <v>2209690.858519744</v>
      </c>
      <c r="AF152" t="n">
        <v>2.23168681187381e-06</v>
      </c>
      <c r="AG152" t="n">
        <v>2.352083333333333</v>
      </c>
      <c r="AH152" t="n">
        <v>1998801.064303217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1.7714</v>
      </c>
      <c r="E153" t="n">
        <v>56.45</v>
      </c>
      <c r="F153" t="n">
        <v>53.01</v>
      </c>
      <c r="G153" t="n">
        <v>198.8</v>
      </c>
      <c r="H153" t="n">
        <v>2.27</v>
      </c>
      <c r="I153" t="n">
        <v>16</v>
      </c>
      <c r="J153" t="n">
        <v>304.35</v>
      </c>
      <c r="K153" t="n">
        <v>57.72</v>
      </c>
      <c r="L153" t="n">
        <v>38.75</v>
      </c>
      <c r="M153" t="n">
        <v>14</v>
      </c>
      <c r="N153" t="n">
        <v>87.88</v>
      </c>
      <c r="O153" t="n">
        <v>37770.91</v>
      </c>
      <c r="P153" t="n">
        <v>765.25</v>
      </c>
      <c r="Q153" t="n">
        <v>1367.18</v>
      </c>
      <c r="R153" t="n">
        <v>120.99</v>
      </c>
      <c r="S153" t="n">
        <v>104.26</v>
      </c>
      <c r="T153" t="n">
        <v>7470.76</v>
      </c>
      <c r="U153" t="n">
        <v>0.86</v>
      </c>
      <c r="V153" t="n">
        <v>0.9</v>
      </c>
      <c r="W153" t="n">
        <v>20.66</v>
      </c>
      <c r="X153" t="n">
        <v>0.44</v>
      </c>
      <c r="Y153" t="n">
        <v>1</v>
      </c>
      <c r="Z153" t="n">
        <v>10</v>
      </c>
      <c r="AA153" t="n">
        <v>1613.070134187546</v>
      </c>
      <c r="AB153" t="n">
        <v>2207.073721227243</v>
      </c>
      <c r="AC153" t="n">
        <v>1996.433702920738</v>
      </c>
      <c r="AD153" t="n">
        <v>1613070.134187546</v>
      </c>
      <c r="AE153" t="n">
        <v>2207073.721227244</v>
      </c>
      <c r="AF153" t="n">
        <v>2.231812803338377e-06</v>
      </c>
      <c r="AG153" t="n">
        <v>2.352083333333333</v>
      </c>
      <c r="AH153" t="n">
        <v>1996433.702920738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1.774</v>
      </c>
      <c r="E154" t="n">
        <v>56.37</v>
      </c>
      <c r="F154" t="n">
        <v>52.98</v>
      </c>
      <c r="G154" t="n">
        <v>211.91</v>
      </c>
      <c r="H154" t="n">
        <v>2.28</v>
      </c>
      <c r="I154" t="n">
        <v>15</v>
      </c>
      <c r="J154" t="n">
        <v>304.89</v>
      </c>
      <c r="K154" t="n">
        <v>57.72</v>
      </c>
      <c r="L154" t="n">
        <v>39</v>
      </c>
      <c r="M154" t="n">
        <v>13</v>
      </c>
      <c r="N154" t="n">
        <v>88.16</v>
      </c>
      <c r="O154" t="n">
        <v>37836.81</v>
      </c>
      <c r="P154" t="n">
        <v>763.1799999999999</v>
      </c>
      <c r="Q154" t="n">
        <v>1367.23</v>
      </c>
      <c r="R154" t="n">
        <v>119.48</v>
      </c>
      <c r="S154" t="n">
        <v>104.26</v>
      </c>
      <c r="T154" t="n">
        <v>6721.82</v>
      </c>
      <c r="U154" t="n">
        <v>0.87</v>
      </c>
      <c r="V154" t="n">
        <v>0.9</v>
      </c>
      <c r="W154" t="n">
        <v>20.67</v>
      </c>
      <c r="X154" t="n">
        <v>0.4</v>
      </c>
      <c r="Y154" t="n">
        <v>1</v>
      </c>
      <c r="Z154" t="n">
        <v>10</v>
      </c>
      <c r="AA154" t="n">
        <v>1607.579602683612</v>
      </c>
      <c r="AB154" t="n">
        <v>2199.561333798407</v>
      </c>
      <c r="AC154" t="n">
        <v>1989.638287204407</v>
      </c>
      <c r="AD154" t="n">
        <v>1607579.602683612</v>
      </c>
      <c r="AE154" t="n">
        <v>2199561.333798407</v>
      </c>
      <c r="AF154" t="n">
        <v>2.235088581417117e-06</v>
      </c>
      <c r="AG154" t="n">
        <v>2.34875</v>
      </c>
      <c r="AH154" t="n">
        <v>1989638.287204407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1.7742</v>
      </c>
      <c r="E155" t="n">
        <v>56.36</v>
      </c>
      <c r="F155" t="n">
        <v>52.97</v>
      </c>
      <c r="G155" t="n">
        <v>211.88</v>
      </c>
      <c r="H155" t="n">
        <v>2.29</v>
      </c>
      <c r="I155" t="n">
        <v>15</v>
      </c>
      <c r="J155" t="n">
        <v>305.42</v>
      </c>
      <c r="K155" t="n">
        <v>57.72</v>
      </c>
      <c r="L155" t="n">
        <v>39.25</v>
      </c>
      <c r="M155" t="n">
        <v>13</v>
      </c>
      <c r="N155" t="n">
        <v>88.45</v>
      </c>
      <c r="O155" t="n">
        <v>37902.83</v>
      </c>
      <c r="P155" t="n">
        <v>764.7</v>
      </c>
      <c r="Q155" t="n">
        <v>1367.17</v>
      </c>
      <c r="R155" t="n">
        <v>119.26</v>
      </c>
      <c r="S155" t="n">
        <v>104.26</v>
      </c>
      <c r="T155" t="n">
        <v>6609.88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1609.366742377758</v>
      </c>
      <c r="AB155" t="n">
        <v>2202.006577170976</v>
      </c>
      <c r="AC155" t="n">
        <v>1991.85015998142</v>
      </c>
      <c r="AD155" t="n">
        <v>1609366.742377758</v>
      </c>
      <c r="AE155" t="n">
        <v>2202006.577170976</v>
      </c>
      <c r="AF155" t="n">
        <v>2.23534056434625e-06</v>
      </c>
      <c r="AG155" t="n">
        <v>2.348333333333333</v>
      </c>
      <c r="AH155" t="n">
        <v>1991850.15998142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1.7743</v>
      </c>
      <c r="E156" t="n">
        <v>56.36</v>
      </c>
      <c r="F156" t="n">
        <v>52.97</v>
      </c>
      <c r="G156" t="n">
        <v>211.88</v>
      </c>
      <c r="H156" t="n">
        <v>2.3</v>
      </c>
      <c r="I156" t="n">
        <v>15</v>
      </c>
      <c r="J156" t="n">
        <v>305.96</v>
      </c>
      <c r="K156" t="n">
        <v>57.72</v>
      </c>
      <c r="L156" t="n">
        <v>39.5</v>
      </c>
      <c r="M156" t="n">
        <v>13</v>
      </c>
      <c r="N156" t="n">
        <v>88.73</v>
      </c>
      <c r="O156" t="n">
        <v>37968.98</v>
      </c>
      <c r="P156" t="n">
        <v>764.92</v>
      </c>
      <c r="Q156" t="n">
        <v>1367.15</v>
      </c>
      <c r="R156" t="n">
        <v>119.26</v>
      </c>
      <c r="S156" t="n">
        <v>104.26</v>
      </c>
      <c r="T156" t="n">
        <v>6613.46</v>
      </c>
      <c r="U156" t="n">
        <v>0.87</v>
      </c>
      <c r="V156" t="n">
        <v>0.9</v>
      </c>
      <c r="W156" t="n">
        <v>20.67</v>
      </c>
      <c r="X156" t="n">
        <v>0.39</v>
      </c>
      <c r="Y156" t="n">
        <v>1</v>
      </c>
      <c r="Z156" t="n">
        <v>10</v>
      </c>
      <c r="AA156" t="n">
        <v>1609.577304713564</v>
      </c>
      <c r="AB156" t="n">
        <v>2202.294677848182</v>
      </c>
      <c r="AC156" t="n">
        <v>1992.110764734343</v>
      </c>
      <c r="AD156" t="n">
        <v>1609577.304713564</v>
      </c>
      <c r="AE156" t="n">
        <v>2202294.677848182</v>
      </c>
      <c r="AF156" t="n">
        <v>2.235466555810818e-06</v>
      </c>
      <c r="AG156" t="n">
        <v>2.348333333333333</v>
      </c>
      <c r="AH156" t="n">
        <v>1992110.764734343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1.7742</v>
      </c>
      <c r="E157" t="n">
        <v>56.36</v>
      </c>
      <c r="F157" t="n">
        <v>52.97</v>
      </c>
      <c r="G157" t="n">
        <v>211.89</v>
      </c>
      <c r="H157" t="n">
        <v>2.31</v>
      </c>
      <c r="I157" t="n">
        <v>15</v>
      </c>
      <c r="J157" t="n">
        <v>306.49</v>
      </c>
      <c r="K157" t="n">
        <v>57.72</v>
      </c>
      <c r="L157" t="n">
        <v>39.75</v>
      </c>
      <c r="M157" t="n">
        <v>13</v>
      </c>
      <c r="N157" t="n">
        <v>89.02</v>
      </c>
      <c r="O157" t="n">
        <v>38035.25</v>
      </c>
      <c r="P157" t="n">
        <v>765.6900000000001</v>
      </c>
      <c r="Q157" t="n">
        <v>1367.17</v>
      </c>
      <c r="R157" t="n">
        <v>119.18</v>
      </c>
      <c r="S157" t="n">
        <v>104.26</v>
      </c>
      <c r="T157" t="n">
        <v>6570.99</v>
      </c>
      <c r="U157" t="n">
        <v>0.87</v>
      </c>
      <c r="V157" t="n">
        <v>0.9</v>
      </c>
      <c r="W157" t="n">
        <v>20.67</v>
      </c>
      <c r="X157" t="n">
        <v>0.4</v>
      </c>
      <c r="Y157" t="n">
        <v>1</v>
      </c>
      <c r="Z157" t="n">
        <v>10</v>
      </c>
      <c r="AA157" t="n">
        <v>1610.716343194725</v>
      </c>
      <c r="AB157" t="n">
        <v>2203.853160548936</v>
      </c>
      <c r="AC157" t="n">
        <v>1993.520508033482</v>
      </c>
      <c r="AD157" t="n">
        <v>1610716.343194725</v>
      </c>
      <c r="AE157" t="n">
        <v>2203853.160548936</v>
      </c>
      <c r="AF157" t="n">
        <v>2.23534056434625e-06</v>
      </c>
      <c r="AG157" t="n">
        <v>2.348333333333333</v>
      </c>
      <c r="AH157" t="n">
        <v>1993520.508033482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1.7741</v>
      </c>
      <c r="E158" t="n">
        <v>56.37</v>
      </c>
      <c r="F158" t="n">
        <v>52.97</v>
      </c>
      <c r="G158" t="n">
        <v>211.89</v>
      </c>
      <c r="H158" t="n">
        <v>2.32</v>
      </c>
      <c r="I158" t="n">
        <v>15</v>
      </c>
      <c r="J158" t="n">
        <v>307.03</v>
      </c>
      <c r="K158" t="n">
        <v>57.72</v>
      </c>
      <c r="L158" t="n">
        <v>40</v>
      </c>
      <c r="M158" t="n">
        <v>13</v>
      </c>
      <c r="N158" t="n">
        <v>89.31</v>
      </c>
      <c r="O158" t="n">
        <v>38101.64</v>
      </c>
      <c r="P158" t="n">
        <v>766.3</v>
      </c>
      <c r="Q158" t="n">
        <v>1367.23</v>
      </c>
      <c r="R158" t="n">
        <v>119.2</v>
      </c>
      <c r="S158" t="n">
        <v>104.26</v>
      </c>
      <c r="T158" t="n">
        <v>6580.29</v>
      </c>
      <c r="U158" t="n">
        <v>0.87</v>
      </c>
      <c r="V158" t="n">
        <v>0.9</v>
      </c>
      <c r="W158" t="n">
        <v>20.67</v>
      </c>
      <c r="X158" t="n">
        <v>0.4</v>
      </c>
      <c r="Y158" t="n">
        <v>1</v>
      </c>
      <c r="Z158" t="n">
        <v>10</v>
      </c>
      <c r="AA158" t="n">
        <v>1611.641456214796</v>
      </c>
      <c r="AB158" t="n">
        <v>2205.118940996103</v>
      </c>
      <c r="AC158" t="n">
        <v>1994.665484171305</v>
      </c>
      <c r="AD158" t="n">
        <v>1611641.456214796</v>
      </c>
      <c r="AE158" t="n">
        <v>2205118.940996103</v>
      </c>
      <c r="AF158" t="n">
        <v>2.235214572881684e-06</v>
      </c>
      <c r="AG158" t="n">
        <v>2.34875</v>
      </c>
      <c r="AH158" t="n">
        <v>1994665.484171306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0.6598000000000001</v>
      </c>
      <c r="E2" t="n">
        <v>151.56</v>
      </c>
      <c r="F2" t="n">
        <v>87.39</v>
      </c>
      <c r="G2" t="n">
        <v>4.62</v>
      </c>
      <c r="H2" t="n">
        <v>0.06</v>
      </c>
      <c r="I2" t="n">
        <v>1136</v>
      </c>
      <c r="J2" t="n">
        <v>285.18</v>
      </c>
      <c r="K2" t="n">
        <v>61.2</v>
      </c>
      <c r="L2" t="n">
        <v>1</v>
      </c>
      <c r="M2" t="n">
        <v>1134</v>
      </c>
      <c r="N2" t="n">
        <v>77.98</v>
      </c>
      <c r="O2" t="n">
        <v>35406.83</v>
      </c>
      <c r="P2" t="n">
        <v>1567.01</v>
      </c>
      <c r="Q2" t="n">
        <v>1372.48</v>
      </c>
      <c r="R2" t="n">
        <v>1242.84</v>
      </c>
      <c r="S2" t="n">
        <v>104.26</v>
      </c>
      <c r="T2" t="n">
        <v>562795.6899999999</v>
      </c>
      <c r="U2" t="n">
        <v>0.08</v>
      </c>
      <c r="V2" t="n">
        <v>0.55</v>
      </c>
      <c r="W2" t="n">
        <v>22.52</v>
      </c>
      <c r="X2" t="n">
        <v>34.7</v>
      </c>
      <c r="Y2" t="n">
        <v>1</v>
      </c>
      <c r="Z2" t="n">
        <v>10</v>
      </c>
      <c r="AA2" t="n">
        <v>8406.737583285689</v>
      </c>
      <c r="AB2" t="n">
        <v>11502.46924053898</v>
      </c>
      <c r="AC2" t="n">
        <v>10404.68972003848</v>
      </c>
      <c r="AD2" t="n">
        <v>8406737.583285689</v>
      </c>
      <c r="AE2" t="n">
        <v>11502469.24053898</v>
      </c>
      <c r="AF2" t="n">
        <v>7.701971854269775e-07</v>
      </c>
      <c r="AG2" t="n">
        <v>6.315</v>
      </c>
      <c r="AH2" t="n">
        <v>10404689.72003848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0.8194</v>
      </c>
      <c r="E3" t="n">
        <v>122.04</v>
      </c>
      <c r="F3" t="n">
        <v>76.36</v>
      </c>
      <c r="G3" t="n">
        <v>5.78</v>
      </c>
      <c r="H3" t="n">
        <v>0.08</v>
      </c>
      <c r="I3" t="n">
        <v>793</v>
      </c>
      <c r="J3" t="n">
        <v>285.68</v>
      </c>
      <c r="K3" t="n">
        <v>61.2</v>
      </c>
      <c r="L3" t="n">
        <v>1.25</v>
      </c>
      <c r="M3" t="n">
        <v>791</v>
      </c>
      <c r="N3" t="n">
        <v>78.23999999999999</v>
      </c>
      <c r="O3" t="n">
        <v>35468.6</v>
      </c>
      <c r="P3" t="n">
        <v>1370.2</v>
      </c>
      <c r="Q3" t="n">
        <v>1370.61</v>
      </c>
      <c r="R3" t="n">
        <v>881.79</v>
      </c>
      <c r="S3" t="n">
        <v>104.26</v>
      </c>
      <c r="T3" t="n">
        <v>383985.85</v>
      </c>
      <c r="U3" t="n">
        <v>0.12</v>
      </c>
      <c r="V3" t="n">
        <v>0.63</v>
      </c>
      <c r="W3" t="n">
        <v>21.93</v>
      </c>
      <c r="X3" t="n">
        <v>23.7</v>
      </c>
      <c r="Y3" t="n">
        <v>1</v>
      </c>
      <c r="Z3" t="n">
        <v>10</v>
      </c>
      <c r="AA3" t="n">
        <v>5924.56861588271</v>
      </c>
      <c r="AB3" t="n">
        <v>8106.256153771703</v>
      </c>
      <c r="AC3" t="n">
        <v>7332.606443657393</v>
      </c>
      <c r="AD3" t="n">
        <v>5924568.615882711</v>
      </c>
      <c r="AE3" t="n">
        <v>8106256.153771703</v>
      </c>
      <c r="AF3" t="n">
        <v>9.565013242480528e-07</v>
      </c>
      <c r="AG3" t="n">
        <v>5.085</v>
      </c>
      <c r="AH3" t="n">
        <v>7332606.443657394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0.9382</v>
      </c>
      <c r="E4" t="n">
        <v>106.59</v>
      </c>
      <c r="F4" t="n">
        <v>70.70999999999999</v>
      </c>
      <c r="G4" t="n">
        <v>6.94</v>
      </c>
      <c r="H4" t="n">
        <v>0.09</v>
      </c>
      <c r="I4" t="n">
        <v>611</v>
      </c>
      <c r="J4" t="n">
        <v>286.19</v>
      </c>
      <c r="K4" t="n">
        <v>61.2</v>
      </c>
      <c r="L4" t="n">
        <v>1.5</v>
      </c>
      <c r="M4" t="n">
        <v>609</v>
      </c>
      <c r="N4" t="n">
        <v>78.48999999999999</v>
      </c>
      <c r="O4" t="n">
        <v>35530.47</v>
      </c>
      <c r="P4" t="n">
        <v>1269.45</v>
      </c>
      <c r="Q4" t="n">
        <v>1369.61</v>
      </c>
      <c r="R4" t="n">
        <v>696.8200000000001</v>
      </c>
      <c r="S4" t="n">
        <v>104.26</v>
      </c>
      <c r="T4" t="n">
        <v>292409.68</v>
      </c>
      <c r="U4" t="n">
        <v>0.15</v>
      </c>
      <c r="V4" t="n">
        <v>0.68</v>
      </c>
      <c r="W4" t="n">
        <v>21.66</v>
      </c>
      <c r="X4" t="n">
        <v>18.08</v>
      </c>
      <c r="Y4" t="n">
        <v>1</v>
      </c>
      <c r="Z4" t="n">
        <v>10</v>
      </c>
      <c r="AA4" t="n">
        <v>4796.568076106144</v>
      </c>
      <c r="AB4" t="n">
        <v>6562.876051377659</v>
      </c>
      <c r="AC4" t="n">
        <v>5936.524372088317</v>
      </c>
      <c r="AD4" t="n">
        <v>4796568.076106144</v>
      </c>
      <c r="AE4" t="n">
        <v>6562876.051377659</v>
      </c>
      <c r="AF4" t="n">
        <v>1.095178841114868e-06</v>
      </c>
      <c r="AG4" t="n">
        <v>4.44125</v>
      </c>
      <c r="AH4" t="n">
        <v>5936524.372088317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1.0304</v>
      </c>
      <c r="E5" t="n">
        <v>97.05</v>
      </c>
      <c r="F5" t="n">
        <v>67.27</v>
      </c>
      <c r="G5" t="n">
        <v>8.1</v>
      </c>
      <c r="H5" t="n">
        <v>0.11</v>
      </c>
      <c r="I5" t="n">
        <v>498</v>
      </c>
      <c r="J5" t="n">
        <v>286.69</v>
      </c>
      <c r="K5" t="n">
        <v>61.2</v>
      </c>
      <c r="L5" t="n">
        <v>1.75</v>
      </c>
      <c r="M5" t="n">
        <v>496</v>
      </c>
      <c r="N5" t="n">
        <v>78.73999999999999</v>
      </c>
      <c r="O5" t="n">
        <v>35592.57</v>
      </c>
      <c r="P5" t="n">
        <v>1207.78</v>
      </c>
      <c r="Q5" t="n">
        <v>1369.19</v>
      </c>
      <c r="R5" t="n">
        <v>584.35</v>
      </c>
      <c r="S5" t="n">
        <v>104.26</v>
      </c>
      <c r="T5" t="n">
        <v>236741.13</v>
      </c>
      <c r="U5" t="n">
        <v>0.18</v>
      </c>
      <c r="V5" t="n">
        <v>0.71</v>
      </c>
      <c r="W5" t="n">
        <v>21.47</v>
      </c>
      <c r="X5" t="n">
        <v>14.64</v>
      </c>
      <c r="Y5" t="n">
        <v>1</v>
      </c>
      <c r="Z5" t="n">
        <v>10</v>
      </c>
      <c r="AA5" t="n">
        <v>4157.291555224831</v>
      </c>
      <c r="AB5" t="n">
        <v>5688.189712618157</v>
      </c>
      <c r="AC5" t="n">
        <v>5145.316869870067</v>
      </c>
      <c r="AD5" t="n">
        <v>4157291.555224832</v>
      </c>
      <c r="AE5" t="n">
        <v>5688189.712618156</v>
      </c>
      <c r="AF5" t="n">
        <v>1.202805668178171e-06</v>
      </c>
      <c r="AG5" t="n">
        <v>4.04375</v>
      </c>
      <c r="AH5" t="n">
        <v>5145316.869870068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1.1051</v>
      </c>
      <c r="E6" t="n">
        <v>90.48999999999999</v>
      </c>
      <c r="F6" t="n">
        <v>64.90000000000001</v>
      </c>
      <c r="G6" t="n">
        <v>9.27</v>
      </c>
      <c r="H6" t="n">
        <v>0.12</v>
      </c>
      <c r="I6" t="n">
        <v>420</v>
      </c>
      <c r="J6" t="n">
        <v>287.19</v>
      </c>
      <c r="K6" t="n">
        <v>61.2</v>
      </c>
      <c r="L6" t="n">
        <v>2</v>
      </c>
      <c r="M6" t="n">
        <v>418</v>
      </c>
      <c r="N6" t="n">
        <v>78.98999999999999</v>
      </c>
      <c r="O6" t="n">
        <v>35654.65</v>
      </c>
      <c r="P6" t="n">
        <v>1165.45</v>
      </c>
      <c r="Q6" t="n">
        <v>1369.37</v>
      </c>
      <c r="R6" t="n">
        <v>506.2</v>
      </c>
      <c r="S6" t="n">
        <v>104.26</v>
      </c>
      <c r="T6" t="n">
        <v>198056.11</v>
      </c>
      <c r="U6" t="n">
        <v>0.21</v>
      </c>
      <c r="V6" t="n">
        <v>0.74</v>
      </c>
      <c r="W6" t="n">
        <v>21.36</v>
      </c>
      <c r="X6" t="n">
        <v>12.28</v>
      </c>
      <c r="Y6" t="n">
        <v>1</v>
      </c>
      <c r="Z6" t="n">
        <v>10</v>
      </c>
      <c r="AA6" t="n">
        <v>3741.586888510925</v>
      </c>
      <c r="AB6" t="n">
        <v>5119.404248024604</v>
      </c>
      <c r="AC6" t="n">
        <v>4630.815491721932</v>
      </c>
      <c r="AD6" t="n">
        <v>3741586.888510925</v>
      </c>
      <c r="AE6" t="n">
        <v>5119404.248024604</v>
      </c>
      <c r="AF6" t="n">
        <v>1.290004409844427e-06</v>
      </c>
      <c r="AG6" t="n">
        <v>3.770416666666666</v>
      </c>
      <c r="AH6" t="n">
        <v>4630815.491721932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1.1658</v>
      </c>
      <c r="E7" t="n">
        <v>85.78</v>
      </c>
      <c r="F7" t="n">
        <v>63.22</v>
      </c>
      <c r="G7" t="n">
        <v>10.42</v>
      </c>
      <c r="H7" t="n">
        <v>0.14</v>
      </c>
      <c r="I7" t="n">
        <v>364</v>
      </c>
      <c r="J7" t="n">
        <v>287.7</v>
      </c>
      <c r="K7" t="n">
        <v>61.2</v>
      </c>
      <c r="L7" t="n">
        <v>2.25</v>
      </c>
      <c r="M7" t="n">
        <v>362</v>
      </c>
      <c r="N7" t="n">
        <v>79.25</v>
      </c>
      <c r="O7" t="n">
        <v>35716.83</v>
      </c>
      <c r="P7" t="n">
        <v>1135.07</v>
      </c>
      <c r="Q7" t="n">
        <v>1368.78</v>
      </c>
      <c r="R7" t="n">
        <v>452</v>
      </c>
      <c r="S7" t="n">
        <v>104.26</v>
      </c>
      <c r="T7" t="n">
        <v>171236</v>
      </c>
      <c r="U7" t="n">
        <v>0.23</v>
      </c>
      <c r="V7" t="n">
        <v>0.76</v>
      </c>
      <c r="W7" t="n">
        <v>21.25</v>
      </c>
      <c r="X7" t="n">
        <v>10.61</v>
      </c>
      <c r="Y7" t="n">
        <v>1</v>
      </c>
      <c r="Z7" t="n">
        <v>10</v>
      </c>
      <c r="AA7" t="n">
        <v>3455.567307824233</v>
      </c>
      <c r="AB7" t="n">
        <v>4728.059639435706</v>
      </c>
      <c r="AC7" t="n">
        <v>4276.820263321165</v>
      </c>
      <c r="AD7" t="n">
        <v>3455567.307824234</v>
      </c>
      <c r="AE7" t="n">
        <v>4728059.639435707</v>
      </c>
      <c r="AF7" t="n">
        <v>1.360860683193043e-06</v>
      </c>
      <c r="AG7" t="n">
        <v>3.574166666666667</v>
      </c>
      <c r="AH7" t="n">
        <v>4276820.263321165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1.2168</v>
      </c>
      <c r="E8" t="n">
        <v>82.18000000000001</v>
      </c>
      <c r="F8" t="n">
        <v>61.94</v>
      </c>
      <c r="G8" t="n">
        <v>11.58</v>
      </c>
      <c r="H8" t="n">
        <v>0.15</v>
      </c>
      <c r="I8" t="n">
        <v>321</v>
      </c>
      <c r="J8" t="n">
        <v>288.2</v>
      </c>
      <c r="K8" t="n">
        <v>61.2</v>
      </c>
      <c r="L8" t="n">
        <v>2.5</v>
      </c>
      <c r="M8" t="n">
        <v>319</v>
      </c>
      <c r="N8" t="n">
        <v>79.5</v>
      </c>
      <c r="O8" t="n">
        <v>35779.11</v>
      </c>
      <c r="P8" t="n">
        <v>1112.02</v>
      </c>
      <c r="Q8" t="n">
        <v>1368.59</v>
      </c>
      <c r="R8" t="n">
        <v>410.1</v>
      </c>
      <c r="S8" t="n">
        <v>104.26</v>
      </c>
      <c r="T8" t="n">
        <v>150501.01</v>
      </c>
      <c r="U8" t="n">
        <v>0.25</v>
      </c>
      <c r="V8" t="n">
        <v>0.77</v>
      </c>
      <c r="W8" t="n">
        <v>21.19</v>
      </c>
      <c r="X8" t="n">
        <v>9.33</v>
      </c>
      <c r="Y8" t="n">
        <v>1</v>
      </c>
      <c r="Z8" t="n">
        <v>10</v>
      </c>
      <c r="AA8" t="n">
        <v>3244.250883643327</v>
      </c>
      <c r="AB8" t="n">
        <v>4438.927185248695</v>
      </c>
      <c r="AC8" t="n">
        <v>4015.282204761826</v>
      </c>
      <c r="AD8" t="n">
        <v>3244250.883643327</v>
      </c>
      <c r="AE8" t="n">
        <v>4438927.185248695</v>
      </c>
      <c r="AF8" t="n">
        <v>1.420393960635869e-06</v>
      </c>
      <c r="AG8" t="n">
        <v>3.424166666666667</v>
      </c>
      <c r="AH8" t="n">
        <v>4015282.204761826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1.2605</v>
      </c>
      <c r="E9" t="n">
        <v>79.34</v>
      </c>
      <c r="F9" t="n">
        <v>60.92</v>
      </c>
      <c r="G9" t="n">
        <v>12.74</v>
      </c>
      <c r="H9" t="n">
        <v>0.17</v>
      </c>
      <c r="I9" t="n">
        <v>287</v>
      </c>
      <c r="J9" t="n">
        <v>288.71</v>
      </c>
      <c r="K9" t="n">
        <v>61.2</v>
      </c>
      <c r="L9" t="n">
        <v>2.75</v>
      </c>
      <c r="M9" t="n">
        <v>285</v>
      </c>
      <c r="N9" t="n">
        <v>79.76000000000001</v>
      </c>
      <c r="O9" t="n">
        <v>35841.5</v>
      </c>
      <c r="P9" t="n">
        <v>1093.64</v>
      </c>
      <c r="Q9" t="n">
        <v>1368.38</v>
      </c>
      <c r="R9" t="n">
        <v>377.53</v>
      </c>
      <c r="S9" t="n">
        <v>104.26</v>
      </c>
      <c r="T9" t="n">
        <v>134384.04</v>
      </c>
      <c r="U9" t="n">
        <v>0.28</v>
      </c>
      <c r="V9" t="n">
        <v>0.79</v>
      </c>
      <c r="W9" t="n">
        <v>21.12</v>
      </c>
      <c r="X9" t="n">
        <v>8.32</v>
      </c>
      <c r="Y9" t="n">
        <v>1</v>
      </c>
      <c r="Z9" t="n">
        <v>10</v>
      </c>
      <c r="AA9" t="n">
        <v>3080.695885375707</v>
      </c>
      <c r="AB9" t="n">
        <v>4215.14402108165</v>
      </c>
      <c r="AC9" t="n">
        <v>3812.856591701247</v>
      </c>
      <c r="AD9" t="n">
        <v>3080695.885375707</v>
      </c>
      <c r="AE9" t="n">
        <v>4215144.02108165</v>
      </c>
      <c r="AF9" t="n">
        <v>1.471405808170211e-06</v>
      </c>
      <c r="AG9" t="n">
        <v>3.305833333333334</v>
      </c>
      <c r="AH9" t="n">
        <v>3812856.591701247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1.2991</v>
      </c>
      <c r="E10" t="n">
        <v>76.97</v>
      </c>
      <c r="F10" t="n">
        <v>60.07</v>
      </c>
      <c r="G10" t="n">
        <v>13.92</v>
      </c>
      <c r="H10" t="n">
        <v>0.18</v>
      </c>
      <c r="I10" t="n">
        <v>259</v>
      </c>
      <c r="J10" t="n">
        <v>289.21</v>
      </c>
      <c r="K10" t="n">
        <v>61.2</v>
      </c>
      <c r="L10" t="n">
        <v>3</v>
      </c>
      <c r="M10" t="n">
        <v>257</v>
      </c>
      <c r="N10" t="n">
        <v>80.02</v>
      </c>
      <c r="O10" t="n">
        <v>35903.99</v>
      </c>
      <c r="P10" t="n">
        <v>1078.12</v>
      </c>
      <c r="Q10" t="n">
        <v>1368.57</v>
      </c>
      <c r="R10" t="n">
        <v>350.29</v>
      </c>
      <c r="S10" t="n">
        <v>104.26</v>
      </c>
      <c r="T10" t="n">
        <v>120908.07</v>
      </c>
      <c r="U10" t="n">
        <v>0.3</v>
      </c>
      <c r="V10" t="n">
        <v>0.8</v>
      </c>
      <c r="W10" t="n">
        <v>21.05</v>
      </c>
      <c r="X10" t="n">
        <v>7.47</v>
      </c>
      <c r="Y10" t="n">
        <v>1</v>
      </c>
      <c r="Z10" t="n">
        <v>10</v>
      </c>
      <c r="AA10" t="n">
        <v>2947.472915754033</v>
      </c>
      <c r="AB10" t="n">
        <v>4032.86247666265</v>
      </c>
      <c r="AC10" t="n">
        <v>3647.97174204785</v>
      </c>
      <c r="AD10" t="n">
        <v>2947472.915754033</v>
      </c>
      <c r="AE10" t="n">
        <v>4032862.47666265</v>
      </c>
      <c r="AF10" t="n">
        <v>1.51646432796027e-06</v>
      </c>
      <c r="AG10" t="n">
        <v>3.207083333333333</v>
      </c>
      <c r="AH10" t="n">
        <v>3647971.74204785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1.3308</v>
      </c>
      <c r="E11" t="n">
        <v>75.14</v>
      </c>
      <c r="F11" t="n">
        <v>59.42</v>
      </c>
      <c r="G11" t="n">
        <v>15.04</v>
      </c>
      <c r="H11" t="n">
        <v>0.2</v>
      </c>
      <c r="I11" t="n">
        <v>237</v>
      </c>
      <c r="J11" t="n">
        <v>289.72</v>
      </c>
      <c r="K11" t="n">
        <v>61.2</v>
      </c>
      <c r="L11" t="n">
        <v>3.25</v>
      </c>
      <c r="M11" t="n">
        <v>235</v>
      </c>
      <c r="N11" t="n">
        <v>80.27</v>
      </c>
      <c r="O11" t="n">
        <v>35966.59</v>
      </c>
      <c r="P11" t="n">
        <v>1066.4</v>
      </c>
      <c r="Q11" t="n">
        <v>1368.11</v>
      </c>
      <c r="R11" t="n">
        <v>329.03</v>
      </c>
      <c r="S11" t="n">
        <v>104.26</v>
      </c>
      <c r="T11" t="n">
        <v>110384.23</v>
      </c>
      <c r="U11" t="n">
        <v>0.32</v>
      </c>
      <c r="V11" t="n">
        <v>0.8100000000000001</v>
      </c>
      <c r="W11" t="n">
        <v>21.03</v>
      </c>
      <c r="X11" t="n">
        <v>6.83</v>
      </c>
      <c r="Y11" t="n">
        <v>1</v>
      </c>
      <c r="Z11" t="n">
        <v>10</v>
      </c>
      <c r="AA11" t="n">
        <v>2846.421970785197</v>
      </c>
      <c r="AB11" t="n">
        <v>3894.600115703221</v>
      </c>
      <c r="AC11" t="n">
        <v>3522.904946765952</v>
      </c>
      <c r="AD11" t="n">
        <v>2846421.970785197</v>
      </c>
      <c r="AE11" t="n">
        <v>3894600.115703221</v>
      </c>
      <c r="AF11" t="n">
        <v>1.553468345508065e-06</v>
      </c>
      <c r="AG11" t="n">
        <v>3.130833333333333</v>
      </c>
      <c r="AH11" t="n">
        <v>3522904.946765952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1.3589</v>
      </c>
      <c r="E12" t="n">
        <v>73.59</v>
      </c>
      <c r="F12" t="n">
        <v>58.89</v>
      </c>
      <c r="G12" t="n">
        <v>16.21</v>
      </c>
      <c r="H12" t="n">
        <v>0.21</v>
      </c>
      <c r="I12" t="n">
        <v>218</v>
      </c>
      <c r="J12" t="n">
        <v>290.23</v>
      </c>
      <c r="K12" t="n">
        <v>61.2</v>
      </c>
      <c r="L12" t="n">
        <v>3.5</v>
      </c>
      <c r="M12" t="n">
        <v>216</v>
      </c>
      <c r="N12" t="n">
        <v>80.53</v>
      </c>
      <c r="O12" t="n">
        <v>36029.29</v>
      </c>
      <c r="P12" t="n">
        <v>1056.68</v>
      </c>
      <c r="Q12" t="n">
        <v>1368.35</v>
      </c>
      <c r="R12" t="n">
        <v>310.83</v>
      </c>
      <c r="S12" t="n">
        <v>104.26</v>
      </c>
      <c r="T12" t="n">
        <v>101380.22</v>
      </c>
      <c r="U12" t="n">
        <v>0.34</v>
      </c>
      <c r="V12" t="n">
        <v>0.8100000000000001</v>
      </c>
      <c r="W12" t="n">
        <v>21.02</v>
      </c>
      <c r="X12" t="n">
        <v>6.29</v>
      </c>
      <c r="Y12" t="n">
        <v>1</v>
      </c>
      <c r="Z12" t="n">
        <v>10</v>
      </c>
      <c r="AA12" t="n">
        <v>2762.646386312286</v>
      </c>
      <c r="AB12" t="n">
        <v>3779.974665109437</v>
      </c>
      <c r="AC12" t="n">
        <v>3419.219188299012</v>
      </c>
      <c r="AD12" t="n">
        <v>2762646.386312286</v>
      </c>
      <c r="AE12" t="n">
        <v>3779974.665109437</v>
      </c>
      <c r="AF12" t="n">
        <v>1.586270014059896e-06</v>
      </c>
      <c r="AG12" t="n">
        <v>3.06625</v>
      </c>
      <c r="AH12" t="n">
        <v>3419219.188299012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1.3845</v>
      </c>
      <c r="E13" t="n">
        <v>72.23</v>
      </c>
      <c r="F13" t="n">
        <v>58.39</v>
      </c>
      <c r="G13" t="n">
        <v>17.34</v>
      </c>
      <c r="H13" t="n">
        <v>0.23</v>
      </c>
      <c r="I13" t="n">
        <v>202</v>
      </c>
      <c r="J13" t="n">
        <v>290.74</v>
      </c>
      <c r="K13" t="n">
        <v>61.2</v>
      </c>
      <c r="L13" t="n">
        <v>3.75</v>
      </c>
      <c r="M13" t="n">
        <v>200</v>
      </c>
      <c r="N13" t="n">
        <v>80.79000000000001</v>
      </c>
      <c r="O13" t="n">
        <v>36092.1</v>
      </c>
      <c r="P13" t="n">
        <v>1047.54</v>
      </c>
      <c r="Q13" t="n">
        <v>1368.12</v>
      </c>
      <c r="R13" t="n">
        <v>295.8</v>
      </c>
      <c r="S13" t="n">
        <v>104.26</v>
      </c>
      <c r="T13" t="n">
        <v>93945.73</v>
      </c>
      <c r="U13" t="n">
        <v>0.35</v>
      </c>
      <c r="V13" t="n">
        <v>0.82</v>
      </c>
      <c r="W13" t="n">
        <v>20.96</v>
      </c>
      <c r="X13" t="n">
        <v>5.8</v>
      </c>
      <c r="Y13" t="n">
        <v>1</v>
      </c>
      <c r="Z13" t="n">
        <v>10</v>
      </c>
      <c r="AA13" t="n">
        <v>2688.542842034773</v>
      </c>
      <c r="AB13" t="n">
        <v>3678.582926611294</v>
      </c>
      <c r="AC13" t="n">
        <v>3327.504135018936</v>
      </c>
      <c r="AD13" t="n">
        <v>2688542.842034773</v>
      </c>
      <c r="AE13" t="n">
        <v>3678582.926611294</v>
      </c>
      <c r="AF13" t="n">
        <v>1.616153384697863e-06</v>
      </c>
      <c r="AG13" t="n">
        <v>3.009583333333333</v>
      </c>
      <c r="AH13" t="n">
        <v>3327504.135018936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1.4071</v>
      </c>
      <c r="E14" t="n">
        <v>71.06999999999999</v>
      </c>
      <c r="F14" t="n">
        <v>57.99</v>
      </c>
      <c r="G14" t="n">
        <v>18.51</v>
      </c>
      <c r="H14" t="n">
        <v>0.24</v>
      </c>
      <c r="I14" t="n">
        <v>188</v>
      </c>
      <c r="J14" t="n">
        <v>291.25</v>
      </c>
      <c r="K14" t="n">
        <v>61.2</v>
      </c>
      <c r="L14" t="n">
        <v>4</v>
      </c>
      <c r="M14" t="n">
        <v>186</v>
      </c>
      <c r="N14" t="n">
        <v>81.05</v>
      </c>
      <c r="O14" t="n">
        <v>36155.02</v>
      </c>
      <c r="P14" t="n">
        <v>1039.98</v>
      </c>
      <c r="Q14" t="n">
        <v>1367.66</v>
      </c>
      <c r="R14" t="n">
        <v>282.62</v>
      </c>
      <c r="S14" t="n">
        <v>104.26</v>
      </c>
      <c r="T14" t="n">
        <v>87425.71000000001</v>
      </c>
      <c r="U14" t="n">
        <v>0.37</v>
      </c>
      <c r="V14" t="n">
        <v>0.83</v>
      </c>
      <c r="W14" t="n">
        <v>20.95</v>
      </c>
      <c r="X14" t="n">
        <v>5.4</v>
      </c>
      <c r="Y14" t="n">
        <v>1</v>
      </c>
      <c r="Z14" t="n">
        <v>10</v>
      </c>
      <c r="AA14" t="n">
        <v>2626.714480197753</v>
      </c>
      <c r="AB14" t="n">
        <v>3593.986634271063</v>
      </c>
      <c r="AC14" t="n">
        <v>3250.981594088019</v>
      </c>
      <c r="AD14" t="n">
        <v>2626714.480197753</v>
      </c>
      <c r="AE14" t="n">
        <v>3593986.634271063</v>
      </c>
      <c r="AF14" t="n">
        <v>1.642534797839194e-06</v>
      </c>
      <c r="AG14" t="n">
        <v>2.96125</v>
      </c>
      <c r="AH14" t="n">
        <v>3250981.594088019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1.4267</v>
      </c>
      <c r="E15" t="n">
        <v>70.09</v>
      </c>
      <c r="F15" t="n">
        <v>57.66</v>
      </c>
      <c r="G15" t="n">
        <v>19.66</v>
      </c>
      <c r="H15" t="n">
        <v>0.26</v>
      </c>
      <c r="I15" t="n">
        <v>176</v>
      </c>
      <c r="J15" t="n">
        <v>291.76</v>
      </c>
      <c r="K15" t="n">
        <v>61.2</v>
      </c>
      <c r="L15" t="n">
        <v>4.25</v>
      </c>
      <c r="M15" t="n">
        <v>174</v>
      </c>
      <c r="N15" t="n">
        <v>81.31</v>
      </c>
      <c r="O15" t="n">
        <v>36218.04</v>
      </c>
      <c r="P15" t="n">
        <v>1033.89</v>
      </c>
      <c r="Q15" t="n">
        <v>1367.92</v>
      </c>
      <c r="R15" t="n">
        <v>271.15</v>
      </c>
      <c r="S15" t="n">
        <v>104.26</v>
      </c>
      <c r="T15" t="n">
        <v>81753.07000000001</v>
      </c>
      <c r="U15" t="n">
        <v>0.38</v>
      </c>
      <c r="V15" t="n">
        <v>0.83</v>
      </c>
      <c r="W15" t="n">
        <v>20.94</v>
      </c>
      <c r="X15" t="n">
        <v>5.07</v>
      </c>
      <c r="Y15" t="n">
        <v>1</v>
      </c>
      <c r="Z15" t="n">
        <v>10</v>
      </c>
      <c r="AA15" t="n">
        <v>2575.786489712003</v>
      </c>
      <c r="AB15" t="n">
        <v>3524.304710904086</v>
      </c>
      <c r="AC15" t="n">
        <v>3187.950015687996</v>
      </c>
      <c r="AD15" t="n">
        <v>2575786.489712003</v>
      </c>
      <c r="AE15" t="n">
        <v>3524304.710904086</v>
      </c>
      <c r="AF15" t="n">
        <v>1.665414253483887e-06</v>
      </c>
      <c r="AG15" t="n">
        <v>2.920416666666667</v>
      </c>
      <c r="AH15" t="n">
        <v>3187950.015687996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1.4458</v>
      </c>
      <c r="E16" t="n">
        <v>69.17</v>
      </c>
      <c r="F16" t="n">
        <v>57.33</v>
      </c>
      <c r="G16" t="n">
        <v>20.85</v>
      </c>
      <c r="H16" t="n">
        <v>0.27</v>
      </c>
      <c r="I16" t="n">
        <v>165</v>
      </c>
      <c r="J16" t="n">
        <v>292.27</v>
      </c>
      <c r="K16" t="n">
        <v>61.2</v>
      </c>
      <c r="L16" t="n">
        <v>4.5</v>
      </c>
      <c r="M16" t="n">
        <v>163</v>
      </c>
      <c r="N16" t="n">
        <v>81.56999999999999</v>
      </c>
      <c r="O16" t="n">
        <v>36281.16</v>
      </c>
      <c r="P16" t="n">
        <v>1027.72</v>
      </c>
      <c r="Q16" t="n">
        <v>1367.85</v>
      </c>
      <c r="R16" t="n">
        <v>260.75</v>
      </c>
      <c r="S16" t="n">
        <v>104.26</v>
      </c>
      <c r="T16" t="n">
        <v>76607.28</v>
      </c>
      <c r="U16" t="n">
        <v>0.4</v>
      </c>
      <c r="V16" t="n">
        <v>0.84</v>
      </c>
      <c r="W16" t="n">
        <v>20.91</v>
      </c>
      <c r="X16" t="n">
        <v>4.73</v>
      </c>
      <c r="Y16" t="n">
        <v>1</v>
      </c>
      <c r="Z16" t="n">
        <v>10</v>
      </c>
      <c r="AA16" t="n">
        <v>2526.982065302611</v>
      </c>
      <c r="AB16" t="n">
        <v>3457.528344327905</v>
      </c>
      <c r="AC16" t="n">
        <v>3127.546691816628</v>
      </c>
      <c r="AD16" t="n">
        <v>2526982.065302611</v>
      </c>
      <c r="AE16" t="n">
        <v>3457528.344327905</v>
      </c>
      <c r="AF16" t="n">
        <v>1.687710049545808e-06</v>
      </c>
      <c r="AG16" t="n">
        <v>2.882083333333334</v>
      </c>
      <c r="AH16" t="n">
        <v>3127546.691816628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1.4618</v>
      </c>
      <c r="E17" t="n">
        <v>68.41</v>
      </c>
      <c r="F17" t="n">
        <v>57.05</v>
      </c>
      <c r="G17" t="n">
        <v>21.94</v>
      </c>
      <c r="H17" t="n">
        <v>0.29</v>
      </c>
      <c r="I17" t="n">
        <v>156</v>
      </c>
      <c r="J17" t="n">
        <v>292.79</v>
      </c>
      <c r="K17" t="n">
        <v>61.2</v>
      </c>
      <c r="L17" t="n">
        <v>4.75</v>
      </c>
      <c r="M17" t="n">
        <v>154</v>
      </c>
      <c r="N17" t="n">
        <v>81.84</v>
      </c>
      <c r="O17" t="n">
        <v>36344.4</v>
      </c>
      <c r="P17" t="n">
        <v>1022.64</v>
      </c>
      <c r="Q17" t="n">
        <v>1367.74</v>
      </c>
      <c r="R17" t="n">
        <v>251.69</v>
      </c>
      <c r="S17" t="n">
        <v>104.26</v>
      </c>
      <c r="T17" t="n">
        <v>72122.11</v>
      </c>
      <c r="U17" t="n">
        <v>0.41</v>
      </c>
      <c r="V17" t="n">
        <v>0.84</v>
      </c>
      <c r="W17" t="n">
        <v>20.9</v>
      </c>
      <c r="X17" t="n">
        <v>4.47</v>
      </c>
      <c r="Y17" t="n">
        <v>1</v>
      </c>
      <c r="Z17" t="n">
        <v>10</v>
      </c>
      <c r="AA17" t="n">
        <v>2487.176024890175</v>
      </c>
      <c r="AB17" t="n">
        <v>3403.063963717045</v>
      </c>
      <c r="AC17" t="n">
        <v>3078.280315250031</v>
      </c>
      <c r="AD17" t="n">
        <v>2487176.024890175</v>
      </c>
      <c r="AE17" t="n">
        <v>3403063.963717045</v>
      </c>
      <c r="AF17" t="n">
        <v>1.706387156194537e-06</v>
      </c>
      <c r="AG17" t="n">
        <v>2.850416666666666</v>
      </c>
      <c r="AH17" t="n">
        <v>3078280.315250032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1.4773</v>
      </c>
      <c r="E18" t="n">
        <v>67.69</v>
      </c>
      <c r="F18" t="n">
        <v>56.82</v>
      </c>
      <c r="G18" t="n">
        <v>23.19</v>
      </c>
      <c r="H18" t="n">
        <v>0.3</v>
      </c>
      <c r="I18" t="n">
        <v>147</v>
      </c>
      <c r="J18" t="n">
        <v>293.3</v>
      </c>
      <c r="K18" t="n">
        <v>61.2</v>
      </c>
      <c r="L18" t="n">
        <v>5</v>
      </c>
      <c r="M18" t="n">
        <v>145</v>
      </c>
      <c r="N18" t="n">
        <v>82.09999999999999</v>
      </c>
      <c r="O18" t="n">
        <v>36407.75</v>
      </c>
      <c r="P18" t="n">
        <v>1018.08</v>
      </c>
      <c r="Q18" t="n">
        <v>1367.87</v>
      </c>
      <c r="R18" t="n">
        <v>243.9</v>
      </c>
      <c r="S18" t="n">
        <v>104.26</v>
      </c>
      <c r="T18" t="n">
        <v>68272.44</v>
      </c>
      <c r="U18" t="n">
        <v>0.43</v>
      </c>
      <c r="V18" t="n">
        <v>0.84</v>
      </c>
      <c r="W18" t="n">
        <v>20.9</v>
      </c>
      <c r="X18" t="n">
        <v>4.23</v>
      </c>
      <c r="Y18" t="n">
        <v>1</v>
      </c>
      <c r="Z18" t="n">
        <v>10</v>
      </c>
      <c r="AA18" t="n">
        <v>2450.575513937391</v>
      </c>
      <c r="AB18" t="n">
        <v>3352.985529930861</v>
      </c>
      <c r="AC18" t="n">
        <v>3032.98129689888</v>
      </c>
      <c r="AD18" t="n">
        <v>2450575.513937391</v>
      </c>
      <c r="AE18" t="n">
        <v>3352985.529930861</v>
      </c>
      <c r="AF18" t="n">
        <v>1.724480603260494e-06</v>
      </c>
      <c r="AG18" t="n">
        <v>2.820416666666667</v>
      </c>
      <c r="AH18" t="n">
        <v>3032981.29689888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1.4907</v>
      </c>
      <c r="E19" t="n">
        <v>67.08</v>
      </c>
      <c r="F19" t="n">
        <v>56.59</v>
      </c>
      <c r="G19" t="n">
        <v>24.25</v>
      </c>
      <c r="H19" t="n">
        <v>0.32</v>
      </c>
      <c r="I19" t="n">
        <v>140</v>
      </c>
      <c r="J19" t="n">
        <v>293.81</v>
      </c>
      <c r="K19" t="n">
        <v>61.2</v>
      </c>
      <c r="L19" t="n">
        <v>5.25</v>
      </c>
      <c r="M19" t="n">
        <v>138</v>
      </c>
      <c r="N19" t="n">
        <v>82.36</v>
      </c>
      <c r="O19" t="n">
        <v>36471.2</v>
      </c>
      <c r="P19" t="n">
        <v>1013.72</v>
      </c>
      <c r="Q19" t="n">
        <v>1367.87</v>
      </c>
      <c r="R19" t="n">
        <v>236.69</v>
      </c>
      <c r="S19" t="n">
        <v>104.26</v>
      </c>
      <c r="T19" t="n">
        <v>64700.49</v>
      </c>
      <c r="U19" t="n">
        <v>0.44</v>
      </c>
      <c r="V19" t="n">
        <v>0.85</v>
      </c>
      <c r="W19" t="n">
        <v>20.88</v>
      </c>
      <c r="X19" t="n">
        <v>4</v>
      </c>
      <c r="Y19" t="n">
        <v>1</v>
      </c>
      <c r="Z19" t="n">
        <v>10</v>
      </c>
      <c r="AA19" t="n">
        <v>2418.459478616314</v>
      </c>
      <c r="AB19" t="n">
        <v>3309.042953545078</v>
      </c>
      <c r="AC19" t="n">
        <v>2993.232538329566</v>
      </c>
      <c r="AD19" t="n">
        <v>2418459.478616314</v>
      </c>
      <c r="AE19" t="n">
        <v>3309042.953545079</v>
      </c>
      <c r="AF19" t="n">
        <v>1.740122680078804e-06</v>
      </c>
      <c r="AG19" t="n">
        <v>2.795</v>
      </c>
      <c r="AH19" t="n">
        <v>2993232.538329566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1.5041</v>
      </c>
      <c r="E20" t="n">
        <v>66.48999999999999</v>
      </c>
      <c r="F20" t="n">
        <v>56.37</v>
      </c>
      <c r="G20" t="n">
        <v>25.43</v>
      </c>
      <c r="H20" t="n">
        <v>0.33</v>
      </c>
      <c r="I20" t="n">
        <v>133</v>
      </c>
      <c r="J20" t="n">
        <v>294.33</v>
      </c>
      <c r="K20" t="n">
        <v>61.2</v>
      </c>
      <c r="L20" t="n">
        <v>5.5</v>
      </c>
      <c r="M20" t="n">
        <v>131</v>
      </c>
      <c r="N20" t="n">
        <v>82.63</v>
      </c>
      <c r="O20" t="n">
        <v>36534.76</v>
      </c>
      <c r="P20" t="n">
        <v>1009.53</v>
      </c>
      <c r="Q20" t="n">
        <v>1367.81</v>
      </c>
      <c r="R20" t="n">
        <v>229.54</v>
      </c>
      <c r="S20" t="n">
        <v>104.26</v>
      </c>
      <c r="T20" t="n">
        <v>61163.07</v>
      </c>
      <c r="U20" t="n">
        <v>0.45</v>
      </c>
      <c r="V20" t="n">
        <v>0.85</v>
      </c>
      <c r="W20" t="n">
        <v>20.86</v>
      </c>
      <c r="X20" t="n">
        <v>3.78</v>
      </c>
      <c r="Y20" t="n">
        <v>1</v>
      </c>
      <c r="Z20" t="n">
        <v>10</v>
      </c>
      <c r="AA20" t="n">
        <v>2387.323218136573</v>
      </c>
      <c r="AB20" t="n">
        <v>3266.440948321829</v>
      </c>
      <c r="AC20" t="n">
        <v>2954.696408692535</v>
      </c>
      <c r="AD20" t="n">
        <v>2387323.218136573</v>
      </c>
      <c r="AE20" t="n">
        <v>3266440.948321829</v>
      </c>
      <c r="AF20" t="n">
        <v>1.755764756897115e-06</v>
      </c>
      <c r="AG20" t="n">
        <v>2.770416666666666</v>
      </c>
      <c r="AH20" t="n">
        <v>2954696.408692535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1.5147</v>
      </c>
      <c r="E21" t="n">
        <v>66.02</v>
      </c>
      <c r="F21" t="n">
        <v>56.23</v>
      </c>
      <c r="G21" t="n">
        <v>26.56</v>
      </c>
      <c r="H21" t="n">
        <v>0.35</v>
      </c>
      <c r="I21" t="n">
        <v>127</v>
      </c>
      <c r="J21" t="n">
        <v>294.84</v>
      </c>
      <c r="K21" t="n">
        <v>61.2</v>
      </c>
      <c r="L21" t="n">
        <v>5.75</v>
      </c>
      <c r="M21" t="n">
        <v>125</v>
      </c>
      <c r="N21" t="n">
        <v>82.90000000000001</v>
      </c>
      <c r="O21" t="n">
        <v>36598.44</v>
      </c>
      <c r="P21" t="n">
        <v>1006.87</v>
      </c>
      <c r="Q21" t="n">
        <v>1367.74</v>
      </c>
      <c r="R21" t="n">
        <v>224.5</v>
      </c>
      <c r="S21" t="n">
        <v>104.26</v>
      </c>
      <c r="T21" t="n">
        <v>58670.61</v>
      </c>
      <c r="U21" t="n">
        <v>0.46</v>
      </c>
      <c r="V21" t="n">
        <v>0.85</v>
      </c>
      <c r="W21" t="n">
        <v>20.87</v>
      </c>
      <c r="X21" t="n">
        <v>3.64</v>
      </c>
      <c r="Y21" t="n">
        <v>1</v>
      </c>
      <c r="Z21" t="n">
        <v>10</v>
      </c>
      <c r="AA21" t="n">
        <v>2364.564616469612</v>
      </c>
      <c r="AB21" t="n">
        <v>3235.301625482446</v>
      </c>
      <c r="AC21" t="n">
        <v>2926.528979120629</v>
      </c>
      <c r="AD21" t="n">
        <v>2364564.616469612</v>
      </c>
      <c r="AE21" t="n">
        <v>3235301.625482446</v>
      </c>
      <c r="AF21" t="n">
        <v>1.768138340051899e-06</v>
      </c>
      <c r="AG21" t="n">
        <v>2.750833333333333</v>
      </c>
      <c r="AH21" t="n">
        <v>2926528.979120629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1.5266</v>
      </c>
      <c r="E22" t="n">
        <v>65.5</v>
      </c>
      <c r="F22" t="n">
        <v>56.03</v>
      </c>
      <c r="G22" t="n">
        <v>27.79</v>
      </c>
      <c r="H22" t="n">
        <v>0.36</v>
      </c>
      <c r="I22" t="n">
        <v>121</v>
      </c>
      <c r="J22" t="n">
        <v>295.36</v>
      </c>
      <c r="K22" t="n">
        <v>61.2</v>
      </c>
      <c r="L22" t="n">
        <v>6</v>
      </c>
      <c r="M22" t="n">
        <v>119</v>
      </c>
      <c r="N22" t="n">
        <v>83.16</v>
      </c>
      <c r="O22" t="n">
        <v>36662.22</v>
      </c>
      <c r="P22" t="n">
        <v>1003.08</v>
      </c>
      <c r="Q22" t="n">
        <v>1367.61</v>
      </c>
      <c r="R22" t="n">
        <v>218.48</v>
      </c>
      <c r="S22" t="n">
        <v>104.26</v>
      </c>
      <c r="T22" t="n">
        <v>55693.31</v>
      </c>
      <c r="U22" t="n">
        <v>0.48</v>
      </c>
      <c r="V22" t="n">
        <v>0.86</v>
      </c>
      <c r="W22" t="n">
        <v>20.85</v>
      </c>
      <c r="X22" t="n">
        <v>3.45</v>
      </c>
      <c r="Y22" t="n">
        <v>1</v>
      </c>
      <c r="Z22" t="n">
        <v>10</v>
      </c>
      <c r="AA22" t="n">
        <v>2337.567639890005</v>
      </c>
      <c r="AB22" t="n">
        <v>3198.363171103677</v>
      </c>
      <c r="AC22" t="n">
        <v>2893.115878984325</v>
      </c>
      <c r="AD22" t="n">
        <v>2337567.639890005</v>
      </c>
      <c r="AE22" t="n">
        <v>3198363.171103677</v>
      </c>
      <c r="AF22" t="n">
        <v>1.782029438121891e-06</v>
      </c>
      <c r="AG22" t="n">
        <v>2.729166666666667</v>
      </c>
      <c r="AH22" t="n">
        <v>2893115.878984325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1.5368</v>
      </c>
      <c r="E23" t="n">
        <v>65.06999999999999</v>
      </c>
      <c r="F23" t="n">
        <v>55.87</v>
      </c>
      <c r="G23" t="n">
        <v>28.9</v>
      </c>
      <c r="H23" t="n">
        <v>0.38</v>
      </c>
      <c r="I23" t="n">
        <v>116</v>
      </c>
      <c r="J23" t="n">
        <v>295.88</v>
      </c>
      <c r="K23" t="n">
        <v>61.2</v>
      </c>
      <c r="L23" t="n">
        <v>6.25</v>
      </c>
      <c r="M23" t="n">
        <v>114</v>
      </c>
      <c r="N23" t="n">
        <v>83.43000000000001</v>
      </c>
      <c r="O23" t="n">
        <v>36726.12</v>
      </c>
      <c r="P23" t="n">
        <v>999.9400000000001</v>
      </c>
      <c r="Q23" t="n">
        <v>1367.61</v>
      </c>
      <c r="R23" t="n">
        <v>213.27</v>
      </c>
      <c r="S23" t="n">
        <v>104.26</v>
      </c>
      <c r="T23" t="n">
        <v>53110.6</v>
      </c>
      <c r="U23" t="n">
        <v>0.49</v>
      </c>
      <c r="V23" t="n">
        <v>0.86</v>
      </c>
      <c r="W23" t="n">
        <v>20.84</v>
      </c>
      <c r="X23" t="n">
        <v>3.29</v>
      </c>
      <c r="Y23" t="n">
        <v>1</v>
      </c>
      <c r="Z23" t="n">
        <v>10</v>
      </c>
      <c r="AA23" t="n">
        <v>2315.080711316702</v>
      </c>
      <c r="AB23" t="n">
        <v>3167.595563376408</v>
      </c>
      <c r="AC23" t="n">
        <v>2865.284688555939</v>
      </c>
      <c r="AD23" t="n">
        <v>2315080.711316701</v>
      </c>
      <c r="AE23" t="n">
        <v>3167595.563376408</v>
      </c>
      <c r="AF23" t="n">
        <v>1.793936093610456e-06</v>
      </c>
      <c r="AG23" t="n">
        <v>2.71125</v>
      </c>
      <c r="AH23" t="n">
        <v>2865284.688555939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1.546</v>
      </c>
      <c r="E24" t="n">
        <v>64.68000000000001</v>
      </c>
      <c r="F24" t="n">
        <v>55.75</v>
      </c>
      <c r="G24" t="n">
        <v>30.14</v>
      </c>
      <c r="H24" t="n">
        <v>0.39</v>
      </c>
      <c r="I24" t="n">
        <v>111</v>
      </c>
      <c r="J24" t="n">
        <v>296.4</v>
      </c>
      <c r="K24" t="n">
        <v>61.2</v>
      </c>
      <c r="L24" t="n">
        <v>6.5</v>
      </c>
      <c r="M24" t="n">
        <v>109</v>
      </c>
      <c r="N24" t="n">
        <v>83.7</v>
      </c>
      <c r="O24" t="n">
        <v>36790.13</v>
      </c>
      <c r="P24" t="n">
        <v>997.42</v>
      </c>
      <c r="Q24" t="n">
        <v>1367.46</v>
      </c>
      <c r="R24" t="n">
        <v>209.77</v>
      </c>
      <c r="S24" t="n">
        <v>104.26</v>
      </c>
      <c r="T24" t="n">
        <v>51387.08</v>
      </c>
      <c r="U24" t="n">
        <v>0.5</v>
      </c>
      <c r="V24" t="n">
        <v>0.86</v>
      </c>
      <c r="W24" t="n">
        <v>20.82</v>
      </c>
      <c r="X24" t="n">
        <v>3.17</v>
      </c>
      <c r="Y24" t="n">
        <v>1</v>
      </c>
      <c r="Z24" t="n">
        <v>10</v>
      </c>
      <c r="AA24" t="n">
        <v>2295.846825548796</v>
      </c>
      <c r="AB24" t="n">
        <v>3141.278912329605</v>
      </c>
      <c r="AC24" t="n">
        <v>2841.479661749393</v>
      </c>
      <c r="AD24" t="n">
        <v>2295846.825548796</v>
      </c>
      <c r="AE24" t="n">
        <v>3141278.912329605</v>
      </c>
      <c r="AF24" t="n">
        <v>1.804675429933475e-06</v>
      </c>
      <c r="AG24" t="n">
        <v>2.695</v>
      </c>
      <c r="AH24" t="n">
        <v>2841479.661749393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1.5547</v>
      </c>
      <c r="E25" t="n">
        <v>64.31999999999999</v>
      </c>
      <c r="F25" t="n">
        <v>55.61</v>
      </c>
      <c r="G25" t="n">
        <v>31.18</v>
      </c>
      <c r="H25" t="n">
        <v>0.4</v>
      </c>
      <c r="I25" t="n">
        <v>107</v>
      </c>
      <c r="J25" t="n">
        <v>296.92</v>
      </c>
      <c r="K25" t="n">
        <v>61.2</v>
      </c>
      <c r="L25" t="n">
        <v>6.75</v>
      </c>
      <c r="M25" t="n">
        <v>105</v>
      </c>
      <c r="N25" t="n">
        <v>83.97</v>
      </c>
      <c r="O25" t="n">
        <v>36854.25</v>
      </c>
      <c r="P25" t="n">
        <v>994.74</v>
      </c>
      <c r="Q25" t="n">
        <v>1367.79</v>
      </c>
      <c r="R25" t="n">
        <v>204.73</v>
      </c>
      <c r="S25" t="n">
        <v>104.26</v>
      </c>
      <c r="T25" t="n">
        <v>48886.9</v>
      </c>
      <c r="U25" t="n">
        <v>0.51</v>
      </c>
      <c r="V25" t="n">
        <v>0.86</v>
      </c>
      <c r="W25" t="n">
        <v>20.82</v>
      </c>
      <c r="X25" t="n">
        <v>3.02</v>
      </c>
      <c r="Y25" t="n">
        <v>1</v>
      </c>
      <c r="Z25" t="n">
        <v>10</v>
      </c>
      <c r="AA25" t="n">
        <v>2277.072978346109</v>
      </c>
      <c r="AB25" t="n">
        <v>3115.591706343204</v>
      </c>
      <c r="AC25" t="n">
        <v>2818.244006650114</v>
      </c>
      <c r="AD25" t="n">
        <v>2277072.978346109</v>
      </c>
      <c r="AE25" t="n">
        <v>3115591.706343204</v>
      </c>
      <c r="AF25" t="n">
        <v>1.814831106673722e-06</v>
      </c>
      <c r="AG25" t="n">
        <v>2.68</v>
      </c>
      <c r="AH25" t="n">
        <v>2818244.006650114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1.5619</v>
      </c>
      <c r="E26" t="n">
        <v>64.02</v>
      </c>
      <c r="F26" t="n">
        <v>55.52</v>
      </c>
      <c r="G26" t="n">
        <v>32.34</v>
      </c>
      <c r="H26" t="n">
        <v>0.42</v>
      </c>
      <c r="I26" t="n">
        <v>103</v>
      </c>
      <c r="J26" t="n">
        <v>297.44</v>
      </c>
      <c r="K26" t="n">
        <v>61.2</v>
      </c>
      <c r="L26" t="n">
        <v>7</v>
      </c>
      <c r="M26" t="n">
        <v>101</v>
      </c>
      <c r="N26" t="n">
        <v>84.23999999999999</v>
      </c>
      <c r="O26" t="n">
        <v>36918.48</v>
      </c>
      <c r="P26" t="n">
        <v>992.86</v>
      </c>
      <c r="Q26" t="n">
        <v>1367.46</v>
      </c>
      <c r="R26" t="n">
        <v>202.49</v>
      </c>
      <c r="S26" t="n">
        <v>104.26</v>
      </c>
      <c r="T26" t="n">
        <v>47786.12</v>
      </c>
      <c r="U26" t="n">
        <v>0.51</v>
      </c>
      <c r="V26" t="n">
        <v>0.86</v>
      </c>
      <c r="W26" t="n">
        <v>20.8</v>
      </c>
      <c r="X26" t="n">
        <v>2.94</v>
      </c>
      <c r="Y26" t="n">
        <v>1</v>
      </c>
      <c r="Z26" t="n">
        <v>10</v>
      </c>
      <c r="AA26" t="n">
        <v>2262.540131446204</v>
      </c>
      <c r="AB26" t="n">
        <v>3095.707224070797</v>
      </c>
      <c r="AC26" t="n">
        <v>2800.25727145774</v>
      </c>
      <c r="AD26" t="n">
        <v>2262540.131446204</v>
      </c>
      <c r="AE26" t="n">
        <v>3095707.224070797</v>
      </c>
      <c r="AF26" t="n">
        <v>1.82323580466565e-06</v>
      </c>
      <c r="AG26" t="n">
        <v>2.6675</v>
      </c>
      <c r="AH26" t="n">
        <v>2800257.271457741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1.5706</v>
      </c>
      <c r="E27" t="n">
        <v>63.67</v>
      </c>
      <c r="F27" t="n">
        <v>55.39</v>
      </c>
      <c r="G27" t="n">
        <v>33.57</v>
      </c>
      <c r="H27" t="n">
        <v>0.43</v>
      </c>
      <c r="I27" t="n">
        <v>99</v>
      </c>
      <c r="J27" t="n">
        <v>297.96</v>
      </c>
      <c r="K27" t="n">
        <v>61.2</v>
      </c>
      <c r="L27" t="n">
        <v>7.25</v>
      </c>
      <c r="M27" t="n">
        <v>97</v>
      </c>
      <c r="N27" t="n">
        <v>84.51000000000001</v>
      </c>
      <c r="O27" t="n">
        <v>36982.83</v>
      </c>
      <c r="P27" t="n">
        <v>990.35</v>
      </c>
      <c r="Q27" t="n">
        <v>1367.46</v>
      </c>
      <c r="R27" t="n">
        <v>197.87</v>
      </c>
      <c r="S27" t="n">
        <v>104.26</v>
      </c>
      <c r="T27" t="n">
        <v>45494.81</v>
      </c>
      <c r="U27" t="n">
        <v>0.53</v>
      </c>
      <c r="V27" t="n">
        <v>0.87</v>
      </c>
      <c r="W27" t="n">
        <v>20.8</v>
      </c>
      <c r="X27" t="n">
        <v>2.8</v>
      </c>
      <c r="Y27" t="n">
        <v>1</v>
      </c>
      <c r="Z27" t="n">
        <v>10</v>
      </c>
      <c r="AA27" t="n">
        <v>2244.528623565557</v>
      </c>
      <c r="AB27" t="n">
        <v>3071.063084376848</v>
      </c>
      <c r="AC27" t="n">
        <v>2777.965133867915</v>
      </c>
      <c r="AD27" t="n">
        <v>2244528.623565557</v>
      </c>
      <c r="AE27" t="n">
        <v>3071063.084376848</v>
      </c>
      <c r="AF27" t="n">
        <v>1.833391481405897e-06</v>
      </c>
      <c r="AG27" t="n">
        <v>2.652916666666667</v>
      </c>
      <c r="AH27" t="n">
        <v>2777965.133867915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1.5764</v>
      </c>
      <c r="E28" t="n">
        <v>63.43</v>
      </c>
      <c r="F28" t="n">
        <v>55.31</v>
      </c>
      <c r="G28" t="n">
        <v>34.57</v>
      </c>
      <c r="H28" t="n">
        <v>0.45</v>
      </c>
      <c r="I28" t="n">
        <v>96</v>
      </c>
      <c r="J28" t="n">
        <v>298.48</v>
      </c>
      <c r="K28" t="n">
        <v>61.2</v>
      </c>
      <c r="L28" t="n">
        <v>7.5</v>
      </c>
      <c r="M28" t="n">
        <v>94</v>
      </c>
      <c r="N28" t="n">
        <v>84.79000000000001</v>
      </c>
      <c r="O28" t="n">
        <v>37047.29</v>
      </c>
      <c r="P28" t="n">
        <v>988.66</v>
      </c>
      <c r="Q28" t="n">
        <v>1367.47</v>
      </c>
      <c r="R28" t="n">
        <v>195.18</v>
      </c>
      <c r="S28" t="n">
        <v>104.26</v>
      </c>
      <c r="T28" t="n">
        <v>44165.45</v>
      </c>
      <c r="U28" t="n">
        <v>0.53</v>
      </c>
      <c r="V28" t="n">
        <v>0.87</v>
      </c>
      <c r="W28" t="n">
        <v>20.8</v>
      </c>
      <c r="X28" t="n">
        <v>2.73</v>
      </c>
      <c r="Y28" t="n">
        <v>1</v>
      </c>
      <c r="Z28" t="n">
        <v>10</v>
      </c>
      <c r="AA28" t="n">
        <v>2232.685146330959</v>
      </c>
      <c r="AB28" t="n">
        <v>3054.85831632713</v>
      </c>
      <c r="AC28" t="n">
        <v>2763.306926137328</v>
      </c>
      <c r="AD28" t="n">
        <v>2232685.146330959</v>
      </c>
      <c r="AE28" t="n">
        <v>3054858.316327129</v>
      </c>
      <c r="AF28" t="n">
        <v>1.840161932566061e-06</v>
      </c>
      <c r="AG28" t="n">
        <v>2.642916666666667</v>
      </c>
      <c r="AH28" t="n">
        <v>2763306.926137329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1.5828</v>
      </c>
      <c r="E29" t="n">
        <v>63.18</v>
      </c>
      <c r="F29" t="n">
        <v>55.22</v>
      </c>
      <c r="G29" t="n">
        <v>35.62</v>
      </c>
      <c r="H29" t="n">
        <v>0.46</v>
      </c>
      <c r="I29" t="n">
        <v>93</v>
      </c>
      <c r="J29" t="n">
        <v>299.01</v>
      </c>
      <c r="K29" t="n">
        <v>61.2</v>
      </c>
      <c r="L29" t="n">
        <v>7.75</v>
      </c>
      <c r="M29" t="n">
        <v>91</v>
      </c>
      <c r="N29" t="n">
        <v>85.06</v>
      </c>
      <c r="O29" t="n">
        <v>37111.87</v>
      </c>
      <c r="P29" t="n">
        <v>986.6799999999999</v>
      </c>
      <c r="Q29" t="n">
        <v>1367.41</v>
      </c>
      <c r="R29" t="n">
        <v>192.07</v>
      </c>
      <c r="S29" t="n">
        <v>104.26</v>
      </c>
      <c r="T29" t="n">
        <v>42623.91</v>
      </c>
      <c r="U29" t="n">
        <v>0.54</v>
      </c>
      <c r="V29" t="n">
        <v>0.87</v>
      </c>
      <c r="W29" t="n">
        <v>20.8</v>
      </c>
      <c r="X29" t="n">
        <v>2.63</v>
      </c>
      <c r="Y29" t="n">
        <v>1</v>
      </c>
      <c r="Z29" t="n">
        <v>10</v>
      </c>
      <c r="AA29" t="n">
        <v>2219.525123239626</v>
      </c>
      <c r="AB29" t="n">
        <v>3036.852192154324</v>
      </c>
      <c r="AC29" t="n">
        <v>2747.019281183822</v>
      </c>
      <c r="AD29" t="n">
        <v>2219525.123239626</v>
      </c>
      <c r="AE29" t="n">
        <v>3036852.192154324</v>
      </c>
      <c r="AF29" t="n">
        <v>1.847632775225553e-06</v>
      </c>
      <c r="AG29" t="n">
        <v>2.6325</v>
      </c>
      <c r="AH29" t="n">
        <v>2747019.281183822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1.5888</v>
      </c>
      <c r="E30" t="n">
        <v>62.94</v>
      </c>
      <c r="F30" t="n">
        <v>55.14</v>
      </c>
      <c r="G30" t="n">
        <v>36.76</v>
      </c>
      <c r="H30" t="n">
        <v>0.48</v>
      </c>
      <c r="I30" t="n">
        <v>90</v>
      </c>
      <c r="J30" t="n">
        <v>299.53</v>
      </c>
      <c r="K30" t="n">
        <v>61.2</v>
      </c>
      <c r="L30" t="n">
        <v>8</v>
      </c>
      <c r="M30" t="n">
        <v>88</v>
      </c>
      <c r="N30" t="n">
        <v>85.33</v>
      </c>
      <c r="O30" t="n">
        <v>37176.68</v>
      </c>
      <c r="P30" t="n">
        <v>985.4</v>
      </c>
      <c r="Q30" t="n">
        <v>1367.58</v>
      </c>
      <c r="R30" t="n">
        <v>189.73</v>
      </c>
      <c r="S30" t="n">
        <v>104.26</v>
      </c>
      <c r="T30" t="n">
        <v>41471.61</v>
      </c>
      <c r="U30" t="n">
        <v>0.55</v>
      </c>
      <c r="V30" t="n">
        <v>0.87</v>
      </c>
      <c r="W30" t="n">
        <v>20.8</v>
      </c>
      <c r="X30" t="n">
        <v>2.56</v>
      </c>
      <c r="Y30" t="n">
        <v>1</v>
      </c>
      <c r="Z30" t="n">
        <v>10</v>
      </c>
      <c r="AA30" t="n">
        <v>2208.21206216267</v>
      </c>
      <c r="AB30" t="n">
        <v>3021.3731628918</v>
      </c>
      <c r="AC30" t="n">
        <v>2733.017548749161</v>
      </c>
      <c r="AD30" t="n">
        <v>2208212.06216267</v>
      </c>
      <c r="AE30" t="n">
        <v>3021373.162891801</v>
      </c>
      <c r="AF30" t="n">
        <v>1.854636690218826e-06</v>
      </c>
      <c r="AG30" t="n">
        <v>2.6225</v>
      </c>
      <c r="AH30" t="n">
        <v>2733017.54874916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1.5956</v>
      </c>
      <c r="E31" t="n">
        <v>62.67</v>
      </c>
      <c r="F31" t="n">
        <v>55.03</v>
      </c>
      <c r="G31" t="n">
        <v>37.95</v>
      </c>
      <c r="H31" t="n">
        <v>0.49</v>
      </c>
      <c r="I31" t="n">
        <v>87</v>
      </c>
      <c r="J31" t="n">
        <v>300.06</v>
      </c>
      <c r="K31" t="n">
        <v>61.2</v>
      </c>
      <c r="L31" t="n">
        <v>8.25</v>
      </c>
      <c r="M31" t="n">
        <v>85</v>
      </c>
      <c r="N31" t="n">
        <v>85.61</v>
      </c>
      <c r="O31" t="n">
        <v>37241.49</v>
      </c>
      <c r="P31" t="n">
        <v>983.16</v>
      </c>
      <c r="Q31" t="n">
        <v>1367.52</v>
      </c>
      <c r="R31" t="n">
        <v>186.42</v>
      </c>
      <c r="S31" t="n">
        <v>104.26</v>
      </c>
      <c r="T31" t="n">
        <v>39828.79</v>
      </c>
      <c r="U31" t="n">
        <v>0.5600000000000001</v>
      </c>
      <c r="V31" t="n">
        <v>0.87</v>
      </c>
      <c r="W31" t="n">
        <v>20.78</v>
      </c>
      <c r="X31" t="n">
        <v>2.45</v>
      </c>
      <c r="Y31" t="n">
        <v>1</v>
      </c>
      <c r="Z31" t="n">
        <v>10</v>
      </c>
      <c r="AA31" t="n">
        <v>2194.059225745811</v>
      </c>
      <c r="AB31" t="n">
        <v>3002.008627727177</v>
      </c>
      <c r="AC31" t="n">
        <v>2715.501137642354</v>
      </c>
      <c r="AD31" t="n">
        <v>2194059.225745811</v>
      </c>
      <c r="AE31" t="n">
        <v>3002008.627727177</v>
      </c>
      <c r="AF31" t="n">
        <v>1.862574460544536e-06</v>
      </c>
      <c r="AG31" t="n">
        <v>2.61125</v>
      </c>
      <c r="AH31" t="n">
        <v>2715501.137642354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1.6017</v>
      </c>
      <c r="E32" t="n">
        <v>62.43</v>
      </c>
      <c r="F32" t="n">
        <v>54.96</v>
      </c>
      <c r="G32" t="n">
        <v>39.26</v>
      </c>
      <c r="H32" t="n">
        <v>0.5</v>
      </c>
      <c r="I32" t="n">
        <v>84</v>
      </c>
      <c r="J32" t="n">
        <v>300.59</v>
      </c>
      <c r="K32" t="n">
        <v>61.2</v>
      </c>
      <c r="L32" t="n">
        <v>8.5</v>
      </c>
      <c r="M32" t="n">
        <v>82</v>
      </c>
      <c r="N32" t="n">
        <v>85.89</v>
      </c>
      <c r="O32" t="n">
        <v>37306.42</v>
      </c>
      <c r="P32" t="n">
        <v>981.4299999999999</v>
      </c>
      <c r="Q32" t="n">
        <v>1367.31</v>
      </c>
      <c r="R32" t="n">
        <v>183.98</v>
      </c>
      <c r="S32" t="n">
        <v>104.26</v>
      </c>
      <c r="T32" t="n">
        <v>38627.12</v>
      </c>
      <c r="U32" t="n">
        <v>0.57</v>
      </c>
      <c r="V32" t="n">
        <v>0.87</v>
      </c>
      <c r="W32" t="n">
        <v>20.78</v>
      </c>
      <c r="X32" t="n">
        <v>2.38</v>
      </c>
      <c r="Y32" t="n">
        <v>1</v>
      </c>
      <c r="Z32" t="n">
        <v>10</v>
      </c>
      <c r="AA32" t="n">
        <v>2182.238747767517</v>
      </c>
      <c r="AB32" t="n">
        <v>2985.835328274419</v>
      </c>
      <c r="AC32" t="n">
        <v>2700.87139519011</v>
      </c>
      <c r="AD32" t="n">
        <v>2182238.747767516</v>
      </c>
      <c r="AE32" t="n">
        <v>2985835.328274419</v>
      </c>
      <c r="AF32" t="n">
        <v>1.869695107454364e-06</v>
      </c>
      <c r="AG32" t="n">
        <v>2.60125</v>
      </c>
      <c r="AH32" t="n">
        <v>2700871.39519011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1.6055</v>
      </c>
      <c r="E33" t="n">
        <v>62.29</v>
      </c>
      <c r="F33" t="n">
        <v>54.92</v>
      </c>
      <c r="G33" t="n">
        <v>40.18</v>
      </c>
      <c r="H33" t="n">
        <v>0.52</v>
      </c>
      <c r="I33" t="n">
        <v>82</v>
      </c>
      <c r="J33" t="n">
        <v>301.11</v>
      </c>
      <c r="K33" t="n">
        <v>61.2</v>
      </c>
      <c r="L33" t="n">
        <v>8.75</v>
      </c>
      <c r="M33" t="n">
        <v>80</v>
      </c>
      <c r="N33" t="n">
        <v>86.16</v>
      </c>
      <c r="O33" t="n">
        <v>37371.47</v>
      </c>
      <c r="P33" t="n">
        <v>980.3</v>
      </c>
      <c r="Q33" t="n">
        <v>1367.55</v>
      </c>
      <c r="R33" t="n">
        <v>182.69</v>
      </c>
      <c r="S33" t="n">
        <v>104.26</v>
      </c>
      <c r="T33" t="n">
        <v>37992.88</v>
      </c>
      <c r="U33" t="n">
        <v>0.57</v>
      </c>
      <c r="V33" t="n">
        <v>0.87</v>
      </c>
      <c r="W33" t="n">
        <v>20.77</v>
      </c>
      <c r="X33" t="n">
        <v>2.33</v>
      </c>
      <c r="Y33" t="n">
        <v>1</v>
      </c>
      <c r="Z33" t="n">
        <v>10</v>
      </c>
      <c r="AA33" t="n">
        <v>2174.889394439027</v>
      </c>
      <c r="AB33" t="n">
        <v>2975.779618819795</v>
      </c>
      <c r="AC33" t="n">
        <v>2691.775388532559</v>
      </c>
      <c r="AD33" t="n">
        <v>2174889.394439028</v>
      </c>
      <c r="AE33" t="n">
        <v>2975779.618819795</v>
      </c>
      <c r="AF33" t="n">
        <v>1.874130920283437e-06</v>
      </c>
      <c r="AG33" t="n">
        <v>2.595416666666666</v>
      </c>
      <c r="AH33" t="n">
        <v>2691775.388532559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1.613</v>
      </c>
      <c r="E34" t="n">
        <v>61.99</v>
      </c>
      <c r="F34" t="n">
        <v>54.79</v>
      </c>
      <c r="G34" t="n">
        <v>41.61</v>
      </c>
      <c r="H34" t="n">
        <v>0.53</v>
      </c>
      <c r="I34" t="n">
        <v>79</v>
      </c>
      <c r="J34" t="n">
        <v>301.64</v>
      </c>
      <c r="K34" t="n">
        <v>61.2</v>
      </c>
      <c r="L34" t="n">
        <v>9</v>
      </c>
      <c r="M34" t="n">
        <v>77</v>
      </c>
      <c r="N34" t="n">
        <v>86.44</v>
      </c>
      <c r="O34" t="n">
        <v>37436.63</v>
      </c>
      <c r="P34" t="n">
        <v>977.9</v>
      </c>
      <c r="Q34" t="n">
        <v>1367.63</v>
      </c>
      <c r="R34" t="n">
        <v>178.58</v>
      </c>
      <c r="S34" t="n">
        <v>104.26</v>
      </c>
      <c r="T34" t="n">
        <v>35951.75</v>
      </c>
      <c r="U34" t="n">
        <v>0.58</v>
      </c>
      <c r="V34" t="n">
        <v>0.87</v>
      </c>
      <c r="W34" t="n">
        <v>20.76</v>
      </c>
      <c r="X34" t="n">
        <v>2.21</v>
      </c>
      <c r="Y34" t="n">
        <v>1</v>
      </c>
      <c r="Z34" t="n">
        <v>10</v>
      </c>
      <c r="AA34" t="n">
        <v>2159.599838866412</v>
      </c>
      <c r="AB34" t="n">
        <v>2954.859774357756</v>
      </c>
      <c r="AC34" t="n">
        <v>2672.852104664792</v>
      </c>
      <c r="AD34" t="n">
        <v>2159599.838866412</v>
      </c>
      <c r="AE34" t="n">
        <v>2954859.774357756</v>
      </c>
      <c r="AF34" t="n">
        <v>1.882885814025029e-06</v>
      </c>
      <c r="AG34" t="n">
        <v>2.582916666666667</v>
      </c>
      <c r="AH34" t="n">
        <v>2672852.104664792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1.6158</v>
      </c>
      <c r="E35" t="n">
        <v>61.89</v>
      </c>
      <c r="F35" t="n">
        <v>54.79</v>
      </c>
      <c r="G35" t="n">
        <v>42.69</v>
      </c>
      <c r="H35" t="n">
        <v>0.55</v>
      </c>
      <c r="I35" t="n">
        <v>77</v>
      </c>
      <c r="J35" t="n">
        <v>302.17</v>
      </c>
      <c r="K35" t="n">
        <v>61.2</v>
      </c>
      <c r="L35" t="n">
        <v>9.25</v>
      </c>
      <c r="M35" t="n">
        <v>75</v>
      </c>
      <c r="N35" t="n">
        <v>86.72</v>
      </c>
      <c r="O35" t="n">
        <v>37501.91</v>
      </c>
      <c r="P35" t="n">
        <v>977.95</v>
      </c>
      <c r="Q35" t="n">
        <v>1367.38</v>
      </c>
      <c r="R35" t="n">
        <v>177.88</v>
      </c>
      <c r="S35" t="n">
        <v>104.26</v>
      </c>
      <c r="T35" t="n">
        <v>35609.03</v>
      </c>
      <c r="U35" t="n">
        <v>0.59</v>
      </c>
      <c r="V35" t="n">
        <v>0.87</v>
      </c>
      <c r="W35" t="n">
        <v>20.79</v>
      </c>
      <c r="X35" t="n">
        <v>2.21</v>
      </c>
      <c r="Y35" t="n">
        <v>1</v>
      </c>
      <c r="Z35" t="n">
        <v>10</v>
      </c>
      <c r="AA35" t="n">
        <v>2155.937959046654</v>
      </c>
      <c r="AB35" t="n">
        <v>2949.849428837627</v>
      </c>
      <c r="AC35" t="n">
        <v>2668.319939489039</v>
      </c>
      <c r="AD35" t="n">
        <v>2155937.959046654</v>
      </c>
      <c r="AE35" t="n">
        <v>2949849.428837627</v>
      </c>
      <c r="AF35" t="n">
        <v>1.886154307688557e-06</v>
      </c>
      <c r="AG35" t="n">
        <v>2.57875</v>
      </c>
      <c r="AH35" t="n">
        <v>2668319.939489039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1.6208</v>
      </c>
      <c r="E36" t="n">
        <v>61.7</v>
      </c>
      <c r="F36" t="n">
        <v>54.71</v>
      </c>
      <c r="G36" t="n">
        <v>43.77</v>
      </c>
      <c r="H36" t="n">
        <v>0.5600000000000001</v>
      </c>
      <c r="I36" t="n">
        <v>75</v>
      </c>
      <c r="J36" t="n">
        <v>302.7</v>
      </c>
      <c r="K36" t="n">
        <v>61.2</v>
      </c>
      <c r="L36" t="n">
        <v>9.5</v>
      </c>
      <c r="M36" t="n">
        <v>73</v>
      </c>
      <c r="N36" t="n">
        <v>87</v>
      </c>
      <c r="O36" t="n">
        <v>37567.32</v>
      </c>
      <c r="P36" t="n">
        <v>976.02</v>
      </c>
      <c r="Q36" t="n">
        <v>1367.55</v>
      </c>
      <c r="R36" t="n">
        <v>175.6</v>
      </c>
      <c r="S36" t="n">
        <v>104.26</v>
      </c>
      <c r="T36" t="n">
        <v>34480.38</v>
      </c>
      <c r="U36" t="n">
        <v>0.59</v>
      </c>
      <c r="V36" t="n">
        <v>0.88</v>
      </c>
      <c r="W36" t="n">
        <v>20.77</v>
      </c>
      <c r="X36" t="n">
        <v>2.12</v>
      </c>
      <c r="Y36" t="n">
        <v>1</v>
      </c>
      <c r="Z36" t="n">
        <v>10</v>
      </c>
      <c r="AA36" t="n">
        <v>2145.443885902494</v>
      </c>
      <c r="AB36" t="n">
        <v>2935.490974995955</v>
      </c>
      <c r="AC36" t="n">
        <v>2655.3318363298</v>
      </c>
      <c r="AD36" t="n">
        <v>2145443.885902494</v>
      </c>
      <c r="AE36" t="n">
        <v>2935490.974995955</v>
      </c>
      <c r="AF36" t="n">
        <v>1.891990903516285e-06</v>
      </c>
      <c r="AG36" t="n">
        <v>2.570833333333333</v>
      </c>
      <c r="AH36" t="n">
        <v>2655331.8363298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1.6255</v>
      </c>
      <c r="E37" t="n">
        <v>61.52</v>
      </c>
      <c r="F37" t="n">
        <v>54.64</v>
      </c>
      <c r="G37" t="n">
        <v>44.91</v>
      </c>
      <c r="H37" t="n">
        <v>0.57</v>
      </c>
      <c r="I37" t="n">
        <v>73</v>
      </c>
      <c r="J37" t="n">
        <v>303.23</v>
      </c>
      <c r="K37" t="n">
        <v>61.2</v>
      </c>
      <c r="L37" t="n">
        <v>9.75</v>
      </c>
      <c r="M37" t="n">
        <v>71</v>
      </c>
      <c r="N37" t="n">
        <v>87.28</v>
      </c>
      <c r="O37" t="n">
        <v>37632.84</v>
      </c>
      <c r="P37" t="n">
        <v>974.92</v>
      </c>
      <c r="Q37" t="n">
        <v>1367.4</v>
      </c>
      <c r="R37" t="n">
        <v>173.42</v>
      </c>
      <c r="S37" t="n">
        <v>104.26</v>
      </c>
      <c r="T37" t="n">
        <v>33402.17</v>
      </c>
      <c r="U37" t="n">
        <v>0.6</v>
      </c>
      <c r="V37" t="n">
        <v>0.88</v>
      </c>
      <c r="W37" t="n">
        <v>20.76</v>
      </c>
      <c r="X37" t="n">
        <v>2.06</v>
      </c>
      <c r="Y37" t="n">
        <v>1</v>
      </c>
      <c r="Z37" t="n">
        <v>10</v>
      </c>
      <c r="AA37" t="n">
        <v>2136.762739283448</v>
      </c>
      <c r="AB37" t="n">
        <v>2923.613047206617</v>
      </c>
      <c r="AC37" t="n">
        <v>2644.5875212979</v>
      </c>
      <c r="AD37" t="n">
        <v>2136762.739283448</v>
      </c>
      <c r="AE37" t="n">
        <v>2923613.047206617</v>
      </c>
      <c r="AF37" t="n">
        <v>1.897477303594349e-06</v>
      </c>
      <c r="AG37" t="n">
        <v>2.563333333333333</v>
      </c>
      <c r="AH37" t="n">
        <v>2644587.5212979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1.6296</v>
      </c>
      <c r="E38" t="n">
        <v>61.37</v>
      </c>
      <c r="F38" t="n">
        <v>54.59</v>
      </c>
      <c r="G38" t="n">
        <v>46.13</v>
      </c>
      <c r="H38" t="n">
        <v>0.59</v>
      </c>
      <c r="I38" t="n">
        <v>71</v>
      </c>
      <c r="J38" t="n">
        <v>303.76</v>
      </c>
      <c r="K38" t="n">
        <v>61.2</v>
      </c>
      <c r="L38" t="n">
        <v>10</v>
      </c>
      <c r="M38" t="n">
        <v>69</v>
      </c>
      <c r="N38" t="n">
        <v>87.56999999999999</v>
      </c>
      <c r="O38" t="n">
        <v>37698.48</v>
      </c>
      <c r="P38" t="n">
        <v>973.73</v>
      </c>
      <c r="Q38" t="n">
        <v>1367.48</v>
      </c>
      <c r="R38" t="n">
        <v>171.56</v>
      </c>
      <c r="S38" t="n">
        <v>104.26</v>
      </c>
      <c r="T38" t="n">
        <v>32481.69</v>
      </c>
      <c r="U38" t="n">
        <v>0.61</v>
      </c>
      <c r="V38" t="n">
        <v>0.88</v>
      </c>
      <c r="W38" t="n">
        <v>20.77</v>
      </c>
      <c r="X38" t="n">
        <v>2.01</v>
      </c>
      <c r="Y38" t="n">
        <v>1</v>
      </c>
      <c r="Z38" t="n">
        <v>10</v>
      </c>
      <c r="AA38" t="n">
        <v>2129.02443077554</v>
      </c>
      <c r="AB38" t="n">
        <v>2913.025152116019</v>
      </c>
      <c r="AC38" t="n">
        <v>2635.010120054545</v>
      </c>
      <c r="AD38" t="n">
        <v>2129024.43077554</v>
      </c>
      <c r="AE38" t="n">
        <v>2913025.152116019</v>
      </c>
      <c r="AF38" t="n">
        <v>1.902263312173086e-06</v>
      </c>
      <c r="AG38" t="n">
        <v>2.557083333333333</v>
      </c>
      <c r="AH38" t="n">
        <v>2635010.120054545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1.6337</v>
      </c>
      <c r="E39" t="n">
        <v>61.21</v>
      </c>
      <c r="F39" t="n">
        <v>54.54</v>
      </c>
      <c r="G39" t="n">
        <v>47.43</v>
      </c>
      <c r="H39" t="n">
        <v>0.6</v>
      </c>
      <c r="I39" t="n">
        <v>69</v>
      </c>
      <c r="J39" t="n">
        <v>304.3</v>
      </c>
      <c r="K39" t="n">
        <v>61.2</v>
      </c>
      <c r="L39" t="n">
        <v>10.25</v>
      </c>
      <c r="M39" t="n">
        <v>67</v>
      </c>
      <c r="N39" t="n">
        <v>87.84999999999999</v>
      </c>
      <c r="O39" t="n">
        <v>37764.25</v>
      </c>
      <c r="P39" t="n">
        <v>972.29</v>
      </c>
      <c r="Q39" t="n">
        <v>1367.4</v>
      </c>
      <c r="R39" t="n">
        <v>170.24</v>
      </c>
      <c r="S39" t="n">
        <v>104.26</v>
      </c>
      <c r="T39" t="n">
        <v>31832.8</v>
      </c>
      <c r="U39" t="n">
        <v>0.61</v>
      </c>
      <c r="V39" t="n">
        <v>0.88</v>
      </c>
      <c r="W39" t="n">
        <v>20.76</v>
      </c>
      <c r="X39" t="n">
        <v>1.96</v>
      </c>
      <c r="Y39" t="n">
        <v>1</v>
      </c>
      <c r="Z39" t="n">
        <v>10</v>
      </c>
      <c r="AA39" t="n">
        <v>2120.950414269993</v>
      </c>
      <c r="AB39" t="n">
        <v>2901.977926532662</v>
      </c>
      <c r="AC39" t="n">
        <v>2625.017226175984</v>
      </c>
      <c r="AD39" t="n">
        <v>2120950.414269994</v>
      </c>
      <c r="AE39" t="n">
        <v>2901977.926532662</v>
      </c>
      <c r="AF39" t="n">
        <v>1.907049320751823e-06</v>
      </c>
      <c r="AG39" t="n">
        <v>2.550416666666667</v>
      </c>
      <c r="AH39" t="n">
        <v>2625017.226175984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1.6364</v>
      </c>
      <c r="E40" t="n">
        <v>61.11</v>
      </c>
      <c r="F40" t="n">
        <v>54.49</v>
      </c>
      <c r="G40" t="n">
        <v>48.08</v>
      </c>
      <c r="H40" t="n">
        <v>0.61</v>
      </c>
      <c r="I40" t="n">
        <v>68</v>
      </c>
      <c r="J40" t="n">
        <v>304.83</v>
      </c>
      <c r="K40" t="n">
        <v>61.2</v>
      </c>
      <c r="L40" t="n">
        <v>10.5</v>
      </c>
      <c r="M40" t="n">
        <v>66</v>
      </c>
      <c r="N40" t="n">
        <v>88.13</v>
      </c>
      <c r="O40" t="n">
        <v>37830.13</v>
      </c>
      <c r="P40" t="n">
        <v>971.51</v>
      </c>
      <c r="Q40" t="n">
        <v>1367.33</v>
      </c>
      <c r="R40" t="n">
        <v>168.63</v>
      </c>
      <c r="S40" t="n">
        <v>104.26</v>
      </c>
      <c r="T40" t="n">
        <v>31030.14</v>
      </c>
      <c r="U40" t="n">
        <v>0.62</v>
      </c>
      <c r="V40" t="n">
        <v>0.88</v>
      </c>
      <c r="W40" t="n">
        <v>20.76</v>
      </c>
      <c r="X40" t="n">
        <v>1.91</v>
      </c>
      <c r="Y40" t="n">
        <v>1</v>
      </c>
      <c r="Z40" t="n">
        <v>10</v>
      </c>
      <c r="AA40" t="n">
        <v>2115.701605210885</v>
      </c>
      <c r="AB40" t="n">
        <v>2894.796274416878</v>
      </c>
      <c r="AC40" t="n">
        <v>2618.520980858619</v>
      </c>
      <c r="AD40" t="n">
        <v>2115701.605210885</v>
      </c>
      <c r="AE40" t="n">
        <v>2894796.274416878</v>
      </c>
      <c r="AF40" t="n">
        <v>1.910201082498796e-06</v>
      </c>
      <c r="AG40" t="n">
        <v>2.54625</v>
      </c>
      <c r="AH40" t="n">
        <v>2618520.980858619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1.6407</v>
      </c>
      <c r="E41" t="n">
        <v>60.95</v>
      </c>
      <c r="F41" t="n">
        <v>54.44</v>
      </c>
      <c r="G41" t="n">
        <v>49.49</v>
      </c>
      <c r="H41" t="n">
        <v>0.63</v>
      </c>
      <c r="I41" t="n">
        <v>66</v>
      </c>
      <c r="J41" t="n">
        <v>305.37</v>
      </c>
      <c r="K41" t="n">
        <v>61.2</v>
      </c>
      <c r="L41" t="n">
        <v>10.75</v>
      </c>
      <c r="M41" t="n">
        <v>64</v>
      </c>
      <c r="N41" t="n">
        <v>88.42</v>
      </c>
      <c r="O41" t="n">
        <v>37896.14</v>
      </c>
      <c r="P41" t="n">
        <v>970.27</v>
      </c>
      <c r="Q41" t="n">
        <v>1367.31</v>
      </c>
      <c r="R41" t="n">
        <v>167.16</v>
      </c>
      <c r="S41" t="n">
        <v>104.26</v>
      </c>
      <c r="T41" t="n">
        <v>30307.23</v>
      </c>
      <c r="U41" t="n">
        <v>0.62</v>
      </c>
      <c r="V41" t="n">
        <v>0.88</v>
      </c>
      <c r="W41" t="n">
        <v>20.75</v>
      </c>
      <c r="X41" t="n">
        <v>1.86</v>
      </c>
      <c r="Y41" t="n">
        <v>1</v>
      </c>
      <c r="Z41" t="n">
        <v>10</v>
      </c>
      <c r="AA41" t="n">
        <v>2107.734958713268</v>
      </c>
      <c r="AB41" t="n">
        <v>2883.895957215199</v>
      </c>
      <c r="AC41" t="n">
        <v>2608.660974631977</v>
      </c>
      <c r="AD41" t="n">
        <v>2107734.958713268</v>
      </c>
      <c r="AE41" t="n">
        <v>2883895.957215199</v>
      </c>
      <c r="AF41" t="n">
        <v>1.915220554910642e-06</v>
      </c>
      <c r="AG41" t="n">
        <v>2.539583333333333</v>
      </c>
      <c r="AH41" t="n">
        <v>2608660.974631977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1.6438</v>
      </c>
      <c r="E42" t="n">
        <v>60.84</v>
      </c>
      <c r="F42" t="n">
        <v>54.38</v>
      </c>
      <c r="G42" t="n">
        <v>50.2</v>
      </c>
      <c r="H42" t="n">
        <v>0.64</v>
      </c>
      <c r="I42" t="n">
        <v>65</v>
      </c>
      <c r="J42" t="n">
        <v>305.9</v>
      </c>
      <c r="K42" t="n">
        <v>61.2</v>
      </c>
      <c r="L42" t="n">
        <v>11</v>
      </c>
      <c r="M42" t="n">
        <v>63</v>
      </c>
      <c r="N42" t="n">
        <v>88.7</v>
      </c>
      <c r="O42" t="n">
        <v>37962.28</v>
      </c>
      <c r="P42" t="n">
        <v>969.24</v>
      </c>
      <c r="Q42" t="n">
        <v>1367.52</v>
      </c>
      <c r="R42" t="n">
        <v>165.48</v>
      </c>
      <c r="S42" t="n">
        <v>104.26</v>
      </c>
      <c r="T42" t="n">
        <v>29472.74</v>
      </c>
      <c r="U42" t="n">
        <v>0.63</v>
      </c>
      <c r="V42" t="n">
        <v>0.88</v>
      </c>
      <c r="W42" t="n">
        <v>20.74</v>
      </c>
      <c r="X42" t="n">
        <v>1.8</v>
      </c>
      <c r="Y42" t="n">
        <v>1</v>
      </c>
      <c r="Z42" t="n">
        <v>10</v>
      </c>
      <c r="AA42" t="n">
        <v>2101.533415815157</v>
      </c>
      <c r="AB42" t="n">
        <v>2875.410732629241</v>
      </c>
      <c r="AC42" t="n">
        <v>2600.985567971415</v>
      </c>
      <c r="AD42" t="n">
        <v>2101533.415815157</v>
      </c>
      <c r="AE42" t="n">
        <v>2875410.73262924</v>
      </c>
      <c r="AF42" t="n">
        <v>1.918839244323834e-06</v>
      </c>
      <c r="AG42" t="n">
        <v>2.535</v>
      </c>
      <c r="AH42" t="n">
        <v>2600985.567971415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1.6469</v>
      </c>
      <c r="E43" t="n">
        <v>60.72</v>
      </c>
      <c r="F43" t="n">
        <v>54.38</v>
      </c>
      <c r="G43" t="n">
        <v>51.79</v>
      </c>
      <c r="H43" t="n">
        <v>0.65</v>
      </c>
      <c r="I43" t="n">
        <v>63</v>
      </c>
      <c r="J43" t="n">
        <v>306.44</v>
      </c>
      <c r="K43" t="n">
        <v>61.2</v>
      </c>
      <c r="L43" t="n">
        <v>11.25</v>
      </c>
      <c r="M43" t="n">
        <v>61</v>
      </c>
      <c r="N43" t="n">
        <v>88.98999999999999</v>
      </c>
      <c r="O43" t="n">
        <v>38028.53</v>
      </c>
      <c r="P43" t="n">
        <v>968.97</v>
      </c>
      <c r="Q43" t="n">
        <v>1367.48</v>
      </c>
      <c r="R43" t="n">
        <v>165.08</v>
      </c>
      <c r="S43" t="n">
        <v>104.26</v>
      </c>
      <c r="T43" t="n">
        <v>29282.01</v>
      </c>
      <c r="U43" t="n">
        <v>0.63</v>
      </c>
      <c r="V43" t="n">
        <v>0.88</v>
      </c>
      <c r="W43" t="n">
        <v>20.74</v>
      </c>
      <c r="X43" t="n">
        <v>1.8</v>
      </c>
      <c r="Y43" t="n">
        <v>1</v>
      </c>
      <c r="Z43" t="n">
        <v>10</v>
      </c>
      <c r="AA43" t="n">
        <v>2097.181650322338</v>
      </c>
      <c r="AB43" t="n">
        <v>2869.456455095621</v>
      </c>
      <c r="AC43" t="n">
        <v>2595.599558328724</v>
      </c>
      <c r="AD43" t="n">
        <v>2097181.650322338</v>
      </c>
      <c r="AE43" t="n">
        <v>2869456.455095621</v>
      </c>
      <c r="AF43" t="n">
        <v>1.922457933737025e-06</v>
      </c>
      <c r="AG43" t="n">
        <v>2.53</v>
      </c>
      <c r="AH43" t="n">
        <v>2595599.558328724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1.6497</v>
      </c>
      <c r="E44" t="n">
        <v>60.62</v>
      </c>
      <c r="F44" t="n">
        <v>54.33</v>
      </c>
      <c r="G44" t="n">
        <v>52.58</v>
      </c>
      <c r="H44" t="n">
        <v>0.67</v>
      </c>
      <c r="I44" t="n">
        <v>62</v>
      </c>
      <c r="J44" t="n">
        <v>306.98</v>
      </c>
      <c r="K44" t="n">
        <v>61.2</v>
      </c>
      <c r="L44" t="n">
        <v>11.5</v>
      </c>
      <c r="M44" t="n">
        <v>60</v>
      </c>
      <c r="N44" t="n">
        <v>89.28</v>
      </c>
      <c r="O44" t="n">
        <v>38094.91</v>
      </c>
      <c r="P44" t="n">
        <v>967.66</v>
      </c>
      <c r="Q44" t="n">
        <v>1367.55</v>
      </c>
      <c r="R44" t="n">
        <v>163.46</v>
      </c>
      <c r="S44" t="n">
        <v>104.26</v>
      </c>
      <c r="T44" t="n">
        <v>28476.8</v>
      </c>
      <c r="U44" t="n">
        <v>0.64</v>
      </c>
      <c r="V44" t="n">
        <v>0.88</v>
      </c>
      <c r="W44" t="n">
        <v>20.74</v>
      </c>
      <c r="X44" t="n">
        <v>1.75</v>
      </c>
      <c r="Y44" t="n">
        <v>1</v>
      </c>
      <c r="Z44" t="n">
        <v>10</v>
      </c>
      <c r="AA44" t="n">
        <v>2091.11083708757</v>
      </c>
      <c r="AB44" t="n">
        <v>2861.150100602434</v>
      </c>
      <c r="AC44" t="n">
        <v>2588.085950650324</v>
      </c>
      <c r="AD44" t="n">
        <v>2091110.83708757</v>
      </c>
      <c r="AE44" t="n">
        <v>2861150.100602434</v>
      </c>
      <c r="AF44" t="n">
        <v>1.925726427400552e-06</v>
      </c>
      <c r="AG44" t="n">
        <v>2.525833333333333</v>
      </c>
      <c r="AH44" t="n">
        <v>2588085.950650324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1.6545</v>
      </c>
      <c r="E45" t="n">
        <v>60.44</v>
      </c>
      <c r="F45" t="n">
        <v>54.26</v>
      </c>
      <c r="G45" t="n">
        <v>54.26</v>
      </c>
      <c r="H45" t="n">
        <v>0.68</v>
      </c>
      <c r="I45" t="n">
        <v>60</v>
      </c>
      <c r="J45" t="n">
        <v>307.52</v>
      </c>
      <c r="K45" t="n">
        <v>61.2</v>
      </c>
      <c r="L45" t="n">
        <v>11.75</v>
      </c>
      <c r="M45" t="n">
        <v>58</v>
      </c>
      <c r="N45" t="n">
        <v>89.56999999999999</v>
      </c>
      <c r="O45" t="n">
        <v>38161.42</v>
      </c>
      <c r="P45" t="n">
        <v>966.27</v>
      </c>
      <c r="Q45" t="n">
        <v>1367.56</v>
      </c>
      <c r="R45" t="n">
        <v>161.25</v>
      </c>
      <c r="S45" t="n">
        <v>104.26</v>
      </c>
      <c r="T45" t="n">
        <v>27382.24</v>
      </c>
      <c r="U45" t="n">
        <v>0.65</v>
      </c>
      <c r="V45" t="n">
        <v>0.88</v>
      </c>
      <c r="W45" t="n">
        <v>20.73</v>
      </c>
      <c r="X45" t="n">
        <v>1.68</v>
      </c>
      <c r="Y45" t="n">
        <v>1</v>
      </c>
      <c r="Z45" t="n">
        <v>10</v>
      </c>
      <c r="AA45" t="n">
        <v>2082.184905231895</v>
      </c>
      <c r="AB45" t="n">
        <v>2848.937246853177</v>
      </c>
      <c r="AC45" t="n">
        <v>2577.038674522049</v>
      </c>
      <c r="AD45" t="n">
        <v>2082184.905231895</v>
      </c>
      <c r="AE45" t="n">
        <v>2848937.246853177</v>
      </c>
      <c r="AF45" t="n">
        <v>1.931329559395172e-06</v>
      </c>
      <c r="AG45" t="n">
        <v>2.518333333333333</v>
      </c>
      <c r="AH45" t="n">
        <v>2577038.674522049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1.6568</v>
      </c>
      <c r="E46" t="n">
        <v>60.36</v>
      </c>
      <c r="F46" t="n">
        <v>54.23</v>
      </c>
      <c r="G46" t="n">
        <v>55.15</v>
      </c>
      <c r="H46" t="n">
        <v>0.6899999999999999</v>
      </c>
      <c r="I46" t="n">
        <v>59</v>
      </c>
      <c r="J46" t="n">
        <v>308.06</v>
      </c>
      <c r="K46" t="n">
        <v>61.2</v>
      </c>
      <c r="L46" t="n">
        <v>12</v>
      </c>
      <c r="M46" t="n">
        <v>57</v>
      </c>
      <c r="N46" t="n">
        <v>89.86</v>
      </c>
      <c r="O46" t="n">
        <v>38228.06</v>
      </c>
      <c r="P46" t="n">
        <v>965.6799999999999</v>
      </c>
      <c r="Q46" t="n">
        <v>1367.38</v>
      </c>
      <c r="R46" t="n">
        <v>160.21</v>
      </c>
      <c r="S46" t="n">
        <v>104.26</v>
      </c>
      <c r="T46" t="n">
        <v>26866.79</v>
      </c>
      <c r="U46" t="n">
        <v>0.65</v>
      </c>
      <c r="V46" t="n">
        <v>0.88</v>
      </c>
      <c r="W46" t="n">
        <v>20.74</v>
      </c>
      <c r="X46" t="n">
        <v>1.65</v>
      </c>
      <c r="Y46" t="n">
        <v>1</v>
      </c>
      <c r="Z46" t="n">
        <v>10</v>
      </c>
      <c r="AA46" t="n">
        <v>2078.081583771442</v>
      </c>
      <c r="AB46" t="n">
        <v>2843.32290140522</v>
      </c>
      <c r="AC46" t="n">
        <v>2571.960154323861</v>
      </c>
      <c r="AD46" t="n">
        <v>2078081.583771442</v>
      </c>
      <c r="AE46" t="n">
        <v>2843322.90140522</v>
      </c>
      <c r="AF46" t="n">
        <v>1.934014393475926e-06</v>
      </c>
      <c r="AG46" t="n">
        <v>2.515</v>
      </c>
      <c r="AH46" t="n">
        <v>2571960.154323861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1.6586</v>
      </c>
      <c r="E47" t="n">
        <v>60.29</v>
      </c>
      <c r="F47" t="n">
        <v>54.22</v>
      </c>
      <c r="G47" t="n">
        <v>56.09</v>
      </c>
      <c r="H47" t="n">
        <v>0.71</v>
      </c>
      <c r="I47" t="n">
        <v>58</v>
      </c>
      <c r="J47" t="n">
        <v>308.6</v>
      </c>
      <c r="K47" t="n">
        <v>61.2</v>
      </c>
      <c r="L47" t="n">
        <v>12.25</v>
      </c>
      <c r="M47" t="n">
        <v>56</v>
      </c>
      <c r="N47" t="n">
        <v>90.15000000000001</v>
      </c>
      <c r="O47" t="n">
        <v>38294.82</v>
      </c>
      <c r="P47" t="n">
        <v>965.45</v>
      </c>
      <c r="Q47" t="n">
        <v>1367.52</v>
      </c>
      <c r="R47" t="n">
        <v>159.81</v>
      </c>
      <c r="S47" t="n">
        <v>104.26</v>
      </c>
      <c r="T47" t="n">
        <v>26670.34</v>
      </c>
      <c r="U47" t="n">
        <v>0.65</v>
      </c>
      <c r="V47" t="n">
        <v>0.88</v>
      </c>
      <c r="W47" t="n">
        <v>20.74</v>
      </c>
      <c r="X47" t="n">
        <v>1.63</v>
      </c>
      <c r="Y47" t="n">
        <v>1</v>
      </c>
      <c r="Z47" t="n">
        <v>10</v>
      </c>
      <c r="AA47" t="n">
        <v>2075.372439948618</v>
      </c>
      <c r="AB47" t="n">
        <v>2839.616131307842</v>
      </c>
      <c r="AC47" t="n">
        <v>2568.607153162092</v>
      </c>
      <c r="AD47" t="n">
        <v>2075372.439948618</v>
      </c>
      <c r="AE47" t="n">
        <v>2839616.131307842</v>
      </c>
      <c r="AF47" t="n">
        <v>1.936115567973908e-06</v>
      </c>
      <c r="AG47" t="n">
        <v>2.512083333333333</v>
      </c>
      <c r="AH47" t="n">
        <v>2568607.153162092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1.6606</v>
      </c>
      <c r="E48" t="n">
        <v>60.22</v>
      </c>
      <c r="F48" t="n">
        <v>54.2</v>
      </c>
      <c r="G48" t="n">
        <v>57.05</v>
      </c>
      <c r="H48" t="n">
        <v>0.72</v>
      </c>
      <c r="I48" t="n">
        <v>57</v>
      </c>
      <c r="J48" t="n">
        <v>309.14</v>
      </c>
      <c r="K48" t="n">
        <v>61.2</v>
      </c>
      <c r="L48" t="n">
        <v>12.5</v>
      </c>
      <c r="M48" t="n">
        <v>55</v>
      </c>
      <c r="N48" t="n">
        <v>90.44</v>
      </c>
      <c r="O48" t="n">
        <v>38361.7</v>
      </c>
      <c r="P48" t="n">
        <v>964.41</v>
      </c>
      <c r="Q48" t="n">
        <v>1367.32</v>
      </c>
      <c r="R48" t="n">
        <v>159.65</v>
      </c>
      <c r="S48" t="n">
        <v>104.26</v>
      </c>
      <c r="T48" t="n">
        <v>26597.82</v>
      </c>
      <c r="U48" t="n">
        <v>0.65</v>
      </c>
      <c r="V48" t="n">
        <v>0.88</v>
      </c>
      <c r="W48" t="n">
        <v>20.72</v>
      </c>
      <c r="X48" t="n">
        <v>1.62</v>
      </c>
      <c r="Y48" t="n">
        <v>1</v>
      </c>
      <c r="Z48" t="n">
        <v>10</v>
      </c>
      <c r="AA48" t="n">
        <v>2071.124773394669</v>
      </c>
      <c r="AB48" t="n">
        <v>2833.804286534906</v>
      </c>
      <c r="AC48" t="n">
        <v>2563.34998269731</v>
      </c>
      <c r="AD48" t="n">
        <v>2071124.773394669</v>
      </c>
      <c r="AE48" t="n">
        <v>2833804.286534906</v>
      </c>
      <c r="AF48" t="n">
        <v>1.938450206304999e-06</v>
      </c>
      <c r="AG48" t="n">
        <v>2.509166666666667</v>
      </c>
      <c r="AH48" t="n">
        <v>2563349.98269731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1.6629</v>
      </c>
      <c r="E49" t="n">
        <v>60.14</v>
      </c>
      <c r="F49" t="n">
        <v>54.17</v>
      </c>
      <c r="G49" t="n">
        <v>58.04</v>
      </c>
      <c r="H49" t="n">
        <v>0.73</v>
      </c>
      <c r="I49" t="n">
        <v>56</v>
      </c>
      <c r="J49" t="n">
        <v>309.68</v>
      </c>
      <c r="K49" t="n">
        <v>61.2</v>
      </c>
      <c r="L49" t="n">
        <v>12.75</v>
      </c>
      <c r="M49" t="n">
        <v>54</v>
      </c>
      <c r="N49" t="n">
        <v>90.73999999999999</v>
      </c>
      <c r="O49" t="n">
        <v>38428.72</v>
      </c>
      <c r="P49" t="n">
        <v>963.85</v>
      </c>
      <c r="Q49" t="n">
        <v>1367.37</v>
      </c>
      <c r="R49" t="n">
        <v>158.16</v>
      </c>
      <c r="S49" t="n">
        <v>104.26</v>
      </c>
      <c r="T49" t="n">
        <v>25858.01</v>
      </c>
      <c r="U49" t="n">
        <v>0.66</v>
      </c>
      <c r="V49" t="n">
        <v>0.88</v>
      </c>
      <c r="W49" t="n">
        <v>20.74</v>
      </c>
      <c r="X49" t="n">
        <v>1.59</v>
      </c>
      <c r="Y49" t="n">
        <v>1</v>
      </c>
      <c r="Z49" t="n">
        <v>10</v>
      </c>
      <c r="AA49" t="n">
        <v>2067.095189650674</v>
      </c>
      <c r="AB49" t="n">
        <v>2828.290832283683</v>
      </c>
      <c r="AC49" t="n">
        <v>2558.362724781642</v>
      </c>
      <c r="AD49" t="n">
        <v>2067095.189650673</v>
      </c>
      <c r="AE49" t="n">
        <v>2828290.832283683</v>
      </c>
      <c r="AF49" t="n">
        <v>1.941135040385754e-06</v>
      </c>
      <c r="AG49" t="n">
        <v>2.505833333333333</v>
      </c>
      <c r="AH49" t="n">
        <v>2558362.724781642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1.668</v>
      </c>
      <c r="E50" t="n">
        <v>59.95</v>
      </c>
      <c r="F50" t="n">
        <v>54.09</v>
      </c>
      <c r="G50" t="n">
        <v>60.1</v>
      </c>
      <c r="H50" t="n">
        <v>0.75</v>
      </c>
      <c r="I50" t="n">
        <v>54</v>
      </c>
      <c r="J50" t="n">
        <v>310.23</v>
      </c>
      <c r="K50" t="n">
        <v>61.2</v>
      </c>
      <c r="L50" t="n">
        <v>13</v>
      </c>
      <c r="M50" t="n">
        <v>52</v>
      </c>
      <c r="N50" t="n">
        <v>91.03</v>
      </c>
      <c r="O50" t="n">
        <v>38495.87</v>
      </c>
      <c r="P50" t="n">
        <v>962.21</v>
      </c>
      <c r="Q50" t="n">
        <v>1367.5</v>
      </c>
      <c r="R50" t="n">
        <v>155.81</v>
      </c>
      <c r="S50" t="n">
        <v>104.26</v>
      </c>
      <c r="T50" t="n">
        <v>24692.49</v>
      </c>
      <c r="U50" t="n">
        <v>0.67</v>
      </c>
      <c r="V50" t="n">
        <v>0.89</v>
      </c>
      <c r="W50" t="n">
        <v>20.73</v>
      </c>
      <c r="X50" t="n">
        <v>1.51</v>
      </c>
      <c r="Y50" t="n">
        <v>1</v>
      </c>
      <c r="Z50" t="n">
        <v>10</v>
      </c>
      <c r="AA50" t="n">
        <v>2057.356680435837</v>
      </c>
      <c r="AB50" t="n">
        <v>2814.966174343238</v>
      </c>
      <c r="AC50" t="n">
        <v>2546.309753493758</v>
      </c>
      <c r="AD50" t="n">
        <v>2057356.680435837</v>
      </c>
      <c r="AE50" t="n">
        <v>2814966.174343238</v>
      </c>
      <c r="AF50" t="n">
        <v>1.947088368130037e-06</v>
      </c>
      <c r="AG50" t="n">
        <v>2.497916666666667</v>
      </c>
      <c r="AH50" t="n">
        <v>2546309.753493758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1.67</v>
      </c>
      <c r="E51" t="n">
        <v>59.88</v>
      </c>
      <c r="F51" t="n">
        <v>54.07</v>
      </c>
      <c r="G51" t="n">
        <v>61.22</v>
      </c>
      <c r="H51" t="n">
        <v>0.76</v>
      </c>
      <c r="I51" t="n">
        <v>53</v>
      </c>
      <c r="J51" t="n">
        <v>310.77</v>
      </c>
      <c r="K51" t="n">
        <v>61.2</v>
      </c>
      <c r="L51" t="n">
        <v>13.25</v>
      </c>
      <c r="M51" t="n">
        <v>51</v>
      </c>
      <c r="N51" t="n">
        <v>91.33</v>
      </c>
      <c r="O51" t="n">
        <v>38563.14</v>
      </c>
      <c r="P51" t="n">
        <v>961.6900000000001</v>
      </c>
      <c r="Q51" t="n">
        <v>1367.34</v>
      </c>
      <c r="R51" t="n">
        <v>155.01</v>
      </c>
      <c r="S51" t="n">
        <v>104.26</v>
      </c>
      <c r="T51" t="n">
        <v>24297.91</v>
      </c>
      <c r="U51" t="n">
        <v>0.67</v>
      </c>
      <c r="V51" t="n">
        <v>0.89</v>
      </c>
      <c r="W51" t="n">
        <v>20.74</v>
      </c>
      <c r="X51" t="n">
        <v>1.5</v>
      </c>
      <c r="Y51" t="n">
        <v>1</v>
      </c>
      <c r="Z51" t="n">
        <v>10</v>
      </c>
      <c r="AA51" t="n">
        <v>2053.907159032847</v>
      </c>
      <c r="AB51" t="n">
        <v>2810.246386977525</v>
      </c>
      <c r="AC51" t="n">
        <v>2542.040416009966</v>
      </c>
      <c r="AD51" t="n">
        <v>2053907.159032847</v>
      </c>
      <c r="AE51" t="n">
        <v>2810246.386977524</v>
      </c>
      <c r="AF51" t="n">
        <v>1.949423006461128e-06</v>
      </c>
      <c r="AG51" t="n">
        <v>2.495</v>
      </c>
      <c r="AH51" t="n">
        <v>2542040.416009966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1.6731</v>
      </c>
      <c r="E52" t="n">
        <v>59.77</v>
      </c>
      <c r="F52" t="n">
        <v>54.02</v>
      </c>
      <c r="G52" t="n">
        <v>62.33</v>
      </c>
      <c r="H52" t="n">
        <v>0.77</v>
      </c>
      <c r="I52" t="n">
        <v>52</v>
      </c>
      <c r="J52" t="n">
        <v>311.32</v>
      </c>
      <c r="K52" t="n">
        <v>61.2</v>
      </c>
      <c r="L52" t="n">
        <v>13.5</v>
      </c>
      <c r="M52" t="n">
        <v>50</v>
      </c>
      <c r="N52" t="n">
        <v>91.62</v>
      </c>
      <c r="O52" t="n">
        <v>38630.55</v>
      </c>
      <c r="P52" t="n">
        <v>960.75</v>
      </c>
      <c r="Q52" t="n">
        <v>1367.4</v>
      </c>
      <c r="R52" t="n">
        <v>153.32</v>
      </c>
      <c r="S52" t="n">
        <v>104.26</v>
      </c>
      <c r="T52" t="n">
        <v>23454.18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2048.159492718322</v>
      </c>
      <c r="AB52" t="n">
        <v>2802.382176356849</v>
      </c>
      <c r="AC52" t="n">
        <v>2534.926754613438</v>
      </c>
      <c r="AD52" t="n">
        <v>2048159.492718322</v>
      </c>
      <c r="AE52" t="n">
        <v>2802382.176356849</v>
      </c>
      <c r="AF52" t="n">
        <v>1.953041695874319e-06</v>
      </c>
      <c r="AG52" t="n">
        <v>2.490416666666667</v>
      </c>
      <c r="AH52" t="n">
        <v>2534926.754613438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1.6747</v>
      </c>
      <c r="E53" t="n">
        <v>59.71</v>
      </c>
      <c r="F53" t="n">
        <v>54.02</v>
      </c>
      <c r="G53" t="n">
        <v>63.55</v>
      </c>
      <c r="H53" t="n">
        <v>0.79</v>
      </c>
      <c r="I53" t="n">
        <v>51</v>
      </c>
      <c r="J53" t="n">
        <v>311.87</v>
      </c>
      <c r="K53" t="n">
        <v>61.2</v>
      </c>
      <c r="L53" t="n">
        <v>13.75</v>
      </c>
      <c r="M53" t="n">
        <v>49</v>
      </c>
      <c r="N53" t="n">
        <v>91.92</v>
      </c>
      <c r="O53" t="n">
        <v>38698.21</v>
      </c>
      <c r="P53" t="n">
        <v>959.97</v>
      </c>
      <c r="Q53" t="n">
        <v>1367.35</v>
      </c>
      <c r="R53" t="n">
        <v>153.27</v>
      </c>
      <c r="S53" t="n">
        <v>104.26</v>
      </c>
      <c r="T53" t="n">
        <v>23435.95</v>
      </c>
      <c r="U53" t="n">
        <v>0.68</v>
      </c>
      <c r="V53" t="n">
        <v>0.89</v>
      </c>
      <c r="W53" t="n">
        <v>20.73</v>
      </c>
      <c r="X53" t="n">
        <v>1.44</v>
      </c>
      <c r="Y53" t="n">
        <v>1</v>
      </c>
      <c r="Z53" t="n">
        <v>10</v>
      </c>
      <c r="AA53" t="n">
        <v>2045.076316318696</v>
      </c>
      <c r="AB53" t="n">
        <v>2798.163638386739</v>
      </c>
      <c r="AC53" t="n">
        <v>2531.11082798644</v>
      </c>
      <c r="AD53" t="n">
        <v>2045076.316318696</v>
      </c>
      <c r="AE53" t="n">
        <v>2798163.638386738</v>
      </c>
      <c r="AF53" t="n">
        <v>1.954909406539192e-06</v>
      </c>
      <c r="AG53" t="n">
        <v>2.487916666666667</v>
      </c>
      <c r="AH53" t="n">
        <v>2531110.82798644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1.675</v>
      </c>
      <c r="E54" t="n">
        <v>59.7</v>
      </c>
      <c r="F54" t="n">
        <v>54</v>
      </c>
      <c r="G54" t="n">
        <v>63.53</v>
      </c>
      <c r="H54" t="n">
        <v>0.8</v>
      </c>
      <c r="I54" t="n">
        <v>51</v>
      </c>
      <c r="J54" t="n">
        <v>312.42</v>
      </c>
      <c r="K54" t="n">
        <v>61.2</v>
      </c>
      <c r="L54" t="n">
        <v>14</v>
      </c>
      <c r="M54" t="n">
        <v>49</v>
      </c>
      <c r="N54" t="n">
        <v>92.22</v>
      </c>
      <c r="O54" t="n">
        <v>38765.89</v>
      </c>
      <c r="P54" t="n">
        <v>959.92</v>
      </c>
      <c r="Q54" t="n">
        <v>1367.3</v>
      </c>
      <c r="R54" t="n">
        <v>153.11</v>
      </c>
      <c r="S54" t="n">
        <v>104.26</v>
      </c>
      <c r="T54" t="n">
        <v>23354.79</v>
      </c>
      <c r="U54" t="n">
        <v>0.68</v>
      </c>
      <c r="V54" t="n">
        <v>0.89</v>
      </c>
      <c r="W54" t="n">
        <v>20.72</v>
      </c>
      <c r="X54" t="n">
        <v>1.43</v>
      </c>
      <c r="Y54" t="n">
        <v>1</v>
      </c>
      <c r="Z54" t="n">
        <v>10</v>
      </c>
      <c r="AA54" t="n">
        <v>2044.404170696955</v>
      </c>
      <c r="AB54" t="n">
        <v>2797.2439790941</v>
      </c>
      <c r="AC54" t="n">
        <v>2530.27893968594</v>
      </c>
      <c r="AD54" t="n">
        <v>2044404.170696955</v>
      </c>
      <c r="AE54" t="n">
        <v>2797243.9790941</v>
      </c>
      <c r="AF54" t="n">
        <v>1.955259602288856e-06</v>
      </c>
      <c r="AG54" t="n">
        <v>2.4875</v>
      </c>
      <c r="AH54" t="n">
        <v>2530278.93968594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1.6765</v>
      </c>
      <c r="E55" t="n">
        <v>59.65</v>
      </c>
      <c r="F55" t="n">
        <v>54</v>
      </c>
      <c r="G55" t="n">
        <v>64.8</v>
      </c>
      <c r="H55" t="n">
        <v>0.8100000000000001</v>
      </c>
      <c r="I55" t="n">
        <v>50</v>
      </c>
      <c r="J55" t="n">
        <v>312.97</v>
      </c>
      <c r="K55" t="n">
        <v>61.2</v>
      </c>
      <c r="L55" t="n">
        <v>14.25</v>
      </c>
      <c r="M55" t="n">
        <v>48</v>
      </c>
      <c r="N55" t="n">
        <v>92.52</v>
      </c>
      <c r="O55" t="n">
        <v>38833.69</v>
      </c>
      <c r="P55" t="n">
        <v>960.28</v>
      </c>
      <c r="Q55" t="n">
        <v>1367.36</v>
      </c>
      <c r="R55" t="n">
        <v>152.8</v>
      </c>
      <c r="S55" t="n">
        <v>104.26</v>
      </c>
      <c r="T55" t="n">
        <v>23203.8</v>
      </c>
      <c r="U55" t="n">
        <v>0.68</v>
      </c>
      <c r="V55" t="n">
        <v>0.89</v>
      </c>
      <c r="W55" t="n">
        <v>20.73</v>
      </c>
      <c r="X55" t="n">
        <v>1.42</v>
      </c>
      <c r="Y55" t="n">
        <v>1</v>
      </c>
      <c r="Z55" t="n">
        <v>10</v>
      </c>
      <c r="AA55" t="n">
        <v>2043.097002170555</v>
      </c>
      <c r="AB55" t="n">
        <v>2795.455453448075</v>
      </c>
      <c r="AC55" t="n">
        <v>2528.66110841736</v>
      </c>
      <c r="AD55" t="n">
        <v>2043097.002170555</v>
      </c>
      <c r="AE55" t="n">
        <v>2795455.453448075</v>
      </c>
      <c r="AF55" t="n">
        <v>1.957010581037174e-06</v>
      </c>
      <c r="AG55" t="n">
        <v>2.485416666666667</v>
      </c>
      <c r="AH55" t="n">
        <v>2528661.10841736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1.6798</v>
      </c>
      <c r="E56" t="n">
        <v>59.53</v>
      </c>
      <c r="F56" t="n">
        <v>53.94</v>
      </c>
      <c r="G56" t="n">
        <v>66.05</v>
      </c>
      <c r="H56" t="n">
        <v>0.82</v>
      </c>
      <c r="I56" t="n">
        <v>49</v>
      </c>
      <c r="J56" t="n">
        <v>313.52</v>
      </c>
      <c r="K56" t="n">
        <v>61.2</v>
      </c>
      <c r="L56" t="n">
        <v>14.5</v>
      </c>
      <c r="M56" t="n">
        <v>47</v>
      </c>
      <c r="N56" t="n">
        <v>92.81999999999999</v>
      </c>
      <c r="O56" t="n">
        <v>38901.63</v>
      </c>
      <c r="P56" t="n">
        <v>958.85</v>
      </c>
      <c r="Q56" t="n">
        <v>1367.35</v>
      </c>
      <c r="R56" t="n">
        <v>150.7</v>
      </c>
      <c r="S56" t="n">
        <v>104.26</v>
      </c>
      <c r="T56" t="n">
        <v>22159.14</v>
      </c>
      <c r="U56" t="n">
        <v>0.6899999999999999</v>
      </c>
      <c r="V56" t="n">
        <v>0.89</v>
      </c>
      <c r="W56" t="n">
        <v>20.73</v>
      </c>
      <c r="X56" t="n">
        <v>1.36</v>
      </c>
      <c r="Y56" t="n">
        <v>1</v>
      </c>
      <c r="Z56" t="n">
        <v>10</v>
      </c>
      <c r="AA56" t="n">
        <v>2036.325282712958</v>
      </c>
      <c r="AB56" t="n">
        <v>2786.190088139011</v>
      </c>
      <c r="AC56" t="n">
        <v>2520.280016569373</v>
      </c>
      <c r="AD56" t="n">
        <v>2036325.282712958</v>
      </c>
      <c r="AE56" t="n">
        <v>2786190.088139011</v>
      </c>
      <c r="AF56" t="n">
        <v>1.960862734283474e-06</v>
      </c>
      <c r="AG56" t="n">
        <v>2.480416666666667</v>
      </c>
      <c r="AH56" t="n">
        <v>2520280.016569373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1.6817</v>
      </c>
      <c r="E57" t="n">
        <v>59.46</v>
      </c>
      <c r="F57" t="n">
        <v>53.93</v>
      </c>
      <c r="G57" t="n">
        <v>67.41</v>
      </c>
      <c r="H57" t="n">
        <v>0.84</v>
      </c>
      <c r="I57" t="n">
        <v>48</v>
      </c>
      <c r="J57" t="n">
        <v>314.07</v>
      </c>
      <c r="K57" t="n">
        <v>61.2</v>
      </c>
      <c r="L57" t="n">
        <v>14.75</v>
      </c>
      <c r="M57" t="n">
        <v>46</v>
      </c>
      <c r="N57" t="n">
        <v>93.12</v>
      </c>
      <c r="O57" t="n">
        <v>38969.71</v>
      </c>
      <c r="P57" t="n">
        <v>958.27</v>
      </c>
      <c r="Q57" t="n">
        <v>1367.29</v>
      </c>
      <c r="R57" t="n">
        <v>150.68</v>
      </c>
      <c r="S57" t="n">
        <v>104.26</v>
      </c>
      <c r="T57" t="n">
        <v>22155.6</v>
      </c>
      <c r="U57" t="n">
        <v>0.6899999999999999</v>
      </c>
      <c r="V57" t="n">
        <v>0.89</v>
      </c>
      <c r="W57" t="n">
        <v>20.72</v>
      </c>
      <c r="X57" t="n">
        <v>1.35</v>
      </c>
      <c r="Y57" t="n">
        <v>1</v>
      </c>
      <c r="Z57" t="n">
        <v>10</v>
      </c>
      <c r="AA57" t="n">
        <v>2033.074252232794</v>
      </c>
      <c r="AB57" t="n">
        <v>2781.741884810709</v>
      </c>
      <c r="AC57" t="n">
        <v>2516.25634352363</v>
      </c>
      <c r="AD57" t="n">
        <v>2033074.252232794</v>
      </c>
      <c r="AE57" t="n">
        <v>2781741.884810709</v>
      </c>
      <c r="AF57" t="n">
        <v>1.963080640698011e-06</v>
      </c>
      <c r="AG57" t="n">
        <v>2.4775</v>
      </c>
      <c r="AH57" t="n">
        <v>2516256.34352363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1.6835</v>
      </c>
      <c r="E58" t="n">
        <v>59.4</v>
      </c>
      <c r="F58" t="n">
        <v>53.92</v>
      </c>
      <c r="G58" t="n">
        <v>68.83</v>
      </c>
      <c r="H58" t="n">
        <v>0.85</v>
      </c>
      <c r="I58" t="n">
        <v>47</v>
      </c>
      <c r="J58" t="n">
        <v>314.62</v>
      </c>
      <c r="K58" t="n">
        <v>61.2</v>
      </c>
      <c r="L58" t="n">
        <v>15</v>
      </c>
      <c r="M58" t="n">
        <v>45</v>
      </c>
      <c r="N58" t="n">
        <v>93.43000000000001</v>
      </c>
      <c r="O58" t="n">
        <v>39037.92</v>
      </c>
      <c r="P58" t="n">
        <v>958.03</v>
      </c>
      <c r="Q58" t="n">
        <v>1367.38</v>
      </c>
      <c r="R58" t="n">
        <v>149.78</v>
      </c>
      <c r="S58" t="n">
        <v>104.26</v>
      </c>
      <c r="T58" t="n">
        <v>21709.76</v>
      </c>
      <c r="U58" t="n">
        <v>0.7</v>
      </c>
      <c r="V58" t="n">
        <v>0.89</v>
      </c>
      <c r="W58" t="n">
        <v>20.73</v>
      </c>
      <c r="X58" t="n">
        <v>1.34</v>
      </c>
      <c r="Y58" t="n">
        <v>1</v>
      </c>
      <c r="Z58" t="n">
        <v>10</v>
      </c>
      <c r="AA58" t="n">
        <v>2030.442122167236</v>
      </c>
      <c r="AB58" t="n">
        <v>2778.14048833363</v>
      </c>
      <c r="AC58" t="n">
        <v>2512.998659271732</v>
      </c>
      <c r="AD58" t="n">
        <v>2030442.122167236</v>
      </c>
      <c r="AE58" t="n">
        <v>2778140.48833363</v>
      </c>
      <c r="AF58" t="n">
        <v>1.965181815195993e-06</v>
      </c>
      <c r="AG58" t="n">
        <v>2.475</v>
      </c>
      <c r="AH58" t="n">
        <v>2512998.659271732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1.6862</v>
      </c>
      <c r="E59" t="n">
        <v>59.3</v>
      </c>
      <c r="F59" t="n">
        <v>53.88</v>
      </c>
      <c r="G59" t="n">
        <v>70.27</v>
      </c>
      <c r="H59" t="n">
        <v>0.86</v>
      </c>
      <c r="I59" t="n">
        <v>46</v>
      </c>
      <c r="J59" t="n">
        <v>315.18</v>
      </c>
      <c r="K59" t="n">
        <v>61.2</v>
      </c>
      <c r="L59" t="n">
        <v>15.25</v>
      </c>
      <c r="M59" t="n">
        <v>44</v>
      </c>
      <c r="N59" t="n">
        <v>93.73</v>
      </c>
      <c r="O59" t="n">
        <v>39106.27</v>
      </c>
      <c r="P59" t="n">
        <v>956.76</v>
      </c>
      <c r="Q59" t="n">
        <v>1367.3</v>
      </c>
      <c r="R59" t="n">
        <v>148.47</v>
      </c>
      <c r="S59" t="n">
        <v>104.26</v>
      </c>
      <c r="T59" t="n">
        <v>21059</v>
      </c>
      <c r="U59" t="n">
        <v>0.7</v>
      </c>
      <c r="V59" t="n">
        <v>0.89</v>
      </c>
      <c r="W59" t="n">
        <v>20.73</v>
      </c>
      <c r="X59" t="n">
        <v>1.3</v>
      </c>
      <c r="Y59" t="n">
        <v>1</v>
      </c>
      <c r="Z59" t="n">
        <v>10</v>
      </c>
      <c r="AA59" t="n">
        <v>2024.904157831587</v>
      </c>
      <c r="AB59" t="n">
        <v>2770.563201211853</v>
      </c>
      <c r="AC59" t="n">
        <v>2506.144537798068</v>
      </c>
      <c r="AD59" t="n">
        <v>2024904.157831587</v>
      </c>
      <c r="AE59" t="n">
        <v>2770563.201211852</v>
      </c>
      <c r="AF59" t="n">
        <v>1.968333576942966e-06</v>
      </c>
      <c r="AG59" t="n">
        <v>2.470833333333333</v>
      </c>
      <c r="AH59" t="n">
        <v>2506144.537798068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1.6866</v>
      </c>
      <c r="E60" t="n">
        <v>59.29</v>
      </c>
      <c r="F60" t="n">
        <v>53.86</v>
      </c>
      <c r="G60" t="n">
        <v>70.26000000000001</v>
      </c>
      <c r="H60" t="n">
        <v>0.87</v>
      </c>
      <c r="I60" t="n">
        <v>46</v>
      </c>
      <c r="J60" t="n">
        <v>315.73</v>
      </c>
      <c r="K60" t="n">
        <v>61.2</v>
      </c>
      <c r="L60" t="n">
        <v>15.5</v>
      </c>
      <c r="M60" t="n">
        <v>44</v>
      </c>
      <c r="N60" t="n">
        <v>94.03</v>
      </c>
      <c r="O60" t="n">
        <v>39174.75</v>
      </c>
      <c r="P60" t="n">
        <v>956.39</v>
      </c>
      <c r="Q60" t="n">
        <v>1367.35</v>
      </c>
      <c r="R60" t="n">
        <v>148.38</v>
      </c>
      <c r="S60" t="n">
        <v>104.26</v>
      </c>
      <c r="T60" t="n">
        <v>21014.84</v>
      </c>
      <c r="U60" t="n">
        <v>0.7</v>
      </c>
      <c r="V60" t="n">
        <v>0.89</v>
      </c>
      <c r="W60" t="n">
        <v>20.72</v>
      </c>
      <c r="X60" t="n">
        <v>1.28</v>
      </c>
      <c r="Y60" t="n">
        <v>1</v>
      </c>
      <c r="Z60" t="n">
        <v>10</v>
      </c>
      <c r="AA60" t="n">
        <v>2023.662744631679</v>
      </c>
      <c r="AB60" t="n">
        <v>2768.864644904451</v>
      </c>
      <c r="AC60" t="n">
        <v>2504.608089320706</v>
      </c>
      <c r="AD60" t="n">
        <v>2023662.744631679</v>
      </c>
      <c r="AE60" t="n">
        <v>2768864.644904451</v>
      </c>
      <c r="AF60" t="n">
        <v>1.968800504609185e-06</v>
      </c>
      <c r="AG60" t="n">
        <v>2.470416666666666</v>
      </c>
      <c r="AH60" t="n">
        <v>2504608.089320706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1.6887</v>
      </c>
      <c r="E61" t="n">
        <v>59.22</v>
      </c>
      <c r="F61" t="n">
        <v>53.84</v>
      </c>
      <c r="G61" t="n">
        <v>71.79000000000001</v>
      </c>
      <c r="H61" t="n">
        <v>0.89</v>
      </c>
      <c r="I61" t="n">
        <v>45</v>
      </c>
      <c r="J61" t="n">
        <v>316.29</v>
      </c>
      <c r="K61" t="n">
        <v>61.2</v>
      </c>
      <c r="L61" t="n">
        <v>15.75</v>
      </c>
      <c r="M61" t="n">
        <v>43</v>
      </c>
      <c r="N61" t="n">
        <v>94.34</v>
      </c>
      <c r="O61" t="n">
        <v>39243.37</v>
      </c>
      <c r="P61" t="n">
        <v>956.04</v>
      </c>
      <c r="Q61" t="n">
        <v>1367.37</v>
      </c>
      <c r="R61" t="n">
        <v>147.58</v>
      </c>
      <c r="S61" t="n">
        <v>104.26</v>
      </c>
      <c r="T61" t="n">
        <v>20621.03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2020.415861528184</v>
      </c>
      <c r="AB61" t="n">
        <v>2764.422116199877</v>
      </c>
      <c r="AC61" t="n">
        <v>2500.589549320569</v>
      </c>
      <c r="AD61" t="n">
        <v>2020415.861528184</v>
      </c>
      <c r="AE61" t="n">
        <v>2764422.116199877</v>
      </c>
      <c r="AF61" t="n">
        <v>1.97125187485683e-06</v>
      </c>
      <c r="AG61" t="n">
        <v>2.4675</v>
      </c>
      <c r="AH61" t="n">
        <v>2500589.549320569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1.6913</v>
      </c>
      <c r="E62" t="n">
        <v>59.13</v>
      </c>
      <c r="F62" t="n">
        <v>53.81</v>
      </c>
      <c r="G62" t="n">
        <v>73.37</v>
      </c>
      <c r="H62" t="n">
        <v>0.9</v>
      </c>
      <c r="I62" t="n">
        <v>44</v>
      </c>
      <c r="J62" t="n">
        <v>316.85</v>
      </c>
      <c r="K62" t="n">
        <v>61.2</v>
      </c>
      <c r="L62" t="n">
        <v>16</v>
      </c>
      <c r="M62" t="n">
        <v>42</v>
      </c>
      <c r="N62" t="n">
        <v>94.65000000000001</v>
      </c>
      <c r="O62" t="n">
        <v>39312.13</v>
      </c>
      <c r="P62" t="n">
        <v>955.21</v>
      </c>
      <c r="Q62" t="n">
        <v>1367.34</v>
      </c>
      <c r="R62" t="n">
        <v>146.54</v>
      </c>
      <c r="S62" t="n">
        <v>104.26</v>
      </c>
      <c r="T62" t="n">
        <v>20106.77</v>
      </c>
      <c r="U62" t="n">
        <v>0.71</v>
      </c>
      <c r="V62" t="n">
        <v>0.89</v>
      </c>
      <c r="W62" t="n">
        <v>20.71</v>
      </c>
      <c r="X62" t="n">
        <v>1.23</v>
      </c>
      <c r="Y62" t="n">
        <v>1</v>
      </c>
      <c r="Z62" t="n">
        <v>10</v>
      </c>
      <c r="AA62" t="n">
        <v>2015.777608892813</v>
      </c>
      <c r="AB62" t="n">
        <v>2758.075854318899</v>
      </c>
      <c r="AC62" t="n">
        <v>2494.848965766476</v>
      </c>
      <c r="AD62" t="n">
        <v>2015777.608892813</v>
      </c>
      <c r="AE62" t="n">
        <v>2758075.854318899</v>
      </c>
      <c r="AF62" t="n">
        <v>1.974286904687249e-06</v>
      </c>
      <c r="AG62" t="n">
        <v>2.46375</v>
      </c>
      <c r="AH62" t="n">
        <v>2494848.965766476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1.691</v>
      </c>
      <c r="E63" t="n">
        <v>59.14</v>
      </c>
      <c r="F63" t="n">
        <v>53.82</v>
      </c>
      <c r="G63" t="n">
        <v>73.39</v>
      </c>
      <c r="H63" t="n">
        <v>0.91</v>
      </c>
      <c r="I63" t="n">
        <v>44</v>
      </c>
      <c r="J63" t="n">
        <v>317.41</v>
      </c>
      <c r="K63" t="n">
        <v>61.2</v>
      </c>
      <c r="L63" t="n">
        <v>16.25</v>
      </c>
      <c r="M63" t="n">
        <v>42</v>
      </c>
      <c r="N63" t="n">
        <v>94.95999999999999</v>
      </c>
      <c r="O63" t="n">
        <v>39381.03</v>
      </c>
      <c r="P63" t="n">
        <v>955.24</v>
      </c>
      <c r="Q63" t="n">
        <v>1367.34</v>
      </c>
      <c r="R63" t="n">
        <v>146.96</v>
      </c>
      <c r="S63" t="n">
        <v>104.26</v>
      </c>
      <c r="T63" t="n">
        <v>20317.04</v>
      </c>
      <c r="U63" t="n">
        <v>0.71</v>
      </c>
      <c r="V63" t="n">
        <v>0.89</v>
      </c>
      <c r="W63" t="n">
        <v>20.71</v>
      </c>
      <c r="X63" t="n">
        <v>1.24</v>
      </c>
      <c r="Y63" t="n">
        <v>1</v>
      </c>
      <c r="Z63" t="n">
        <v>10</v>
      </c>
      <c r="AA63" t="n">
        <v>2016.293681312121</v>
      </c>
      <c r="AB63" t="n">
        <v>2758.781967370503</v>
      </c>
      <c r="AC63" t="n">
        <v>2495.487688379472</v>
      </c>
      <c r="AD63" t="n">
        <v>2016293.681312121</v>
      </c>
      <c r="AE63" t="n">
        <v>2758781.967370504</v>
      </c>
      <c r="AF63" t="n">
        <v>1.973936708937585e-06</v>
      </c>
      <c r="AG63" t="n">
        <v>2.464166666666667</v>
      </c>
      <c r="AH63" t="n">
        <v>2495487.688379472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1.694</v>
      </c>
      <c r="E64" t="n">
        <v>59.03</v>
      </c>
      <c r="F64" t="n">
        <v>53.77</v>
      </c>
      <c r="G64" t="n">
        <v>75.02</v>
      </c>
      <c r="H64" t="n">
        <v>0.92</v>
      </c>
      <c r="I64" t="n">
        <v>43</v>
      </c>
      <c r="J64" t="n">
        <v>317.97</v>
      </c>
      <c r="K64" t="n">
        <v>61.2</v>
      </c>
      <c r="L64" t="n">
        <v>16.5</v>
      </c>
      <c r="M64" t="n">
        <v>41</v>
      </c>
      <c r="N64" t="n">
        <v>95.27</v>
      </c>
      <c r="O64" t="n">
        <v>39450.07</v>
      </c>
      <c r="P64" t="n">
        <v>954.42</v>
      </c>
      <c r="Q64" t="n">
        <v>1367.29</v>
      </c>
      <c r="R64" t="n">
        <v>144.93</v>
      </c>
      <c r="S64" t="n">
        <v>104.26</v>
      </c>
      <c r="T64" t="n">
        <v>19303.92</v>
      </c>
      <c r="U64" t="n">
        <v>0.72</v>
      </c>
      <c r="V64" t="n">
        <v>0.89</v>
      </c>
      <c r="W64" t="n">
        <v>20.72</v>
      </c>
      <c r="X64" t="n">
        <v>1.19</v>
      </c>
      <c r="Y64" t="n">
        <v>1</v>
      </c>
      <c r="Z64" t="n">
        <v>10</v>
      </c>
      <c r="AA64" t="n">
        <v>2010.973481456504</v>
      </c>
      <c r="AB64" t="n">
        <v>2751.502635217395</v>
      </c>
      <c r="AC64" t="n">
        <v>2488.90308547045</v>
      </c>
      <c r="AD64" t="n">
        <v>2010973.481456504</v>
      </c>
      <c r="AE64" t="n">
        <v>2751502.635217396</v>
      </c>
      <c r="AF64" t="n">
        <v>1.977438666434222e-06</v>
      </c>
      <c r="AG64" t="n">
        <v>2.459583333333333</v>
      </c>
      <c r="AH64" t="n">
        <v>2488903.08547045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1.6963</v>
      </c>
      <c r="E65" t="n">
        <v>58.95</v>
      </c>
      <c r="F65" t="n">
        <v>53.74</v>
      </c>
      <c r="G65" t="n">
        <v>76.77</v>
      </c>
      <c r="H65" t="n">
        <v>0.9399999999999999</v>
      </c>
      <c r="I65" t="n">
        <v>42</v>
      </c>
      <c r="J65" t="n">
        <v>318.53</v>
      </c>
      <c r="K65" t="n">
        <v>61.2</v>
      </c>
      <c r="L65" t="n">
        <v>16.75</v>
      </c>
      <c r="M65" t="n">
        <v>40</v>
      </c>
      <c r="N65" t="n">
        <v>95.58</v>
      </c>
      <c r="O65" t="n">
        <v>39519.26</v>
      </c>
      <c r="P65" t="n">
        <v>953.64</v>
      </c>
      <c r="Q65" t="n">
        <v>1367.25</v>
      </c>
      <c r="R65" t="n">
        <v>144.31</v>
      </c>
      <c r="S65" t="n">
        <v>104.26</v>
      </c>
      <c r="T65" t="n">
        <v>19000.62</v>
      </c>
      <c r="U65" t="n">
        <v>0.72</v>
      </c>
      <c r="V65" t="n">
        <v>0.89</v>
      </c>
      <c r="W65" t="n">
        <v>20.71</v>
      </c>
      <c r="X65" t="n">
        <v>1.16</v>
      </c>
      <c r="Y65" t="n">
        <v>1</v>
      </c>
      <c r="Z65" t="n">
        <v>10</v>
      </c>
      <c r="AA65" t="n">
        <v>2006.7896628122</v>
      </c>
      <c r="AB65" t="n">
        <v>2745.778149971207</v>
      </c>
      <c r="AC65" t="n">
        <v>2483.724937061792</v>
      </c>
      <c r="AD65" t="n">
        <v>2006789.6628122</v>
      </c>
      <c r="AE65" t="n">
        <v>2745778.149971207</v>
      </c>
      <c r="AF65" t="n">
        <v>1.980123500514977e-06</v>
      </c>
      <c r="AG65" t="n">
        <v>2.45625</v>
      </c>
      <c r="AH65" t="n">
        <v>2483724.937061792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1.6962</v>
      </c>
      <c r="E66" t="n">
        <v>58.95</v>
      </c>
      <c r="F66" t="n">
        <v>53.74</v>
      </c>
      <c r="G66" t="n">
        <v>76.77</v>
      </c>
      <c r="H66" t="n">
        <v>0.95</v>
      </c>
      <c r="I66" t="n">
        <v>42</v>
      </c>
      <c r="J66" t="n">
        <v>319.09</v>
      </c>
      <c r="K66" t="n">
        <v>61.2</v>
      </c>
      <c r="L66" t="n">
        <v>17</v>
      </c>
      <c r="M66" t="n">
        <v>40</v>
      </c>
      <c r="N66" t="n">
        <v>95.89</v>
      </c>
      <c r="O66" t="n">
        <v>39588.58</v>
      </c>
      <c r="P66" t="n">
        <v>953.15</v>
      </c>
      <c r="Q66" t="n">
        <v>1367.34</v>
      </c>
      <c r="R66" t="n">
        <v>144.44</v>
      </c>
      <c r="S66" t="n">
        <v>104.26</v>
      </c>
      <c r="T66" t="n">
        <v>19064.71</v>
      </c>
      <c r="U66" t="n">
        <v>0.72</v>
      </c>
      <c r="V66" t="n">
        <v>0.89</v>
      </c>
      <c r="W66" t="n">
        <v>20.71</v>
      </c>
      <c r="X66" t="n">
        <v>1.16</v>
      </c>
      <c r="Y66" t="n">
        <v>1</v>
      </c>
      <c r="Z66" t="n">
        <v>10</v>
      </c>
      <c r="AA66" t="n">
        <v>2006.207758936069</v>
      </c>
      <c r="AB66" t="n">
        <v>2744.981963416097</v>
      </c>
      <c r="AC66" t="n">
        <v>2483.004737434047</v>
      </c>
      <c r="AD66" t="n">
        <v>2006207.758936069</v>
      </c>
      <c r="AE66" t="n">
        <v>2744981.963416097</v>
      </c>
      <c r="AF66" t="n">
        <v>1.980006768598422e-06</v>
      </c>
      <c r="AG66" t="n">
        <v>2.45625</v>
      </c>
      <c r="AH66" t="n">
        <v>2483004.737434046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1.6988</v>
      </c>
      <c r="E67" t="n">
        <v>58.87</v>
      </c>
      <c r="F67" t="n">
        <v>53.71</v>
      </c>
      <c r="G67" t="n">
        <v>78.59999999999999</v>
      </c>
      <c r="H67" t="n">
        <v>0.96</v>
      </c>
      <c r="I67" t="n">
        <v>41</v>
      </c>
      <c r="J67" t="n">
        <v>319.65</v>
      </c>
      <c r="K67" t="n">
        <v>61.2</v>
      </c>
      <c r="L67" t="n">
        <v>17.25</v>
      </c>
      <c r="M67" t="n">
        <v>39</v>
      </c>
      <c r="N67" t="n">
        <v>96.2</v>
      </c>
      <c r="O67" t="n">
        <v>39658.05</v>
      </c>
      <c r="P67" t="n">
        <v>952.78</v>
      </c>
      <c r="Q67" t="n">
        <v>1367.3</v>
      </c>
      <c r="R67" t="n">
        <v>143.36</v>
      </c>
      <c r="S67" t="n">
        <v>104.26</v>
      </c>
      <c r="T67" t="n">
        <v>18530.3</v>
      </c>
      <c r="U67" t="n">
        <v>0.73</v>
      </c>
      <c r="V67" t="n">
        <v>0.89</v>
      </c>
      <c r="W67" t="n">
        <v>20.7</v>
      </c>
      <c r="X67" t="n">
        <v>1.13</v>
      </c>
      <c r="Y67" t="n">
        <v>1</v>
      </c>
      <c r="Z67" t="n">
        <v>10</v>
      </c>
      <c r="AA67" t="n">
        <v>2002.270435450131</v>
      </c>
      <c r="AB67" t="n">
        <v>2739.594743720184</v>
      </c>
      <c r="AC67" t="n">
        <v>2478.131666424902</v>
      </c>
      <c r="AD67" t="n">
        <v>2002270.435450131</v>
      </c>
      <c r="AE67" t="n">
        <v>2739594.743720185</v>
      </c>
      <c r="AF67" t="n">
        <v>1.983041798428841e-06</v>
      </c>
      <c r="AG67" t="n">
        <v>2.452916666666666</v>
      </c>
      <c r="AH67" t="n">
        <v>2478131.666424902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1.7012</v>
      </c>
      <c r="E68" t="n">
        <v>58.78</v>
      </c>
      <c r="F68" t="n">
        <v>53.68</v>
      </c>
      <c r="G68" t="n">
        <v>80.52</v>
      </c>
      <c r="H68" t="n">
        <v>0.97</v>
      </c>
      <c r="I68" t="n">
        <v>40</v>
      </c>
      <c r="J68" t="n">
        <v>320.22</v>
      </c>
      <c r="K68" t="n">
        <v>61.2</v>
      </c>
      <c r="L68" t="n">
        <v>17.5</v>
      </c>
      <c r="M68" t="n">
        <v>38</v>
      </c>
      <c r="N68" t="n">
        <v>96.52</v>
      </c>
      <c r="O68" t="n">
        <v>39727.66</v>
      </c>
      <c r="P68" t="n">
        <v>952.27</v>
      </c>
      <c r="Q68" t="n">
        <v>1367.22</v>
      </c>
      <c r="R68" t="n">
        <v>141.89</v>
      </c>
      <c r="S68" t="n">
        <v>104.26</v>
      </c>
      <c r="T68" t="n">
        <v>17798.94</v>
      </c>
      <c r="U68" t="n">
        <v>0.73</v>
      </c>
      <c r="V68" t="n">
        <v>0.89</v>
      </c>
      <c r="W68" t="n">
        <v>20.72</v>
      </c>
      <c r="X68" t="n">
        <v>1.1</v>
      </c>
      <c r="Y68" t="n">
        <v>1</v>
      </c>
      <c r="Z68" t="n">
        <v>10</v>
      </c>
      <c r="AA68" t="n">
        <v>1998.373806079962</v>
      </c>
      <c r="AB68" t="n">
        <v>2734.263203508764</v>
      </c>
      <c r="AC68" t="n">
        <v>2473.308960928396</v>
      </c>
      <c r="AD68" t="n">
        <v>1998373.806079962</v>
      </c>
      <c r="AE68" t="n">
        <v>2734263.203508764</v>
      </c>
      <c r="AF68" t="n">
        <v>1.98584336442615e-06</v>
      </c>
      <c r="AG68" t="n">
        <v>2.449166666666667</v>
      </c>
      <c r="AH68" t="n">
        <v>2473308.960928396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1.7004</v>
      </c>
      <c r="E69" t="n">
        <v>58.81</v>
      </c>
      <c r="F69" t="n">
        <v>53.7</v>
      </c>
      <c r="G69" t="n">
        <v>80.56</v>
      </c>
      <c r="H69" t="n">
        <v>0.99</v>
      </c>
      <c r="I69" t="n">
        <v>40</v>
      </c>
      <c r="J69" t="n">
        <v>320.78</v>
      </c>
      <c r="K69" t="n">
        <v>61.2</v>
      </c>
      <c r="L69" t="n">
        <v>17.75</v>
      </c>
      <c r="M69" t="n">
        <v>38</v>
      </c>
      <c r="N69" t="n">
        <v>96.83</v>
      </c>
      <c r="O69" t="n">
        <v>39797.41</v>
      </c>
      <c r="P69" t="n">
        <v>953.11</v>
      </c>
      <c r="Q69" t="n">
        <v>1367.42</v>
      </c>
      <c r="R69" t="n">
        <v>143.16</v>
      </c>
      <c r="S69" t="n">
        <v>104.26</v>
      </c>
      <c r="T69" t="n">
        <v>18435.69</v>
      </c>
      <c r="U69" t="n">
        <v>0.73</v>
      </c>
      <c r="V69" t="n">
        <v>0.89</v>
      </c>
      <c r="W69" t="n">
        <v>20.71</v>
      </c>
      <c r="X69" t="n">
        <v>1.12</v>
      </c>
      <c r="Y69" t="n">
        <v>1</v>
      </c>
      <c r="Z69" t="n">
        <v>10</v>
      </c>
      <c r="AA69" t="n">
        <v>2000.73982932688</v>
      </c>
      <c r="AB69" t="n">
        <v>2737.500500896776</v>
      </c>
      <c r="AC69" t="n">
        <v>2476.237295197271</v>
      </c>
      <c r="AD69" t="n">
        <v>2000739.82932688</v>
      </c>
      <c r="AE69" t="n">
        <v>2737500.500896776</v>
      </c>
      <c r="AF69" t="n">
        <v>1.984909509093714e-06</v>
      </c>
      <c r="AG69" t="n">
        <v>2.450416666666667</v>
      </c>
      <c r="AH69" t="n">
        <v>2476237.295197271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1.7036</v>
      </c>
      <c r="E70" t="n">
        <v>58.7</v>
      </c>
      <c r="F70" t="n">
        <v>53.65</v>
      </c>
      <c r="G70" t="n">
        <v>82.54000000000001</v>
      </c>
      <c r="H70" t="n">
        <v>1</v>
      </c>
      <c r="I70" t="n">
        <v>39</v>
      </c>
      <c r="J70" t="n">
        <v>321.35</v>
      </c>
      <c r="K70" t="n">
        <v>61.2</v>
      </c>
      <c r="L70" t="n">
        <v>18</v>
      </c>
      <c r="M70" t="n">
        <v>37</v>
      </c>
      <c r="N70" t="n">
        <v>97.15000000000001</v>
      </c>
      <c r="O70" t="n">
        <v>39867.32</v>
      </c>
      <c r="P70" t="n">
        <v>951.54</v>
      </c>
      <c r="Q70" t="n">
        <v>1367.29</v>
      </c>
      <c r="R70" t="n">
        <v>141.17</v>
      </c>
      <c r="S70" t="n">
        <v>104.26</v>
      </c>
      <c r="T70" t="n">
        <v>17445.96</v>
      </c>
      <c r="U70" t="n">
        <v>0.74</v>
      </c>
      <c r="V70" t="n">
        <v>0.89</v>
      </c>
      <c r="W70" t="n">
        <v>20.71</v>
      </c>
      <c r="X70" t="n">
        <v>1.07</v>
      </c>
      <c r="Y70" t="n">
        <v>1</v>
      </c>
      <c r="Z70" t="n">
        <v>10</v>
      </c>
      <c r="AA70" t="n">
        <v>1994.179831463341</v>
      </c>
      <c r="AB70" t="n">
        <v>2728.524822413202</v>
      </c>
      <c r="AC70" t="n">
        <v>2468.118242870725</v>
      </c>
      <c r="AD70" t="n">
        <v>1994179.831463341</v>
      </c>
      <c r="AE70" t="n">
        <v>2728524.822413202</v>
      </c>
      <c r="AF70" t="n">
        <v>1.988644930423459e-06</v>
      </c>
      <c r="AG70" t="n">
        <v>2.445833333333333</v>
      </c>
      <c r="AH70" t="n">
        <v>2468118.242870725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1.7027</v>
      </c>
      <c r="E71" t="n">
        <v>58.73</v>
      </c>
      <c r="F71" t="n">
        <v>53.68</v>
      </c>
      <c r="G71" t="n">
        <v>82.58</v>
      </c>
      <c r="H71" t="n">
        <v>1.01</v>
      </c>
      <c r="I71" t="n">
        <v>39</v>
      </c>
      <c r="J71" t="n">
        <v>321.92</v>
      </c>
      <c r="K71" t="n">
        <v>61.2</v>
      </c>
      <c r="L71" t="n">
        <v>18.25</v>
      </c>
      <c r="M71" t="n">
        <v>37</v>
      </c>
      <c r="N71" t="n">
        <v>97.47</v>
      </c>
      <c r="O71" t="n">
        <v>39937.36</v>
      </c>
      <c r="P71" t="n">
        <v>952.3200000000001</v>
      </c>
      <c r="Q71" t="n">
        <v>1367.34</v>
      </c>
      <c r="R71" t="n">
        <v>142.19</v>
      </c>
      <c r="S71" t="n">
        <v>104.26</v>
      </c>
      <c r="T71" t="n">
        <v>17956.8</v>
      </c>
      <c r="U71" t="n">
        <v>0.73</v>
      </c>
      <c r="V71" t="n">
        <v>0.89</v>
      </c>
      <c r="W71" t="n">
        <v>20.71</v>
      </c>
      <c r="X71" t="n">
        <v>1.1</v>
      </c>
      <c r="Y71" t="n">
        <v>1</v>
      </c>
      <c r="Z71" t="n">
        <v>10</v>
      </c>
      <c r="AA71" t="n">
        <v>1996.686302808447</v>
      </c>
      <c r="AB71" t="n">
        <v>2731.954287085287</v>
      </c>
      <c r="AC71" t="n">
        <v>2471.220404247791</v>
      </c>
      <c r="AD71" t="n">
        <v>1996686.302808447</v>
      </c>
      <c r="AE71" t="n">
        <v>2731954.287085287</v>
      </c>
      <c r="AF71" t="n">
        <v>1.987594343174469e-06</v>
      </c>
      <c r="AG71" t="n">
        <v>2.447083333333333</v>
      </c>
      <c r="AH71" t="n">
        <v>2471220.404247791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1.7059</v>
      </c>
      <c r="E72" t="n">
        <v>58.62</v>
      </c>
      <c r="F72" t="n">
        <v>53.62</v>
      </c>
      <c r="G72" t="n">
        <v>84.67</v>
      </c>
      <c r="H72" t="n">
        <v>1.02</v>
      </c>
      <c r="I72" t="n">
        <v>38</v>
      </c>
      <c r="J72" t="n">
        <v>322.49</v>
      </c>
      <c r="K72" t="n">
        <v>61.2</v>
      </c>
      <c r="L72" t="n">
        <v>18.5</v>
      </c>
      <c r="M72" t="n">
        <v>36</v>
      </c>
      <c r="N72" t="n">
        <v>97.79000000000001</v>
      </c>
      <c r="O72" t="n">
        <v>40007.56</v>
      </c>
      <c r="P72" t="n">
        <v>950.9299999999999</v>
      </c>
      <c r="Q72" t="n">
        <v>1367.25</v>
      </c>
      <c r="R72" t="n">
        <v>140.56</v>
      </c>
      <c r="S72" t="n">
        <v>104.26</v>
      </c>
      <c r="T72" t="n">
        <v>17146.01</v>
      </c>
      <c r="U72" t="n">
        <v>0.74</v>
      </c>
      <c r="V72" t="n">
        <v>0.89</v>
      </c>
      <c r="W72" t="n">
        <v>20.7</v>
      </c>
      <c r="X72" t="n">
        <v>1.04</v>
      </c>
      <c r="Y72" t="n">
        <v>1</v>
      </c>
      <c r="Z72" t="n">
        <v>10</v>
      </c>
      <c r="AA72" t="n">
        <v>1990.282859104894</v>
      </c>
      <c r="AB72" t="n">
        <v>2723.192812910087</v>
      </c>
      <c r="AC72" t="n">
        <v>2463.295112871066</v>
      </c>
      <c r="AD72" t="n">
        <v>1990282.859104894</v>
      </c>
      <c r="AE72" t="n">
        <v>2723192.812910087</v>
      </c>
      <c r="AF72" t="n">
        <v>1.991329764504214e-06</v>
      </c>
      <c r="AG72" t="n">
        <v>2.4425</v>
      </c>
      <c r="AH72" t="n">
        <v>2463295.112871066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1.7054</v>
      </c>
      <c r="E73" t="n">
        <v>58.64</v>
      </c>
      <c r="F73" t="n">
        <v>53.64</v>
      </c>
      <c r="G73" t="n">
        <v>84.7</v>
      </c>
      <c r="H73" t="n">
        <v>1.03</v>
      </c>
      <c r="I73" t="n">
        <v>38</v>
      </c>
      <c r="J73" t="n">
        <v>323.06</v>
      </c>
      <c r="K73" t="n">
        <v>61.2</v>
      </c>
      <c r="L73" t="n">
        <v>18.75</v>
      </c>
      <c r="M73" t="n">
        <v>36</v>
      </c>
      <c r="N73" t="n">
        <v>98.11</v>
      </c>
      <c r="O73" t="n">
        <v>40077.9</v>
      </c>
      <c r="P73" t="n">
        <v>950.71</v>
      </c>
      <c r="Q73" t="n">
        <v>1367.33</v>
      </c>
      <c r="R73" t="n">
        <v>140.96</v>
      </c>
      <c r="S73" t="n">
        <v>104.26</v>
      </c>
      <c r="T73" t="n">
        <v>17344.18</v>
      </c>
      <c r="U73" t="n">
        <v>0.74</v>
      </c>
      <c r="V73" t="n">
        <v>0.89</v>
      </c>
      <c r="W73" t="n">
        <v>20.71</v>
      </c>
      <c r="X73" t="n">
        <v>1.06</v>
      </c>
      <c r="Y73" t="n">
        <v>1</v>
      </c>
      <c r="Z73" t="n">
        <v>10</v>
      </c>
      <c r="AA73" t="n">
        <v>1990.785150710979</v>
      </c>
      <c r="AB73" t="n">
        <v>2723.880070445074</v>
      </c>
      <c r="AC73" t="n">
        <v>2463.916779511486</v>
      </c>
      <c r="AD73" t="n">
        <v>1990785.150710979</v>
      </c>
      <c r="AE73" t="n">
        <v>2723880.070445074</v>
      </c>
      <c r="AF73" t="n">
        <v>1.990746104921442e-06</v>
      </c>
      <c r="AG73" t="n">
        <v>2.443333333333333</v>
      </c>
      <c r="AH73" t="n">
        <v>2463916.779511486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1.7085</v>
      </c>
      <c r="E74" t="n">
        <v>58.53</v>
      </c>
      <c r="F74" t="n">
        <v>53.59</v>
      </c>
      <c r="G74" t="n">
        <v>86.90000000000001</v>
      </c>
      <c r="H74" t="n">
        <v>1.05</v>
      </c>
      <c r="I74" t="n">
        <v>37</v>
      </c>
      <c r="J74" t="n">
        <v>323.63</v>
      </c>
      <c r="K74" t="n">
        <v>61.2</v>
      </c>
      <c r="L74" t="n">
        <v>19</v>
      </c>
      <c r="M74" t="n">
        <v>35</v>
      </c>
      <c r="N74" t="n">
        <v>98.43000000000001</v>
      </c>
      <c r="O74" t="n">
        <v>40148.52</v>
      </c>
      <c r="P74" t="n">
        <v>949.85</v>
      </c>
      <c r="Q74" t="n">
        <v>1367.22</v>
      </c>
      <c r="R74" t="n">
        <v>139.54</v>
      </c>
      <c r="S74" t="n">
        <v>104.26</v>
      </c>
      <c r="T74" t="n">
        <v>16642.63</v>
      </c>
      <c r="U74" t="n">
        <v>0.75</v>
      </c>
      <c r="V74" t="n">
        <v>0.89</v>
      </c>
      <c r="W74" t="n">
        <v>20.7</v>
      </c>
      <c r="X74" t="n">
        <v>1.01</v>
      </c>
      <c r="Y74" t="n">
        <v>1</v>
      </c>
      <c r="Z74" t="n">
        <v>10</v>
      </c>
      <c r="AA74" t="n">
        <v>1985.382494138945</v>
      </c>
      <c r="AB74" t="n">
        <v>2716.487917374832</v>
      </c>
      <c r="AC74" t="n">
        <v>2457.230123155315</v>
      </c>
      <c r="AD74" t="n">
        <v>1985382.494138945</v>
      </c>
      <c r="AE74" t="n">
        <v>2716487.917374832</v>
      </c>
      <c r="AF74" t="n">
        <v>1.994364794334633e-06</v>
      </c>
      <c r="AG74" t="n">
        <v>2.43875</v>
      </c>
      <c r="AH74" t="n">
        <v>2457230.123155314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1.7075</v>
      </c>
      <c r="E75" t="n">
        <v>58.56</v>
      </c>
      <c r="F75" t="n">
        <v>53.62</v>
      </c>
      <c r="G75" t="n">
        <v>86.95</v>
      </c>
      <c r="H75" t="n">
        <v>1.06</v>
      </c>
      <c r="I75" t="n">
        <v>37</v>
      </c>
      <c r="J75" t="n">
        <v>324.2</v>
      </c>
      <c r="K75" t="n">
        <v>61.2</v>
      </c>
      <c r="L75" t="n">
        <v>19.25</v>
      </c>
      <c r="M75" t="n">
        <v>35</v>
      </c>
      <c r="N75" t="n">
        <v>98.75</v>
      </c>
      <c r="O75" t="n">
        <v>40219.17</v>
      </c>
      <c r="P75" t="n">
        <v>950.38</v>
      </c>
      <c r="Q75" t="n">
        <v>1367.25</v>
      </c>
      <c r="R75" t="n">
        <v>140.62</v>
      </c>
      <c r="S75" t="n">
        <v>104.26</v>
      </c>
      <c r="T75" t="n">
        <v>17178.79</v>
      </c>
      <c r="U75" t="n">
        <v>0.74</v>
      </c>
      <c r="V75" t="n">
        <v>0.89</v>
      </c>
      <c r="W75" t="n">
        <v>20.7</v>
      </c>
      <c r="X75" t="n">
        <v>1.04</v>
      </c>
      <c r="Y75" t="n">
        <v>1</v>
      </c>
      <c r="Z75" t="n">
        <v>10</v>
      </c>
      <c r="AA75" t="n">
        <v>1987.638014106481</v>
      </c>
      <c r="AB75" t="n">
        <v>2719.574019300933</v>
      </c>
      <c r="AC75" t="n">
        <v>2460.021691844961</v>
      </c>
      <c r="AD75" t="n">
        <v>1987638.014106482</v>
      </c>
      <c r="AE75" t="n">
        <v>2719574.019300933</v>
      </c>
      <c r="AF75" t="n">
        <v>1.993197475169087e-06</v>
      </c>
      <c r="AG75" t="n">
        <v>2.44</v>
      </c>
      <c r="AH75" t="n">
        <v>2460021.691844961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1.7102</v>
      </c>
      <c r="E76" t="n">
        <v>58.47</v>
      </c>
      <c r="F76" t="n">
        <v>53.58</v>
      </c>
      <c r="G76" t="n">
        <v>89.31</v>
      </c>
      <c r="H76" t="n">
        <v>1.07</v>
      </c>
      <c r="I76" t="n">
        <v>36</v>
      </c>
      <c r="J76" t="n">
        <v>324.78</v>
      </c>
      <c r="K76" t="n">
        <v>61.2</v>
      </c>
      <c r="L76" t="n">
        <v>19.5</v>
      </c>
      <c r="M76" t="n">
        <v>34</v>
      </c>
      <c r="N76" t="n">
        <v>99.08</v>
      </c>
      <c r="O76" t="n">
        <v>40289.97</v>
      </c>
      <c r="P76" t="n">
        <v>949.54</v>
      </c>
      <c r="Q76" t="n">
        <v>1367.31</v>
      </c>
      <c r="R76" t="n">
        <v>139.18</v>
      </c>
      <c r="S76" t="n">
        <v>104.26</v>
      </c>
      <c r="T76" t="n">
        <v>16466.72</v>
      </c>
      <c r="U76" t="n">
        <v>0.75</v>
      </c>
      <c r="V76" t="n">
        <v>0.89</v>
      </c>
      <c r="W76" t="n">
        <v>20.7</v>
      </c>
      <c r="X76" t="n">
        <v>1</v>
      </c>
      <c r="Y76" t="n">
        <v>1</v>
      </c>
      <c r="Z76" t="n">
        <v>10</v>
      </c>
      <c r="AA76" t="n">
        <v>1982.856466698651</v>
      </c>
      <c r="AB76" t="n">
        <v>2713.031695190556</v>
      </c>
      <c r="AC76" t="n">
        <v>2454.103757965468</v>
      </c>
      <c r="AD76" t="n">
        <v>1982856.466698651</v>
      </c>
      <c r="AE76" t="n">
        <v>2713031.695190555</v>
      </c>
      <c r="AF76" t="n">
        <v>1.99634923691606e-06</v>
      </c>
      <c r="AG76" t="n">
        <v>2.43625</v>
      </c>
      <c r="AH76" t="n">
        <v>2454103.757965467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1.7104</v>
      </c>
      <c r="E77" t="n">
        <v>58.46</v>
      </c>
      <c r="F77" t="n">
        <v>53.58</v>
      </c>
      <c r="G77" t="n">
        <v>89.29000000000001</v>
      </c>
      <c r="H77" t="n">
        <v>1.08</v>
      </c>
      <c r="I77" t="n">
        <v>36</v>
      </c>
      <c r="J77" t="n">
        <v>325.35</v>
      </c>
      <c r="K77" t="n">
        <v>61.2</v>
      </c>
      <c r="L77" t="n">
        <v>19.75</v>
      </c>
      <c r="M77" t="n">
        <v>34</v>
      </c>
      <c r="N77" t="n">
        <v>99.40000000000001</v>
      </c>
      <c r="O77" t="n">
        <v>40360.92</v>
      </c>
      <c r="P77" t="n">
        <v>949.52</v>
      </c>
      <c r="Q77" t="n">
        <v>1367.36</v>
      </c>
      <c r="R77" t="n">
        <v>138.75</v>
      </c>
      <c r="S77" t="n">
        <v>104.26</v>
      </c>
      <c r="T77" t="n">
        <v>16251.61</v>
      </c>
      <c r="U77" t="n">
        <v>0.75</v>
      </c>
      <c r="V77" t="n">
        <v>0.89</v>
      </c>
      <c r="W77" t="n">
        <v>20.7</v>
      </c>
      <c r="X77" t="n">
        <v>1</v>
      </c>
      <c r="Y77" t="n">
        <v>1</v>
      </c>
      <c r="Z77" t="n">
        <v>10</v>
      </c>
      <c r="AA77" t="n">
        <v>1982.595184011001</v>
      </c>
      <c r="AB77" t="n">
        <v>2712.674196690334</v>
      </c>
      <c r="AC77" t="n">
        <v>2453.780378620355</v>
      </c>
      <c r="AD77" t="n">
        <v>1982595.184011001</v>
      </c>
      <c r="AE77" t="n">
        <v>2712674.196690334</v>
      </c>
      <c r="AF77" t="n">
        <v>1.996582700749169e-06</v>
      </c>
      <c r="AG77" t="n">
        <v>2.435833333333334</v>
      </c>
      <c r="AH77" t="n">
        <v>2453780.378620355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1.7129</v>
      </c>
      <c r="E78" t="n">
        <v>58.38</v>
      </c>
      <c r="F78" t="n">
        <v>53.55</v>
      </c>
      <c r="G78" t="n">
        <v>91.79000000000001</v>
      </c>
      <c r="H78" t="n">
        <v>1.09</v>
      </c>
      <c r="I78" t="n">
        <v>35</v>
      </c>
      <c r="J78" t="n">
        <v>325.93</v>
      </c>
      <c r="K78" t="n">
        <v>61.2</v>
      </c>
      <c r="L78" t="n">
        <v>20</v>
      </c>
      <c r="M78" t="n">
        <v>33</v>
      </c>
      <c r="N78" t="n">
        <v>99.73</v>
      </c>
      <c r="O78" t="n">
        <v>40432.03</v>
      </c>
      <c r="P78" t="n">
        <v>948.29</v>
      </c>
      <c r="Q78" t="n">
        <v>1367.18</v>
      </c>
      <c r="R78" t="n">
        <v>138.07</v>
      </c>
      <c r="S78" t="n">
        <v>104.26</v>
      </c>
      <c r="T78" t="n">
        <v>15917.03</v>
      </c>
      <c r="U78" t="n">
        <v>0.76</v>
      </c>
      <c r="V78" t="n">
        <v>0.9</v>
      </c>
      <c r="W78" t="n">
        <v>20.7</v>
      </c>
      <c r="X78" t="n">
        <v>0.97</v>
      </c>
      <c r="Y78" t="n">
        <v>1</v>
      </c>
      <c r="Z78" t="n">
        <v>10</v>
      </c>
      <c r="AA78" t="n">
        <v>1977.625456287398</v>
      </c>
      <c r="AB78" t="n">
        <v>2705.874395969987</v>
      </c>
      <c r="AC78" t="n">
        <v>2447.629541337178</v>
      </c>
      <c r="AD78" t="n">
        <v>1977625.456287398</v>
      </c>
      <c r="AE78" t="n">
        <v>2705874.395969987</v>
      </c>
      <c r="AF78" t="n">
        <v>1.999500998663033e-06</v>
      </c>
      <c r="AG78" t="n">
        <v>2.4325</v>
      </c>
      <c r="AH78" t="n">
        <v>2447629.541337178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1.7116</v>
      </c>
      <c r="E79" t="n">
        <v>58.42</v>
      </c>
      <c r="F79" t="n">
        <v>53.59</v>
      </c>
      <c r="G79" t="n">
        <v>91.87</v>
      </c>
      <c r="H79" t="n">
        <v>1.11</v>
      </c>
      <c r="I79" t="n">
        <v>35</v>
      </c>
      <c r="J79" t="n">
        <v>326.51</v>
      </c>
      <c r="K79" t="n">
        <v>61.2</v>
      </c>
      <c r="L79" t="n">
        <v>20.25</v>
      </c>
      <c r="M79" t="n">
        <v>33</v>
      </c>
      <c r="N79" t="n">
        <v>100.06</v>
      </c>
      <c r="O79" t="n">
        <v>40503.29</v>
      </c>
      <c r="P79" t="n">
        <v>949.51</v>
      </c>
      <c r="Q79" t="n">
        <v>1367.22</v>
      </c>
      <c r="R79" t="n">
        <v>139.3</v>
      </c>
      <c r="S79" t="n">
        <v>104.26</v>
      </c>
      <c r="T79" t="n">
        <v>16529.77</v>
      </c>
      <c r="U79" t="n">
        <v>0.75</v>
      </c>
      <c r="V79" t="n">
        <v>0.89</v>
      </c>
      <c r="W79" t="n">
        <v>20.71</v>
      </c>
      <c r="X79" t="n">
        <v>1.01</v>
      </c>
      <c r="Y79" t="n">
        <v>1</v>
      </c>
      <c r="Z79" t="n">
        <v>10</v>
      </c>
      <c r="AA79" t="n">
        <v>1981.30702560329</v>
      </c>
      <c r="AB79" t="n">
        <v>2710.911681527366</v>
      </c>
      <c r="AC79" t="n">
        <v>2452.186075430835</v>
      </c>
      <c r="AD79" t="n">
        <v>1981307.02560329</v>
      </c>
      <c r="AE79" t="n">
        <v>2710911.681527365</v>
      </c>
      <c r="AF79" t="n">
        <v>1.997983483747824e-06</v>
      </c>
      <c r="AG79" t="n">
        <v>2.434166666666667</v>
      </c>
      <c r="AH79" t="n">
        <v>2452186.075430835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1.7119</v>
      </c>
      <c r="E80" t="n">
        <v>58.41</v>
      </c>
      <c r="F80" t="n">
        <v>53.58</v>
      </c>
      <c r="G80" t="n">
        <v>91.84999999999999</v>
      </c>
      <c r="H80" t="n">
        <v>1.12</v>
      </c>
      <c r="I80" t="n">
        <v>35</v>
      </c>
      <c r="J80" t="n">
        <v>327.08</v>
      </c>
      <c r="K80" t="n">
        <v>61.2</v>
      </c>
      <c r="L80" t="n">
        <v>20.5</v>
      </c>
      <c r="M80" t="n">
        <v>33</v>
      </c>
      <c r="N80" t="n">
        <v>100.39</v>
      </c>
      <c r="O80" t="n">
        <v>40574.7</v>
      </c>
      <c r="P80" t="n">
        <v>948.54</v>
      </c>
      <c r="Q80" t="n">
        <v>1367.3</v>
      </c>
      <c r="R80" t="n">
        <v>139.09</v>
      </c>
      <c r="S80" t="n">
        <v>104.26</v>
      </c>
      <c r="T80" t="n">
        <v>16425.6</v>
      </c>
      <c r="U80" t="n">
        <v>0.75</v>
      </c>
      <c r="V80" t="n">
        <v>0.89</v>
      </c>
      <c r="W80" t="n">
        <v>20.7</v>
      </c>
      <c r="X80" t="n">
        <v>1</v>
      </c>
      <c r="Y80" t="n">
        <v>1</v>
      </c>
      <c r="Z80" t="n">
        <v>10</v>
      </c>
      <c r="AA80" t="n">
        <v>1979.475119229212</v>
      </c>
      <c r="AB80" t="n">
        <v>2708.405186408348</v>
      </c>
      <c r="AC80" t="n">
        <v>2449.918796688088</v>
      </c>
      <c r="AD80" t="n">
        <v>1979475.119229212</v>
      </c>
      <c r="AE80" t="n">
        <v>2708405.186408348</v>
      </c>
      <c r="AF80" t="n">
        <v>1.998333679497488e-06</v>
      </c>
      <c r="AG80" t="n">
        <v>2.43375</v>
      </c>
      <c r="AH80" t="n">
        <v>2449918.796688088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1.7155</v>
      </c>
      <c r="E81" t="n">
        <v>58.29</v>
      </c>
      <c r="F81" t="n">
        <v>53.51</v>
      </c>
      <c r="G81" t="n">
        <v>94.43000000000001</v>
      </c>
      <c r="H81" t="n">
        <v>1.13</v>
      </c>
      <c r="I81" t="n">
        <v>34</v>
      </c>
      <c r="J81" t="n">
        <v>327.66</v>
      </c>
      <c r="K81" t="n">
        <v>61.2</v>
      </c>
      <c r="L81" t="n">
        <v>20.75</v>
      </c>
      <c r="M81" t="n">
        <v>32</v>
      </c>
      <c r="N81" t="n">
        <v>100.72</v>
      </c>
      <c r="O81" t="n">
        <v>40646.27</v>
      </c>
      <c r="P81" t="n">
        <v>947.26</v>
      </c>
      <c r="Q81" t="n">
        <v>1367.24</v>
      </c>
      <c r="R81" t="n">
        <v>136.69</v>
      </c>
      <c r="S81" t="n">
        <v>104.26</v>
      </c>
      <c r="T81" t="n">
        <v>15230.26</v>
      </c>
      <c r="U81" t="n">
        <v>0.76</v>
      </c>
      <c r="V81" t="n">
        <v>0.9</v>
      </c>
      <c r="W81" t="n">
        <v>20.7</v>
      </c>
      <c r="X81" t="n">
        <v>0.93</v>
      </c>
      <c r="Y81" t="n">
        <v>1</v>
      </c>
      <c r="Z81" t="n">
        <v>10</v>
      </c>
      <c r="AA81" t="n">
        <v>1972.7201289342</v>
      </c>
      <c r="AB81" t="n">
        <v>2699.162710677572</v>
      </c>
      <c r="AC81" t="n">
        <v>2441.558409869162</v>
      </c>
      <c r="AD81" t="n">
        <v>1972720.1289342</v>
      </c>
      <c r="AE81" t="n">
        <v>2699162.710677572</v>
      </c>
      <c r="AF81" t="n">
        <v>2.002536028493452e-06</v>
      </c>
      <c r="AG81" t="n">
        <v>2.42875</v>
      </c>
      <c r="AH81" t="n">
        <v>2441558.409869162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1.7149</v>
      </c>
      <c r="E82" t="n">
        <v>58.31</v>
      </c>
      <c r="F82" t="n">
        <v>53.53</v>
      </c>
      <c r="G82" t="n">
        <v>94.45999999999999</v>
      </c>
      <c r="H82" t="n">
        <v>1.14</v>
      </c>
      <c r="I82" t="n">
        <v>34</v>
      </c>
      <c r="J82" t="n">
        <v>328.25</v>
      </c>
      <c r="K82" t="n">
        <v>61.2</v>
      </c>
      <c r="L82" t="n">
        <v>21</v>
      </c>
      <c r="M82" t="n">
        <v>32</v>
      </c>
      <c r="N82" t="n">
        <v>101.05</v>
      </c>
      <c r="O82" t="n">
        <v>40718</v>
      </c>
      <c r="P82" t="n">
        <v>947.76</v>
      </c>
      <c r="Q82" t="n">
        <v>1367.26</v>
      </c>
      <c r="R82" t="n">
        <v>137.78</v>
      </c>
      <c r="S82" t="n">
        <v>104.26</v>
      </c>
      <c r="T82" t="n">
        <v>15775.8</v>
      </c>
      <c r="U82" t="n">
        <v>0.76</v>
      </c>
      <c r="V82" t="n">
        <v>0.9</v>
      </c>
      <c r="W82" t="n">
        <v>20.69</v>
      </c>
      <c r="X82" t="n">
        <v>0.95</v>
      </c>
      <c r="Y82" t="n">
        <v>1</v>
      </c>
      <c r="Z82" t="n">
        <v>10</v>
      </c>
      <c r="AA82" t="n">
        <v>1974.343624347092</v>
      </c>
      <c r="AB82" t="n">
        <v>2701.384048725055</v>
      </c>
      <c r="AC82" t="n">
        <v>2443.56774653106</v>
      </c>
      <c r="AD82" t="n">
        <v>1974343.624347092</v>
      </c>
      <c r="AE82" t="n">
        <v>2701384.048725055</v>
      </c>
      <c r="AF82" t="n">
        <v>2.001835636994125e-06</v>
      </c>
      <c r="AG82" t="n">
        <v>2.429583333333333</v>
      </c>
      <c r="AH82" t="n">
        <v>2443567.746531059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1.7174</v>
      </c>
      <c r="E83" t="n">
        <v>58.23</v>
      </c>
      <c r="F83" t="n">
        <v>53.5</v>
      </c>
      <c r="G83" t="n">
        <v>97.27</v>
      </c>
      <c r="H83" t="n">
        <v>1.15</v>
      </c>
      <c r="I83" t="n">
        <v>33</v>
      </c>
      <c r="J83" t="n">
        <v>328.83</v>
      </c>
      <c r="K83" t="n">
        <v>61.2</v>
      </c>
      <c r="L83" t="n">
        <v>21.25</v>
      </c>
      <c r="M83" t="n">
        <v>31</v>
      </c>
      <c r="N83" t="n">
        <v>101.38</v>
      </c>
      <c r="O83" t="n">
        <v>40789.89</v>
      </c>
      <c r="P83" t="n">
        <v>947.48</v>
      </c>
      <c r="Q83" t="n">
        <v>1367.26</v>
      </c>
      <c r="R83" t="n">
        <v>136.78</v>
      </c>
      <c r="S83" t="n">
        <v>104.26</v>
      </c>
      <c r="T83" t="n">
        <v>15282.62</v>
      </c>
      <c r="U83" t="n">
        <v>0.76</v>
      </c>
      <c r="V83" t="n">
        <v>0.9</v>
      </c>
      <c r="W83" t="n">
        <v>20.69</v>
      </c>
      <c r="X83" t="n">
        <v>0.92</v>
      </c>
      <c r="Y83" t="n">
        <v>1</v>
      </c>
      <c r="Z83" t="n">
        <v>10</v>
      </c>
      <c r="AA83" t="n">
        <v>1970.736657580414</v>
      </c>
      <c r="AB83" t="n">
        <v>2696.448837666741</v>
      </c>
      <c r="AC83" t="n">
        <v>2439.10354508954</v>
      </c>
      <c r="AD83" t="n">
        <v>1970736.657580414</v>
      </c>
      <c r="AE83" t="n">
        <v>2696448.837666742</v>
      </c>
      <c r="AF83" t="n">
        <v>2.004753934907989e-06</v>
      </c>
      <c r="AG83" t="n">
        <v>2.42625</v>
      </c>
      <c r="AH83" t="n">
        <v>2439103.54508954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1.7184</v>
      </c>
      <c r="E84" t="n">
        <v>58.2</v>
      </c>
      <c r="F84" t="n">
        <v>53.47</v>
      </c>
      <c r="G84" t="n">
        <v>97.20999999999999</v>
      </c>
      <c r="H84" t="n">
        <v>1.16</v>
      </c>
      <c r="I84" t="n">
        <v>33</v>
      </c>
      <c r="J84" t="n">
        <v>329.41</v>
      </c>
      <c r="K84" t="n">
        <v>61.2</v>
      </c>
      <c r="L84" t="n">
        <v>21.5</v>
      </c>
      <c r="M84" t="n">
        <v>31</v>
      </c>
      <c r="N84" t="n">
        <v>101.71</v>
      </c>
      <c r="O84" t="n">
        <v>40861.93</v>
      </c>
      <c r="P84" t="n">
        <v>947.1900000000001</v>
      </c>
      <c r="Q84" t="n">
        <v>1367.32</v>
      </c>
      <c r="R84" t="n">
        <v>135.56</v>
      </c>
      <c r="S84" t="n">
        <v>104.26</v>
      </c>
      <c r="T84" t="n">
        <v>14669.18</v>
      </c>
      <c r="U84" t="n">
        <v>0.77</v>
      </c>
      <c r="V84" t="n">
        <v>0.9</v>
      </c>
      <c r="W84" t="n">
        <v>20.69</v>
      </c>
      <c r="X84" t="n">
        <v>0.89</v>
      </c>
      <c r="Y84" t="n">
        <v>1</v>
      </c>
      <c r="Z84" t="n">
        <v>10</v>
      </c>
      <c r="AA84" t="n">
        <v>1968.841617267558</v>
      </c>
      <c r="AB84" t="n">
        <v>2693.855959907414</v>
      </c>
      <c r="AC84" t="n">
        <v>2436.758127944436</v>
      </c>
      <c r="AD84" t="n">
        <v>1968841.617267558</v>
      </c>
      <c r="AE84" t="n">
        <v>2693855.959907414</v>
      </c>
      <c r="AF84" t="n">
        <v>2.005921254073534e-06</v>
      </c>
      <c r="AG84" t="n">
        <v>2.425</v>
      </c>
      <c r="AH84" t="n">
        <v>2436758.127944436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1.7177</v>
      </c>
      <c r="E85" t="n">
        <v>58.22</v>
      </c>
      <c r="F85" t="n">
        <v>53.49</v>
      </c>
      <c r="G85" t="n">
        <v>97.25</v>
      </c>
      <c r="H85" t="n">
        <v>1.17</v>
      </c>
      <c r="I85" t="n">
        <v>33</v>
      </c>
      <c r="J85" t="n">
        <v>330</v>
      </c>
      <c r="K85" t="n">
        <v>61.2</v>
      </c>
      <c r="L85" t="n">
        <v>21.75</v>
      </c>
      <c r="M85" t="n">
        <v>31</v>
      </c>
      <c r="N85" t="n">
        <v>102.05</v>
      </c>
      <c r="O85" t="n">
        <v>40934.14</v>
      </c>
      <c r="P85" t="n">
        <v>947.21</v>
      </c>
      <c r="Q85" t="n">
        <v>1367.22</v>
      </c>
      <c r="R85" t="n">
        <v>136.13</v>
      </c>
      <c r="S85" t="n">
        <v>104.26</v>
      </c>
      <c r="T85" t="n">
        <v>14955.88</v>
      </c>
      <c r="U85" t="n">
        <v>0.77</v>
      </c>
      <c r="V85" t="n">
        <v>0.9</v>
      </c>
      <c r="W85" t="n">
        <v>20.7</v>
      </c>
      <c r="X85" t="n">
        <v>0.91</v>
      </c>
      <c r="Y85" t="n">
        <v>1</v>
      </c>
      <c r="Z85" t="n">
        <v>10</v>
      </c>
      <c r="AA85" t="n">
        <v>1969.89840700171</v>
      </c>
      <c r="AB85" t="n">
        <v>2695.301906243955</v>
      </c>
      <c r="AC85" t="n">
        <v>2438.066075192015</v>
      </c>
      <c r="AD85" t="n">
        <v>1969898.40700171</v>
      </c>
      <c r="AE85" t="n">
        <v>2695301.906243955</v>
      </c>
      <c r="AF85" t="n">
        <v>2.005104130657653e-06</v>
      </c>
      <c r="AG85" t="n">
        <v>2.425833333333333</v>
      </c>
      <c r="AH85" t="n">
        <v>2438066.075192015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1.7197</v>
      </c>
      <c r="E86" t="n">
        <v>58.15</v>
      </c>
      <c r="F86" t="n">
        <v>53.48</v>
      </c>
      <c r="G86" t="n">
        <v>100.27</v>
      </c>
      <c r="H86" t="n">
        <v>1.19</v>
      </c>
      <c r="I86" t="n">
        <v>32</v>
      </c>
      <c r="J86" t="n">
        <v>330.59</v>
      </c>
      <c r="K86" t="n">
        <v>61.2</v>
      </c>
      <c r="L86" t="n">
        <v>22</v>
      </c>
      <c r="M86" t="n">
        <v>30</v>
      </c>
      <c r="N86" t="n">
        <v>102.39</v>
      </c>
      <c r="O86" t="n">
        <v>41006.51</v>
      </c>
      <c r="P86" t="n">
        <v>947.21</v>
      </c>
      <c r="Q86" t="n">
        <v>1367.27</v>
      </c>
      <c r="R86" t="n">
        <v>135.74</v>
      </c>
      <c r="S86" t="n">
        <v>104.26</v>
      </c>
      <c r="T86" t="n">
        <v>14767.49</v>
      </c>
      <c r="U86" t="n">
        <v>0.77</v>
      </c>
      <c r="V86" t="n">
        <v>0.9</v>
      </c>
      <c r="W86" t="n">
        <v>20.7</v>
      </c>
      <c r="X86" t="n">
        <v>0.9</v>
      </c>
      <c r="Y86" t="n">
        <v>1</v>
      </c>
      <c r="Z86" t="n">
        <v>10</v>
      </c>
      <c r="AA86" t="n">
        <v>1967.494030820083</v>
      </c>
      <c r="AB86" t="n">
        <v>2692.012132678661</v>
      </c>
      <c r="AC86" t="n">
        <v>2435.090272998566</v>
      </c>
      <c r="AD86" t="n">
        <v>1967494.030820083</v>
      </c>
      <c r="AE86" t="n">
        <v>2692012.132678661</v>
      </c>
      <c r="AF86" t="n">
        <v>2.007438768988743e-06</v>
      </c>
      <c r="AG86" t="n">
        <v>2.422916666666667</v>
      </c>
      <c r="AH86" t="n">
        <v>2435090.272998566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1.72</v>
      </c>
      <c r="E87" t="n">
        <v>58.14</v>
      </c>
      <c r="F87" t="n">
        <v>53.47</v>
      </c>
      <c r="G87" t="n">
        <v>100.25</v>
      </c>
      <c r="H87" t="n">
        <v>1.2</v>
      </c>
      <c r="I87" t="n">
        <v>32</v>
      </c>
      <c r="J87" t="n">
        <v>331.17</v>
      </c>
      <c r="K87" t="n">
        <v>61.2</v>
      </c>
      <c r="L87" t="n">
        <v>22.25</v>
      </c>
      <c r="M87" t="n">
        <v>30</v>
      </c>
      <c r="N87" t="n">
        <v>102.72</v>
      </c>
      <c r="O87" t="n">
        <v>41079.04</v>
      </c>
      <c r="P87" t="n">
        <v>946.58</v>
      </c>
      <c r="Q87" t="n">
        <v>1367.31</v>
      </c>
      <c r="R87" t="n">
        <v>135.51</v>
      </c>
      <c r="S87" t="n">
        <v>104.26</v>
      </c>
      <c r="T87" t="n">
        <v>14650.23</v>
      </c>
      <c r="U87" t="n">
        <v>0.77</v>
      </c>
      <c r="V87" t="n">
        <v>0.9</v>
      </c>
      <c r="W87" t="n">
        <v>20.69</v>
      </c>
      <c r="X87" t="n">
        <v>0.89</v>
      </c>
      <c r="Y87" t="n">
        <v>1</v>
      </c>
      <c r="Z87" t="n">
        <v>10</v>
      </c>
      <c r="AA87" t="n">
        <v>1966.151226769282</v>
      </c>
      <c r="AB87" t="n">
        <v>2690.174848936021</v>
      </c>
      <c r="AC87" t="n">
        <v>2433.428337037681</v>
      </c>
      <c r="AD87" t="n">
        <v>1966151.226769282</v>
      </c>
      <c r="AE87" t="n">
        <v>2690174.848936021</v>
      </c>
      <c r="AF87" t="n">
        <v>2.007788964738407e-06</v>
      </c>
      <c r="AG87" t="n">
        <v>2.4225</v>
      </c>
      <c r="AH87" t="n">
        <v>2433428.337037681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1.7199</v>
      </c>
      <c r="E88" t="n">
        <v>58.14</v>
      </c>
      <c r="F88" t="n">
        <v>53.47</v>
      </c>
      <c r="G88" t="n">
        <v>100.25</v>
      </c>
      <c r="H88" t="n">
        <v>1.21</v>
      </c>
      <c r="I88" t="n">
        <v>32</v>
      </c>
      <c r="J88" t="n">
        <v>331.76</v>
      </c>
      <c r="K88" t="n">
        <v>61.2</v>
      </c>
      <c r="L88" t="n">
        <v>22.5</v>
      </c>
      <c r="M88" t="n">
        <v>30</v>
      </c>
      <c r="N88" t="n">
        <v>103.06</v>
      </c>
      <c r="O88" t="n">
        <v>41151.74</v>
      </c>
      <c r="P88" t="n">
        <v>945.88</v>
      </c>
      <c r="Q88" t="n">
        <v>1367.34</v>
      </c>
      <c r="R88" t="n">
        <v>135.55</v>
      </c>
      <c r="S88" t="n">
        <v>104.26</v>
      </c>
      <c r="T88" t="n">
        <v>14673.41</v>
      </c>
      <c r="U88" t="n">
        <v>0.77</v>
      </c>
      <c r="V88" t="n">
        <v>0.9</v>
      </c>
      <c r="W88" t="n">
        <v>20.69</v>
      </c>
      <c r="X88" t="n">
        <v>0.89</v>
      </c>
      <c r="Y88" t="n">
        <v>1</v>
      </c>
      <c r="Z88" t="n">
        <v>10</v>
      </c>
      <c r="AA88" t="n">
        <v>1965.279680774537</v>
      </c>
      <c r="AB88" t="n">
        <v>2688.982361256115</v>
      </c>
      <c r="AC88" t="n">
        <v>2432.349658708278</v>
      </c>
      <c r="AD88" t="n">
        <v>1965279.680774537</v>
      </c>
      <c r="AE88" t="n">
        <v>2688982.361256115</v>
      </c>
      <c r="AF88" t="n">
        <v>2.007672232821852e-06</v>
      </c>
      <c r="AG88" t="n">
        <v>2.4225</v>
      </c>
      <c r="AH88" t="n">
        <v>2432349.658708278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1.7226</v>
      </c>
      <c r="E89" t="n">
        <v>58.05</v>
      </c>
      <c r="F89" t="n">
        <v>53.43</v>
      </c>
      <c r="G89" t="n">
        <v>103.42</v>
      </c>
      <c r="H89" t="n">
        <v>1.22</v>
      </c>
      <c r="I89" t="n">
        <v>31</v>
      </c>
      <c r="J89" t="n">
        <v>332.35</v>
      </c>
      <c r="K89" t="n">
        <v>61.2</v>
      </c>
      <c r="L89" t="n">
        <v>22.75</v>
      </c>
      <c r="M89" t="n">
        <v>29</v>
      </c>
      <c r="N89" t="n">
        <v>103.41</v>
      </c>
      <c r="O89" t="n">
        <v>41224.6</v>
      </c>
      <c r="P89" t="n">
        <v>946.08</v>
      </c>
      <c r="Q89" t="n">
        <v>1367.36</v>
      </c>
      <c r="R89" t="n">
        <v>134.33</v>
      </c>
      <c r="S89" t="n">
        <v>104.26</v>
      </c>
      <c r="T89" t="n">
        <v>14068.58</v>
      </c>
      <c r="U89" t="n">
        <v>0.78</v>
      </c>
      <c r="V89" t="n">
        <v>0.9</v>
      </c>
      <c r="W89" t="n">
        <v>20.69</v>
      </c>
      <c r="X89" t="n">
        <v>0.85</v>
      </c>
      <c r="Y89" t="n">
        <v>1</v>
      </c>
      <c r="Z89" t="n">
        <v>10</v>
      </c>
      <c r="AA89" t="n">
        <v>1962.027290333324</v>
      </c>
      <c r="AB89" t="n">
        <v>2684.532297169107</v>
      </c>
      <c r="AC89" t="n">
        <v>2428.32430249203</v>
      </c>
      <c r="AD89" t="n">
        <v>1962027.290333324</v>
      </c>
      <c r="AE89" t="n">
        <v>2684532.297169107</v>
      </c>
      <c r="AF89" t="n">
        <v>2.010823994568825e-06</v>
      </c>
      <c r="AG89" t="n">
        <v>2.41875</v>
      </c>
      <c r="AH89" t="n">
        <v>2428324.30249203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1.7226</v>
      </c>
      <c r="E90" t="n">
        <v>58.05</v>
      </c>
      <c r="F90" t="n">
        <v>53.43</v>
      </c>
      <c r="G90" t="n">
        <v>103.41</v>
      </c>
      <c r="H90" t="n">
        <v>1.23</v>
      </c>
      <c r="I90" t="n">
        <v>31</v>
      </c>
      <c r="J90" t="n">
        <v>332.95</v>
      </c>
      <c r="K90" t="n">
        <v>61.2</v>
      </c>
      <c r="L90" t="n">
        <v>23</v>
      </c>
      <c r="M90" t="n">
        <v>29</v>
      </c>
      <c r="N90" t="n">
        <v>103.75</v>
      </c>
      <c r="O90" t="n">
        <v>41297.62</v>
      </c>
      <c r="P90" t="n">
        <v>946.12</v>
      </c>
      <c r="Q90" t="n">
        <v>1367.3</v>
      </c>
      <c r="R90" t="n">
        <v>134.49</v>
      </c>
      <c r="S90" t="n">
        <v>104.26</v>
      </c>
      <c r="T90" t="n">
        <v>14144.01</v>
      </c>
      <c r="U90" t="n">
        <v>0.78</v>
      </c>
      <c r="V90" t="n">
        <v>0.9</v>
      </c>
      <c r="W90" t="n">
        <v>20.69</v>
      </c>
      <c r="X90" t="n">
        <v>0.85</v>
      </c>
      <c r="Y90" t="n">
        <v>1</v>
      </c>
      <c r="Z90" t="n">
        <v>10</v>
      </c>
      <c r="AA90" t="n">
        <v>1962.08345306993</v>
      </c>
      <c r="AB90" t="n">
        <v>2684.609141503058</v>
      </c>
      <c r="AC90" t="n">
        <v>2428.3938129106</v>
      </c>
      <c r="AD90" t="n">
        <v>1962083.45306993</v>
      </c>
      <c r="AE90" t="n">
        <v>2684609.141503058</v>
      </c>
      <c r="AF90" t="n">
        <v>2.010823994568825e-06</v>
      </c>
      <c r="AG90" t="n">
        <v>2.41875</v>
      </c>
      <c r="AH90" t="n">
        <v>2428393.8129106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1.7225</v>
      </c>
      <c r="E91" t="n">
        <v>58.06</v>
      </c>
      <c r="F91" t="n">
        <v>53.44</v>
      </c>
      <c r="G91" t="n">
        <v>103.42</v>
      </c>
      <c r="H91" t="n">
        <v>1.24</v>
      </c>
      <c r="I91" t="n">
        <v>31</v>
      </c>
      <c r="J91" t="n">
        <v>333.54</v>
      </c>
      <c r="K91" t="n">
        <v>61.2</v>
      </c>
      <c r="L91" t="n">
        <v>23.25</v>
      </c>
      <c r="M91" t="n">
        <v>29</v>
      </c>
      <c r="N91" t="n">
        <v>104.09</v>
      </c>
      <c r="O91" t="n">
        <v>41370.82</v>
      </c>
      <c r="P91" t="n">
        <v>945.5</v>
      </c>
      <c r="Q91" t="n">
        <v>1367.29</v>
      </c>
      <c r="R91" t="n">
        <v>134.34</v>
      </c>
      <c r="S91" t="n">
        <v>104.26</v>
      </c>
      <c r="T91" t="n">
        <v>14073.42</v>
      </c>
      <c r="U91" t="n">
        <v>0.78</v>
      </c>
      <c r="V91" t="n">
        <v>0.9</v>
      </c>
      <c r="W91" t="n">
        <v>20.7</v>
      </c>
      <c r="X91" t="n">
        <v>0.86</v>
      </c>
      <c r="Y91" t="n">
        <v>1</v>
      </c>
      <c r="Z91" t="n">
        <v>10</v>
      </c>
      <c r="AA91" t="n">
        <v>1961.443310625268</v>
      </c>
      <c r="AB91" t="n">
        <v>2683.733270369179</v>
      </c>
      <c r="AC91" t="n">
        <v>2427.601533688446</v>
      </c>
      <c r="AD91" t="n">
        <v>1961443.310625268</v>
      </c>
      <c r="AE91" t="n">
        <v>2683733.270369179</v>
      </c>
      <c r="AF91" t="n">
        <v>2.010707262652271e-06</v>
      </c>
      <c r="AG91" t="n">
        <v>2.419166666666667</v>
      </c>
      <c r="AH91" t="n">
        <v>2427601.533688446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1.7251</v>
      </c>
      <c r="E92" t="n">
        <v>57.97</v>
      </c>
      <c r="F92" t="n">
        <v>53.4</v>
      </c>
      <c r="G92" t="n">
        <v>106.8</v>
      </c>
      <c r="H92" t="n">
        <v>1.25</v>
      </c>
      <c r="I92" t="n">
        <v>30</v>
      </c>
      <c r="J92" t="n">
        <v>334.14</v>
      </c>
      <c r="K92" t="n">
        <v>61.2</v>
      </c>
      <c r="L92" t="n">
        <v>23.5</v>
      </c>
      <c r="M92" t="n">
        <v>28</v>
      </c>
      <c r="N92" t="n">
        <v>104.44</v>
      </c>
      <c r="O92" t="n">
        <v>41444.3</v>
      </c>
      <c r="P92" t="n">
        <v>944.95</v>
      </c>
      <c r="Q92" t="n">
        <v>1367.32</v>
      </c>
      <c r="R92" t="n">
        <v>133.29</v>
      </c>
      <c r="S92" t="n">
        <v>104.26</v>
      </c>
      <c r="T92" t="n">
        <v>13553.47</v>
      </c>
      <c r="U92" t="n">
        <v>0.78</v>
      </c>
      <c r="V92" t="n">
        <v>0.9</v>
      </c>
      <c r="W92" t="n">
        <v>20.69</v>
      </c>
      <c r="X92" t="n">
        <v>0.82</v>
      </c>
      <c r="Y92" t="n">
        <v>1</v>
      </c>
      <c r="Z92" t="n">
        <v>10</v>
      </c>
      <c r="AA92" t="n">
        <v>1957.262241037155</v>
      </c>
      <c r="AB92" t="n">
        <v>2678.012546502952</v>
      </c>
      <c r="AC92" t="n">
        <v>2422.426787678925</v>
      </c>
      <c r="AD92" t="n">
        <v>1957262.241037156</v>
      </c>
      <c r="AE92" t="n">
        <v>2678012.546502952</v>
      </c>
      <c r="AF92" t="n">
        <v>2.01374229248269e-06</v>
      </c>
      <c r="AG92" t="n">
        <v>2.415416666666667</v>
      </c>
      <c r="AH92" t="n">
        <v>2422426.787678925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1.7254</v>
      </c>
      <c r="E93" t="n">
        <v>57.96</v>
      </c>
      <c r="F93" t="n">
        <v>53.39</v>
      </c>
      <c r="G93" t="n">
        <v>106.78</v>
      </c>
      <c r="H93" t="n">
        <v>1.26</v>
      </c>
      <c r="I93" t="n">
        <v>30</v>
      </c>
      <c r="J93" t="n">
        <v>334.73</v>
      </c>
      <c r="K93" t="n">
        <v>61.2</v>
      </c>
      <c r="L93" t="n">
        <v>23.75</v>
      </c>
      <c r="M93" t="n">
        <v>28</v>
      </c>
      <c r="N93" t="n">
        <v>104.78</v>
      </c>
      <c r="O93" t="n">
        <v>41517.84</v>
      </c>
      <c r="P93" t="n">
        <v>945.39</v>
      </c>
      <c r="Q93" t="n">
        <v>1367.25</v>
      </c>
      <c r="R93" t="n">
        <v>132.96</v>
      </c>
      <c r="S93" t="n">
        <v>104.26</v>
      </c>
      <c r="T93" t="n">
        <v>13384.36</v>
      </c>
      <c r="U93" t="n">
        <v>0.78</v>
      </c>
      <c r="V93" t="n">
        <v>0.9</v>
      </c>
      <c r="W93" t="n">
        <v>20.69</v>
      </c>
      <c r="X93" t="n">
        <v>0.82</v>
      </c>
      <c r="Y93" t="n">
        <v>1</v>
      </c>
      <c r="Z93" t="n">
        <v>10</v>
      </c>
      <c r="AA93" t="n">
        <v>1957.425307977792</v>
      </c>
      <c r="AB93" t="n">
        <v>2678.235661885137</v>
      </c>
      <c r="AC93" t="n">
        <v>2422.628609242179</v>
      </c>
      <c r="AD93" t="n">
        <v>1957425.307977792</v>
      </c>
      <c r="AE93" t="n">
        <v>2678235.661885137</v>
      </c>
      <c r="AF93" t="n">
        <v>2.014092488232354e-06</v>
      </c>
      <c r="AG93" t="n">
        <v>2.415</v>
      </c>
      <c r="AH93" t="n">
        <v>2422628.609242179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1.7249</v>
      </c>
      <c r="E94" t="n">
        <v>57.98</v>
      </c>
      <c r="F94" t="n">
        <v>53.41</v>
      </c>
      <c r="G94" t="n">
        <v>106.82</v>
      </c>
      <c r="H94" t="n">
        <v>1.28</v>
      </c>
      <c r="I94" t="n">
        <v>30</v>
      </c>
      <c r="J94" t="n">
        <v>335.33</v>
      </c>
      <c r="K94" t="n">
        <v>61.2</v>
      </c>
      <c r="L94" t="n">
        <v>24</v>
      </c>
      <c r="M94" t="n">
        <v>28</v>
      </c>
      <c r="N94" t="n">
        <v>105.13</v>
      </c>
      <c r="O94" t="n">
        <v>41591.55</v>
      </c>
      <c r="P94" t="n">
        <v>944.98</v>
      </c>
      <c r="Q94" t="n">
        <v>1367.21</v>
      </c>
      <c r="R94" t="n">
        <v>133.71</v>
      </c>
      <c r="S94" t="n">
        <v>104.26</v>
      </c>
      <c r="T94" t="n">
        <v>13763.27</v>
      </c>
      <c r="U94" t="n">
        <v>0.78</v>
      </c>
      <c r="V94" t="n">
        <v>0.9</v>
      </c>
      <c r="W94" t="n">
        <v>20.69</v>
      </c>
      <c r="X94" t="n">
        <v>0.83</v>
      </c>
      <c r="Y94" t="n">
        <v>1</v>
      </c>
      <c r="Z94" t="n">
        <v>10</v>
      </c>
      <c r="AA94" t="n">
        <v>1957.646151404615</v>
      </c>
      <c r="AB94" t="n">
        <v>2678.53782960464</v>
      </c>
      <c r="AC94" t="n">
        <v>2422.901938498627</v>
      </c>
      <c r="AD94" t="n">
        <v>1957646.151404615</v>
      </c>
      <c r="AE94" t="n">
        <v>2678537.82960464</v>
      </c>
      <c r="AF94" t="n">
        <v>2.01350882864958e-06</v>
      </c>
      <c r="AG94" t="n">
        <v>2.415833333333333</v>
      </c>
      <c r="AH94" t="n">
        <v>2422901.938498627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1.7278</v>
      </c>
      <c r="E95" t="n">
        <v>57.88</v>
      </c>
      <c r="F95" t="n">
        <v>53.37</v>
      </c>
      <c r="G95" t="n">
        <v>110.41</v>
      </c>
      <c r="H95" t="n">
        <v>1.29</v>
      </c>
      <c r="I95" t="n">
        <v>29</v>
      </c>
      <c r="J95" t="n">
        <v>335.93</v>
      </c>
      <c r="K95" t="n">
        <v>61.2</v>
      </c>
      <c r="L95" t="n">
        <v>24.25</v>
      </c>
      <c r="M95" t="n">
        <v>27</v>
      </c>
      <c r="N95" t="n">
        <v>105.48</v>
      </c>
      <c r="O95" t="n">
        <v>41665.42</v>
      </c>
      <c r="P95" t="n">
        <v>944.42</v>
      </c>
      <c r="Q95" t="n">
        <v>1367.17</v>
      </c>
      <c r="R95" t="n">
        <v>132.33</v>
      </c>
      <c r="S95" t="n">
        <v>104.26</v>
      </c>
      <c r="T95" t="n">
        <v>13074.23</v>
      </c>
      <c r="U95" t="n">
        <v>0.79</v>
      </c>
      <c r="V95" t="n">
        <v>0.9</v>
      </c>
      <c r="W95" t="n">
        <v>20.69</v>
      </c>
      <c r="X95" t="n">
        <v>0.79</v>
      </c>
      <c r="Y95" t="n">
        <v>1</v>
      </c>
      <c r="Z95" t="n">
        <v>10</v>
      </c>
      <c r="AA95" t="n">
        <v>1953.123581835009</v>
      </c>
      <c r="AB95" t="n">
        <v>2672.349850397818</v>
      </c>
      <c r="AC95" t="n">
        <v>2417.304531342421</v>
      </c>
      <c r="AD95" t="n">
        <v>1953123.581835009</v>
      </c>
      <c r="AE95" t="n">
        <v>2672349.850397818</v>
      </c>
      <c r="AF95" t="n">
        <v>2.016894054229663e-06</v>
      </c>
      <c r="AG95" t="n">
        <v>2.411666666666667</v>
      </c>
      <c r="AH95" t="n">
        <v>2417304.531342421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1.7278</v>
      </c>
      <c r="E96" t="n">
        <v>57.88</v>
      </c>
      <c r="F96" t="n">
        <v>53.36</v>
      </c>
      <c r="G96" t="n">
        <v>110.41</v>
      </c>
      <c r="H96" t="n">
        <v>1.3</v>
      </c>
      <c r="I96" t="n">
        <v>29</v>
      </c>
      <c r="J96" t="n">
        <v>336.53</v>
      </c>
      <c r="K96" t="n">
        <v>61.2</v>
      </c>
      <c r="L96" t="n">
        <v>24.5</v>
      </c>
      <c r="M96" t="n">
        <v>27</v>
      </c>
      <c r="N96" t="n">
        <v>105.83</v>
      </c>
      <c r="O96" t="n">
        <v>41739.48</v>
      </c>
      <c r="P96" t="n">
        <v>944.59</v>
      </c>
      <c r="Q96" t="n">
        <v>1367.22</v>
      </c>
      <c r="R96" t="n">
        <v>132.3</v>
      </c>
      <c r="S96" t="n">
        <v>104.26</v>
      </c>
      <c r="T96" t="n">
        <v>13059.22</v>
      </c>
      <c r="U96" t="n">
        <v>0.79</v>
      </c>
      <c r="V96" t="n">
        <v>0.9</v>
      </c>
      <c r="W96" t="n">
        <v>20.68</v>
      </c>
      <c r="X96" t="n">
        <v>0.79</v>
      </c>
      <c r="Y96" t="n">
        <v>1</v>
      </c>
      <c r="Z96" t="n">
        <v>10</v>
      </c>
      <c r="AA96" t="n">
        <v>1953.248034725955</v>
      </c>
      <c r="AB96" t="n">
        <v>2672.520132333684</v>
      </c>
      <c r="AC96" t="n">
        <v>2417.458561809321</v>
      </c>
      <c r="AD96" t="n">
        <v>1953248.034725955</v>
      </c>
      <c r="AE96" t="n">
        <v>2672520.132333684</v>
      </c>
      <c r="AF96" t="n">
        <v>2.016894054229663e-06</v>
      </c>
      <c r="AG96" t="n">
        <v>2.411666666666667</v>
      </c>
      <c r="AH96" t="n">
        <v>2417458.561809321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1.7272</v>
      </c>
      <c r="E97" t="n">
        <v>57.9</v>
      </c>
      <c r="F97" t="n">
        <v>53.39</v>
      </c>
      <c r="G97" t="n">
        <v>110.45</v>
      </c>
      <c r="H97" t="n">
        <v>1.31</v>
      </c>
      <c r="I97" t="n">
        <v>29</v>
      </c>
      <c r="J97" t="n">
        <v>337.13</v>
      </c>
      <c r="K97" t="n">
        <v>61.2</v>
      </c>
      <c r="L97" t="n">
        <v>24.75</v>
      </c>
      <c r="M97" t="n">
        <v>27</v>
      </c>
      <c r="N97" t="n">
        <v>106.18</v>
      </c>
      <c r="O97" t="n">
        <v>41813.7</v>
      </c>
      <c r="P97" t="n">
        <v>945.34</v>
      </c>
      <c r="Q97" t="n">
        <v>1367.26</v>
      </c>
      <c r="R97" t="n">
        <v>132.72</v>
      </c>
      <c r="S97" t="n">
        <v>104.26</v>
      </c>
      <c r="T97" t="n">
        <v>13273.47</v>
      </c>
      <c r="U97" t="n">
        <v>0.79</v>
      </c>
      <c r="V97" t="n">
        <v>0.9</v>
      </c>
      <c r="W97" t="n">
        <v>20.69</v>
      </c>
      <c r="X97" t="n">
        <v>0.8100000000000001</v>
      </c>
      <c r="Y97" t="n">
        <v>1</v>
      </c>
      <c r="Z97" t="n">
        <v>10</v>
      </c>
      <c r="AA97" t="n">
        <v>1955.316963807256</v>
      </c>
      <c r="AB97" t="n">
        <v>2675.350932377429</v>
      </c>
      <c r="AC97" t="n">
        <v>2420.019194269943</v>
      </c>
      <c r="AD97" t="n">
        <v>1955316.963807256</v>
      </c>
      <c r="AE97" t="n">
        <v>2675350.932377429</v>
      </c>
      <c r="AF97" t="n">
        <v>2.016193662730335e-06</v>
      </c>
      <c r="AG97" t="n">
        <v>2.4125</v>
      </c>
      <c r="AH97" t="n">
        <v>2420019.194269943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1.7299</v>
      </c>
      <c r="E98" t="n">
        <v>57.81</v>
      </c>
      <c r="F98" t="n">
        <v>53.35</v>
      </c>
      <c r="G98" t="n">
        <v>114.32</v>
      </c>
      <c r="H98" t="n">
        <v>1.32</v>
      </c>
      <c r="I98" t="n">
        <v>28</v>
      </c>
      <c r="J98" t="n">
        <v>337.73</v>
      </c>
      <c r="K98" t="n">
        <v>61.2</v>
      </c>
      <c r="L98" t="n">
        <v>25</v>
      </c>
      <c r="M98" t="n">
        <v>26</v>
      </c>
      <c r="N98" t="n">
        <v>106.53</v>
      </c>
      <c r="O98" t="n">
        <v>41888.1</v>
      </c>
      <c r="P98" t="n">
        <v>943.48</v>
      </c>
      <c r="Q98" t="n">
        <v>1367.25</v>
      </c>
      <c r="R98" t="n">
        <v>131.69</v>
      </c>
      <c r="S98" t="n">
        <v>104.26</v>
      </c>
      <c r="T98" t="n">
        <v>12759.12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1949.213361550911</v>
      </c>
      <c r="AB98" t="n">
        <v>2666.99971449837</v>
      </c>
      <c r="AC98" t="n">
        <v>2412.465004904254</v>
      </c>
      <c r="AD98" t="n">
        <v>1949213.361550911</v>
      </c>
      <c r="AE98" t="n">
        <v>2666999.71449837</v>
      </c>
      <c r="AF98" t="n">
        <v>2.019345424477308e-06</v>
      </c>
      <c r="AG98" t="n">
        <v>2.40875</v>
      </c>
      <c r="AH98" t="n">
        <v>2412465.004904254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1.7298</v>
      </c>
      <c r="E99" t="n">
        <v>57.81</v>
      </c>
      <c r="F99" t="n">
        <v>53.35</v>
      </c>
      <c r="G99" t="n">
        <v>114.33</v>
      </c>
      <c r="H99" t="n">
        <v>1.33</v>
      </c>
      <c r="I99" t="n">
        <v>28</v>
      </c>
      <c r="J99" t="n">
        <v>338.34</v>
      </c>
      <c r="K99" t="n">
        <v>61.2</v>
      </c>
      <c r="L99" t="n">
        <v>25.25</v>
      </c>
      <c r="M99" t="n">
        <v>26</v>
      </c>
      <c r="N99" t="n">
        <v>106.89</v>
      </c>
      <c r="O99" t="n">
        <v>41962.68</v>
      </c>
      <c r="P99" t="n">
        <v>944.3099999999999</v>
      </c>
      <c r="Q99" t="n">
        <v>1367.21</v>
      </c>
      <c r="R99" t="n">
        <v>131.66</v>
      </c>
      <c r="S99" t="n">
        <v>104.26</v>
      </c>
      <c r="T99" t="n">
        <v>12746.27</v>
      </c>
      <c r="U99" t="n">
        <v>0.79</v>
      </c>
      <c r="V99" t="n">
        <v>0.9</v>
      </c>
      <c r="W99" t="n">
        <v>20.69</v>
      </c>
      <c r="X99" t="n">
        <v>0.78</v>
      </c>
      <c r="Y99" t="n">
        <v>1</v>
      </c>
      <c r="Z99" t="n">
        <v>10</v>
      </c>
      <c r="AA99" t="n">
        <v>1950.485115325803</v>
      </c>
      <c r="AB99" t="n">
        <v>2668.739784118995</v>
      </c>
      <c r="AC99" t="n">
        <v>2414.03900472249</v>
      </c>
      <c r="AD99" t="n">
        <v>1950485.115325803</v>
      </c>
      <c r="AE99" t="n">
        <v>2668739.784118995</v>
      </c>
      <c r="AF99" t="n">
        <v>2.019228692560754e-06</v>
      </c>
      <c r="AG99" t="n">
        <v>2.40875</v>
      </c>
      <c r="AH99" t="n">
        <v>2414039.00472249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1.7297</v>
      </c>
      <c r="E100" t="n">
        <v>57.81</v>
      </c>
      <c r="F100" t="n">
        <v>53.35</v>
      </c>
      <c r="G100" t="n">
        <v>114.33</v>
      </c>
      <c r="H100" t="n">
        <v>1.34</v>
      </c>
      <c r="I100" t="n">
        <v>28</v>
      </c>
      <c r="J100" t="n">
        <v>338.94</v>
      </c>
      <c r="K100" t="n">
        <v>61.2</v>
      </c>
      <c r="L100" t="n">
        <v>25.5</v>
      </c>
      <c r="M100" t="n">
        <v>26</v>
      </c>
      <c r="N100" t="n">
        <v>107.25</v>
      </c>
      <c r="O100" t="n">
        <v>42037.44</v>
      </c>
      <c r="P100" t="n">
        <v>943.91</v>
      </c>
      <c r="Q100" t="n">
        <v>1367.32</v>
      </c>
      <c r="R100" t="n">
        <v>132.01</v>
      </c>
      <c r="S100" t="n">
        <v>104.26</v>
      </c>
      <c r="T100" t="n">
        <v>12919.75</v>
      </c>
      <c r="U100" t="n">
        <v>0.79</v>
      </c>
      <c r="V100" t="n">
        <v>0.9</v>
      </c>
      <c r="W100" t="n">
        <v>20.68</v>
      </c>
      <c r="X100" t="n">
        <v>0.78</v>
      </c>
      <c r="Y100" t="n">
        <v>1</v>
      </c>
      <c r="Z100" t="n">
        <v>10</v>
      </c>
      <c r="AA100" t="n">
        <v>1950.037100933278</v>
      </c>
      <c r="AB100" t="n">
        <v>2668.126791062141</v>
      </c>
      <c r="AC100" t="n">
        <v>2413.484514862641</v>
      </c>
      <c r="AD100" t="n">
        <v>1950037.100933278</v>
      </c>
      <c r="AE100" t="n">
        <v>2668126.791062141</v>
      </c>
      <c r="AF100" t="n">
        <v>2.0191119606442e-06</v>
      </c>
      <c r="AG100" t="n">
        <v>2.40875</v>
      </c>
      <c r="AH100" t="n">
        <v>2413484.514862641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1.7303</v>
      </c>
      <c r="E101" t="n">
        <v>57.79</v>
      </c>
      <c r="F101" t="n">
        <v>53.34</v>
      </c>
      <c r="G101" t="n">
        <v>114.29</v>
      </c>
      <c r="H101" t="n">
        <v>1.35</v>
      </c>
      <c r="I101" t="n">
        <v>28</v>
      </c>
      <c r="J101" t="n">
        <v>339.55</v>
      </c>
      <c r="K101" t="n">
        <v>61.2</v>
      </c>
      <c r="L101" t="n">
        <v>25.75</v>
      </c>
      <c r="M101" t="n">
        <v>26</v>
      </c>
      <c r="N101" t="n">
        <v>107.6</v>
      </c>
      <c r="O101" t="n">
        <v>42112.37</v>
      </c>
      <c r="P101" t="n">
        <v>943.61</v>
      </c>
      <c r="Q101" t="n">
        <v>1367.31</v>
      </c>
      <c r="R101" t="n">
        <v>131.24</v>
      </c>
      <c r="S101" t="n">
        <v>104.26</v>
      </c>
      <c r="T101" t="n">
        <v>12536.3</v>
      </c>
      <c r="U101" t="n">
        <v>0.79</v>
      </c>
      <c r="V101" t="n">
        <v>0.9</v>
      </c>
      <c r="W101" t="n">
        <v>20.69</v>
      </c>
      <c r="X101" t="n">
        <v>0.76</v>
      </c>
      <c r="Y101" t="n">
        <v>1</v>
      </c>
      <c r="Z101" t="n">
        <v>10</v>
      </c>
      <c r="AA101" t="n">
        <v>1948.828698984774</v>
      </c>
      <c r="AB101" t="n">
        <v>2666.473402205268</v>
      </c>
      <c r="AC101" t="n">
        <v>2411.988923117721</v>
      </c>
      <c r="AD101" t="n">
        <v>1948828.698984774</v>
      </c>
      <c r="AE101" t="n">
        <v>2666473.402205267</v>
      </c>
      <c r="AF101" t="n">
        <v>2.019812352143526e-06</v>
      </c>
      <c r="AG101" t="n">
        <v>2.407916666666666</v>
      </c>
      <c r="AH101" t="n">
        <v>2411988.923117721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1.7322</v>
      </c>
      <c r="E102" t="n">
        <v>57.73</v>
      </c>
      <c r="F102" t="n">
        <v>53.33</v>
      </c>
      <c r="G102" t="n">
        <v>118.5</v>
      </c>
      <c r="H102" t="n">
        <v>1.36</v>
      </c>
      <c r="I102" t="n">
        <v>27</v>
      </c>
      <c r="J102" t="n">
        <v>340.16</v>
      </c>
      <c r="K102" t="n">
        <v>61.2</v>
      </c>
      <c r="L102" t="n">
        <v>26</v>
      </c>
      <c r="M102" t="n">
        <v>25</v>
      </c>
      <c r="N102" t="n">
        <v>107.96</v>
      </c>
      <c r="O102" t="n">
        <v>42187.49</v>
      </c>
      <c r="P102" t="n">
        <v>943.36</v>
      </c>
      <c r="Q102" t="n">
        <v>1367.32</v>
      </c>
      <c r="R102" t="n">
        <v>130.65</v>
      </c>
      <c r="S102" t="n">
        <v>104.26</v>
      </c>
      <c r="T102" t="n">
        <v>12244.82</v>
      </c>
      <c r="U102" t="n">
        <v>0.8</v>
      </c>
      <c r="V102" t="n">
        <v>0.9</v>
      </c>
      <c r="W102" t="n">
        <v>20.69</v>
      </c>
      <c r="X102" t="n">
        <v>0.75</v>
      </c>
      <c r="Y102" t="n">
        <v>1</v>
      </c>
      <c r="Z102" t="n">
        <v>10</v>
      </c>
      <c r="AA102" t="n">
        <v>1946.231688255509</v>
      </c>
      <c r="AB102" t="n">
        <v>2662.92005755346</v>
      </c>
      <c r="AC102" t="n">
        <v>2408.77470469233</v>
      </c>
      <c r="AD102" t="n">
        <v>1946231.688255509</v>
      </c>
      <c r="AE102" t="n">
        <v>2662920.057553459</v>
      </c>
      <c r="AF102" t="n">
        <v>2.022030258558063e-06</v>
      </c>
      <c r="AG102" t="n">
        <v>2.405416666666667</v>
      </c>
      <c r="AH102" t="n">
        <v>2408774.70469233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1.7323</v>
      </c>
      <c r="E103" t="n">
        <v>57.73</v>
      </c>
      <c r="F103" t="n">
        <v>53.32</v>
      </c>
      <c r="G103" t="n">
        <v>118.5</v>
      </c>
      <c r="H103" t="n">
        <v>1.37</v>
      </c>
      <c r="I103" t="n">
        <v>27</v>
      </c>
      <c r="J103" t="n">
        <v>340.77</v>
      </c>
      <c r="K103" t="n">
        <v>61.2</v>
      </c>
      <c r="L103" t="n">
        <v>26.25</v>
      </c>
      <c r="M103" t="n">
        <v>25</v>
      </c>
      <c r="N103" t="n">
        <v>108.32</v>
      </c>
      <c r="O103" t="n">
        <v>42262.79</v>
      </c>
      <c r="P103" t="n">
        <v>943.3099999999999</v>
      </c>
      <c r="Q103" t="n">
        <v>1367.23</v>
      </c>
      <c r="R103" t="n">
        <v>130.7</v>
      </c>
      <c r="S103" t="n">
        <v>104.26</v>
      </c>
      <c r="T103" t="n">
        <v>12269.5</v>
      </c>
      <c r="U103" t="n">
        <v>0.8</v>
      </c>
      <c r="V103" t="n">
        <v>0.9</v>
      </c>
      <c r="W103" t="n">
        <v>20.69</v>
      </c>
      <c r="X103" t="n">
        <v>0.75</v>
      </c>
      <c r="Y103" t="n">
        <v>1</v>
      </c>
      <c r="Z103" t="n">
        <v>10</v>
      </c>
      <c r="AA103" t="n">
        <v>1945.937755524414</v>
      </c>
      <c r="AB103" t="n">
        <v>2662.517885823379</v>
      </c>
      <c r="AC103" t="n">
        <v>2408.410915667717</v>
      </c>
      <c r="AD103" t="n">
        <v>1945937.755524414</v>
      </c>
      <c r="AE103" t="n">
        <v>2662517.885823379</v>
      </c>
      <c r="AF103" t="n">
        <v>2.022146990474618e-06</v>
      </c>
      <c r="AG103" t="n">
        <v>2.405416666666667</v>
      </c>
      <c r="AH103" t="n">
        <v>2408410.915667717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1.7329</v>
      </c>
      <c r="E104" t="n">
        <v>57.71</v>
      </c>
      <c r="F104" t="n">
        <v>53.3</v>
      </c>
      <c r="G104" t="n">
        <v>118.45</v>
      </c>
      <c r="H104" t="n">
        <v>1.38</v>
      </c>
      <c r="I104" t="n">
        <v>27</v>
      </c>
      <c r="J104" t="n">
        <v>341.38</v>
      </c>
      <c r="K104" t="n">
        <v>61.2</v>
      </c>
      <c r="L104" t="n">
        <v>26.5</v>
      </c>
      <c r="M104" t="n">
        <v>25</v>
      </c>
      <c r="N104" t="n">
        <v>108.68</v>
      </c>
      <c r="O104" t="n">
        <v>42338.27</v>
      </c>
      <c r="P104" t="n">
        <v>942.6</v>
      </c>
      <c r="Q104" t="n">
        <v>1367.2</v>
      </c>
      <c r="R104" t="n">
        <v>130.03</v>
      </c>
      <c r="S104" t="n">
        <v>104.26</v>
      </c>
      <c r="T104" t="n">
        <v>11937</v>
      </c>
      <c r="U104" t="n">
        <v>0.8</v>
      </c>
      <c r="V104" t="n">
        <v>0.9</v>
      </c>
      <c r="W104" t="n">
        <v>20.69</v>
      </c>
      <c r="X104" t="n">
        <v>0.73</v>
      </c>
      <c r="Y104" t="n">
        <v>1</v>
      </c>
      <c r="Z104" t="n">
        <v>10</v>
      </c>
      <c r="AA104" t="n">
        <v>1944.04712953968</v>
      </c>
      <c r="AB104" t="n">
        <v>2659.931047942533</v>
      </c>
      <c r="AC104" t="n">
        <v>2406.07096196357</v>
      </c>
      <c r="AD104" t="n">
        <v>1944047.12953968</v>
      </c>
      <c r="AE104" t="n">
        <v>2659931.047942533</v>
      </c>
      <c r="AF104" t="n">
        <v>2.022847381973945e-06</v>
      </c>
      <c r="AG104" t="n">
        <v>2.404583333333334</v>
      </c>
      <c r="AH104" t="n">
        <v>2406070.96196357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1.7327</v>
      </c>
      <c r="E105" t="n">
        <v>57.71</v>
      </c>
      <c r="F105" t="n">
        <v>53.31</v>
      </c>
      <c r="G105" t="n">
        <v>118.46</v>
      </c>
      <c r="H105" t="n">
        <v>1.39</v>
      </c>
      <c r="I105" t="n">
        <v>27</v>
      </c>
      <c r="J105" t="n">
        <v>342</v>
      </c>
      <c r="K105" t="n">
        <v>61.2</v>
      </c>
      <c r="L105" t="n">
        <v>26.75</v>
      </c>
      <c r="M105" t="n">
        <v>25</v>
      </c>
      <c r="N105" t="n">
        <v>109.05</v>
      </c>
      <c r="O105" t="n">
        <v>42413.94</v>
      </c>
      <c r="P105" t="n">
        <v>942.14</v>
      </c>
      <c r="Q105" t="n">
        <v>1367.22</v>
      </c>
      <c r="R105" t="n">
        <v>130.48</v>
      </c>
      <c r="S105" t="n">
        <v>104.26</v>
      </c>
      <c r="T105" t="n">
        <v>12163.5</v>
      </c>
      <c r="U105" t="n">
        <v>0.8</v>
      </c>
      <c r="V105" t="n">
        <v>0.9</v>
      </c>
      <c r="W105" t="n">
        <v>20.68</v>
      </c>
      <c r="X105" t="n">
        <v>0.73</v>
      </c>
      <c r="Y105" t="n">
        <v>1</v>
      </c>
      <c r="Z105" t="n">
        <v>10</v>
      </c>
      <c r="AA105" t="n">
        <v>1943.739713690185</v>
      </c>
      <c r="AB105" t="n">
        <v>2659.510428015024</v>
      </c>
      <c r="AC105" t="n">
        <v>2405.690485411598</v>
      </c>
      <c r="AD105" t="n">
        <v>1943739.713690185</v>
      </c>
      <c r="AE105" t="n">
        <v>2659510.428015024</v>
      </c>
      <c r="AF105" t="n">
        <v>2.022613918140836e-06</v>
      </c>
      <c r="AG105" t="n">
        <v>2.404583333333334</v>
      </c>
      <c r="AH105" t="n">
        <v>2405690.485411598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1.735</v>
      </c>
      <c r="E106" t="n">
        <v>57.64</v>
      </c>
      <c r="F106" t="n">
        <v>53.29</v>
      </c>
      <c r="G106" t="n">
        <v>122.97</v>
      </c>
      <c r="H106" t="n">
        <v>1.4</v>
      </c>
      <c r="I106" t="n">
        <v>26</v>
      </c>
      <c r="J106" t="n">
        <v>342.61</v>
      </c>
      <c r="K106" t="n">
        <v>61.2</v>
      </c>
      <c r="L106" t="n">
        <v>27</v>
      </c>
      <c r="M106" t="n">
        <v>24</v>
      </c>
      <c r="N106" t="n">
        <v>109.41</v>
      </c>
      <c r="O106" t="n">
        <v>42489.79</v>
      </c>
      <c r="P106" t="n">
        <v>941.24</v>
      </c>
      <c r="Q106" t="n">
        <v>1367.16</v>
      </c>
      <c r="R106" t="n">
        <v>129.71</v>
      </c>
      <c r="S106" t="n">
        <v>104.26</v>
      </c>
      <c r="T106" t="n">
        <v>11781.53</v>
      </c>
      <c r="U106" t="n">
        <v>0.8</v>
      </c>
      <c r="V106" t="n">
        <v>0.9</v>
      </c>
      <c r="W106" t="n">
        <v>20.68</v>
      </c>
      <c r="X106" t="n">
        <v>0.71</v>
      </c>
      <c r="Y106" t="n">
        <v>1</v>
      </c>
      <c r="Z106" t="n">
        <v>10</v>
      </c>
      <c r="AA106" t="n">
        <v>1939.68677479573</v>
      </c>
      <c r="AB106" t="n">
        <v>2653.965018216586</v>
      </c>
      <c r="AC106" t="n">
        <v>2400.674321741292</v>
      </c>
      <c r="AD106" t="n">
        <v>1939686.77479573</v>
      </c>
      <c r="AE106" t="n">
        <v>2653965.018216587</v>
      </c>
      <c r="AF106" t="n">
        <v>2.025298752221591e-06</v>
      </c>
      <c r="AG106" t="n">
        <v>2.401666666666667</v>
      </c>
      <c r="AH106" t="n">
        <v>2400674.321741292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1.7352</v>
      </c>
      <c r="E107" t="n">
        <v>57.63</v>
      </c>
      <c r="F107" t="n">
        <v>53.28</v>
      </c>
      <c r="G107" t="n">
        <v>122.96</v>
      </c>
      <c r="H107" t="n">
        <v>1.42</v>
      </c>
      <c r="I107" t="n">
        <v>26</v>
      </c>
      <c r="J107" t="n">
        <v>343.23</v>
      </c>
      <c r="K107" t="n">
        <v>61.2</v>
      </c>
      <c r="L107" t="n">
        <v>27.25</v>
      </c>
      <c r="M107" t="n">
        <v>24</v>
      </c>
      <c r="N107" t="n">
        <v>109.78</v>
      </c>
      <c r="O107" t="n">
        <v>42565.83</v>
      </c>
      <c r="P107" t="n">
        <v>942.45</v>
      </c>
      <c r="Q107" t="n">
        <v>1367.25</v>
      </c>
      <c r="R107" t="n">
        <v>129.46</v>
      </c>
      <c r="S107" t="n">
        <v>104.26</v>
      </c>
      <c r="T107" t="n">
        <v>11658.52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1941.035531307328</v>
      </c>
      <c r="AB107" t="n">
        <v>2655.810446378693</v>
      </c>
      <c r="AC107" t="n">
        <v>2402.343624829682</v>
      </c>
      <c r="AD107" t="n">
        <v>1941035.531307328</v>
      </c>
      <c r="AE107" t="n">
        <v>2655810.446378693</v>
      </c>
      <c r="AF107" t="n">
        <v>2.0255322160547e-06</v>
      </c>
      <c r="AG107" t="n">
        <v>2.40125</v>
      </c>
      <c r="AH107" t="n">
        <v>2402343.624829682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1.7354</v>
      </c>
      <c r="E108" t="n">
        <v>57.62</v>
      </c>
      <c r="F108" t="n">
        <v>53.27</v>
      </c>
      <c r="G108" t="n">
        <v>122.94</v>
      </c>
      <c r="H108" t="n">
        <v>1.43</v>
      </c>
      <c r="I108" t="n">
        <v>26</v>
      </c>
      <c r="J108" t="n">
        <v>343.85</v>
      </c>
      <c r="K108" t="n">
        <v>61.2</v>
      </c>
      <c r="L108" t="n">
        <v>27.5</v>
      </c>
      <c r="M108" t="n">
        <v>24</v>
      </c>
      <c r="N108" t="n">
        <v>110.15</v>
      </c>
      <c r="O108" t="n">
        <v>42642.18</v>
      </c>
      <c r="P108" t="n">
        <v>942.72</v>
      </c>
      <c r="Q108" t="n">
        <v>1367.26</v>
      </c>
      <c r="R108" t="n">
        <v>129.3</v>
      </c>
      <c r="S108" t="n">
        <v>104.26</v>
      </c>
      <c r="T108" t="n">
        <v>11578.2</v>
      </c>
      <c r="U108" t="n">
        <v>0.8100000000000001</v>
      </c>
      <c r="V108" t="n">
        <v>0.9</v>
      </c>
      <c r="W108" t="n">
        <v>20.68</v>
      </c>
      <c r="X108" t="n">
        <v>0.7</v>
      </c>
      <c r="Y108" t="n">
        <v>1</v>
      </c>
      <c r="Z108" t="n">
        <v>10</v>
      </c>
      <c r="AA108" t="n">
        <v>1941.07388646615</v>
      </c>
      <c r="AB108" t="n">
        <v>2655.862925599102</v>
      </c>
      <c r="AC108" t="n">
        <v>2402.391095506951</v>
      </c>
      <c r="AD108" t="n">
        <v>1941073.88646615</v>
      </c>
      <c r="AE108" t="n">
        <v>2655862.925599102</v>
      </c>
      <c r="AF108" t="n">
        <v>2.025765679887809e-06</v>
      </c>
      <c r="AG108" t="n">
        <v>2.400833333333333</v>
      </c>
      <c r="AH108" t="n">
        <v>2402391.095506951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1.7352</v>
      </c>
      <c r="E109" t="n">
        <v>57.63</v>
      </c>
      <c r="F109" t="n">
        <v>53.28</v>
      </c>
      <c r="G109" t="n">
        <v>122.96</v>
      </c>
      <c r="H109" t="n">
        <v>1.44</v>
      </c>
      <c r="I109" t="n">
        <v>26</v>
      </c>
      <c r="J109" t="n">
        <v>344.47</v>
      </c>
      <c r="K109" t="n">
        <v>61.2</v>
      </c>
      <c r="L109" t="n">
        <v>27.75</v>
      </c>
      <c r="M109" t="n">
        <v>24</v>
      </c>
      <c r="N109" t="n">
        <v>110.52</v>
      </c>
      <c r="O109" t="n">
        <v>42718.61</v>
      </c>
      <c r="P109" t="n">
        <v>942.59</v>
      </c>
      <c r="Q109" t="n">
        <v>1367.22</v>
      </c>
      <c r="R109" t="n">
        <v>129.62</v>
      </c>
      <c r="S109" t="n">
        <v>104.26</v>
      </c>
      <c r="T109" t="n">
        <v>11737.52</v>
      </c>
      <c r="U109" t="n">
        <v>0.8</v>
      </c>
      <c r="V109" t="n">
        <v>0.9</v>
      </c>
      <c r="W109" t="n">
        <v>20.68</v>
      </c>
      <c r="X109" t="n">
        <v>0.71</v>
      </c>
      <c r="Y109" t="n">
        <v>1</v>
      </c>
      <c r="Z109" t="n">
        <v>10</v>
      </c>
      <c r="AA109" t="n">
        <v>1941.230673512998</v>
      </c>
      <c r="AB109" t="n">
        <v>2656.077448553556</v>
      </c>
      <c r="AC109" t="n">
        <v>2402.585144691716</v>
      </c>
      <c r="AD109" t="n">
        <v>1941230.673512998</v>
      </c>
      <c r="AE109" t="n">
        <v>2656077.448553556</v>
      </c>
      <c r="AF109" t="n">
        <v>2.0255322160547e-06</v>
      </c>
      <c r="AG109" t="n">
        <v>2.40125</v>
      </c>
      <c r="AH109" t="n">
        <v>2402585.144691716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1.7346</v>
      </c>
      <c r="E110" t="n">
        <v>57.65</v>
      </c>
      <c r="F110" t="n">
        <v>53.3</v>
      </c>
      <c r="G110" t="n">
        <v>123</v>
      </c>
      <c r="H110" t="n">
        <v>1.45</v>
      </c>
      <c r="I110" t="n">
        <v>26</v>
      </c>
      <c r="J110" t="n">
        <v>345.09</v>
      </c>
      <c r="K110" t="n">
        <v>61.2</v>
      </c>
      <c r="L110" t="n">
        <v>28</v>
      </c>
      <c r="M110" t="n">
        <v>24</v>
      </c>
      <c r="N110" t="n">
        <v>110.89</v>
      </c>
      <c r="O110" t="n">
        <v>42795.22</v>
      </c>
      <c r="P110" t="n">
        <v>941.95</v>
      </c>
      <c r="Q110" t="n">
        <v>1367.2</v>
      </c>
      <c r="R110" t="n">
        <v>130.2</v>
      </c>
      <c r="S110" t="n">
        <v>104.26</v>
      </c>
      <c r="T110" t="n">
        <v>12027.75</v>
      </c>
      <c r="U110" t="n">
        <v>0.8</v>
      </c>
      <c r="V110" t="n">
        <v>0.9</v>
      </c>
      <c r="W110" t="n">
        <v>20.68</v>
      </c>
      <c r="X110" t="n">
        <v>0.73</v>
      </c>
      <c r="Y110" t="n">
        <v>1</v>
      </c>
      <c r="Z110" t="n">
        <v>10</v>
      </c>
      <c r="AA110" t="n">
        <v>1941.235461424258</v>
      </c>
      <c r="AB110" t="n">
        <v>2656.083999584971</v>
      </c>
      <c r="AC110" t="n">
        <v>2402.591070501887</v>
      </c>
      <c r="AD110" t="n">
        <v>1941235.461424258</v>
      </c>
      <c r="AE110" t="n">
        <v>2656083.999584971</v>
      </c>
      <c r="AF110" t="n">
        <v>2.024831824555372e-06</v>
      </c>
      <c r="AG110" t="n">
        <v>2.402083333333333</v>
      </c>
      <c r="AH110" t="n">
        <v>2402591.070501887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1.7375</v>
      </c>
      <c r="E111" t="n">
        <v>57.55</v>
      </c>
      <c r="F111" t="n">
        <v>53.26</v>
      </c>
      <c r="G111" t="n">
        <v>127.82</v>
      </c>
      <c r="H111" t="n">
        <v>1.46</v>
      </c>
      <c r="I111" t="n">
        <v>25</v>
      </c>
      <c r="J111" t="n">
        <v>345.71</v>
      </c>
      <c r="K111" t="n">
        <v>61.2</v>
      </c>
      <c r="L111" t="n">
        <v>28.25</v>
      </c>
      <c r="M111" t="n">
        <v>23</v>
      </c>
      <c r="N111" t="n">
        <v>111.26</v>
      </c>
      <c r="O111" t="n">
        <v>42872.03</v>
      </c>
      <c r="P111" t="n">
        <v>941.73</v>
      </c>
      <c r="Q111" t="n">
        <v>1367.18</v>
      </c>
      <c r="R111" t="n">
        <v>128.97</v>
      </c>
      <c r="S111" t="n">
        <v>104.26</v>
      </c>
      <c r="T111" t="n">
        <v>11416.01</v>
      </c>
      <c r="U111" t="n">
        <v>0.8100000000000001</v>
      </c>
      <c r="V111" t="n">
        <v>0.9</v>
      </c>
      <c r="W111" t="n">
        <v>20.68</v>
      </c>
      <c r="X111" t="n">
        <v>0.68</v>
      </c>
      <c r="Y111" t="n">
        <v>1</v>
      </c>
      <c r="Z111" t="n">
        <v>10</v>
      </c>
      <c r="AA111" t="n">
        <v>1937.23836312924</v>
      </c>
      <c r="AB111" t="n">
        <v>2650.614993358196</v>
      </c>
      <c r="AC111" t="n">
        <v>2397.644018553597</v>
      </c>
      <c r="AD111" t="n">
        <v>1937238.36312924</v>
      </c>
      <c r="AE111" t="n">
        <v>2650614.993358196</v>
      </c>
      <c r="AF111" t="n">
        <v>2.028217050135455e-06</v>
      </c>
      <c r="AG111" t="n">
        <v>2.397916666666667</v>
      </c>
      <c r="AH111" t="n">
        <v>2397644.018553596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1.7374</v>
      </c>
      <c r="E112" t="n">
        <v>57.56</v>
      </c>
      <c r="F112" t="n">
        <v>53.26</v>
      </c>
      <c r="G112" t="n">
        <v>127.82</v>
      </c>
      <c r="H112" t="n">
        <v>1.47</v>
      </c>
      <c r="I112" t="n">
        <v>25</v>
      </c>
      <c r="J112" t="n">
        <v>346.34</v>
      </c>
      <c r="K112" t="n">
        <v>61.2</v>
      </c>
      <c r="L112" t="n">
        <v>28.5</v>
      </c>
      <c r="M112" t="n">
        <v>23</v>
      </c>
      <c r="N112" t="n">
        <v>111.64</v>
      </c>
      <c r="O112" t="n">
        <v>42949.03</v>
      </c>
      <c r="P112" t="n">
        <v>942.7</v>
      </c>
      <c r="Q112" t="n">
        <v>1367.26</v>
      </c>
      <c r="R112" t="n">
        <v>128.76</v>
      </c>
      <c r="S112" t="n">
        <v>104.26</v>
      </c>
      <c r="T112" t="n">
        <v>11310.23</v>
      </c>
      <c r="U112" t="n">
        <v>0.8100000000000001</v>
      </c>
      <c r="V112" t="n">
        <v>0.9</v>
      </c>
      <c r="W112" t="n">
        <v>20.68</v>
      </c>
      <c r="X112" t="n">
        <v>0.68</v>
      </c>
      <c r="Y112" t="n">
        <v>1</v>
      </c>
      <c r="Z112" t="n">
        <v>10</v>
      </c>
      <c r="AA112" t="n">
        <v>1938.702886179701</v>
      </c>
      <c r="AB112" t="n">
        <v>2652.618818406034</v>
      </c>
      <c r="AC112" t="n">
        <v>2399.456601351255</v>
      </c>
      <c r="AD112" t="n">
        <v>1938702.886179701</v>
      </c>
      <c r="AE112" t="n">
        <v>2652618.818406034</v>
      </c>
      <c r="AF112" t="n">
        <v>2.028100318218901e-06</v>
      </c>
      <c r="AG112" t="n">
        <v>2.398333333333333</v>
      </c>
      <c r="AH112" t="n">
        <v>2399456.601351256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1.7372</v>
      </c>
      <c r="E113" t="n">
        <v>57.56</v>
      </c>
      <c r="F113" t="n">
        <v>53.27</v>
      </c>
      <c r="G113" t="n">
        <v>127.84</v>
      </c>
      <c r="H113" t="n">
        <v>1.48</v>
      </c>
      <c r="I113" t="n">
        <v>25</v>
      </c>
      <c r="J113" t="n">
        <v>346.96</v>
      </c>
      <c r="K113" t="n">
        <v>61.2</v>
      </c>
      <c r="L113" t="n">
        <v>28.75</v>
      </c>
      <c r="M113" t="n">
        <v>23</v>
      </c>
      <c r="N113" t="n">
        <v>112.01</v>
      </c>
      <c r="O113" t="n">
        <v>43026.23</v>
      </c>
      <c r="P113" t="n">
        <v>943.25</v>
      </c>
      <c r="Q113" t="n">
        <v>1367.28</v>
      </c>
      <c r="R113" t="n">
        <v>129.12</v>
      </c>
      <c r="S113" t="n">
        <v>104.26</v>
      </c>
      <c r="T113" t="n">
        <v>11490.96</v>
      </c>
      <c r="U113" t="n">
        <v>0.8100000000000001</v>
      </c>
      <c r="V113" t="n">
        <v>0.9</v>
      </c>
      <c r="W113" t="n">
        <v>20.68</v>
      </c>
      <c r="X113" t="n">
        <v>0.6899999999999999</v>
      </c>
      <c r="Y113" t="n">
        <v>1</v>
      </c>
      <c r="Z113" t="n">
        <v>10</v>
      </c>
      <c r="AA113" t="n">
        <v>1939.801849341378</v>
      </c>
      <c r="AB113" t="n">
        <v>2654.122468286674</v>
      </c>
      <c r="AC113" t="n">
        <v>2400.816744997672</v>
      </c>
      <c r="AD113" t="n">
        <v>1939801.849341378</v>
      </c>
      <c r="AE113" t="n">
        <v>2654122.468286674</v>
      </c>
      <c r="AF113" t="n">
        <v>2.027866854385792e-06</v>
      </c>
      <c r="AG113" t="n">
        <v>2.398333333333333</v>
      </c>
      <c r="AH113" t="n">
        <v>2400816.744997672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1.7373</v>
      </c>
      <c r="E114" t="n">
        <v>57.56</v>
      </c>
      <c r="F114" t="n">
        <v>53.26</v>
      </c>
      <c r="G114" t="n">
        <v>127.83</v>
      </c>
      <c r="H114" t="n">
        <v>1.49</v>
      </c>
      <c r="I114" t="n">
        <v>25</v>
      </c>
      <c r="J114" t="n">
        <v>347.59</v>
      </c>
      <c r="K114" t="n">
        <v>61.2</v>
      </c>
      <c r="L114" t="n">
        <v>29</v>
      </c>
      <c r="M114" t="n">
        <v>23</v>
      </c>
      <c r="N114" t="n">
        <v>112.39</v>
      </c>
      <c r="O114" t="n">
        <v>43103.63</v>
      </c>
      <c r="P114" t="n">
        <v>941.62</v>
      </c>
      <c r="Q114" t="n">
        <v>1367.19</v>
      </c>
      <c r="R114" t="n">
        <v>129.06</v>
      </c>
      <c r="S114" t="n">
        <v>104.26</v>
      </c>
      <c r="T114" t="n">
        <v>11460.87</v>
      </c>
      <c r="U114" t="n">
        <v>0.8100000000000001</v>
      </c>
      <c r="V114" t="n">
        <v>0.9</v>
      </c>
      <c r="W114" t="n">
        <v>20.68</v>
      </c>
      <c r="X114" t="n">
        <v>0.6899999999999999</v>
      </c>
      <c r="Y114" t="n">
        <v>1</v>
      </c>
      <c r="Z114" t="n">
        <v>10</v>
      </c>
      <c r="AA114" t="n">
        <v>1937.309471554633</v>
      </c>
      <c r="AB114" t="n">
        <v>2650.7122870429</v>
      </c>
      <c r="AC114" t="n">
        <v>2397.732026665585</v>
      </c>
      <c r="AD114" t="n">
        <v>1937309.471554633</v>
      </c>
      <c r="AE114" t="n">
        <v>2650712.2870429</v>
      </c>
      <c r="AF114" t="n">
        <v>2.027983586302346e-06</v>
      </c>
      <c r="AG114" t="n">
        <v>2.398333333333333</v>
      </c>
      <c r="AH114" t="n">
        <v>2397732.026665585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1.7401</v>
      </c>
      <c r="E115" t="n">
        <v>57.47</v>
      </c>
      <c r="F115" t="n">
        <v>53.22</v>
      </c>
      <c r="G115" t="n">
        <v>133.06</v>
      </c>
      <c r="H115" t="n">
        <v>1.5</v>
      </c>
      <c r="I115" t="n">
        <v>24</v>
      </c>
      <c r="J115" t="n">
        <v>348.22</v>
      </c>
      <c r="K115" t="n">
        <v>61.2</v>
      </c>
      <c r="L115" t="n">
        <v>29.25</v>
      </c>
      <c r="M115" t="n">
        <v>22</v>
      </c>
      <c r="N115" t="n">
        <v>112.77</v>
      </c>
      <c r="O115" t="n">
        <v>43181.22</v>
      </c>
      <c r="P115" t="n">
        <v>939.87</v>
      </c>
      <c r="Q115" t="n">
        <v>1367.23</v>
      </c>
      <c r="R115" t="n">
        <v>127.74</v>
      </c>
      <c r="S115" t="n">
        <v>104.26</v>
      </c>
      <c r="T115" t="n">
        <v>10807.21</v>
      </c>
      <c r="U115" t="n">
        <v>0.82</v>
      </c>
      <c r="V115" t="n">
        <v>0.9</v>
      </c>
      <c r="W115" t="n">
        <v>20.68</v>
      </c>
      <c r="X115" t="n">
        <v>0.65</v>
      </c>
      <c r="Y115" t="n">
        <v>1</v>
      </c>
      <c r="Z115" t="n">
        <v>10</v>
      </c>
      <c r="AA115" t="n">
        <v>1931.312156431571</v>
      </c>
      <c r="AB115" t="n">
        <v>2642.506495908657</v>
      </c>
      <c r="AC115" t="n">
        <v>2390.309384720295</v>
      </c>
      <c r="AD115" t="n">
        <v>1931312.156431571</v>
      </c>
      <c r="AE115" t="n">
        <v>2642506.495908657</v>
      </c>
      <c r="AF115" t="n">
        <v>2.031252079965874e-06</v>
      </c>
      <c r="AG115" t="n">
        <v>2.394583333333333</v>
      </c>
      <c r="AH115" t="n">
        <v>2390309.384720295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1.7402</v>
      </c>
      <c r="E116" t="n">
        <v>57.47</v>
      </c>
      <c r="F116" t="n">
        <v>53.22</v>
      </c>
      <c r="G116" t="n">
        <v>133.06</v>
      </c>
      <c r="H116" t="n">
        <v>1.51</v>
      </c>
      <c r="I116" t="n">
        <v>24</v>
      </c>
      <c r="J116" t="n">
        <v>348.85</v>
      </c>
      <c r="K116" t="n">
        <v>61.2</v>
      </c>
      <c r="L116" t="n">
        <v>29.5</v>
      </c>
      <c r="M116" t="n">
        <v>22</v>
      </c>
      <c r="N116" t="n">
        <v>113.15</v>
      </c>
      <c r="O116" t="n">
        <v>43259.02</v>
      </c>
      <c r="P116" t="n">
        <v>941.3200000000001</v>
      </c>
      <c r="Q116" t="n">
        <v>1367.18</v>
      </c>
      <c r="R116" t="n">
        <v>127.54</v>
      </c>
      <c r="S116" t="n">
        <v>104.26</v>
      </c>
      <c r="T116" t="n">
        <v>10705.64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1933.217922691785</v>
      </c>
      <c r="AB116" t="n">
        <v>2645.114049382355</v>
      </c>
      <c r="AC116" t="n">
        <v>2392.668076950187</v>
      </c>
      <c r="AD116" t="n">
        <v>1933217.922691785</v>
      </c>
      <c r="AE116" t="n">
        <v>2645114.049382355</v>
      </c>
      <c r="AF116" t="n">
        <v>2.031368811882428e-06</v>
      </c>
      <c r="AG116" t="n">
        <v>2.394583333333333</v>
      </c>
      <c r="AH116" t="n">
        <v>2392668.076950187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1.7402</v>
      </c>
      <c r="E117" t="n">
        <v>57.46</v>
      </c>
      <c r="F117" t="n">
        <v>53.22</v>
      </c>
      <c r="G117" t="n">
        <v>133.06</v>
      </c>
      <c r="H117" t="n">
        <v>1.52</v>
      </c>
      <c r="I117" t="n">
        <v>24</v>
      </c>
      <c r="J117" t="n">
        <v>349.48</v>
      </c>
      <c r="K117" t="n">
        <v>61.2</v>
      </c>
      <c r="L117" t="n">
        <v>29.75</v>
      </c>
      <c r="M117" t="n">
        <v>22</v>
      </c>
      <c r="N117" t="n">
        <v>113.53</v>
      </c>
      <c r="O117" t="n">
        <v>43337.02</v>
      </c>
      <c r="P117" t="n">
        <v>941.77</v>
      </c>
      <c r="Q117" t="n">
        <v>1367.23</v>
      </c>
      <c r="R117" t="n">
        <v>127.45</v>
      </c>
      <c r="S117" t="n">
        <v>104.26</v>
      </c>
      <c r="T117" t="n">
        <v>10662.8</v>
      </c>
      <c r="U117" t="n">
        <v>0.82</v>
      </c>
      <c r="V117" t="n">
        <v>0.9</v>
      </c>
      <c r="W117" t="n">
        <v>20.68</v>
      </c>
      <c r="X117" t="n">
        <v>0.65</v>
      </c>
      <c r="Y117" t="n">
        <v>1</v>
      </c>
      <c r="Z117" t="n">
        <v>10</v>
      </c>
      <c r="AA117" t="n">
        <v>1933.839242928937</v>
      </c>
      <c r="AB117" t="n">
        <v>2645.964167141542</v>
      </c>
      <c r="AC117" t="n">
        <v>2393.437060663585</v>
      </c>
      <c r="AD117" t="n">
        <v>1933839.242928937</v>
      </c>
      <c r="AE117" t="n">
        <v>2645964.167141542</v>
      </c>
      <c r="AF117" t="n">
        <v>2.031368811882428e-06</v>
      </c>
      <c r="AG117" t="n">
        <v>2.394166666666667</v>
      </c>
      <c r="AH117" t="n">
        <v>2393437.060663585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1.7397</v>
      </c>
      <c r="E118" t="n">
        <v>57.48</v>
      </c>
      <c r="F118" t="n">
        <v>53.24</v>
      </c>
      <c r="G118" t="n">
        <v>133.1</v>
      </c>
      <c r="H118" t="n">
        <v>1.53</v>
      </c>
      <c r="I118" t="n">
        <v>24</v>
      </c>
      <c r="J118" t="n">
        <v>350.12</v>
      </c>
      <c r="K118" t="n">
        <v>61.2</v>
      </c>
      <c r="L118" t="n">
        <v>30</v>
      </c>
      <c r="M118" t="n">
        <v>22</v>
      </c>
      <c r="N118" t="n">
        <v>113.92</v>
      </c>
      <c r="O118" t="n">
        <v>43415.22</v>
      </c>
      <c r="P118" t="n">
        <v>942.53</v>
      </c>
      <c r="Q118" t="n">
        <v>1367.16</v>
      </c>
      <c r="R118" t="n">
        <v>128.17</v>
      </c>
      <c r="S118" t="n">
        <v>104.26</v>
      </c>
      <c r="T118" t="n">
        <v>11023.73</v>
      </c>
      <c r="U118" t="n">
        <v>0.8100000000000001</v>
      </c>
      <c r="V118" t="n">
        <v>0.9</v>
      </c>
      <c r="W118" t="n">
        <v>20.68</v>
      </c>
      <c r="X118" t="n">
        <v>0.66</v>
      </c>
      <c r="Y118" t="n">
        <v>1</v>
      </c>
      <c r="Z118" t="n">
        <v>10</v>
      </c>
      <c r="AA118" t="n">
        <v>1935.678171031739</v>
      </c>
      <c r="AB118" t="n">
        <v>2648.480269699577</v>
      </c>
      <c r="AC118" t="n">
        <v>2395.713029924853</v>
      </c>
      <c r="AD118" t="n">
        <v>1935678.171031739</v>
      </c>
      <c r="AE118" t="n">
        <v>2648480.269699577</v>
      </c>
      <c r="AF118" t="n">
        <v>2.030785152299655e-06</v>
      </c>
      <c r="AG118" t="n">
        <v>2.395</v>
      </c>
      <c r="AH118" t="n">
        <v>2395713.029924853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1.7393</v>
      </c>
      <c r="E119" t="n">
        <v>57.49</v>
      </c>
      <c r="F119" t="n">
        <v>53.25</v>
      </c>
      <c r="G119" t="n">
        <v>133.13</v>
      </c>
      <c r="H119" t="n">
        <v>1.54</v>
      </c>
      <c r="I119" t="n">
        <v>24</v>
      </c>
      <c r="J119" t="n">
        <v>350.75</v>
      </c>
      <c r="K119" t="n">
        <v>61.2</v>
      </c>
      <c r="L119" t="n">
        <v>30.25</v>
      </c>
      <c r="M119" t="n">
        <v>22</v>
      </c>
      <c r="N119" t="n">
        <v>114.3</v>
      </c>
      <c r="O119" t="n">
        <v>43493.63</v>
      </c>
      <c r="P119" t="n">
        <v>943.4299999999999</v>
      </c>
      <c r="Q119" t="n">
        <v>1367.2</v>
      </c>
      <c r="R119" t="n">
        <v>128.41</v>
      </c>
      <c r="S119" t="n">
        <v>104.26</v>
      </c>
      <c r="T119" t="n">
        <v>11139.94</v>
      </c>
      <c r="U119" t="n">
        <v>0.8100000000000001</v>
      </c>
      <c r="V119" t="n">
        <v>0.9</v>
      </c>
      <c r="W119" t="n">
        <v>20.69</v>
      </c>
      <c r="X119" t="n">
        <v>0.68</v>
      </c>
      <c r="Y119" t="n">
        <v>1</v>
      </c>
      <c r="Z119" t="n">
        <v>10</v>
      </c>
      <c r="AA119" t="n">
        <v>1937.485988710185</v>
      </c>
      <c r="AB119" t="n">
        <v>2650.953805602515</v>
      </c>
      <c r="AC119" t="n">
        <v>2397.950495032844</v>
      </c>
      <c r="AD119" t="n">
        <v>1937485.988710186</v>
      </c>
      <c r="AE119" t="n">
        <v>2650953.805602515</v>
      </c>
      <c r="AF119" t="n">
        <v>2.030318224633437e-06</v>
      </c>
      <c r="AG119" t="n">
        <v>2.395416666666667</v>
      </c>
      <c r="AH119" t="n">
        <v>2397950.495032844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1.7396</v>
      </c>
      <c r="E120" t="n">
        <v>57.49</v>
      </c>
      <c r="F120" t="n">
        <v>53.24</v>
      </c>
      <c r="G120" t="n">
        <v>133.11</v>
      </c>
      <c r="H120" t="n">
        <v>1.55</v>
      </c>
      <c r="I120" t="n">
        <v>24</v>
      </c>
      <c r="J120" t="n">
        <v>351.39</v>
      </c>
      <c r="K120" t="n">
        <v>61.2</v>
      </c>
      <c r="L120" t="n">
        <v>30.5</v>
      </c>
      <c r="M120" t="n">
        <v>22</v>
      </c>
      <c r="N120" t="n">
        <v>114.69</v>
      </c>
      <c r="O120" t="n">
        <v>43572.25</v>
      </c>
      <c r="P120" t="n">
        <v>942.1799999999999</v>
      </c>
      <c r="Q120" t="n">
        <v>1367.2</v>
      </c>
      <c r="R120" t="n">
        <v>128.11</v>
      </c>
      <c r="S120" t="n">
        <v>104.26</v>
      </c>
      <c r="T120" t="n">
        <v>10993.55</v>
      </c>
      <c r="U120" t="n">
        <v>0.8100000000000001</v>
      </c>
      <c r="V120" t="n">
        <v>0.9</v>
      </c>
      <c r="W120" t="n">
        <v>20.69</v>
      </c>
      <c r="X120" t="n">
        <v>0.67</v>
      </c>
      <c r="Y120" t="n">
        <v>1</v>
      </c>
      <c r="Z120" t="n">
        <v>10</v>
      </c>
      <c r="AA120" t="n">
        <v>1935.305500639159</v>
      </c>
      <c r="AB120" t="n">
        <v>2647.970365627391</v>
      </c>
      <c r="AC120" t="n">
        <v>2395.251790381662</v>
      </c>
      <c r="AD120" t="n">
        <v>1935305.500639159</v>
      </c>
      <c r="AE120" t="n">
        <v>2647970.365627391</v>
      </c>
      <c r="AF120" t="n">
        <v>2.030668420383101e-06</v>
      </c>
      <c r="AG120" t="n">
        <v>2.395416666666667</v>
      </c>
      <c r="AH120" t="n">
        <v>2395251.790381663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1.7423</v>
      </c>
      <c r="E121" t="n">
        <v>57.4</v>
      </c>
      <c r="F121" t="n">
        <v>53.21</v>
      </c>
      <c r="G121" t="n">
        <v>138.8</v>
      </c>
      <c r="H121" t="n">
        <v>1.56</v>
      </c>
      <c r="I121" t="n">
        <v>23</v>
      </c>
      <c r="J121" t="n">
        <v>352.03</v>
      </c>
      <c r="K121" t="n">
        <v>61.2</v>
      </c>
      <c r="L121" t="n">
        <v>30.75</v>
      </c>
      <c r="M121" t="n">
        <v>21</v>
      </c>
      <c r="N121" t="n">
        <v>115.08</v>
      </c>
      <c r="O121" t="n">
        <v>43651.07</v>
      </c>
      <c r="P121" t="n">
        <v>942.1</v>
      </c>
      <c r="Q121" t="n">
        <v>1367.22</v>
      </c>
      <c r="R121" t="n">
        <v>127.04</v>
      </c>
      <c r="S121" t="n">
        <v>104.26</v>
      </c>
      <c r="T121" t="n">
        <v>10459.64</v>
      </c>
      <c r="U121" t="n">
        <v>0.82</v>
      </c>
      <c r="V121" t="n">
        <v>0.9</v>
      </c>
      <c r="W121" t="n">
        <v>20.68</v>
      </c>
      <c r="X121" t="n">
        <v>0.63</v>
      </c>
      <c r="Y121" t="n">
        <v>1</v>
      </c>
      <c r="Z121" t="n">
        <v>10</v>
      </c>
      <c r="AA121" t="n">
        <v>1931.859382197686</v>
      </c>
      <c r="AB121" t="n">
        <v>2643.255234343752</v>
      </c>
      <c r="AC121" t="n">
        <v>2390.986664610005</v>
      </c>
      <c r="AD121" t="n">
        <v>1931859.382197686</v>
      </c>
      <c r="AE121" t="n">
        <v>2643255.234343752</v>
      </c>
      <c r="AF121" t="n">
        <v>2.033820182130074e-06</v>
      </c>
      <c r="AG121" t="n">
        <v>2.391666666666667</v>
      </c>
      <c r="AH121" t="n">
        <v>2390986.664610005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1.7423</v>
      </c>
      <c r="E122" t="n">
        <v>57.4</v>
      </c>
      <c r="F122" t="n">
        <v>53.21</v>
      </c>
      <c r="G122" t="n">
        <v>138.8</v>
      </c>
      <c r="H122" t="n">
        <v>1.57</v>
      </c>
      <c r="I122" t="n">
        <v>23</v>
      </c>
      <c r="J122" t="n">
        <v>352.67</v>
      </c>
      <c r="K122" t="n">
        <v>61.2</v>
      </c>
      <c r="L122" t="n">
        <v>31</v>
      </c>
      <c r="M122" t="n">
        <v>21</v>
      </c>
      <c r="N122" t="n">
        <v>115.47</v>
      </c>
      <c r="O122" t="n">
        <v>43730.1</v>
      </c>
      <c r="P122" t="n">
        <v>942.79</v>
      </c>
      <c r="Q122" t="n">
        <v>1367.27</v>
      </c>
      <c r="R122" t="n">
        <v>127.26</v>
      </c>
      <c r="S122" t="n">
        <v>104.26</v>
      </c>
      <c r="T122" t="n">
        <v>10571.56</v>
      </c>
      <c r="U122" t="n">
        <v>0.82</v>
      </c>
      <c r="V122" t="n">
        <v>0.9</v>
      </c>
      <c r="W122" t="n">
        <v>20.67</v>
      </c>
      <c r="X122" t="n">
        <v>0.63</v>
      </c>
      <c r="Y122" t="n">
        <v>1</v>
      </c>
      <c r="Z122" t="n">
        <v>10</v>
      </c>
      <c r="AA122" t="n">
        <v>1932.817235204554</v>
      </c>
      <c r="AB122" t="n">
        <v>2644.565811085242</v>
      </c>
      <c r="AC122" t="n">
        <v>2392.172161746693</v>
      </c>
      <c r="AD122" t="n">
        <v>1932817.235204554</v>
      </c>
      <c r="AE122" t="n">
        <v>2644565.811085242</v>
      </c>
      <c r="AF122" t="n">
        <v>2.033820182130074e-06</v>
      </c>
      <c r="AG122" t="n">
        <v>2.391666666666667</v>
      </c>
      <c r="AH122" t="n">
        <v>2392172.161746693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1.7423</v>
      </c>
      <c r="E123" t="n">
        <v>57.4</v>
      </c>
      <c r="F123" t="n">
        <v>53.21</v>
      </c>
      <c r="G123" t="n">
        <v>138.8</v>
      </c>
      <c r="H123" t="n">
        <v>1.58</v>
      </c>
      <c r="I123" t="n">
        <v>23</v>
      </c>
      <c r="J123" t="n">
        <v>353.31</v>
      </c>
      <c r="K123" t="n">
        <v>61.2</v>
      </c>
      <c r="L123" t="n">
        <v>31.25</v>
      </c>
      <c r="M123" t="n">
        <v>21</v>
      </c>
      <c r="N123" t="n">
        <v>115.86</v>
      </c>
      <c r="O123" t="n">
        <v>43809.48</v>
      </c>
      <c r="P123" t="n">
        <v>942.9400000000001</v>
      </c>
      <c r="Q123" t="n">
        <v>1367.26</v>
      </c>
      <c r="R123" t="n">
        <v>127.19</v>
      </c>
      <c r="S123" t="n">
        <v>104.26</v>
      </c>
      <c r="T123" t="n">
        <v>10535.17</v>
      </c>
      <c r="U123" t="n">
        <v>0.82</v>
      </c>
      <c r="V123" t="n">
        <v>0.9</v>
      </c>
      <c r="W123" t="n">
        <v>20.68</v>
      </c>
      <c r="X123" t="n">
        <v>0.63</v>
      </c>
      <c r="Y123" t="n">
        <v>1</v>
      </c>
      <c r="Z123" t="n">
        <v>10</v>
      </c>
      <c r="AA123" t="n">
        <v>1933.025464119091</v>
      </c>
      <c r="AB123" t="n">
        <v>2644.850719072523</v>
      </c>
      <c r="AC123" t="n">
        <v>2392.429878515539</v>
      </c>
      <c r="AD123" t="n">
        <v>1933025.464119091</v>
      </c>
      <c r="AE123" t="n">
        <v>2644850.719072523</v>
      </c>
      <c r="AF123" t="n">
        <v>2.033820182130074e-06</v>
      </c>
      <c r="AG123" t="n">
        <v>2.391666666666667</v>
      </c>
      <c r="AH123" t="n">
        <v>2392429.878515539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1.7426</v>
      </c>
      <c r="E124" t="n">
        <v>57.38</v>
      </c>
      <c r="F124" t="n">
        <v>53.2</v>
      </c>
      <c r="G124" t="n">
        <v>138.77</v>
      </c>
      <c r="H124" t="n">
        <v>1.59</v>
      </c>
      <c r="I124" t="n">
        <v>23</v>
      </c>
      <c r="J124" t="n">
        <v>353.96</v>
      </c>
      <c r="K124" t="n">
        <v>61.2</v>
      </c>
      <c r="L124" t="n">
        <v>31.5</v>
      </c>
      <c r="M124" t="n">
        <v>21</v>
      </c>
      <c r="N124" t="n">
        <v>116.26</v>
      </c>
      <c r="O124" t="n">
        <v>43888.94</v>
      </c>
      <c r="P124" t="n">
        <v>942.45</v>
      </c>
      <c r="Q124" t="n">
        <v>1367.29</v>
      </c>
      <c r="R124" t="n">
        <v>126.84</v>
      </c>
      <c r="S124" t="n">
        <v>104.26</v>
      </c>
      <c r="T124" t="n">
        <v>10360.2</v>
      </c>
      <c r="U124" t="n">
        <v>0.82</v>
      </c>
      <c r="V124" t="n">
        <v>0.9</v>
      </c>
      <c r="W124" t="n">
        <v>20.68</v>
      </c>
      <c r="X124" t="n">
        <v>0.62</v>
      </c>
      <c r="Y124" t="n">
        <v>1</v>
      </c>
      <c r="Z124" t="n">
        <v>10</v>
      </c>
      <c r="AA124" t="n">
        <v>1931.896095591883</v>
      </c>
      <c r="AB124" t="n">
        <v>2643.305467229374</v>
      </c>
      <c r="AC124" t="n">
        <v>2391.032103339526</v>
      </c>
      <c r="AD124" t="n">
        <v>1931896.095591883</v>
      </c>
      <c r="AE124" t="n">
        <v>2643305.467229374</v>
      </c>
      <c r="AF124" t="n">
        <v>2.034170377879737e-06</v>
      </c>
      <c r="AG124" t="n">
        <v>2.390833333333334</v>
      </c>
      <c r="AH124" t="n">
        <v>2391032.103339526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1.7414</v>
      </c>
      <c r="E125" t="n">
        <v>57.42</v>
      </c>
      <c r="F125" t="n">
        <v>53.24</v>
      </c>
      <c r="G125" t="n">
        <v>138.87</v>
      </c>
      <c r="H125" t="n">
        <v>1.6</v>
      </c>
      <c r="I125" t="n">
        <v>23</v>
      </c>
      <c r="J125" t="n">
        <v>354.6</v>
      </c>
      <c r="K125" t="n">
        <v>61.2</v>
      </c>
      <c r="L125" t="n">
        <v>31.75</v>
      </c>
      <c r="M125" t="n">
        <v>21</v>
      </c>
      <c r="N125" t="n">
        <v>116.65</v>
      </c>
      <c r="O125" t="n">
        <v>43968.62</v>
      </c>
      <c r="P125" t="n">
        <v>942.9</v>
      </c>
      <c r="Q125" t="n">
        <v>1367.23</v>
      </c>
      <c r="R125" t="n">
        <v>128.04</v>
      </c>
      <c r="S125" t="n">
        <v>104.26</v>
      </c>
      <c r="T125" t="n">
        <v>10961.42</v>
      </c>
      <c r="U125" t="n">
        <v>0.8100000000000001</v>
      </c>
      <c r="V125" t="n">
        <v>0.9</v>
      </c>
      <c r="W125" t="n">
        <v>20.68</v>
      </c>
      <c r="X125" t="n">
        <v>0.66</v>
      </c>
      <c r="Y125" t="n">
        <v>1</v>
      </c>
      <c r="Z125" t="n">
        <v>10</v>
      </c>
      <c r="AA125" t="n">
        <v>1934.302151574602</v>
      </c>
      <c r="AB125" t="n">
        <v>2646.597539172628</v>
      </c>
      <c r="AC125" t="n">
        <v>2394.009984556968</v>
      </c>
      <c r="AD125" t="n">
        <v>1934302.151574602</v>
      </c>
      <c r="AE125" t="n">
        <v>2646597.539172628</v>
      </c>
      <c r="AF125" t="n">
        <v>2.032769594881083e-06</v>
      </c>
      <c r="AG125" t="n">
        <v>2.3925</v>
      </c>
      <c r="AH125" t="n">
        <v>2394009.984556968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1.7418</v>
      </c>
      <c r="E126" t="n">
        <v>57.41</v>
      </c>
      <c r="F126" t="n">
        <v>53.22</v>
      </c>
      <c r="G126" t="n">
        <v>138.84</v>
      </c>
      <c r="H126" t="n">
        <v>1.61</v>
      </c>
      <c r="I126" t="n">
        <v>23</v>
      </c>
      <c r="J126" t="n">
        <v>355.25</v>
      </c>
      <c r="K126" t="n">
        <v>61.2</v>
      </c>
      <c r="L126" t="n">
        <v>32</v>
      </c>
      <c r="M126" t="n">
        <v>21</v>
      </c>
      <c r="N126" t="n">
        <v>117.05</v>
      </c>
      <c r="O126" t="n">
        <v>44048.52</v>
      </c>
      <c r="P126" t="n">
        <v>941.65</v>
      </c>
      <c r="Q126" t="n">
        <v>1367.19</v>
      </c>
      <c r="R126" t="n">
        <v>127.57</v>
      </c>
      <c r="S126" t="n">
        <v>104.26</v>
      </c>
      <c r="T126" t="n">
        <v>10725.24</v>
      </c>
      <c r="U126" t="n">
        <v>0.82</v>
      </c>
      <c r="V126" t="n">
        <v>0.9</v>
      </c>
      <c r="W126" t="n">
        <v>20.68</v>
      </c>
      <c r="X126" t="n">
        <v>0.65</v>
      </c>
      <c r="Y126" t="n">
        <v>1</v>
      </c>
      <c r="Z126" t="n">
        <v>10</v>
      </c>
      <c r="AA126" t="n">
        <v>1931.898618186085</v>
      </c>
      <c r="AB126" t="n">
        <v>2643.30891875405</v>
      </c>
      <c r="AC126" t="n">
        <v>2391.035225455531</v>
      </c>
      <c r="AD126" t="n">
        <v>1931898.618186085</v>
      </c>
      <c r="AE126" t="n">
        <v>2643308.91875405</v>
      </c>
      <c r="AF126" t="n">
        <v>2.033236522547301e-06</v>
      </c>
      <c r="AG126" t="n">
        <v>2.392083333333333</v>
      </c>
      <c r="AH126" t="n">
        <v>2391035.225455531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1.745</v>
      </c>
      <c r="E127" t="n">
        <v>57.31</v>
      </c>
      <c r="F127" t="n">
        <v>53.17</v>
      </c>
      <c r="G127" t="n">
        <v>145.02</v>
      </c>
      <c r="H127" t="n">
        <v>1.62</v>
      </c>
      <c r="I127" t="n">
        <v>22</v>
      </c>
      <c r="J127" t="n">
        <v>355.9</v>
      </c>
      <c r="K127" t="n">
        <v>61.2</v>
      </c>
      <c r="L127" t="n">
        <v>32.25</v>
      </c>
      <c r="M127" t="n">
        <v>20</v>
      </c>
      <c r="N127" t="n">
        <v>117.45</v>
      </c>
      <c r="O127" t="n">
        <v>44128.64</v>
      </c>
      <c r="P127" t="n">
        <v>941.58</v>
      </c>
      <c r="Q127" t="n">
        <v>1367.2</v>
      </c>
      <c r="R127" t="n">
        <v>125.74</v>
      </c>
      <c r="S127" t="n">
        <v>104.26</v>
      </c>
      <c r="T127" t="n">
        <v>9815.290000000001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1927.701552043743</v>
      </c>
      <c r="AB127" t="n">
        <v>2637.566307696607</v>
      </c>
      <c r="AC127" t="n">
        <v>2385.840681137605</v>
      </c>
      <c r="AD127" t="n">
        <v>1927701.552043743</v>
      </c>
      <c r="AE127" t="n">
        <v>2637566.307696606</v>
      </c>
      <c r="AF127" t="n">
        <v>2.036971943877047e-06</v>
      </c>
      <c r="AG127" t="n">
        <v>2.387916666666667</v>
      </c>
      <c r="AH127" t="n">
        <v>2385840.681137605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1.7453</v>
      </c>
      <c r="E128" t="n">
        <v>57.3</v>
      </c>
      <c r="F128" t="n">
        <v>53.16</v>
      </c>
      <c r="G128" t="n">
        <v>144.99</v>
      </c>
      <c r="H128" t="n">
        <v>1.63</v>
      </c>
      <c r="I128" t="n">
        <v>22</v>
      </c>
      <c r="J128" t="n">
        <v>356.55</v>
      </c>
      <c r="K128" t="n">
        <v>61.2</v>
      </c>
      <c r="L128" t="n">
        <v>32.5</v>
      </c>
      <c r="M128" t="n">
        <v>20</v>
      </c>
      <c r="N128" t="n">
        <v>117.85</v>
      </c>
      <c r="O128" t="n">
        <v>44208.97</v>
      </c>
      <c r="P128" t="n">
        <v>941.71</v>
      </c>
      <c r="Q128" t="n">
        <v>1367.25</v>
      </c>
      <c r="R128" t="n">
        <v>125.44</v>
      </c>
      <c r="S128" t="n">
        <v>104.26</v>
      </c>
      <c r="T128" t="n">
        <v>9664.469999999999</v>
      </c>
      <c r="U128" t="n">
        <v>0.83</v>
      </c>
      <c r="V128" t="n">
        <v>0.9</v>
      </c>
      <c r="W128" t="n">
        <v>20.68</v>
      </c>
      <c r="X128" t="n">
        <v>0.59</v>
      </c>
      <c r="Y128" t="n">
        <v>1</v>
      </c>
      <c r="Z128" t="n">
        <v>10</v>
      </c>
      <c r="AA128" t="n">
        <v>1927.438147110483</v>
      </c>
      <c r="AB128" t="n">
        <v>2637.205905446315</v>
      </c>
      <c r="AC128" t="n">
        <v>2385.514675172253</v>
      </c>
      <c r="AD128" t="n">
        <v>1927438.147110483</v>
      </c>
      <c r="AE128" t="n">
        <v>2637205.905446315</v>
      </c>
      <c r="AF128" t="n">
        <v>2.03732213962671e-06</v>
      </c>
      <c r="AG128" t="n">
        <v>2.3875</v>
      </c>
      <c r="AH128" t="n">
        <v>2385514.675172253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1.7449</v>
      </c>
      <c r="E129" t="n">
        <v>57.31</v>
      </c>
      <c r="F129" t="n">
        <v>53.17</v>
      </c>
      <c r="G129" t="n">
        <v>145.02</v>
      </c>
      <c r="H129" t="n">
        <v>1.63</v>
      </c>
      <c r="I129" t="n">
        <v>22</v>
      </c>
      <c r="J129" t="n">
        <v>357.2</v>
      </c>
      <c r="K129" t="n">
        <v>61.2</v>
      </c>
      <c r="L129" t="n">
        <v>32.75</v>
      </c>
      <c r="M129" t="n">
        <v>20</v>
      </c>
      <c r="N129" t="n">
        <v>118.26</v>
      </c>
      <c r="O129" t="n">
        <v>44289.53</v>
      </c>
      <c r="P129" t="n">
        <v>942.72</v>
      </c>
      <c r="Q129" t="n">
        <v>1367.25</v>
      </c>
      <c r="R129" t="n">
        <v>125.89</v>
      </c>
      <c r="S129" t="n">
        <v>104.26</v>
      </c>
      <c r="T129" t="n">
        <v>9890.940000000001</v>
      </c>
      <c r="U129" t="n">
        <v>0.83</v>
      </c>
      <c r="V129" t="n">
        <v>0.9</v>
      </c>
      <c r="W129" t="n">
        <v>20.68</v>
      </c>
      <c r="X129" t="n">
        <v>0.6</v>
      </c>
      <c r="Y129" t="n">
        <v>1</v>
      </c>
      <c r="Z129" t="n">
        <v>10</v>
      </c>
      <c r="AA129" t="n">
        <v>1929.390777820999</v>
      </c>
      <c r="AB129" t="n">
        <v>2639.877580928429</v>
      </c>
      <c r="AC129" t="n">
        <v>2387.931369696075</v>
      </c>
      <c r="AD129" t="n">
        <v>1929390.777820999</v>
      </c>
      <c r="AE129" t="n">
        <v>2639877.580928429</v>
      </c>
      <c r="AF129" t="n">
        <v>2.036855211960492e-06</v>
      </c>
      <c r="AG129" t="n">
        <v>2.387916666666667</v>
      </c>
      <c r="AH129" t="n">
        <v>2387931.369696075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1.7451</v>
      </c>
      <c r="E130" t="n">
        <v>57.3</v>
      </c>
      <c r="F130" t="n">
        <v>53.17</v>
      </c>
      <c r="G130" t="n">
        <v>145</v>
      </c>
      <c r="H130" t="n">
        <v>1.64</v>
      </c>
      <c r="I130" t="n">
        <v>22</v>
      </c>
      <c r="J130" t="n">
        <v>357.86</v>
      </c>
      <c r="K130" t="n">
        <v>61.2</v>
      </c>
      <c r="L130" t="n">
        <v>33</v>
      </c>
      <c r="M130" t="n">
        <v>20</v>
      </c>
      <c r="N130" t="n">
        <v>118.66</v>
      </c>
      <c r="O130" t="n">
        <v>44370.32</v>
      </c>
      <c r="P130" t="n">
        <v>942.54</v>
      </c>
      <c r="Q130" t="n">
        <v>1367.2</v>
      </c>
      <c r="R130" t="n">
        <v>125.83</v>
      </c>
      <c r="S130" t="n">
        <v>104.26</v>
      </c>
      <c r="T130" t="n">
        <v>9863.290000000001</v>
      </c>
      <c r="U130" t="n">
        <v>0.83</v>
      </c>
      <c r="V130" t="n">
        <v>0.9</v>
      </c>
      <c r="W130" t="n">
        <v>20.68</v>
      </c>
      <c r="X130" t="n">
        <v>0.59</v>
      </c>
      <c r="Y130" t="n">
        <v>1</v>
      </c>
      <c r="Z130" t="n">
        <v>10</v>
      </c>
      <c r="AA130" t="n">
        <v>1928.918926889886</v>
      </c>
      <c r="AB130" t="n">
        <v>2639.231973667887</v>
      </c>
      <c r="AC130" t="n">
        <v>2387.347378286363</v>
      </c>
      <c r="AD130" t="n">
        <v>1928918.926889886</v>
      </c>
      <c r="AE130" t="n">
        <v>2639231.973667888</v>
      </c>
      <c r="AF130" t="n">
        <v>2.037088675793601e-06</v>
      </c>
      <c r="AG130" t="n">
        <v>2.3875</v>
      </c>
      <c r="AH130" t="n">
        <v>2387347.378286364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1.7448</v>
      </c>
      <c r="E131" t="n">
        <v>57.31</v>
      </c>
      <c r="F131" t="n">
        <v>53.18</v>
      </c>
      <c r="G131" t="n">
        <v>145.03</v>
      </c>
      <c r="H131" t="n">
        <v>1.65</v>
      </c>
      <c r="I131" t="n">
        <v>22</v>
      </c>
      <c r="J131" t="n">
        <v>358.52</v>
      </c>
      <c r="K131" t="n">
        <v>61.2</v>
      </c>
      <c r="L131" t="n">
        <v>33.25</v>
      </c>
      <c r="M131" t="n">
        <v>20</v>
      </c>
      <c r="N131" t="n">
        <v>119.07</v>
      </c>
      <c r="O131" t="n">
        <v>44451.33</v>
      </c>
      <c r="P131" t="n">
        <v>942.74</v>
      </c>
      <c r="Q131" t="n">
        <v>1367.24</v>
      </c>
      <c r="R131" t="n">
        <v>126.03</v>
      </c>
      <c r="S131" t="n">
        <v>104.26</v>
      </c>
      <c r="T131" t="n">
        <v>9960.07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1929.640063376336</v>
      </c>
      <c r="AB131" t="n">
        <v>2640.218664422944</v>
      </c>
      <c r="AC131" t="n">
        <v>2388.239900660586</v>
      </c>
      <c r="AD131" t="n">
        <v>1929640.063376336</v>
      </c>
      <c r="AE131" t="n">
        <v>2640218.664422944</v>
      </c>
      <c r="AF131" t="n">
        <v>2.036738480043937e-06</v>
      </c>
      <c r="AG131" t="n">
        <v>2.387916666666667</v>
      </c>
      <c r="AH131" t="n">
        <v>2388239.900660587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1.7446</v>
      </c>
      <c r="E132" t="n">
        <v>57.32</v>
      </c>
      <c r="F132" t="n">
        <v>53.19</v>
      </c>
      <c r="G132" t="n">
        <v>145.05</v>
      </c>
      <c r="H132" t="n">
        <v>1.66</v>
      </c>
      <c r="I132" t="n">
        <v>22</v>
      </c>
      <c r="J132" t="n">
        <v>359.17</v>
      </c>
      <c r="K132" t="n">
        <v>61.2</v>
      </c>
      <c r="L132" t="n">
        <v>33.5</v>
      </c>
      <c r="M132" t="n">
        <v>20</v>
      </c>
      <c r="N132" t="n">
        <v>119.48</v>
      </c>
      <c r="O132" t="n">
        <v>44532.57</v>
      </c>
      <c r="P132" t="n">
        <v>942.13</v>
      </c>
      <c r="Q132" t="n">
        <v>1367.23</v>
      </c>
      <c r="R132" t="n">
        <v>126.29</v>
      </c>
      <c r="S132" t="n">
        <v>104.26</v>
      </c>
      <c r="T132" t="n">
        <v>10092.8</v>
      </c>
      <c r="U132" t="n">
        <v>0.83</v>
      </c>
      <c r="V132" t="n">
        <v>0.9</v>
      </c>
      <c r="W132" t="n">
        <v>20.68</v>
      </c>
      <c r="X132" t="n">
        <v>0.61</v>
      </c>
      <c r="Y132" t="n">
        <v>1</v>
      </c>
      <c r="Z132" t="n">
        <v>10</v>
      </c>
      <c r="AA132" t="n">
        <v>1929.129277657898</v>
      </c>
      <c r="AB132" t="n">
        <v>2639.519784868702</v>
      </c>
      <c r="AC132" t="n">
        <v>2387.607721190118</v>
      </c>
      <c r="AD132" t="n">
        <v>1929129.277657898</v>
      </c>
      <c r="AE132" t="n">
        <v>2639519.784868702</v>
      </c>
      <c r="AF132" t="n">
        <v>2.036505016210829e-06</v>
      </c>
      <c r="AG132" t="n">
        <v>2.388333333333333</v>
      </c>
      <c r="AH132" t="n">
        <v>2387607.721190118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1.7473</v>
      </c>
      <c r="E133" t="n">
        <v>57.23</v>
      </c>
      <c r="F133" t="n">
        <v>53.15</v>
      </c>
      <c r="G133" t="n">
        <v>151.86</v>
      </c>
      <c r="H133" t="n">
        <v>1.67</v>
      </c>
      <c r="I133" t="n">
        <v>21</v>
      </c>
      <c r="J133" t="n">
        <v>359.84</v>
      </c>
      <c r="K133" t="n">
        <v>61.2</v>
      </c>
      <c r="L133" t="n">
        <v>33.75</v>
      </c>
      <c r="M133" t="n">
        <v>19</v>
      </c>
      <c r="N133" t="n">
        <v>119.89</v>
      </c>
      <c r="O133" t="n">
        <v>44614.04</v>
      </c>
      <c r="P133" t="n">
        <v>941.12</v>
      </c>
      <c r="Q133" t="n">
        <v>1367.18</v>
      </c>
      <c r="R133" t="n">
        <v>125.25</v>
      </c>
      <c r="S133" t="n">
        <v>104.26</v>
      </c>
      <c r="T133" t="n">
        <v>9576.219999999999</v>
      </c>
      <c r="U133" t="n">
        <v>0.83</v>
      </c>
      <c r="V133" t="n">
        <v>0.9</v>
      </c>
      <c r="W133" t="n">
        <v>20.68</v>
      </c>
      <c r="X133" t="n">
        <v>0.57</v>
      </c>
      <c r="Y133" t="n">
        <v>1</v>
      </c>
      <c r="Z133" t="n">
        <v>10</v>
      </c>
      <c r="AA133" t="n">
        <v>1924.302771465064</v>
      </c>
      <c r="AB133" t="n">
        <v>2632.915946165242</v>
      </c>
      <c r="AC133" t="n">
        <v>2381.63414358397</v>
      </c>
      <c r="AD133" t="n">
        <v>1924302.771465064</v>
      </c>
      <c r="AE133" t="n">
        <v>2632915.946165242</v>
      </c>
      <c r="AF133" t="n">
        <v>2.039656777957802e-06</v>
      </c>
      <c r="AG133" t="n">
        <v>2.384583333333333</v>
      </c>
      <c r="AH133" t="n">
        <v>2381634.14358397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1.7476</v>
      </c>
      <c r="E134" t="n">
        <v>57.22</v>
      </c>
      <c r="F134" t="n">
        <v>53.14</v>
      </c>
      <c r="G134" t="n">
        <v>151.83</v>
      </c>
      <c r="H134" t="n">
        <v>1.68</v>
      </c>
      <c r="I134" t="n">
        <v>21</v>
      </c>
      <c r="J134" t="n">
        <v>360.5</v>
      </c>
      <c r="K134" t="n">
        <v>61.2</v>
      </c>
      <c r="L134" t="n">
        <v>34</v>
      </c>
      <c r="M134" t="n">
        <v>19</v>
      </c>
      <c r="N134" t="n">
        <v>120.3</v>
      </c>
      <c r="O134" t="n">
        <v>44695.75</v>
      </c>
      <c r="P134" t="n">
        <v>941.5</v>
      </c>
      <c r="Q134" t="n">
        <v>1367.26</v>
      </c>
      <c r="R134" t="n">
        <v>124.67</v>
      </c>
      <c r="S134" t="n">
        <v>104.26</v>
      </c>
      <c r="T134" t="n">
        <v>9287.879999999999</v>
      </c>
      <c r="U134" t="n">
        <v>0.84</v>
      </c>
      <c r="V134" t="n">
        <v>0.9</v>
      </c>
      <c r="W134" t="n">
        <v>20.68</v>
      </c>
      <c r="X134" t="n">
        <v>0.5600000000000001</v>
      </c>
      <c r="Y134" t="n">
        <v>1</v>
      </c>
      <c r="Z134" t="n">
        <v>10</v>
      </c>
      <c r="AA134" t="n">
        <v>1924.386281250768</v>
      </c>
      <c r="AB134" t="n">
        <v>2633.030207938234</v>
      </c>
      <c r="AC134" t="n">
        <v>2381.737500373715</v>
      </c>
      <c r="AD134" t="n">
        <v>1924386.281250768</v>
      </c>
      <c r="AE134" t="n">
        <v>2633030.207938234</v>
      </c>
      <c r="AF134" t="n">
        <v>2.040006973707465e-06</v>
      </c>
      <c r="AG134" t="n">
        <v>2.384166666666667</v>
      </c>
      <c r="AH134" t="n">
        <v>2381737.500373715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1.7476</v>
      </c>
      <c r="E135" t="n">
        <v>57.22</v>
      </c>
      <c r="F135" t="n">
        <v>53.14</v>
      </c>
      <c r="G135" t="n">
        <v>151.83</v>
      </c>
      <c r="H135" t="n">
        <v>1.69</v>
      </c>
      <c r="I135" t="n">
        <v>21</v>
      </c>
      <c r="J135" t="n">
        <v>361.16</v>
      </c>
      <c r="K135" t="n">
        <v>61.2</v>
      </c>
      <c r="L135" t="n">
        <v>34.25</v>
      </c>
      <c r="M135" t="n">
        <v>19</v>
      </c>
      <c r="N135" t="n">
        <v>120.71</v>
      </c>
      <c r="O135" t="n">
        <v>44777.68</v>
      </c>
      <c r="P135" t="n">
        <v>942.2</v>
      </c>
      <c r="Q135" t="n">
        <v>1367.14</v>
      </c>
      <c r="R135" t="n">
        <v>124.71</v>
      </c>
      <c r="S135" t="n">
        <v>104.26</v>
      </c>
      <c r="T135" t="n">
        <v>9306.290000000001</v>
      </c>
      <c r="U135" t="n">
        <v>0.84</v>
      </c>
      <c r="V135" t="n">
        <v>0.9</v>
      </c>
      <c r="W135" t="n">
        <v>20.68</v>
      </c>
      <c r="X135" t="n">
        <v>0.5600000000000001</v>
      </c>
      <c r="Y135" t="n">
        <v>1</v>
      </c>
      <c r="Z135" t="n">
        <v>10</v>
      </c>
      <c r="AA135" t="n">
        <v>1925.355069175</v>
      </c>
      <c r="AB135" t="n">
        <v>2634.355746316074</v>
      </c>
      <c r="AC135" t="n">
        <v>2382.936531229179</v>
      </c>
      <c r="AD135" t="n">
        <v>1925355.069175</v>
      </c>
      <c r="AE135" t="n">
        <v>2634355.746316074</v>
      </c>
      <c r="AF135" t="n">
        <v>2.040006973707465e-06</v>
      </c>
      <c r="AG135" t="n">
        <v>2.384166666666667</v>
      </c>
      <c r="AH135" t="n">
        <v>2382936.531229179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1.7476</v>
      </c>
      <c r="E136" t="n">
        <v>57.22</v>
      </c>
      <c r="F136" t="n">
        <v>53.14</v>
      </c>
      <c r="G136" t="n">
        <v>151.83</v>
      </c>
      <c r="H136" t="n">
        <v>1.7</v>
      </c>
      <c r="I136" t="n">
        <v>21</v>
      </c>
      <c r="J136" t="n">
        <v>361.83</v>
      </c>
      <c r="K136" t="n">
        <v>61.2</v>
      </c>
      <c r="L136" t="n">
        <v>34.5</v>
      </c>
      <c r="M136" t="n">
        <v>19</v>
      </c>
      <c r="N136" t="n">
        <v>121.13</v>
      </c>
      <c r="O136" t="n">
        <v>44859.98</v>
      </c>
      <c r="P136" t="n">
        <v>942.98</v>
      </c>
      <c r="Q136" t="n">
        <v>1367.14</v>
      </c>
      <c r="R136" t="n">
        <v>124.69</v>
      </c>
      <c r="S136" t="n">
        <v>104.26</v>
      </c>
      <c r="T136" t="n">
        <v>9297.32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1926.434575719143</v>
      </c>
      <c r="AB136" t="n">
        <v>2635.832774794239</v>
      </c>
      <c r="AC136" t="n">
        <v>2384.27259418241</v>
      </c>
      <c r="AD136" t="n">
        <v>1926434.575719143</v>
      </c>
      <c r="AE136" t="n">
        <v>2635832.774794239</v>
      </c>
      <c r="AF136" t="n">
        <v>2.040006973707465e-06</v>
      </c>
      <c r="AG136" t="n">
        <v>2.384166666666667</v>
      </c>
      <c r="AH136" t="n">
        <v>2384272.59418241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1.7476</v>
      </c>
      <c r="E137" t="n">
        <v>57.22</v>
      </c>
      <c r="F137" t="n">
        <v>53.14</v>
      </c>
      <c r="G137" t="n">
        <v>151.83</v>
      </c>
      <c r="H137" t="n">
        <v>1.71</v>
      </c>
      <c r="I137" t="n">
        <v>21</v>
      </c>
      <c r="J137" t="n">
        <v>362.5</v>
      </c>
      <c r="K137" t="n">
        <v>61.2</v>
      </c>
      <c r="L137" t="n">
        <v>34.75</v>
      </c>
      <c r="M137" t="n">
        <v>19</v>
      </c>
      <c r="N137" t="n">
        <v>121.55</v>
      </c>
      <c r="O137" t="n">
        <v>44942.4</v>
      </c>
      <c r="P137" t="n">
        <v>942.48</v>
      </c>
      <c r="Q137" t="n">
        <v>1367.18</v>
      </c>
      <c r="R137" t="n">
        <v>125</v>
      </c>
      <c r="S137" t="n">
        <v>104.26</v>
      </c>
      <c r="T137" t="n">
        <v>9449.700000000001</v>
      </c>
      <c r="U137" t="n">
        <v>0.83</v>
      </c>
      <c r="V137" t="n">
        <v>0.9</v>
      </c>
      <c r="W137" t="n">
        <v>20.67</v>
      </c>
      <c r="X137" t="n">
        <v>0.5600000000000001</v>
      </c>
      <c r="Y137" t="n">
        <v>1</v>
      </c>
      <c r="Z137" t="n">
        <v>10</v>
      </c>
      <c r="AA137" t="n">
        <v>1925.742584344692</v>
      </c>
      <c r="AB137" t="n">
        <v>2634.88596166721</v>
      </c>
      <c r="AC137" t="n">
        <v>2383.416143571364</v>
      </c>
      <c r="AD137" t="n">
        <v>1925742.584344692</v>
      </c>
      <c r="AE137" t="n">
        <v>2634885.96166721</v>
      </c>
      <c r="AF137" t="n">
        <v>2.040006973707465e-06</v>
      </c>
      <c r="AG137" t="n">
        <v>2.384166666666667</v>
      </c>
      <c r="AH137" t="n">
        <v>2383416.143571364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1.7473</v>
      </c>
      <c r="E138" t="n">
        <v>57.23</v>
      </c>
      <c r="F138" t="n">
        <v>53.15</v>
      </c>
      <c r="G138" t="n">
        <v>151.86</v>
      </c>
      <c r="H138" t="n">
        <v>1.72</v>
      </c>
      <c r="I138" t="n">
        <v>21</v>
      </c>
      <c r="J138" t="n">
        <v>363.17</v>
      </c>
      <c r="K138" t="n">
        <v>61.2</v>
      </c>
      <c r="L138" t="n">
        <v>35</v>
      </c>
      <c r="M138" t="n">
        <v>19</v>
      </c>
      <c r="N138" t="n">
        <v>121.97</v>
      </c>
      <c r="O138" t="n">
        <v>45025.06</v>
      </c>
      <c r="P138" t="n">
        <v>942.2</v>
      </c>
      <c r="Q138" t="n">
        <v>1367.29</v>
      </c>
      <c r="R138" t="n">
        <v>125.22</v>
      </c>
      <c r="S138" t="n">
        <v>104.26</v>
      </c>
      <c r="T138" t="n">
        <v>9561.18</v>
      </c>
      <c r="U138" t="n">
        <v>0.83</v>
      </c>
      <c r="V138" t="n">
        <v>0.9</v>
      </c>
      <c r="W138" t="n">
        <v>20.67</v>
      </c>
      <c r="X138" t="n">
        <v>0.57</v>
      </c>
      <c r="Y138" t="n">
        <v>1</v>
      </c>
      <c r="Z138" t="n">
        <v>10</v>
      </c>
      <c r="AA138" t="n">
        <v>1925.797729464343</v>
      </c>
      <c r="AB138" t="n">
        <v>2634.961413652748</v>
      </c>
      <c r="AC138" t="n">
        <v>2383.4843945253</v>
      </c>
      <c r="AD138" t="n">
        <v>1925797.729464343</v>
      </c>
      <c r="AE138" t="n">
        <v>2634961.413652748</v>
      </c>
      <c r="AF138" t="n">
        <v>2.039656777957802e-06</v>
      </c>
      <c r="AG138" t="n">
        <v>2.384583333333333</v>
      </c>
      <c r="AH138" t="n">
        <v>2383484.3945253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1.7475</v>
      </c>
      <c r="E139" t="n">
        <v>57.23</v>
      </c>
      <c r="F139" t="n">
        <v>53.15</v>
      </c>
      <c r="G139" t="n">
        <v>151.84</v>
      </c>
      <c r="H139" t="n">
        <v>1.73</v>
      </c>
      <c r="I139" t="n">
        <v>21</v>
      </c>
      <c r="J139" t="n">
        <v>363.84</v>
      </c>
      <c r="K139" t="n">
        <v>61.2</v>
      </c>
      <c r="L139" t="n">
        <v>35.25</v>
      </c>
      <c r="M139" t="n">
        <v>19</v>
      </c>
      <c r="N139" t="n">
        <v>122.39</v>
      </c>
      <c r="O139" t="n">
        <v>45107.96</v>
      </c>
      <c r="P139" t="n">
        <v>941.48</v>
      </c>
      <c r="Q139" t="n">
        <v>1367.21</v>
      </c>
      <c r="R139" t="n">
        <v>125.03</v>
      </c>
      <c r="S139" t="n">
        <v>104.26</v>
      </c>
      <c r="T139" t="n">
        <v>9464.629999999999</v>
      </c>
      <c r="U139" t="n">
        <v>0.83</v>
      </c>
      <c r="V139" t="n">
        <v>0.9</v>
      </c>
      <c r="W139" t="n">
        <v>20.68</v>
      </c>
      <c r="X139" t="n">
        <v>0.57</v>
      </c>
      <c r="Y139" t="n">
        <v>1</v>
      </c>
      <c r="Z139" t="n">
        <v>10</v>
      </c>
      <c r="AA139" t="n">
        <v>1924.58365525981</v>
      </c>
      <c r="AB139" t="n">
        <v>2633.300263764932</v>
      </c>
      <c r="AC139" t="n">
        <v>2381.981782451338</v>
      </c>
      <c r="AD139" t="n">
        <v>1924583.65525981</v>
      </c>
      <c r="AE139" t="n">
        <v>2633300.263764932</v>
      </c>
      <c r="AF139" t="n">
        <v>2.039890241790911e-06</v>
      </c>
      <c r="AG139" t="n">
        <v>2.384583333333333</v>
      </c>
      <c r="AH139" t="n">
        <v>2381981.782451339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1.7498</v>
      </c>
      <c r="E140" t="n">
        <v>57.15</v>
      </c>
      <c r="F140" t="n">
        <v>53.12</v>
      </c>
      <c r="G140" t="n">
        <v>159.37</v>
      </c>
      <c r="H140" t="n">
        <v>1.74</v>
      </c>
      <c r="I140" t="n">
        <v>20</v>
      </c>
      <c r="J140" t="n">
        <v>364.51</v>
      </c>
      <c r="K140" t="n">
        <v>61.2</v>
      </c>
      <c r="L140" t="n">
        <v>35.5</v>
      </c>
      <c r="M140" t="n">
        <v>18</v>
      </c>
      <c r="N140" t="n">
        <v>122.82</v>
      </c>
      <c r="O140" t="n">
        <v>45191.1</v>
      </c>
      <c r="P140" t="n">
        <v>941.21</v>
      </c>
      <c r="Q140" t="n">
        <v>1367.16</v>
      </c>
      <c r="R140" t="n">
        <v>123.97</v>
      </c>
      <c r="S140" t="n">
        <v>104.26</v>
      </c>
      <c r="T140" t="n">
        <v>8940.030000000001</v>
      </c>
      <c r="U140" t="n">
        <v>0.84</v>
      </c>
      <c r="V140" t="n">
        <v>0.9</v>
      </c>
      <c r="W140" t="n">
        <v>20.68</v>
      </c>
      <c r="X140" t="n">
        <v>0.55</v>
      </c>
      <c r="Y140" t="n">
        <v>1</v>
      </c>
      <c r="Z140" t="n">
        <v>10</v>
      </c>
      <c r="AA140" t="n">
        <v>1921.344271505081</v>
      </c>
      <c r="AB140" t="n">
        <v>2628.867996000187</v>
      </c>
      <c r="AC140" t="n">
        <v>2377.972524101333</v>
      </c>
      <c r="AD140" t="n">
        <v>1921344.271505081</v>
      </c>
      <c r="AE140" t="n">
        <v>2628867.996000187</v>
      </c>
      <c r="AF140" t="n">
        <v>2.042575075871666e-06</v>
      </c>
      <c r="AG140" t="n">
        <v>2.38125</v>
      </c>
      <c r="AH140" t="n">
        <v>2377972.524101333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1.7501</v>
      </c>
      <c r="E141" t="n">
        <v>57.14</v>
      </c>
      <c r="F141" t="n">
        <v>53.11</v>
      </c>
      <c r="G141" t="n">
        <v>159.34</v>
      </c>
      <c r="H141" t="n">
        <v>1.75</v>
      </c>
      <c r="I141" t="n">
        <v>20</v>
      </c>
      <c r="J141" t="n">
        <v>365.19</v>
      </c>
      <c r="K141" t="n">
        <v>61.2</v>
      </c>
      <c r="L141" t="n">
        <v>35.75</v>
      </c>
      <c r="M141" t="n">
        <v>18</v>
      </c>
      <c r="N141" t="n">
        <v>123.24</v>
      </c>
      <c r="O141" t="n">
        <v>45274.49</v>
      </c>
      <c r="P141" t="n">
        <v>942.49</v>
      </c>
      <c r="Q141" t="n">
        <v>1367.18</v>
      </c>
      <c r="R141" t="n">
        <v>123.8</v>
      </c>
      <c r="S141" t="n">
        <v>104.26</v>
      </c>
      <c r="T141" t="n">
        <v>8855.549999999999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1922.671962773318</v>
      </c>
      <c r="AB141" t="n">
        <v>2630.684601766992</v>
      </c>
      <c r="AC141" t="n">
        <v>2379.615755563378</v>
      </c>
      <c r="AD141" t="n">
        <v>1922671.962773317</v>
      </c>
      <c r="AE141" t="n">
        <v>2630684.601766992</v>
      </c>
      <c r="AF141" t="n">
        <v>2.042925271621329e-06</v>
      </c>
      <c r="AG141" t="n">
        <v>2.380833333333333</v>
      </c>
      <c r="AH141" t="n">
        <v>2379615.755563378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1.7503</v>
      </c>
      <c r="E142" t="n">
        <v>57.13</v>
      </c>
      <c r="F142" t="n">
        <v>53.11</v>
      </c>
      <c r="G142" t="n">
        <v>159.32</v>
      </c>
      <c r="H142" t="n">
        <v>1.75</v>
      </c>
      <c r="I142" t="n">
        <v>20</v>
      </c>
      <c r="J142" t="n">
        <v>365.87</v>
      </c>
      <c r="K142" t="n">
        <v>61.2</v>
      </c>
      <c r="L142" t="n">
        <v>36</v>
      </c>
      <c r="M142" t="n">
        <v>18</v>
      </c>
      <c r="N142" t="n">
        <v>123.67</v>
      </c>
      <c r="O142" t="n">
        <v>45358.13</v>
      </c>
      <c r="P142" t="n">
        <v>943.91</v>
      </c>
      <c r="Q142" t="n">
        <v>1367.17</v>
      </c>
      <c r="R142" t="n">
        <v>123.73</v>
      </c>
      <c r="S142" t="n">
        <v>104.26</v>
      </c>
      <c r="T142" t="n">
        <v>8820.559999999999</v>
      </c>
      <c r="U142" t="n">
        <v>0.84</v>
      </c>
      <c r="V142" t="n">
        <v>0.9</v>
      </c>
      <c r="W142" t="n">
        <v>20.68</v>
      </c>
      <c r="X142" t="n">
        <v>0.53</v>
      </c>
      <c r="Y142" t="n">
        <v>1</v>
      </c>
      <c r="Z142" t="n">
        <v>10</v>
      </c>
      <c r="AA142" t="n">
        <v>1924.413217684629</v>
      </c>
      <c r="AB142" t="n">
        <v>2633.067063555393</v>
      </c>
      <c r="AC142" t="n">
        <v>2381.7708385425</v>
      </c>
      <c r="AD142" t="n">
        <v>1924413.217684629</v>
      </c>
      <c r="AE142" t="n">
        <v>2633067.063555393</v>
      </c>
      <c r="AF142" t="n">
        <v>2.043158735454438e-06</v>
      </c>
      <c r="AG142" t="n">
        <v>2.380416666666667</v>
      </c>
      <c r="AH142" t="n">
        <v>2381770.8385425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1.7505</v>
      </c>
      <c r="E143" t="n">
        <v>57.13</v>
      </c>
      <c r="F143" t="n">
        <v>53.1</v>
      </c>
      <c r="G143" t="n">
        <v>159.3</v>
      </c>
      <c r="H143" t="n">
        <v>1.76</v>
      </c>
      <c r="I143" t="n">
        <v>20</v>
      </c>
      <c r="J143" t="n">
        <v>366.55</v>
      </c>
      <c r="K143" t="n">
        <v>61.2</v>
      </c>
      <c r="L143" t="n">
        <v>36.25</v>
      </c>
      <c r="M143" t="n">
        <v>18</v>
      </c>
      <c r="N143" t="n">
        <v>124.1</v>
      </c>
      <c r="O143" t="n">
        <v>45442.03</v>
      </c>
      <c r="P143" t="n">
        <v>944.85</v>
      </c>
      <c r="Q143" t="n">
        <v>1367.19</v>
      </c>
      <c r="R143" t="n">
        <v>123.43</v>
      </c>
      <c r="S143" t="n">
        <v>104.26</v>
      </c>
      <c r="T143" t="n">
        <v>8672.93</v>
      </c>
      <c r="U143" t="n">
        <v>0.84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1925.382934673865</v>
      </c>
      <c r="AB143" t="n">
        <v>2634.393873120961</v>
      </c>
      <c r="AC143" t="n">
        <v>2382.971019265319</v>
      </c>
      <c r="AD143" t="n">
        <v>1925382.934673865</v>
      </c>
      <c r="AE143" t="n">
        <v>2634393.873120961</v>
      </c>
      <c r="AF143" t="n">
        <v>2.043392199287547e-06</v>
      </c>
      <c r="AG143" t="n">
        <v>2.380416666666667</v>
      </c>
      <c r="AH143" t="n">
        <v>2382971.019265319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1.75</v>
      </c>
      <c r="E144" t="n">
        <v>57.14</v>
      </c>
      <c r="F144" t="n">
        <v>53.12</v>
      </c>
      <c r="G144" t="n">
        <v>159.35</v>
      </c>
      <c r="H144" t="n">
        <v>1.77</v>
      </c>
      <c r="I144" t="n">
        <v>20</v>
      </c>
      <c r="J144" t="n">
        <v>367.23</v>
      </c>
      <c r="K144" t="n">
        <v>61.2</v>
      </c>
      <c r="L144" t="n">
        <v>36.5</v>
      </c>
      <c r="M144" t="n">
        <v>18</v>
      </c>
      <c r="N144" t="n">
        <v>124.53</v>
      </c>
      <c r="O144" t="n">
        <v>45526.17</v>
      </c>
      <c r="P144" t="n">
        <v>945.33</v>
      </c>
      <c r="Q144" t="n">
        <v>1367.29</v>
      </c>
      <c r="R144" t="n">
        <v>124.07</v>
      </c>
      <c r="S144" t="n">
        <v>104.26</v>
      </c>
      <c r="T144" t="n">
        <v>8989.370000000001</v>
      </c>
      <c r="U144" t="n">
        <v>0.84</v>
      </c>
      <c r="V144" t="n">
        <v>0.9</v>
      </c>
      <c r="W144" t="n">
        <v>20.68</v>
      </c>
      <c r="X144" t="n">
        <v>0.54</v>
      </c>
      <c r="Y144" t="n">
        <v>1</v>
      </c>
      <c r="Z144" t="n">
        <v>10</v>
      </c>
      <c r="AA144" t="n">
        <v>1926.817606562251</v>
      </c>
      <c r="AB144" t="n">
        <v>2636.356854491907</v>
      </c>
      <c r="AC144" t="n">
        <v>2384.746656449283</v>
      </c>
      <c r="AD144" t="n">
        <v>1926817.606562251</v>
      </c>
      <c r="AE144" t="n">
        <v>2636356.854491907</v>
      </c>
      <c r="AF144" t="n">
        <v>2.042808539704775e-06</v>
      </c>
      <c r="AG144" t="n">
        <v>2.380833333333333</v>
      </c>
      <c r="AH144" t="n">
        <v>2384746.656449283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1.75</v>
      </c>
      <c r="E145" t="n">
        <v>57.14</v>
      </c>
      <c r="F145" t="n">
        <v>53.12</v>
      </c>
      <c r="G145" t="n">
        <v>159.35</v>
      </c>
      <c r="H145" t="n">
        <v>1.78</v>
      </c>
      <c r="I145" t="n">
        <v>20</v>
      </c>
      <c r="J145" t="n">
        <v>367.92</v>
      </c>
      <c r="K145" t="n">
        <v>61.2</v>
      </c>
      <c r="L145" t="n">
        <v>36.75</v>
      </c>
      <c r="M145" t="n">
        <v>18</v>
      </c>
      <c r="N145" t="n">
        <v>124.97</v>
      </c>
      <c r="O145" t="n">
        <v>45610.57</v>
      </c>
      <c r="P145" t="n">
        <v>945.2</v>
      </c>
      <c r="Q145" t="n">
        <v>1367.22</v>
      </c>
      <c r="R145" t="n">
        <v>124.06</v>
      </c>
      <c r="S145" t="n">
        <v>104.26</v>
      </c>
      <c r="T145" t="n">
        <v>8987.73</v>
      </c>
      <c r="U145" t="n">
        <v>0.84</v>
      </c>
      <c r="V145" t="n">
        <v>0.9</v>
      </c>
      <c r="W145" t="n">
        <v>20.68</v>
      </c>
      <c r="X145" t="n">
        <v>0.54</v>
      </c>
      <c r="Y145" t="n">
        <v>1</v>
      </c>
      <c r="Z145" t="n">
        <v>10</v>
      </c>
      <c r="AA145" t="n">
        <v>1926.637935549247</v>
      </c>
      <c r="AB145" t="n">
        <v>2636.111020685389</v>
      </c>
      <c r="AC145" t="n">
        <v>2384.524284676229</v>
      </c>
      <c r="AD145" t="n">
        <v>1926637.935549247</v>
      </c>
      <c r="AE145" t="n">
        <v>2636111.020685389</v>
      </c>
      <c r="AF145" t="n">
        <v>2.042808539704775e-06</v>
      </c>
      <c r="AG145" t="n">
        <v>2.380833333333333</v>
      </c>
      <c r="AH145" t="n">
        <v>2384524.28467623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1.7501</v>
      </c>
      <c r="E146" t="n">
        <v>57.14</v>
      </c>
      <c r="F146" t="n">
        <v>53.11</v>
      </c>
      <c r="G146" t="n">
        <v>159.34</v>
      </c>
      <c r="H146" t="n">
        <v>1.79</v>
      </c>
      <c r="I146" t="n">
        <v>20</v>
      </c>
      <c r="J146" t="n">
        <v>368.6</v>
      </c>
      <c r="K146" t="n">
        <v>61.2</v>
      </c>
      <c r="L146" t="n">
        <v>37</v>
      </c>
      <c r="M146" t="n">
        <v>18</v>
      </c>
      <c r="N146" t="n">
        <v>125.4</v>
      </c>
      <c r="O146" t="n">
        <v>45695.24</v>
      </c>
      <c r="P146" t="n">
        <v>944.8</v>
      </c>
      <c r="Q146" t="n">
        <v>1367.25</v>
      </c>
      <c r="R146" t="n">
        <v>123.98</v>
      </c>
      <c r="S146" t="n">
        <v>104.26</v>
      </c>
      <c r="T146" t="n">
        <v>8946.370000000001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1925.864396041175</v>
      </c>
      <c r="AB146" t="n">
        <v>2635.052629804291</v>
      </c>
      <c r="AC146" t="n">
        <v>2383.566905135363</v>
      </c>
      <c r="AD146" t="n">
        <v>1925864.396041175</v>
      </c>
      <c r="AE146" t="n">
        <v>2635052.629804291</v>
      </c>
      <c r="AF146" t="n">
        <v>2.042925271621329e-06</v>
      </c>
      <c r="AG146" t="n">
        <v>2.380833333333333</v>
      </c>
      <c r="AH146" t="n">
        <v>2383566.905135362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1.7499</v>
      </c>
      <c r="E147" t="n">
        <v>57.15</v>
      </c>
      <c r="F147" t="n">
        <v>53.12</v>
      </c>
      <c r="G147" t="n">
        <v>159.36</v>
      </c>
      <c r="H147" t="n">
        <v>1.8</v>
      </c>
      <c r="I147" t="n">
        <v>20</v>
      </c>
      <c r="J147" t="n">
        <v>369.29</v>
      </c>
      <c r="K147" t="n">
        <v>61.2</v>
      </c>
      <c r="L147" t="n">
        <v>37.25</v>
      </c>
      <c r="M147" t="n">
        <v>18</v>
      </c>
      <c r="N147" t="n">
        <v>125.84</v>
      </c>
      <c r="O147" t="n">
        <v>45780.16</v>
      </c>
      <c r="P147" t="n">
        <v>942.46</v>
      </c>
      <c r="Q147" t="n">
        <v>1367.19</v>
      </c>
      <c r="R147" t="n">
        <v>124.3</v>
      </c>
      <c r="S147" t="n">
        <v>104.26</v>
      </c>
      <c r="T147" t="n">
        <v>9107.01</v>
      </c>
      <c r="U147" t="n">
        <v>0.84</v>
      </c>
      <c r="V147" t="n">
        <v>0.9</v>
      </c>
      <c r="W147" t="n">
        <v>20.67</v>
      </c>
      <c r="X147" t="n">
        <v>0.54</v>
      </c>
      <c r="Y147" t="n">
        <v>1</v>
      </c>
      <c r="Z147" t="n">
        <v>10</v>
      </c>
      <c r="AA147" t="n">
        <v>1922.963603123455</v>
      </c>
      <c r="AB147" t="n">
        <v>2631.083636960315</v>
      </c>
      <c r="AC147" t="n">
        <v>2379.976707397899</v>
      </c>
      <c r="AD147" t="n">
        <v>1922963.603123455</v>
      </c>
      <c r="AE147" t="n">
        <v>2631083.636960315</v>
      </c>
      <c r="AF147" t="n">
        <v>2.04269180778822e-06</v>
      </c>
      <c r="AG147" t="n">
        <v>2.38125</v>
      </c>
      <c r="AH147" t="n">
        <v>2379976.707397899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1.7524</v>
      </c>
      <c r="E148" t="n">
        <v>57.06</v>
      </c>
      <c r="F148" t="n">
        <v>53.09</v>
      </c>
      <c r="G148" t="n">
        <v>167.66</v>
      </c>
      <c r="H148" t="n">
        <v>1.81</v>
      </c>
      <c r="I148" t="n">
        <v>19</v>
      </c>
      <c r="J148" t="n">
        <v>369.98</v>
      </c>
      <c r="K148" t="n">
        <v>61.2</v>
      </c>
      <c r="L148" t="n">
        <v>37.5</v>
      </c>
      <c r="M148" t="n">
        <v>17</v>
      </c>
      <c r="N148" t="n">
        <v>126.28</v>
      </c>
      <c r="O148" t="n">
        <v>45865.47</v>
      </c>
      <c r="P148" t="n">
        <v>941.7</v>
      </c>
      <c r="Q148" t="n">
        <v>1367.19</v>
      </c>
      <c r="R148" t="n">
        <v>123.14</v>
      </c>
      <c r="S148" t="n">
        <v>104.26</v>
      </c>
      <c r="T148" t="n">
        <v>8532.299999999999</v>
      </c>
      <c r="U148" t="n">
        <v>0.85</v>
      </c>
      <c r="V148" t="n">
        <v>0.9</v>
      </c>
      <c r="W148" t="n">
        <v>20.68</v>
      </c>
      <c r="X148" t="n">
        <v>0.52</v>
      </c>
      <c r="Y148" t="n">
        <v>1</v>
      </c>
      <c r="Z148" t="n">
        <v>10</v>
      </c>
      <c r="AA148" t="n">
        <v>1918.834023724534</v>
      </c>
      <c r="AB148" t="n">
        <v>2625.433364242526</v>
      </c>
      <c r="AC148" t="n">
        <v>2374.865688778088</v>
      </c>
      <c r="AD148" t="n">
        <v>1918834.023724534</v>
      </c>
      <c r="AE148" t="n">
        <v>2625433.364242526</v>
      </c>
      <c r="AF148" t="n">
        <v>2.045610105702084e-06</v>
      </c>
      <c r="AG148" t="n">
        <v>2.3775</v>
      </c>
      <c r="AH148" t="n">
        <v>2374865.688778088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1.7526</v>
      </c>
      <c r="E149" t="n">
        <v>57.06</v>
      </c>
      <c r="F149" t="n">
        <v>53.09</v>
      </c>
      <c r="G149" t="n">
        <v>167.64</v>
      </c>
      <c r="H149" t="n">
        <v>1.82</v>
      </c>
      <c r="I149" t="n">
        <v>19</v>
      </c>
      <c r="J149" t="n">
        <v>370.67</v>
      </c>
      <c r="K149" t="n">
        <v>61.2</v>
      </c>
      <c r="L149" t="n">
        <v>37.75</v>
      </c>
      <c r="M149" t="n">
        <v>17</v>
      </c>
      <c r="N149" t="n">
        <v>126.73</v>
      </c>
      <c r="O149" t="n">
        <v>45950.92</v>
      </c>
      <c r="P149" t="n">
        <v>942.98</v>
      </c>
      <c r="Q149" t="n">
        <v>1367.25</v>
      </c>
      <c r="R149" t="n">
        <v>123.17</v>
      </c>
      <c r="S149" t="n">
        <v>104.26</v>
      </c>
      <c r="T149" t="n">
        <v>8547.34</v>
      </c>
      <c r="U149" t="n">
        <v>0.85</v>
      </c>
      <c r="V149" t="n">
        <v>0.9</v>
      </c>
      <c r="W149" t="n">
        <v>20.67</v>
      </c>
      <c r="X149" t="n">
        <v>0.51</v>
      </c>
      <c r="Y149" t="n">
        <v>1</v>
      </c>
      <c r="Z149" t="n">
        <v>10</v>
      </c>
      <c r="AA149" t="n">
        <v>1920.38433786552</v>
      </c>
      <c r="AB149" t="n">
        <v>2627.554572445257</v>
      </c>
      <c r="AC149" t="n">
        <v>2376.784451847084</v>
      </c>
      <c r="AD149" t="n">
        <v>1920384.33786552</v>
      </c>
      <c r="AE149" t="n">
        <v>2627554.572445257</v>
      </c>
      <c r="AF149" t="n">
        <v>2.045843569535193e-06</v>
      </c>
      <c r="AG149" t="n">
        <v>2.3775</v>
      </c>
      <c r="AH149" t="n">
        <v>2376784.451847084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1.7524</v>
      </c>
      <c r="E150" t="n">
        <v>57.06</v>
      </c>
      <c r="F150" t="n">
        <v>53.09</v>
      </c>
      <c r="G150" t="n">
        <v>167.66</v>
      </c>
      <c r="H150" t="n">
        <v>1.82</v>
      </c>
      <c r="I150" t="n">
        <v>19</v>
      </c>
      <c r="J150" t="n">
        <v>371.37</v>
      </c>
      <c r="K150" t="n">
        <v>61.2</v>
      </c>
      <c r="L150" t="n">
        <v>38</v>
      </c>
      <c r="M150" t="n">
        <v>17</v>
      </c>
      <c r="N150" t="n">
        <v>127.17</v>
      </c>
      <c r="O150" t="n">
        <v>46036.65</v>
      </c>
      <c r="P150" t="n">
        <v>943.49</v>
      </c>
      <c r="Q150" t="n">
        <v>1367.19</v>
      </c>
      <c r="R150" t="n">
        <v>123.33</v>
      </c>
      <c r="S150" t="n">
        <v>104.26</v>
      </c>
      <c r="T150" t="n">
        <v>8626.17</v>
      </c>
      <c r="U150" t="n">
        <v>0.85</v>
      </c>
      <c r="V150" t="n">
        <v>0.9</v>
      </c>
      <c r="W150" t="n">
        <v>20.67</v>
      </c>
      <c r="X150" t="n">
        <v>0.52</v>
      </c>
      <c r="Y150" t="n">
        <v>1</v>
      </c>
      <c r="Z150" t="n">
        <v>10</v>
      </c>
      <c r="AA150" t="n">
        <v>1921.304567191235</v>
      </c>
      <c r="AB150" t="n">
        <v>2628.813670806353</v>
      </c>
      <c r="AC150" t="n">
        <v>2377.923383627753</v>
      </c>
      <c r="AD150" t="n">
        <v>1921304.567191235</v>
      </c>
      <c r="AE150" t="n">
        <v>2628813.670806353</v>
      </c>
      <c r="AF150" t="n">
        <v>2.045610105702084e-06</v>
      </c>
      <c r="AG150" t="n">
        <v>2.3775</v>
      </c>
      <c r="AH150" t="n">
        <v>2377923.383627753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1.7521</v>
      </c>
      <c r="E151" t="n">
        <v>57.07</v>
      </c>
      <c r="F151" t="n">
        <v>53.1</v>
      </c>
      <c r="G151" t="n">
        <v>167.68</v>
      </c>
      <c r="H151" t="n">
        <v>1.83</v>
      </c>
      <c r="I151" t="n">
        <v>19</v>
      </c>
      <c r="J151" t="n">
        <v>372.07</v>
      </c>
      <c r="K151" t="n">
        <v>61.2</v>
      </c>
      <c r="L151" t="n">
        <v>38.25</v>
      </c>
      <c r="M151" t="n">
        <v>17</v>
      </c>
      <c r="N151" t="n">
        <v>127.62</v>
      </c>
      <c r="O151" t="n">
        <v>46122.64</v>
      </c>
      <c r="P151" t="n">
        <v>944.48</v>
      </c>
      <c r="Q151" t="n">
        <v>1367.18</v>
      </c>
      <c r="R151" t="n">
        <v>123.71</v>
      </c>
      <c r="S151" t="n">
        <v>104.26</v>
      </c>
      <c r="T151" t="n">
        <v>8814.58</v>
      </c>
      <c r="U151" t="n">
        <v>0.84</v>
      </c>
      <c r="V151" t="n">
        <v>0.9</v>
      </c>
      <c r="W151" t="n">
        <v>20.67</v>
      </c>
      <c r="X151" t="n">
        <v>0.52</v>
      </c>
      <c r="Y151" t="n">
        <v>1</v>
      </c>
      <c r="Z151" t="n">
        <v>10</v>
      </c>
      <c r="AA151" t="n">
        <v>1923.111967737904</v>
      </c>
      <c r="AB151" t="n">
        <v>2631.286635971188</v>
      </c>
      <c r="AC151" t="n">
        <v>2380.160332468085</v>
      </c>
      <c r="AD151" t="n">
        <v>1923111.967737904</v>
      </c>
      <c r="AE151" t="n">
        <v>2631286.635971189</v>
      </c>
      <c r="AF151" t="n">
        <v>2.045259909952421e-06</v>
      </c>
      <c r="AG151" t="n">
        <v>2.377916666666667</v>
      </c>
      <c r="AH151" t="n">
        <v>2380160.332468085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1.7525</v>
      </c>
      <c r="E152" t="n">
        <v>57.06</v>
      </c>
      <c r="F152" t="n">
        <v>53.09</v>
      </c>
      <c r="G152" t="n">
        <v>167.65</v>
      </c>
      <c r="H152" t="n">
        <v>1.84</v>
      </c>
      <c r="I152" t="n">
        <v>19</v>
      </c>
      <c r="J152" t="n">
        <v>372.77</v>
      </c>
      <c r="K152" t="n">
        <v>61.2</v>
      </c>
      <c r="L152" t="n">
        <v>38.5</v>
      </c>
      <c r="M152" t="n">
        <v>17</v>
      </c>
      <c r="N152" t="n">
        <v>128.07</v>
      </c>
      <c r="O152" t="n">
        <v>46208.91</v>
      </c>
      <c r="P152" t="n">
        <v>944.9299999999999</v>
      </c>
      <c r="Q152" t="n">
        <v>1367.19</v>
      </c>
      <c r="R152" t="n">
        <v>123.21</v>
      </c>
      <c r="S152" t="n">
        <v>104.26</v>
      </c>
      <c r="T152" t="n">
        <v>8567.799999999999</v>
      </c>
      <c r="U152" t="n">
        <v>0.85</v>
      </c>
      <c r="V152" t="n">
        <v>0.9</v>
      </c>
      <c r="W152" t="n">
        <v>20.67</v>
      </c>
      <c r="X152" t="n">
        <v>0.51</v>
      </c>
      <c r="Y152" t="n">
        <v>1</v>
      </c>
      <c r="Z152" t="n">
        <v>10</v>
      </c>
      <c r="AA152" t="n">
        <v>1923.183718020899</v>
      </c>
      <c r="AB152" t="n">
        <v>2631.384807873782</v>
      </c>
      <c r="AC152" t="n">
        <v>2380.24913498208</v>
      </c>
      <c r="AD152" t="n">
        <v>1923183.718020899</v>
      </c>
      <c r="AE152" t="n">
        <v>2631384.807873782</v>
      </c>
      <c r="AF152" t="n">
        <v>2.045726837618639e-06</v>
      </c>
      <c r="AG152" t="n">
        <v>2.3775</v>
      </c>
      <c r="AH152" t="n">
        <v>2380249.13498208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1.7525</v>
      </c>
      <c r="E153" t="n">
        <v>57.06</v>
      </c>
      <c r="F153" t="n">
        <v>53.09</v>
      </c>
      <c r="G153" t="n">
        <v>167.64</v>
      </c>
      <c r="H153" t="n">
        <v>1.85</v>
      </c>
      <c r="I153" t="n">
        <v>19</v>
      </c>
      <c r="J153" t="n">
        <v>373.47</v>
      </c>
      <c r="K153" t="n">
        <v>61.2</v>
      </c>
      <c r="L153" t="n">
        <v>38.75</v>
      </c>
      <c r="M153" t="n">
        <v>17</v>
      </c>
      <c r="N153" t="n">
        <v>128.52</v>
      </c>
      <c r="O153" t="n">
        <v>46295.45</v>
      </c>
      <c r="P153" t="n">
        <v>944.76</v>
      </c>
      <c r="Q153" t="n">
        <v>1367.19</v>
      </c>
      <c r="R153" t="n">
        <v>123.18</v>
      </c>
      <c r="S153" t="n">
        <v>104.26</v>
      </c>
      <c r="T153" t="n">
        <v>8552.74</v>
      </c>
      <c r="U153" t="n">
        <v>0.85</v>
      </c>
      <c r="V153" t="n">
        <v>0.9</v>
      </c>
      <c r="W153" t="n">
        <v>20.67</v>
      </c>
      <c r="X153" t="n">
        <v>0.51</v>
      </c>
      <c r="Y153" t="n">
        <v>1</v>
      </c>
      <c r="Z153" t="n">
        <v>10</v>
      </c>
      <c r="AA153" t="n">
        <v>1922.949098789608</v>
      </c>
      <c r="AB153" t="n">
        <v>2631.063791490859</v>
      </c>
      <c r="AC153" t="n">
        <v>2379.958755952195</v>
      </c>
      <c r="AD153" t="n">
        <v>1922949.098789608</v>
      </c>
      <c r="AE153" t="n">
        <v>2631063.791490859</v>
      </c>
      <c r="AF153" t="n">
        <v>2.045726837618639e-06</v>
      </c>
      <c r="AG153" t="n">
        <v>2.3775</v>
      </c>
      <c r="AH153" t="n">
        <v>2379958.755952195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1.7525</v>
      </c>
      <c r="E154" t="n">
        <v>57.06</v>
      </c>
      <c r="F154" t="n">
        <v>53.09</v>
      </c>
      <c r="G154" t="n">
        <v>167.65</v>
      </c>
      <c r="H154" t="n">
        <v>1.86</v>
      </c>
      <c r="I154" t="n">
        <v>19</v>
      </c>
      <c r="J154" t="n">
        <v>374.17</v>
      </c>
      <c r="K154" t="n">
        <v>61.2</v>
      </c>
      <c r="L154" t="n">
        <v>39</v>
      </c>
      <c r="M154" t="n">
        <v>17</v>
      </c>
      <c r="N154" t="n">
        <v>128.97</v>
      </c>
      <c r="O154" t="n">
        <v>46382.28</v>
      </c>
      <c r="P154" t="n">
        <v>944.89</v>
      </c>
      <c r="Q154" t="n">
        <v>1367.24</v>
      </c>
      <c r="R154" t="n">
        <v>123.21</v>
      </c>
      <c r="S154" t="n">
        <v>104.26</v>
      </c>
      <c r="T154" t="n">
        <v>8565.379999999999</v>
      </c>
      <c r="U154" t="n">
        <v>0.85</v>
      </c>
      <c r="V154" t="n">
        <v>0.9</v>
      </c>
      <c r="W154" t="n">
        <v>20.67</v>
      </c>
      <c r="X154" t="n">
        <v>0.51</v>
      </c>
      <c r="Y154" t="n">
        <v>1</v>
      </c>
      <c r="Z154" t="n">
        <v>10</v>
      </c>
      <c r="AA154" t="n">
        <v>1923.128513495889</v>
      </c>
      <c r="AB154" t="n">
        <v>2631.309274607212</v>
      </c>
      <c r="AC154" t="n">
        <v>2380.18081050446</v>
      </c>
      <c r="AD154" t="n">
        <v>1923128.513495889</v>
      </c>
      <c r="AE154" t="n">
        <v>2631309.274607212</v>
      </c>
      <c r="AF154" t="n">
        <v>2.045726837618639e-06</v>
      </c>
      <c r="AG154" t="n">
        <v>2.3775</v>
      </c>
      <c r="AH154" t="n">
        <v>2380180.81050446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1.7523</v>
      </c>
      <c r="E155" t="n">
        <v>57.07</v>
      </c>
      <c r="F155" t="n">
        <v>53.1</v>
      </c>
      <c r="G155" t="n">
        <v>167.67</v>
      </c>
      <c r="H155" t="n">
        <v>1.87</v>
      </c>
      <c r="I155" t="n">
        <v>19</v>
      </c>
      <c r="J155" t="n">
        <v>374.88</v>
      </c>
      <c r="K155" t="n">
        <v>61.2</v>
      </c>
      <c r="L155" t="n">
        <v>39.25</v>
      </c>
      <c r="M155" t="n">
        <v>17</v>
      </c>
      <c r="N155" t="n">
        <v>129.43</v>
      </c>
      <c r="O155" t="n">
        <v>46469.38</v>
      </c>
      <c r="P155" t="n">
        <v>944.96</v>
      </c>
      <c r="Q155" t="n">
        <v>1367.2</v>
      </c>
      <c r="R155" t="n">
        <v>123.28</v>
      </c>
      <c r="S155" t="n">
        <v>104.26</v>
      </c>
      <c r="T155" t="n">
        <v>8603.450000000001</v>
      </c>
      <c r="U155" t="n">
        <v>0.85</v>
      </c>
      <c r="V155" t="n">
        <v>0.9</v>
      </c>
      <c r="W155" t="n">
        <v>20.68</v>
      </c>
      <c r="X155" t="n">
        <v>0.52</v>
      </c>
      <c r="Y155" t="n">
        <v>1</v>
      </c>
      <c r="Z155" t="n">
        <v>10</v>
      </c>
      <c r="AA155" t="n">
        <v>1923.557842985963</v>
      </c>
      <c r="AB155" t="n">
        <v>2631.896702156211</v>
      </c>
      <c r="AC155" t="n">
        <v>2380.712174792643</v>
      </c>
      <c r="AD155" t="n">
        <v>1923557.842985963</v>
      </c>
      <c r="AE155" t="n">
        <v>2631896.702156211</v>
      </c>
      <c r="AF155" t="n">
        <v>2.04549337378553e-06</v>
      </c>
      <c r="AG155" t="n">
        <v>2.377916666666667</v>
      </c>
      <c r="AH155" t="n">
        <v>2380712.174792643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1.7523</v>
      </c>
      <c r="E156" t="n">
        <v>57.07</v>
      </c>
      <c r="F156" t="n">
        <v>53.1</v>
      </c>
      <c r="G156" t="n">
        <v>167.67</v>
      </c>
      <c r="H156" t="n">
        <v>1.88</v>
      </c>
      <c r="I156" t="n">
        <v>19</v>
      </c>
      <c r="J156" t="n">
        <v>375.59</v>
      </c>
      <c r="K156" t="n">
        <v>61.2</v>
      </c>
      <c r="L156" t="n">
        <v>39.5</v>
      </c>
      <c r="M156" t="n">
        <v>17</v>
      </c>
      <c r="N156" t="n">
        <v>129.89</v>
      </c>
      <c r="O156" t="n">
        <v>46556.77</v>
      </c>
      <c r="P156" t="n">
        <v>944.48</v>
      </c>
      <c r="Q156" t="n">
        <v>1367.18</v>
      </c>
      <c r="R156" t="n">
        <v>123.43</v>
      </c>
      <c r="S156" t="n">
        <v>104.26</v>
      </c>
      <c r="T156" t="n">
        <v>8675.799999999999</v>
      </c>
      <c r="U156" t="n">
        <v>0.84</v>
      </c>
      <c r="V156" t="n">
        <v>0.9</v>
      </c>
      <c r="W156" t="n">
        <v>20.68</v>
      </c>
      <c r="X156" t="n">
        <v>0.52</v>
      </c>
      <c r="Y156" t="n">
        <v>1</v>
      </c>
      <c r="Z156" t="n">
        <v>10</v>
      </c>
      <c r="AA156" t="n">
        <v>1922.895313076158</v>
      </c>
      <c r="AB156" t="n">
        <v>2630.990199504859</v>
      </c>
      <c r="AC156" t="n">
        <v>2379.892187482051</v>
      </c>
      <c r="AD156" t="n">
        <v>1922895.313076158</v>
      </c>
      <c r="AE156" t="n">
        <v>2630990.199504859</v>
      </c>
      <c r="AF156" t="n">
        <v>2.04549337378553e-06</v>
      </c>
      <c r="AG156" t="n">
        <v>2.377916666666667</v>
      </c>
      <c r="AH156" t="n">
        <v>2379892.187482051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1.7553</v>
      </c>
      <c r="E157" t="n">
        <v>56.97</v>
      </c>
      <c r="F157" t="n">
        <v>53.05</v>
      </c>
      <c r="G157" t="n">
        <v>176.84</v>
      </c>
      <c r="H157" t="n">
        <v>1.88</v>
      </c>
      <c r="I157" t="n">
        <v>18</v>
      </c>
      <c r="J157" t="n">
        <v>376.3</v>
      </c>
      <c r="K157" t="n">
        <v>61.2</v>
      </c>
      <c r="L157" t="n">
        <v>39.75</v>
      </c>
      <c r="M157" t="n">
        <v>16</v>
      </c>
      <c r="N157" t="n">
        <v>130.35</v>
      </c>
      <c r="O157" t="n">
        <v>46644.44</v>
      </c>
      <c r="P157" t="n">
        <v>943.46</v>
      </c>
      <c r="Q157" t="n">
        <v>1367.18</v>
      </c>
      <c r="R157" t="n">
        <v>121.93</v>
      </c>
      <c r="S157" t="n">
        <v>104.26</v>
      </c>
      <c r="T157" t="n">
        <v>7930.99</v>
      </c>
      <c r="U157" t="n">
        <v>0.86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1917.646035038703</v>
      </c>
      <c r="AB157" t="n">
        <v>2623.80790571221</v>
      </c>
      <c r="AC157" t="n">
        <v>2373.395361728561</v>
      </c>
      <c r="AD157" t="n">
        <v>1917646.035038703</v>
      </c>
      <c r="AE157" t="n">
        <v>2623807.90571221</v>
      </c>
      <c r="AF157" t="n">
        <v>2.048995331282166e-06</v>
      </c>
      <c r="AG157" t="n">
        <v>2.37375</v>
      </c>
      <c r="AH157" t="n">
        <v>2373395.361728561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1.755</v>
      </c>
      <c r="E158" t="n">
        <v>56.98</v>
      </c>
      <c r="F158" t="n">
        <v>53.06</v>
      </c>
      <c r="G158" t="n">
        <v>176.87</v>
      </c>
      <c r="H158" t="n">
        <v>1.89</v>
      </c>
      <c r="I158" t="n">
        <v>18</v>
      </c>
      <c r="J158" t="n">
        <v>377.01</v>
      </c>
      <c r="K158" t="n">
        <v>61.2</v>
      </c>
      <c r="L158" t="n">
        <v>40</v>
      </c>
      <c r="M158" t="n">
        <v>16</v>
      </c>
      <c r="N158" t="n">
        <v>130.81</v>
      </c>
      <c r="O158" t="n">
        <v>46732.41</v>
      </c>
      <c r="P158" t="n">
        <v>944.35</v>
      </c>
      <c r="Q158" t="n">
        <v>1367.22</v>
      </c>
      <c r="R158" t="n">
        <v>122.28</v>
      </c>
      <c r="S158" t="n">
        <v>104.26</v>
      </c>
      <c r="T158" t="n">
        <v>8105.89</v>
      </c>
      <c r="U158" t="n">
        <v>0.85</v>
      </c>
      <c r="V158" t="n">
        <v>0.9</v>
      </c>
      <c r="W158" t="n">
        <v>20.67</v>
      </c>
      <c r="X158" t="n">
        <v>0.48</v>
      </c>
      <c r="Y158" t="n">
        <v>1</v>
      </c>
      <c r="Z158" t="n">
        <v>10</v>
      </c>
      <c r="AA158" t="n">
        <v>1919.312022039812</v>
      </c>
      <c r="AB158" t="n">
        <v>2626.087382625286</v>
      </c>
      <c r="AC158" t="n">
        <v>2375.457288564319</v>
      </c>
      <c r="AD158" t="n">
        <v>1919312.022039812</v>
      </c>
      <c r="AE158" t="n">
        <v>2626087.382625286</v>
      </c>
      <c r="AF158" t="n">
        <v>2.048645135532503e-06</v>
      </c>
      <c r="AG158" t="n">
        <v>2.374166666666667</v>
      </c>
      <c r="AH158" t="n">
        <v>2375457.288564319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6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1.1632</v>
      </c>
      <c r="E2" t="n">
        <v>85.97</v>
      </c>
      <c r="F2" t="n">
        <v>68.81999999999999</v>
      </c>
      <c r="G2" t="n">
        <v>7.51</v>
      </c>
      <c r="H2" t="n">
        <v>0.13</v>
      </c>
      <c r="I2" t="n">
        <v>550</v>
      </c>
      <c r="J2" t="n">
        <v>133.21</v>
      </c>
      <c r="K2" t="n">
        <v>46.47</v>
      </c>
      <c r="L2" t="n">
        <v>1</v>
      </c>
      <c r="M2" t="n">
        <v>548</v>
      </c>
      <c r="N2" t="n">
        <v>20.75</v>
      </c>
      <c r="O2" t="n">
        <v>16663.42</v>
      </c>
      <c r="P2" t="n">
        <v>761.55</v>
      </c>
      <c r="Q2" t="n">
        <v>1370.01</v>
      </c>
      <c r="R2" t="n">
        <v>635.48</v>
      </c>
      <c r="S2" t="n">
        <v>104.26</v>
      </c>
      <c r="T2" t="n">
        <v>262044.5</v>
      </c>
      <c r="U2" t="n">
        <v>0.16</v>
      </c>
      <c r="V2" t="n">
        <v>0.7</v>
      </c>
      <c r="W2" t="n">
        <v>21.53</v>
      </c>
      <c r="X2" t="n">
        <v>16.19</v>
      </c>
      <c r="Y2" t="n">
        <v>1</v>
      </c>
      <c r="Z2" t="n">
        <v>10</v>
      </c>
      <c r="AA2" t="n">
        <v>2458.755719753412</v>
      </c>
      <c r="AB2" t="n">
        <v>3364.178048413552</v>
      </c>
      <c r="AC2" t="n">
        <v>3043.105617126381</v>
      </c>
      <c r="AD2" t="n">
        <v>2458755.719753412</v>
      </c>
      <c r="AE2" t="n">
        <v>3364178.048413552</v>
      </c>
      <c r="AF2" t="n">
        <v>1.876719932677859e-06</v>
      </c>
      <c r="AG2" t="n">
        <v>3.582083333333333</v>
      </c>
      <c r="AH2" t="n">
        <v>3043105.617126381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1.2811</v>
      </c>
      <c r="E3" t="n">
        <v>78.06</v>
      </c>
      <c r="F3" t="n">
        <v>64.66</v>
      </c>
      <c r="G3" t="n">
        <v>9.42</v>
      </c>
      <c r="H3" t="n">
        <v>0.17</v>
      </c>
      <c r="I3" t="n">
        <v>412</v>
      </c>
      <c r="J3" t="n">
        <v>133.55</v>
      </c>
      <c r="K3" t="n">
        <v>46.47</v>
      </c>
      <c r="L3" t="n">
        <v>1.25</v>
      </c>
      <c r="M3" t="n">
        <v>410</v>
      </c>
      <c r="N3" t="n">
        <v>20.83</v>
      </c>
      <c r="O3" t="n">
        <v>16704.7</v>
      </c>
      <c r="P3" t="n">
        <v>714.47</v>
      </c>
      <c r="Q3" t="n">
        <v>1369.16</v>
      </c>
      <c r="R3" t="n">
        <v>498.79</v>
      </c>
      <c r="S3" t="n">
        <v>104.26</v>
      </c>
      <c r="T3" t="n">
        <v>194390.35</v>
      </c>
      <c r="U3" t="n">
        <v>0.21</v>
      </c>
      <c r="V3" t="n">
        <v>0.74</v>
      </c>
      <c r="W3" t="n">
        <v>21.33</v>
      </c>
      <c r="X3" t="n">
        <v>12.04</v>
      </c>
      <c r="Y3" t="n">
        <v>1</v>
      </c>
      <c r="Z3" t="n">
        <v>10</v>
      </c>
      <c r="AA3" t="n">
        <v>2097.564198131679</v>
      </c>
      <c r="AB3" t="n">
        <v>2869.97987388518</v>
      </c>
      <c r="AC3" t="n">
        <v>2596.07302276363</v>
      </c>
      <c r="AD3" t="n">
        <v>2097564.198131679</v>
      </c>
      <c r="AE3" t="n">
        <v>2869979.87388518</v>
      </c>
      <c r="AF3" t="n">
        <v>2.066941115675382e-06</v>
      </c>
      <c r="AG3" t="n">
        <v>3.2525</v>
      </c>
      <c r="AH3" t="n">
        <v>2596073.02276363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1.3636</v>
      </c>
      <c r="E4" t="n">
        <v>73.34</v>
      </c>
      <c r="F4" t="n">
        <v>62.17</v>
      </c>
      <c r="G4" t="n">
        <v>11.3</v>
      </c>
      <c r="H4" t="n">
        <v>0.2</v>
      </c>
      <c r="I4" t="n">
        <v>330</v>
      </c>
      <c r="J4" t="n">
        <v>133.88</v>
      </c>
      <c r="K4" t="n">
        <v>46.47</v>
      </c>
      <c r="L4" t="n">
        <v>1.5</v>
      </c>
      <c r="M4" t="n">
        <v>328</v>
      </c>
      <c r="N4" t="n">
        <v>20.91</v>
      </c>
      <c r="O4" t="n">
        <v>16746.01</v>
      </c>
      <c r="P4" t="n">
        <v>685.54</v>
      </c>
      <c r="Q4" t="n">
        <v>1368.44</v>
      </c>
      <c r="R4" t="n">
        <v>417.94</v>
      </c>
      <c r="S4" t="n">
        <v>104.26</v>
      </c>
      <c r="T4" t="n">
        <v>154374.35</v>
      </c>
      <c r="U4" t="n">
        <v>0.25</v>
      </c>
      <c r="V4" t="n">
        <v>0.77</v>
      </c>
      <c r="W4" t="n">
        <v>21.19</v>
      </c>
      <c r="X4" t="n">
        <v>9.57</v>
      </c>
      <c r="Y4" t="n">
        <v>1</v>
      </c>
      <c r="Z4" t="n">
        <v>10</v>
      </c>
      <c r="AA4" t="n">
        <v>1893.527694508772</v>
      </c>
      <c r="AB4" t="n">
        <v>2590.80812817307</v>
      </c>
      <c r="AC4" t="n">
        <v>2343.545036642277</v>
      </c>
      <c r="AD4" t="n">
        <v>1893527.694508772</v>
      </c>
      <c r="AE4" t="n">
        <v>2590808.12817307</v>
      </c>
      <c r="AF4" t="n">
        <v>2.200047541437008e-06</v>
      </c>
      <c r="AG4" t="n">
        <v>3.055833333333334</v>
      </c>
      <c r="AH4" t="n">
        <v>2343545.036642277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1.4233</v>
      </c>
      <c r="E5" t="n">
        <v>70.26000000000001</v>
      </c>
      <c r="F5" t="n">
        <v>60.59</v>
      </c>
      <c r="G5" t="n">
        <v>13.22</v>
      </c>
      <c r="H5" t="n">
        <v>0.23</v>
      </c>
      <c r="I5" t="n">
        <v>275</v>
      </c>
      <c r="J5" t="n">
        <v>134.22</v>
      </c>
      <c r="K5" t="n">
        <v>46.47</v>
      </c>
      <c r="L5" t="n">
        <v>1.75</v>
      </c>
      <c r="M5" t="n">
        <v>273</v>
      </c>
      <c r="N5" t="n">
        <v>21</v>
      </c>
      <c r="O5" t="n">
        <v>16787.35</v>
      </c>
      <c r="P5" t="n">
        <v>666.7</v>
      </c>
      <c r="Q5" t="n">
        <v>1368.24</v>
      </c>
      <c r="R5" t="n">
        <v>366.39</v>
      </c>
      <c r="S5" t="n">
        <v>104.26</v>
      </c>
      <c r="T5" t="n">
        <v>128875.04</v>
      </c>
      <c r="U5" t="n">
        <v>0.28</v>
      </c>
      <c r="V5" t="n">
        <v>0.79</v>
      </c>
      <c r="W5" t="n">
        <v>21.11</v>
      </c>
      <c r="X5" t="n">
        <v>7.99</v>
      </c>
      <c r="Y5" t="n">
        <v>1</v>
      </c>
      <c r="Z5" t="n">
        <v>10</v>
      </c>
      <c r="AA5" t="n">
        <v>1766.298805296908</v>
      </c>
      <c r="AB5" t="n">
        <v>2416.727949010947</v>
      </c>
      <c r="AC5" t="n">
        <v>2186.078825456321</v>
      </c>
      <c r="AD5" t="n">
        <v>1766298.805296908</v>
      </c>
      <c r="AE5" t="n">
        <v>2416727.949010947</v>
      </c>
      <c r="AF5" t="n">
        <v>2.296368191351785e-06</v>
      </c>
      <c r="AG5" t="n">
        <v>2.9275</v>
      </c>
      <c r="AH5" t="n">
        <v>2186078.825456321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1.4713</v>
      </c>
      <c r="E6" t="n">
        <v>67.97</v>
      </c>
      <c r="F6" t="n">
        <v>59.39</v>
      </c>
      <c r="G6" t="n">
        <v>15.16</v>
      </c>
      <c r="H6" t="n">
        <v>0.26</v>
      </c>
      <c r="I6" t="n">
        <v>235</v>
      </c>
      <c r="J6" t="n">
        <v>134.55</v>
      </c>
      <c r="K6" t="n">
        <v>46.47</v>
      </c>
      <c r="L6" t="n">
        <v>2</v>
      </c>
      <c r="M6" t="n">
        <v>233</v>
      </c>
      <c r="N6" t="n">
        <v>21.09</v>
      </c>
      <c r="O6" t="n">
        <v>16828.84</v>
      </c>
      <c r="P6" t="n">
        <v>651.95</v>
      </c>
      <c r="Q6" t="n">
        <v>1368.13</v>
      </c>
      <c r="R6" t="n">
        <v>327.78</v>
      </c>
      <c r="S6" t="n">
        <v>104.26</v>
      </c>
      <c r="T6" t="n">
        <v>109770.53</v>
      </c>
      <c r="U6" t="n">
        <v>0.32</v>
      </c>
      <c r="V6" t="n">
        <v>0.8100000000000001</v>
      </c>
      <c r="W6" t="n">
        <v>21.03</v>
      </c>
      <c r="X6" t="n">
        <v>6.79</v>
      </c>
      <c r="Y6" t="n">
        <v>1</v>
      </c>
      <c r="Z6" t="n">
        <v>10</v>
      </c>
      <c r="AA6" t="n">
        <v>1672.902278208906</v>
      </c>
      <c r="AB6" t="n">
        <v>2288.938700285169</v>
      </c>
      <c r="AC6" t="n">
        <v>2070.485603275594</v>
      </c>
      <c r="AD6" t="n">
        <v>1672902.278208906</v>
      </c>
      <c r="AE6" t="n">
        <v>2288938.700285168</v>
      </c>
      <c r="AF6" t="n">
        <v>2.373811929976731e-06</v>
      </c>
      <c r="AG6" t="n">
        <v>2.832083333333333</v>
      </c>
      <c r="AH6" t="n">
        <v>2070485.603275594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1.5102</v>
      </c>
      <c r="E7" t="n">
        <v>66.20999999999999</v>
      </c>
      <c r="F7" t="n">
        <v>58.45</v>
      </c>
      <c r="G7" t="n">
        <v>17.11</v>
      </c>
      <c r="H7" t="n">
        <v>0.29</v>
      </c>
      <c r="I7" t="n">
        <v>205</v>
      </c>
      <c r="J7" t="n">
        <v>134.89</v>
      </c>
      <c r="K7" t="n">
        <v>46.47</v>
      </c>
      <c r="L7" t="n">
        <v>2.25</v>
      </c>
      <c r="M7" t="n">
        <v>203</v>
      </c>
      <c r="N7" t="n">
        <v>21.17</v>
      </c>
      <c r="O7" t="n">
        <v>16870.25</v>
      </c>
      <c r="P7" t="n">
        <v>640.15</v>
      </c>
      <c r="Q7" t="n">
        <v>1368.02</v>
      </c>
      <c r="R7" t="n">
        <v>297.51</v>
      </c>
      <c r="S7" t="n">
        <v>104.26</v>
      </c>
      <c r="T7" t="n">
        <v>94785.24000000001</v>
      </c>
      <c r="U7" t="n">
        <v>0.35</v>
      </c>
      <c r="V7" t="n">
        <v>0.82</v>
      </c>
      <c r="W7" t="n">
        <v>20.97</v>
      </c>
      <c r="X7" t="n">
        <v>5.86</v>
      </c>
      <c r="Y7" t="n">
        <v>1</v>
      </c>
      <c r="Z7" t="n">
        <v>10</v>
      </c>
      <c r="AA7" t="n">
        <v>1602.114681624868</v>
      </c>
      <c r="AB7" t="n">
        <v>2192.083987710531</v>
      </c>
      <c r="AC7" t="n">
        <v>1982.874568532637</v>
      </c>
      <c r="AD7" t="n">
        <v>1602114.681624868</v>
      </c>
      <c r="AE7" t="n">
        <v>2192083.987710531</v>
      </c>
      <c r="AF7" t="n">
        <v>2.436573626487364e-06</v>
      </c>
      <c r="AG7" t="n">
        <v>2.75875</v>
      </c>
      <c r="AH7" t="n">
        <v>1982874.568532637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1.538</v>
      </c>
      <c r="E8" t="n">
        <v>65.02</v>
      </c>
      <c r="F8" t="n">
        <v>57.86</v>
      </c>
      <c r="G8" t="n">
        <v>18.97</v>
      </c>
      <c r="H8" t="n">
        <v>0.33</v>
      </c>
      <c r="I8" t="n">
        <v>183</v>
      </c>
      <c r="J8" t="n">
        <v>135.22</v>
      </c>
      <c r="K8" t="n">
        <v>46.47</v>
      </c>
      <c r="L8" t="n">
        <v>2.5</v>
      </c>
      <c r="M8" t="n">
        <v>181</v>
      </c>
      <c r="N8" t="n">
        <v>21.26</v>
      </c>
      <c r="O8" t="n">
        <v>16911.68</v>
      </c>
      <c r="P8" t="n">
        <v>632.02</v>
      </c>
      <c r="Q8" t="n">
        <v>1367.93</v>
      </c>
      <c r="R8" t="n">
        <v>278.02</v>
      </c>
      <c r="S8" t="n">
        <v>104.26</v>
      </c>
      <c r="T8" t="n">
        <v>85150.17</v>
      </c>
      <c r="U8" t="n">
        <v>0.38</v>
      </c>
      <c r="V8" t="n">
        <v>0.83</v>
      </c>
      <c r="W8" t="n">
        <v>20.94</v>
      </c>
      <c r="X8" t="n">
        <v>5.26</v>
      </c>
      <c r="Y8" t="n">
        <v>1</v>
      </c>
      <c r="Z8" t="n">
        <v>10</v>
      </c>
      <c r="AA8" t="n">
        <v>1554.95613955263</v>
      </c>
      <c r="AB8" t="n">
        <v>2127.559589959254</v>
      </c>
      <c r="AC8" t="n">
        <v>1924.50828874218</v>
      </c>
      <c r="AD8" t="n">
        <v>1554956.13955263</v>
      </c>
      <c r="AE8" t="n">
        <v>2127559.589959254</v>
      </c>
      <c r="AF8" t="n">
        <v>2.481426458440979e-06</v>
      </c>
      <c r="AG8" t="n">
        <v>2.709166666666667</v>
      </c>
      <c r="AH8" t="n">
        <v>1924508.28874218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1.5646</v>
      </c>
      <c r="E9" t="n">
        <v>63.91</v>
      </c>
      <c r="F9" t="n">
        <v>57.27</v>
      </c>
      <c r="G9" t="n">
        <v>20.95</v>
      </c>
      <c r="H9" t="n">
        <v>0.36</v>
      </c>
      <c r="I9" t="n">
        <v>164</v>
      </c>
      <c r="J9" t="n">
        <v>135.56</v>
      </c>
      <c r="K9" t="n">
        <v>46.47</v>
      </c>
      <c r="L9" t="n">
        <v>2.75</v>
      </c>
      <c r="M9" t="n">
        <v>162</v>
      </c>
      <c r="N9" t="n">
        <v>21.34</v>
      </c>
      <c r="O9" t="n">
        <v>16953.14</v>
      </c>
      <c r="P9" t="n">
        <v>624.01</v>
      </c>
      <c r="Q9" t="n">
        <v>1368.01</v>
      </c>
      <c r="R9" t="n">
        <v>259.61</v>
      </c>
      <c r="S9" t="n">
        <v>104.26</v>
      </c>
      <c r="T9" t="n">
        <v>76040.14</v>
      </c>
      <c r="U9" t="n">
        <v>0.4</v>
      </c>
      <c r="V9" t="n">
        <v>0.84</v>
      </c>
      <c r="W9" t="n">
        <v>20.89</v>
      </c>
      <c r="X9" t="n">
        <v>4.68</v>
      </c>
      <c r="Y9" t="n">
        <v>1</v>
      </c>
      <c r="Z9" t="n">
        <v>10</v>
      </c>
      <c r="AA9" t="n">
        <v>1510.8097936361</v>
      </c>
      <c r="AB9" t="n">
        <v>2067.15661187693</v>
      </c>
      <c r="AC9" t="n">
        <v>1869.870086111921</v>
      </c>
      <c r="AD9" t="n">
        <v>1510809.7936361</v>
      </c>
      <c r="AE9" t="n">
        <v>2067156.61187693</v>
      </c>
      <c r="AF9" t="n">
        <v>2.52434319692897e-06</v>
      </c>
      <c r="AG9" t="n">
        <v>2.662916666666666</v>
      </c>
      <c r="AH9" t="n">
        <v>1869870.086111921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1.585</v>
      </c>
      <c r="E10" t="n">
        <v>63.09</v>
      </c>
      <c r="F10" t="n">
        <v>56.86</v>
      </c>
      <c r="G10" t="n">
        <v>22.9</v>
      </c>
      <c r="H10" t="n">
        <v>0.39</v>
      </c>
      <c r="I10" t="n">
        <v>149</v>
      </c>
      <c r="J10" t="n">
        <v>135.9</v>
      </c>
      <c r="K10" t="n">
        <v>46.47</v>
      </c>
      <c r="L10" t="n">
        <v>3</v>
      </c>
      <c r="M10" t="n">
        <v>147</v>
      </c>
      <c r="N10" t="n">
        <v>21.43</v>
      </c>
      <c r="O10" t="n">
        <v>16994.64</v>
      </c>
      <c r="P10" t="n">
        <v>618</v>
      </c>
      <c r="Q10" t="n">
        <v>1367.91</v>
      </c>
      <c r="R10" t="n">
        <v>245.15</v>
      </c>
      <c r="S10" t="n">
        <v>104.26</v>
      </c>
      <c r="T10" t="n">
        <v>68886.21000000001</v>
      </c>
      <c r="U10" t="n">
        <v>0.43</v>
      </c>
      <c r="V10" t="n">
        <v>0.84</v>
      </c>
      <c r="W10" t="n">
        <v>20.89</v>
      </c>
      <c r="X10" t="n">
        <v>4.27</v>
      </c>
      <c r="Y10" t="n">
        <v>1</v>
      </c>
      <c r="Z10" t="n">
        <v>10</v>
      </c>
      <c r="AA10" t="n">
        <v>1478.542843207957</v>
      </c>
      <c r="AB10" t="n">
        <v>2023.007546783758</v>
      </c>
      <c r="AC10" t="n">
        <v>1829.93454582764</v>
      </c>
      <c r="AD10" t="n">
        <v>1478542.843207957</v>
      </c>
      <c r="AE10" t="n">
        <v>2023007.546783758</v>
      </c>
      <c r="AF10" t="n">
        <v>2.557256785844572e-06</v>
      </c>
      <c r="AG10" t="n">
        <v>2.62875</v>
      </c>
      <c r="AH10" t="n">
        <v>1829934.54582764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1.6037</v>
      </c>
      <c r="E11" t="n">
        <v>62.36</v>
      </c>
      <c r="F11" t="n">
        <v>56.47</v>
      </c>
      <c r="G11" t="n">
        <v>24.91</v>
      </c>
      <c r="H11" t="n">
        <v>0.42</v>
      </c>
      <c r="I11" t="n">
        <v>136</v>
      </c>
      <c r="J11" t="n">
        <v>136.23</v>
      </c>
      <c r="K11" t="n">
        <v>46.47</v>
      </c>
      <c r="L11" t="n">
        <v>3.25</v>
      </c>
      <c r="M11" t="n">
        <v>134</v>
      </c>
      <c r="N11" t="n">
        <v>21.52</v>
      </c>
      <c r="O11" t="n">
        <v>17036.16</v>
      </c>
      <c r="P11" t="n">
        <v>612.2</v>
      </c>
      <c r="Q11" t="n">
        <v>1367.69</v>
      </c>
      <c r="R11" t="n">
        <v>233.18</v>
      </c>
      <c r="S11" t="n">
        <v>104.26</v>
      </c>
      <c r="T11" t="n">
        <v>62966.96</v>
      </c>
      <c r="U11" t="n">
        <v>0.45</v>
      </c>
      <c r="V11" t="n">
        <v>0.85</v>
      </c>
      <c r="W11" t="n">
        <v>20.86</v>
      </c>
      <c r="X11" t="n">
        <v>3.89</v>
      </c>
      <c r="Y11" t="n">
        <v>1</v>
      </c>
      <c r="Z11" t="n">
        <v>10</v>
      </c>
      <c r="AA11" t="n">
        <v>1449.123286540444</v>
      </c>
      <c r="AB11" t="n">
        <v>1982.754411452028</v>
      </c>
      <c r="AC11" t="n">
        <v>1793.52311323634</v>
      </c>
      <c r="AD11" t="n">
        <v>1449123.286540444</v>
      </c>
      <c r="AE11" t="n">
        <v>1982754.411452028</v>
      </c>
      <c r="AF11" t="n">
        <v>2.587427575683873e-06</v>
      </c>
      <c r="AG11" t="n">
        <v>2.598333333333333</v>
      </c>
      <c r="AH11" t="n">
        <v>1793523.11323634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1.6178</v>
      </c>
      <c r="E12" t="n">
        <v>61.81</v>
      </c>
      <c r="F12" t="n">
        <v>56.2</v>
      </c>
      <c r="G12" t="n">
        <v>26.76</v>
      </c>
      <c r="H12" t="n">
        <v>0.45</v>
      </c>
      <c r="I12" t="n">
        <v>126</v>
      </c>
      <c r="J12" t="n">
        <v>136.57</v>
      </c>
      <c r="K12" t="n">
        <v>46.47</v>
      </c>
      <c r="L12" t="n">
        <v>3.5</v>
      </c>
      <c r="M12" t="n">
        <v>124</v>
      </c>
      <c r="N12" t="n">
        <v>21.6</v>
      </c>
      <c r="O12" t="n">
        <v>17077.72</v>
      </c>
      <c r="P12" t="n">
        <v>607.71</v>
      </c>
      <c r="Q12" t="n">
        <v>1367.6</v>
      </c>
      <c r="R12" t="n">
        <v>224.14</v>
      </c>
      <c r="S12" t="n">
        <v>104.26</v>
      </c>
      <c r="T12" t="n">
        <v>58496.49</v>
      </c>
      <c r="U12" t="n">
        <v>0.47</v>
      </c>
      <c r="V12" t="n">
        <v>0.85</v>
      </c>
      <c r="W12" t="n">
        <v>20.86</v>
      </c>
      <c r="X12" t="n">
        <v>3.62</v>
      </c>
      <c r="Y12" t="n">
        <v>1</v>
      </c>
      <c r="Z12" t="n">
        <v>10</v>
      </c>
      <c r="AA12" t="n">
        <v>1427.422684909957</v>
      </c>
      <c r="AB12" t="n">
        <v>1953.062690938219</v>
      </c>
      <c r="AC12" t="n">
        <v>1766.665128855778</v>
      </c>
      <c r="AD12" t="n">
        <v>1427422.684909957</v>
      </c>
      <c r="AE12" t="n">
        <v>1953062.690938219</v>
      </c>
      <c r="AF12" t="n">
        <v>2.610176673904951e-06</v>
      </c>
      <c r="AG12" t="n">
        <v>2.575416666666667</v>
      </c>
      <c r="AH12" t="n">
        <v>1766665.128855777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1.6322</v>
      </c>
      <c r="E13" t="n">
        <v>61.27</v>
      </c>
      <c r="F13" t="n">
        <v>55.9</v>
      </c>
      <c r="G13" t="n">
        <v>28.67</v>
      </c>
      <c r="H13" t="n">
        <v>0.48</v>
      </c>
      <c r="I13" t="n">
        <v>117</v>
      </c>
      <c r="J13" t="n">
        <v>136.91</v>
      </c>
      <c r="K13" t="n">
        <v>46.47</v>
      </c>
      <c r="L13" t="n">
        <v>3.75</v>
      </c>
      <c r="M13" t="n">
        <v>115</v>
      </c>
      <c r="N13" t="n">
        <v>21.69</v>
      </c>
      <c r="O13" t="n">
        <v>17119.3</v>
      </c>
      <c r="P13" t="n">
        <v>603.01</v>
      </c>
      <c r="Q13" t="n">
        <v>1367.61</v>
      </c>
      <c r="R13" t="n">
        <v>214.39</v>
      </c>
      <c r="S13" t="n">
        <v>104.26</v>
      </c>
      <c r="T13" t="n">
        <v>53666.61</v>
      </c>
      <c r="U13" t="n">
        <v>0.49</v>
      </c>
      <c r="V13" t="n">
        <v>0.86</v>
      </c>
      <c r="W13" t="n">
        <v>20.84</v>
      </c>
      <c r="X13" t="n">
        <v>3.32</v>
      </c>
      <c r="Y13" t="n">
        <v>1</v>
      </c>
      <c r="Z13" t="n">
        <v>10</v>
      </c>
      <c r="AA13" t="n">
        <v>1405.271540337158</v>
      </c>
      <c r="AB13" t="n">
        <v>1922.754517694186</v>
      </c>
      <c r="AC13" t="n">
        <v>1739.249525128367</v>
      </c>
      <c r="AD13" t="n">
        <v>1405271.540337158</v>
      </c>
      <c r="AE13" t="n">
        <v>1922754.517694186</v>
      </c>
      <c r="AF13" t="n">
        <v>2.633409795492435e-06</v>
      </c>
      <c r="AG13" t="n">
        <v>2.552916666666667</v>
      </c>
      <c r="AH13" t="n">
        <v>1739249.525128367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1.6438</v>
      </c>
      <c r="E14" t="n">
        <v>60.83</v>
      </c>
      <c r="F14" t="n">
        <v>55.69</v>
      </c>
      <c r="G14" t="n">
        <v>30.65</v>
      </c>
      <c r="H14" t="n">
        <v>0.52</v>
      </c>
      <c r="I14" t="n">
        <v>109</v>
      </c>
      <c r="J14" t="n">
        <v>137.25</v>
      </c>
      <c r="K14" t="n">
        <v>46.47</v>
      </c>
      <c r="L14" t="n">
        <v>4</v>
      </c>
      <c r="M14" t="n">
        <v>107</v>
      </c>
      <c r="N14" t="n">
        <v>21.78</v>
      </c>
      <c r="O14" t="n">
        <v>17160.92</v>
      </c>
      <c r="P14" t="n">
        <v>598.77</v>
      </c>
      <c r="Q14" t="n">
        <v>1367.68</v>
      </c>
      <c r="R14" t="n">
        <v>207.49</v>
      </c>
      <c r="S14" t="n">
        <v>104.26</v>
      </c>
      <c r="T14" t="n">
        <v>50255.75</v>
      </c>
      <c r="U14" t="n">
        <v>0.5</v>
      </c>
      <c r="V14" t="n">
        <v>0.86</v>
      </c>
      <c r="W14" t="n">
        <v>20.82</v>
      </c>
      <c r="X14" t="n">
        <v>3.1</v>
      </c>
      <c r="Y14" t="n">
        <v>1</v>
      </c>
      <c r="Z14" t="n">
        <v>10</v>
      </c>
      <c r="AA14" t="n">
        <v>1387.310643124952</v>
      </c>
      <c r="AB14" t="n">
        <v>1898.179625749585</v>
      </c>
      <c r="AC14" t="n">
        <v>1717.020026379881</v>
      </c>
      <c r="AD14" t="n">
        <v>1387310.643124952</v>
      </c>
      <c r="AE14" t="n">
        <v>1898179.625749585</v>
      </c>
      <c r="AF14" t="n">
        <v>2.65212536566013e-06</v>
      </c>
      <c r="AG14" t="n">
        <v>2.534583333333333</v>
      </c>
      <c r="AH14" t="n">
        <v>1717020.026379881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1.6543</v>
      </c>
      <c r="E15" t="n">
        <v>60.45</v>
      </c>
      <c r="F15" t="n">
        <v>55.49</v>
      </c>
      <c r="G15" t="n">
        <v>32.64</v>
      </c>
      <c r="H15" t="n">
        <v>0.55</v>
      </c>
      <c r="I15" t="n">
        <v>102</v>
      </c>
      <c r="J15" t="n">
        <v>137.58</v>
      </c>
      <c r="K15" t="n">
        <v>46.47</v>
      </c>
      <c r="L15" t="n">
        <v>4.25</v>
      </c>
      <c r="M15" t="n">
        <v>100</v>
      </c>
      <c r="N15" t="n">
        <v>21.87</v>
      </c>
      <c r="O15" t="n">
        <v>17202.57</v>
      </c>
      <c r="P15" t="n">
        <v>595</v>
      </c>
      <c r="Q15" t="n">
        <v>1367.61</v>
      </c>
      <c r="R15" t="n">
        <v>201.46</v>
      </c>
      <c r="S15" t="n">
        <v>104.26</v>
      </c>
      <c r="T15" t="n">
        <v>47274.4</v>
      </c>
      <c r="U15" t="n">
        <v>0.52</v>
      </c>
      <c r="V15" t="n">
        <v>0.86</v>
      </c>
      <c r="W15" t="n">
        <v>20.8</v>
      </c>
      <c r="X15" t="n">
        <v>2.91</v>
      </c>
      <c r="Y15" t="n">
        <v>1</v>
      </c>
      <c r="Z15" t="n">
        <v>10</v>
      </c>
      <c r="AA15" t="n">
        <v>1371.289518665578</v>
      </c>
      <c r="AB15" t="n">
        <v>1876.258816462142</v>
      </c>
      <c r="AC15" t="n">
        <v>1697.191308364782</v>
      </c>
      <c r="AD15" t="n">
        <v>1371289.518665578</v>
      </c>
      <c r="AE15" t="n">
        <v>1876258.816462142</v>
      </c>
      <c r="AF15" t="n">
        <v>2.669066183484337e-06</v>
      </c>
      <c r="AG15" t="n">
        <v>2.51875</v>
      </c>
      <c r="AH15" t="n">
        <v>1697191.308364782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1.6637</v>
      </c>
      <c r="E16" t="n">
        <v>60.11</v>
      </c>
      <c r="F16" t="n">
        <v>55.31</v>
      </c>
      <c r="G16" t="n">
        <v>34.57</v>
      </c>
      <c r="H16" t="n">
        <v>0.58</v>
      </c>
      <c r="I16" t="n">
        <v>96</v>
      </c>
      <c r="J16" t="n">
        <v>137.92</v>
      </c>
      <c r="K16" t="n">
        <v>46.47</v>
      </c>
      <c r="L16" t="n">
        <v>4.5</v>
      </c>
      <c r="M16" t="n">
        <v>94</v>
      </c>
      <c r="N16" t="n">
        <v>21.95</v>
      </c>
      <c r="O16" t="n">
        <v>17244.24</v>
      </c>
      <c r="P16" t="n">
        <v>591.66</v>
      </c>
      <c r="Q16" t="n">
        <v>1367.56</v>
      </c>
      <c r="R16" t="n">
        <v>195.19</v>
      </c>
      <c r="S16" t="n">
        <v>104.26</v>
      </c>
      <c r="T16" t="n">
        <v>44172.99</v>
      </c>
      <c r="U16" t="n">
        <v>0.53</v>
      </c>
      <c r="V16" t="n">
        <v>0.87</v>
      </c>
      <c r="W16" t="n">
        <v>20.81</v>
      </c>
      <c r="X16" t="n">
        <v>2.73</v>
      </c>
      <c r="Y16" t="n">
        <v>1</v>
      </c>
      <c r="Z16" t="n">
        <v>10</v>
      </c>
      <c r="AA16" t="n">
        <v>1357.159649987243</v>
      </c>
      <c r="AB16" t="n">
        <v>1856.925706770633</v>
      </c>
      <c r="AC16" t="n">
        <v>1679.703323528041</v>
      </c>
      <c r="AD16" t="n">
        <v>1357159.649987243</v>
      </c>
      <c r="AE16" t="n">
        <v>1856925.706770633</v>
      </c>
      <c r="AF16" t="n">
        <v>2.684232248965056e-06</v>
      </c>
      <c r="AG16" t="n">
        <v>2.504583333333333</v>
      </c>
      <c r="AH16" t="n">
        <v>1679703.323528041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1.6738</v>
      </c>
      <c r="E17" t="n">
        <v>59.75</v>
      </c>
      <c r="F17" t="n">
        <v>55.12</v>
      </c>
      <c r="G17" t="n">
        <v>36.74</v>
      </c>
      <c r="H17" t="n">
        <v>0.61</v>
      </c>
      <c r="I17" t="n">
        <v>90</v>
      </c>
      <c r="J17" t="n">
        <v>138.26</v>
      </c>
      <c r="K17" t="n">
        <v>46.47</v>
      </c>
      <c r="L17" t="n">
        <v>4.75</v>
      </c>
      <c r="M17" t="n">
        <v>88</v>
      </c>
      <c r="N17" t="n">
        <v>22.04</v>
      </c>
      <c r="O17" t="n">
        <v>17285.95</v>
      </c>
      <c r="P17" t="n">
        <v>587.98</v>
      </c>
      <c r="Q17" t="n">
        <v>1367.54</v>
      </c>
      <c r="R17" t="n">
        <v>188.95</v>
      </c>
      <c r="S17" t="n">
        <v>104.26</v>
      </c>
      <c r="T17" t="n">
        <v>41083.06</v>
      </c>
      <c r="U17" t="n">
        <v>0.55</v>
      </c>
      <c r="V17" t="n">
        <v>0.87</v>
      </c>
      <c r="W17" t="n">
        <v>20.79</v>
      </c>
      <c r="X17" t="n">
        <v>2.53</v>
      </c>
      <c r="Y17" t="n">
        <v>1</v>
      </c>
      <c r="Z17" t="n">
        <v>10</v>
      </c>
      <c r="AA17" t="n">
        <v>1341.950332674699</v>
      </c>
      <c r="AB17" t="n">
        <v>1836.115647835886</v>
      </c>
      <c r="AC17" t="n">
        <v>1660.879347410925</v>
      </c>
      <c r="AD17" t="n">
        <v>1341950.332674699</v>
      </c>
      <c r="AE17" t="n">
        <v>1836115.647835886</v>
      </c>
      <c r="AF17" t="n">
        <v>2.700527702300722e-06</v>
      </c>
      <c r="AG17" t="n">
        <v>2.489583333333333</v>
      </c>
      <c r="AH17" t="n">
        <v>1660879.347410925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1.6811</v>
      </c>
      <c r="E18" t="n">
        <v>59.48</v>
      </c>
      <c r="F18" t="n">
        <v>54.99</v>
      </c>
      <c r="G18" t="n">
        <v>38.82</v>
      </c>
      <c r="H18" t="n">
        <v>0.64</v>
      </c>
      <c r="I18" t="n">
        <v>85</v>
      </c>
      <c r="J18" t="n">
        <v>138.6</v>
      </c>
      <c r="K18" t="n">
        <v>46.47</v>
      </c>
      <c r="L18" t="n">
        <v>5</v>
      </c>
      <c r="M18" t="n">
        <v>83</v>
      </c>
      <c r="N18" t="n">
        <v>22.13</v>
      </c>
      <c r="O18" t="n">
        <v>17327.69</v>
      </c>
      <c r="P18" t="n">
        <v>584.95</v>
      </c>
      <c r="Q18" t="n">
        <v>1367.41</v>
      </c>
      <c r="R18" t="n">
        <v>184.82</v>
      </c>
      <c r="S18" t="n">
        <v>104.26</v>
      </c>
      <c r="T18" t="n">
        <v>39040.84</v>
      </c>
      <c r="U18" t="n">
        <v>0.5600000000000001</v>
      </c>
      <c r="V18" t="n">
        <v>0.87</v>
      </c>
      <c r="W18" t="n">
        <v>20.78</v>
      </c>
      <c r="X18" t="n">
        <v>2.41</v>
      </c>
      <c r="Y18" t="n">
        <v>1</v>
      </c>
      <c r="Z18" t="n">
        <v>10</v>
      </c>
      <c r="AA18" t="n">
        <v>1330.668126441572</v>
      </c>
      <c r="AB18" t="n">
        <v>1820.678835531912</v>
      </c>
      <c r="AC18" t="n">
        <v>1646.91580280754</v>
      </c>
      <c r="AD18" t="n">
        <v>1330668.126441572</v>
      </c>
      <c r="AE18" t="n">
        <v>1820678.835531912</v>
      </c>
      <c r="AF18" t="n">
        <v>2.712305604216599e-06</v>
      </c>
      <c r="AG18" t="n">
        <v>2.478333333333333</v>
      </c>
      <c r="AH18" t="n">
        <v>1646915.80280754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1.6878</v>
      </c>
      <c r="E19" t="n">
        <v>59.25</v>
      </c>
      <c r="F19" t="n">
        <v>54.86</v>
      </c>
      <c r="G19" t="n">
        <v>40.64</v>
      </c>
      <c r="H19" t="n">
        <v>0.67</v>
      </c>
      <c r="I19" t="n">
        <v>81</v>
      </c>
      <c r="J19" t="n">
        <v>138.94</v>
      </c>
      <c r="K19" t="n">
        <v>46.47</v>
      </c>
      <c r="L19" t="n">
        <v>5.25</v>
      </c>
      <c r="M19" t="n">
        <v>79</v>
      </c>
      <c r="N19" t="n">
        <v>22.22</v>
      </c>
      <c r="O19" t="n">
        <v>17369.47</v>
      </c>
      <c r="P19" t="n">
        <v>581.99</v>
      </c>
      <c r="Q19" t="n">
        <v>1367.45</v>
      </c>
      <c r="R19" t="n">
        <v>180.86</v>
      </c>
      <c r="S19" t="n">
        <v>104.26</v>
      </c>
      <c r="T19" t="n">
        <v>37079.32</v>
      </c>
      <c r="U19" t="n">
        <v>0.58</v>
      </c>
      <c r="V19" t="n">
        <v>0.87</v>
      </c>
      <c r="W19" t="n">
        <v>20.77</v>
      </c>
      <c r="X19" t="n">
        <v>2.28</v>
      </c>
      <c r="Y19" t="n">
        <v>1</v>
      </c>
      <c r="Z19" t="n">
        <v>10</v>
      </c>
      <c r="AA19" t="n">
        <v>1320.058935429888</v>
      </c>
      <c r="AB19" t="n">
        <v>1806.162872345251</v>
      </c>
      <c r="AC19" t="n">
        <v>1633.785222774132</v>
      </c>
      <c r="AD19" t="n">
        <v>1320058.935429888</v>
      </c>
      <c r="AE19" t="n">
        <v>1806162.872345251</v>
      </c>
      <c r="AF19" t="n">
        <v>2.723115459399664e-06</v>
      </c>
      <c r="AG19" t="n">
        <v>2.46875</v>
      </c>
      <c r="AH19" t="n">
        <v>1633785.222774132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1.6939</v>
      </c>
      <c r="E20" t="n">
        <v>59.04</v>
      </c>
      <c r="F20" t="n">
        <v>54.76</v>
      </c>
      <c r="G20" t="n">
        <v>42.67</v>
      </c>
      <c r="H20" t="n">
        <v>0.7</v>
      </c>
      <c r="I20" t="n">
        <v>77</v>
      </c>
      <c r="J20" t="n">
        <v>139.28</v>
      </c>
      <c r="K20" t="n">
        <v>46.47</v>
      </c>
      <c r="L20" t="n">
        <v>5.5</v>
      </c>
      <c r="M20" t="n">
        <v>75</v>
      </c>
      <c r="N20" t="n">
        <v>22.31</v>
      </c>
      <c r="O20" t="n">
        <v>17411.27</v>
      </c>
      <c r="P20" t="n">
        <v>579.11</v>
      </c>
      <c r="Q20" t="n">
        <v>1367.4</v>
      </c>
      <c r="R20" t="n">
        <v>177.54</v>
      </c>
      <c r="S20" t="n">
        <v>104.26</v>
      </c>
      <c r="T20" t="n">
        <v>35443.36</v>
      </c>
      <c r="U20" t="n">
        <v>0.59</v>
      </c>
      <c r="V20" t="n">
        <v>0.88</v>
      </c>
      <c r="W20" t="n">
        <v>20.77</v>
      </c>
      <c r="X20" t="n">
        <v>2.18</v>
      </c>
      <c r="Y20" t="n">
        <v>1</v>
      </c>
      <c r="Z20" t="n">
        <v>10</v>
      </c>
      <c r="AA20" t="n">
        <v>1310.361488241476</v>
      </c>
      <c r="AB20" t="n">
        <v>1792.89439728089</v>
      </c>
      <c r="AC20" t="n">
        <v>1621.783072347492</v>
      </c>
      <c r="AD20" t="n">
        <v>1310361.488241476</v>
      </c>
      <c r="AE20" t="n">
        <v>1792894.39728089</v>
      </c>
      <c r="AF20" t="n">
        <v>2.732957267849918e-06</v>
      </c>
      <c r="AG20" t="n">
        <v>2.46</v>
      </c>
      <c r="AH20" t="n">
        <v>1621783.072347492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1.7009</v>
      </c>
      <c r="E21" t="n">
        <v>58.79</v>
      </c>
      <c r="F21" t="n">
        <v>54.62</v>
      </c>
      <c r="G21" t="n">
        <v>44.9</v>
      </c>
      <c r="H21" t="n">
        <v>0.73</v>
      </c>
      <c r="I21" t="n">
        <v>73</v>
      </c>
      <c r="J21" t="n">
        <v>139.61</v>
      </c>
      <c r="K21" t="n">
        <v>46.47</v>
      </c>
      <c r="L21" t="n">
        <v>5.75</v>
      </c>
      <c r="M21" t="n">
        <v>71</v>
      </c>
      <c r="N21" t="n">
        <v>22.4</v>
      </c>
      <c r="O21" t="n">
        <v>17453.1</v>
      </c>
      <c r="P21" t="n">
        <v>576.3</v>
      </c>
      <c r="Q21" t="n">
        <v>1367.5</v>
      </c>
      <c r="R21" t="n">
        <v>173.27</v>
      </c>
      <c r="S21" t="n">
        <v>104.26</v>
      </c>
      <c r="T21" t="n">
        <v>33325.71</v>
      </c>
      <c r="U21" t="n">
        <v>0.6</v>
      </c>
      <c r="V21" t="n">
        <v>0.88</v>
      </c>
      <c r="W21" t="n">
        <v>20.75</v>
      </c>
      <c r="X21" t="n">
        <v>2.04</v>
      </c>
      <c r="Y21" t="n">
        <v>1</v>
      </c>
      <c r="Z21" t="n">
        <v>10</v>
      </c>
      <c r="AA21" t="n">
        <v>1299.807812699921</v>
      </c>
      <c r="AB21" t="n">
        <v>1778.45439280963</v>
      </c>
      <c r="AC21" t="n">
        <v>1608.721201636295</v>
      </c>
      <c r="AD21" t="n">
        <v>1299807.812699921</v>
      </c>
      <c r="AE21" t="n">
        <v>1778454.39280963</v>
      </c>
      <c r="AF21" t="n">
        <v>2.744251146399389e-06</v>
      </c>
      <c r="AG21" t="n">
        <v>2.449583333333333</v>
      </c>
      <c r="AH21" t="n">
        <v>1608721.201636295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1.7059</v>
      </c>
      <c r="E22" t="n">
        <v>58.62</v>
      </c>
      <c r="F22" t="n">
        <v>54.53</v>
      </c>
      <c r="G22" t="n">
        <v>46.74</v>
      </c>
      <c r="H22" t="n">
        <v>0.76</v>
      </c>
      <c r="I22" t="n">
        <v>70</v>
      </c>
      <c r="J22" t="n">
        <v>139.95</v>
      </c>
      <c r="K22" t="n">
        <v>46.47</v>
      </c>
      <c r="L22" t="n">
        <v>6</v>
      </c>
      <c r="M22" t="n">
        <v>68</v>
      </c>
      <c r="N22" t="n">
        <v>22.49</v>
      </c>
      <c r="O22" t="n">
        <v>17494.97</v>
      </c>
      <c r="P22" t="n">
        <v>573.97</v>
      </c>
      <c r="Q22" t="n">
        <v>1367.39</v>
      </c>
      <c r="R22" t="n">
        <v>170.67</v>
      </c>
      <c r="S22" t="n">
        <v>104.26</v>
      </c>
      <c r="T22" t="n">
        <v>32039.88</v>
      </c>
      <c r="U22" t="n">
        <v>0.61</v>
      </c>
      <c r="V22" t="n">
        <v>0.88</v>
      </c>
      <c r="W22" t="n">
        <v>20.74</v>
      </c>
      <c r="X22" t="n">
        <v>1.95</v>
      </c>
      <c r="Y22" t="n">
        <v>1</v>
      </c>
      <c r="Z22" t="n">
        <v>10</v>
      </c>
      <c r="AA22" t="n">
        <v>1291.950828428607</v>
      </c>
      <c r="AB22" t="n">
        <v>1767.704120303935</v>
      </c>
      <c r="AC22" t="n">
        <v>1598.996920050442</v>
      </c>
      <c r="AD22" t="n">
        <v>1291950.828428607</v>
      </c>
      <c r="AE22" t="n">
        <v>1767704.120303935</v>
      </c>
      <c r="AF22" t="n">
        <v>2.752318202506154e-06</v>
      </c>
      <c r="AG22" t="n">
        <v>2.4425</v>
      </c>
      <c r="AH22" t="n">
        <v>1598996.920050442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1.71</v>
      </c>
      <c r="E23" t="n">
        <v>58.48</v>
      </c>
      <c r="F23" t="n">
        <v>54.48</v>
      </c>
      <c r="G23" t="n">
        <v>48.79</v>
      </c>
      <c r="H23" t="n">
        <v>0.79</v>
      </c>
      <c r="I23" t="n">
        <v>67</v>
      </c>
      <c r="J23" t="n">
        <v>140.29</v>
      </c>
      <c r="K23" t="n">
        <v>46.47</v>
      </c>
      <c r="L23" t="n">
        <v>6.25</v>
      </c>
      <c r="M23" t="n">
        <v>65</v>
      </c>
      <c r="N23" t="n">
        <v>22.58</v>
      </c>
      <c r="O23" t="n">
        <v>17536.87</v>
      </c>
      <c r="P23" t="n">
        <v>571.0700000000001</v>
      </c>
      <c r="Q23" t="n">
        <v>1367.49</v>
      </c>
      <c r="R23" t="n">
        <v>168.23</v>
      </c>
      <c r="S23" t="n">
        <v>104.26</v>
      </c>
      <c r="T23" t="n">
        <v>30838.72</v>
      </c>
      <c r="U23" t="n">
        <v>0.62</v>
      </c>
      <c r="V23" t="n">
        <v>0.88</v>
      </c>
      <c r="W23" t="n">
        <v>20.75</v>
      </c>
      <c r="X23" t="n">
        <v>1.89</v>
      </c>
      <c r="Y23" t="n">
        <v>1</v>
      </c>
      <c r="Z23" t="n">
        <v>10</v>
      </c>
      <c r="AA23" t="n">
        <v>1284.339947059187</v>
      </c>
      <c r="AB23" t="n">
        <v>1757.290576645906</v>
      </c>
      <c r="AC23" t="n">
        <v>1589.577230383635</v>
      </c>
      <c r="AD23" t="n">
        <v>1284339.947059187</v>
      </c>
      <c r="AE23" t="n">
        <v>1757290.576645906</v>
      </c>
      <c r="AF23" t="n">
        <v>2.758933188513701e-06</v>
      </c>
      <c r="AG23" t="n">
        <v>2.436666666666667</v>
      </c>
      <c r="AH23" t="n">
        <v>1589577.230383635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1.7155</v>
      </c>
      <c r="E24" t="n">
        <v>58.29</v>
      </c>
      <c r="F24" t="n">
        <v>54.37</v>
      </c>
      <c r="G24" t="n">
        <v>50.97</v>
      </c>
      <c r="H24" t="n">
        <v>0.82</v>
      </c>
      <c r="I24" t="n">
        <v>64</v>
      </c>
      <c r="J24" t="n">
        <v>140.63</v>
      </c>
      <c r="K24" t="n">
        <v>46.47</v>
      </c>
      <c r="L24" t="n">
        <v>6.5</v>
      </c>
      <c r="M24" t="n">
        <v>62</v>
      </c>
      <c r="N24" t="n">
        <v>22.67</v>
      </c>
      <c r="O24" t="n">
        <v>17578.8</v>
      </c>
      <c r="P24" t="n">
        <v>568.4</v>
      </c>
      <c r="Q24" t="n">
        <v>1367.3</v>
      </c>
      <c r="R24" t="n">
        <v>164.75</v>
      </c>
      <c r="S24" t="n">
        <v>104.26</v>
      </c>
      <c r="T24" t="n">
        <v>29110.19</v>
      </c>
      <c r="U24" t="n">
        <v>0.63</v>
      </c>
      <c r="V24" t="n">
        <v>0.88</v>
      </c>
      <c r="W24" t="n">
        <v>20.74</v>
      </c>
      <c r="X24" t="n">
        <v>1.79</v>
      </c>
      <c r="Y24" t="n">
        <v>1</v>
      </c>
      <c r="Z24" t="n">
        <v>10</v>
      </c>
      <c r="AA24" t="n">
        <v>1275.551376566058</v>
      </c>
      <c r="AB24" t="n">
        <v>1745.26566677284</v>
      </c>
      <c r="AC24" t="n">
        <v>1578.699961031788</v>
      </c>
      <c r="AD24" t="n">
        <v>1275551.376566058</v>
      </c>
      <c r="AE24" t="n">
        <v>1745265.66677284</v>
      </c>
      <c r="AF24" t="n">
        <v>2.767806950231144e-06</v>
      </c>
      <c r="AG24" t="n">
        <v>2.42875</v>
      </c>
      <c r="AH24" t="n">
        <v>1578699.961031788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1.7204</v>
      </c>
      <c r="E25" t="n">
        <v>58.13</v>
      </c>
      <c r="F25" t="n">
        <v>54.29</v>
      </c>
      <c r="G25" t="n">
        <v>53.4</v>
      </c>
      <c r="H25" t="n">
        <v>0.85</v>
      </c>
      <c r="I25" t="n">
        <v>61</v>
      </c>
      <c r="J25" t="n">
        <v>140.97</v>
      </c>
      <c r="K25" t="n">
        <v>46.47</v>
      </c>
      <c r="L25" t="n">
        <v>6.75</v>
      </c>
      <c r="M25" t="n">
        <v>59</v>
      </c>
      <c r="N25" t="n">
        <v>22.76</v>
      </c>
      <c r="O25" t="n">
        <v>17620.76</v>
      </c>
      <c r="P25" t="n">
        <v>566</v>
      </c>
      <c r="Q25" t="n">
        <v>1367.28</v>
      </c>
      <c r="R25" t="n">
        <v>162.01</v>
      </c>
      <c r="S25" t="n">
        <v>104.26</v>
      </c>
      <c r="T25" t="n">
        <v>27754.84</v>
      </c>
      <c r="U25" t="n">
        <v>0.64</v>
      </c>
      <c r="V25" t="n">
        <v>0.88</v>
      </c>
      <c r="W25" t="n">
        <v>20.74</v>
      </c>
      <c r="X25" t="n">
        <v>1.71</v>
      </c>
      <c r="Y25" t="n">
        <v>1</v>
      </c>
      <c r="Z25" t="n">
        <v>10</v>
      </c>
      <c r="AA25" t="n">
        <v>1267.89072084294</v>
      </c>
      <c r="AB25" t="n">
        <v>1734.784019648193</v>
      </c>
      <c r="AC25" t="n">
        <v>1569.218667597633</v>
      </c>
      <c r="AD25" t="n">
        <v>1267890.72084294</v>
      </c>
      <c r="AE25" t="n">
        <v>1734784.019648193</v>
      </c>
      <c r="AF25" t="n">
        <v>2.775712665215774e-06</v>
      </c>
      <c r="AG25" t="n">
        <v>2.422083333333334</v>
      </c>
      <c r="AH25" t="n">
        <v>1569218.667597633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1.7237</v>
      </c>
      <c r="E26" t="n">
        <v>58.02</v>
      </c>
      <c r="F26" t="n">
        <v>54.23</v>
      </c>
      <c r="G26" t="n">
        <v>55.15</v>
      </c>
      <c r="H26" t="n">
        <v>0.88</v>
      </c>
      <c r="I26" t="n">
        <v>59</v>
      </c>
      <c r="J26" t="n">
        <v>141.31</v>
      </c>
      <c r="K26" t="n">
        <v>46.47</v>
      </c>
      <c r="L26" t="n">
        <v>7</v>
      </c>
      <c r="M26" t="n">
        <v>57</v>
      </c>
      <c r="N26" t="n">
        <v>22.85</v>
      </c>
      <c r="O26" t="n">
        <v>17662.75</v>
      </c>
      <c r="P26" t="n">
        <v>563.77</v>
      </c>
      <c r="Q26" t="n">
        <v>1367.49</v>
      </c>
      <c r="R26" t="n">
        <v>160.19</v>
      </c>
      <c r="S26" t="n">
        <v>104.26</v>
      </c>
      <c r="T26" t="n">
        <v>26856.09</v>
      </c>
      <c r="U26" t="n">
        <v>0.65</v>
      </c>
      <c r="V26" t="n">
        <v>0.88</v>
      </c>
      <c r="W26" t="n">
        <v>20.74</v>
      </c>
      <c r="X26" t="n">
        <v>1.65</v>
      </c>
      <c r="Y26" t="n">
        <v>1</v>
      </c>
      <c r="Z26" t="n">
        <v>10</v>
      </c>
      <c r="AA26" t="n">
        <v>1261.843462427516</v>
      </c>
      <c r="AB26" t="n">
        <v>1726.509893897997</v>
      </c>
      <c r="AC26" t="n">
        <v>1561.734212796227</v>
      </c>
      <c r="AD26" t="n">
        <v>1261843.462427516</v>
      </c>
      <c r="AE26" t="n">
        <v>1726509.893897997</v>
      </c>
      <c r="AF26" t="n">
        <v>2.781036922246238e-06</v>
      </c>
      <c r="AG26" t="n">
        <v>2.4175</v>
      </c>
      <c r="AH26" t="n">
        <v>1561734.212796227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1.7256</v>
      </c>
      <c r="E27" t="n">
        <v>57.95</v>
      </c>
      <c r="F27" t="n">
        <v>54.22</v>
      </c>
      <c r="G27" t="n">
        <v>57.07</v>
      </c>
      <c r="H27" t="n">
        <v>0.91</v>
      </c>
      <c r="I27" t="n">
        <v>57</v>
      </c>
      <c r="J27" t="n">
        <v>141.66</v>
      </c>
      <c r="K27" t="n">
        <v>46.47</v>
      </c>
      <c r="L27" t="n">
        <v>7.25</v>
      </c>
      <c r="M27" t="n">
        <v>55</v>
      </c>
      <c r="N27" t="n">
        <v>22.94</v>
      </c>
      <c r="O27" t="n">
        <v>17704.77</v>
      </c>
      <c r="P27" t="n">
        <v>561.67</v>
      </c>
      <c r="Q27" t="n">
        <v>1367.39</v>
      </c>
      <c r="R27" t="n">
        <v>159.57</v>
      </c>
      <c r="S27" t="n">
        <v>104.26</v>
      </c>
      <c r="T27" t="n">
        <v>26554.55</v>
      </c>
      <c r="U27" t="n">
        <v>0.65</v>
      </c>
      <c r="V27" t="n">
        <v>0.88</v>
      </c>
      <c r="W27" t="n">
        <v>20.75</v>
      </c>
      <c r="X27" t="n">
        <v>1.64</v>
      </c>
      <c r="Y27" t="n">
        <v>1</v>
      </c>
      <c r="Z27" t="n">
        <v>10</v>
      </c>
      <c r="AA27" t="n">
        <v>1257.42753283937</v>
      </c>
      <c r="AB27" t="n">
        <v>1720.467824218431</v>
      </c>
      <c r="AC27" t="n">
        <v>1556.268789766781</v>
      </c>
      <c r="AD27" t="n">
        <v>1257427.53283937</v>
      </c>
      <c r="AE27" t="n">
        <v>1720467.824218431</v>
      </c>
      <c r="AF27" t="n">
        <v>2.78410240356681e-06</v>
      </c>
      <c r="AG27" t="n">
        <v>2.414583333333333</v>
      </c>
      <c r="AH27" t="n">
        <v>1556268.789766781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1.7301</v>
      </c>
      <c r="E28" t="n">
        <v>57.8</v>
      </c>
      <c r="F28" t="n">
        <v>54.12</v>
      </c>
      <c r="G28" t="n">
        <v>59.04</v>
      </c>
      <c r="H28" t="n">
        <v>0.93</v>
      </c>
      <c r="I28" t="n">
        <v>55</v>
      </c>
      <c r="J28" t="n">
        <v>142</v>
      </c>
      <c r="K28" t="n">
        <v>46.47</v>
      </c>
      <c r="L28" t="n">
        <v>7.5</v>
      </c>
      <c r="M28" t="n">
        <v>53</v>
      </c>
      <c r="N28" t="n">
        <v>23.03</v>
      </c>
      <c r="O28" t="n">
        <v>17746.83</v>
      </c>
      <c r="P28" t="n">
        <v>559.16</v>
      </c>
      <c r="Q28" t="n">
        <v>1367.25</v>
      </c>
      <c r="R28" t="n">
        <v>156.65</v>
      </c>
      <c r="S28" t="n">
        <v>104.26</v>
      </c>
      <c r="T28" t="n">
        <v>25103.74</v>
      </c>
      <c r="U28" t="n">
        <v>0.67</v>
      </c>
      <c r="V28" t="n">
        <v>0.89</v>
      </c>
      <c r="W28" t="n">
        <v>20.74</v>
      </c>
      <c r="X28" t="n">
        <v>1.54</v>
      </c>
      <c r="Y28" t="n">
        <v>1</v>
      </c>
      <c r="Z28" t="n">
        <v>10</v>
      </c>
      <c r="AA28" t="n">
        <v>1249.831653247522</v>
      </c>
      <c r="AB28" t="n">
        <v>1710.074806654308</v>
      </c>
      <c r="AC28" t="n">
        <v>1546.867667212286</v>
      </c>
      <c r="AD28" t="n">
        <v>1249831.653247522</v>
      </c>
      <c r="AE28" t="n">
        <v>1710074.806654308</v>
      </c>
      <c r="AF28" t="n">
        <v>2.791362754062898e-06</v>
      </c>
      <c r="AG28" t="n">
        <v>2.408333333333333</v>
      </c>
      <c r="AH28" t="n">
        <v>1546867.667212286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1.7337</v>
      </c>
      <c r="E29" t="n">
        <v>57.68</v>
      </c>
      <c r="F29" t="n">
        <v>54.06</v>
      </c>
      <c r="G29" t="n">
        <v>61.2</v>
      </c>
      <c r="H29" t="n">
        <v>0.96</v>
      </c>
      <c r="I29" t="n">
        <v>53</v>
      </c>
      <c r="J29" t="n">
        <v>142.34</v>
      </c>
      <c r="K29" t="n">
        <v>46.47</v>
      </c>
      <c r="L29" t="n">
        <v>7.75</v>
      </c>
      <c r="M29" t="n">
        <v>51</v>
      </c>
      <c r="N29" t="n">
        <v>23.12</v>
      </c>
      <c r="O29" t="n">
        <v>17788.92</v>
      </c>
      <c r="P29" t="n">
        <v>556.55</v>
      </c>
      <c r="Q29" t="n">
        <v>1367.41</v>
      </c>
      <c r="R29" t="n">
        <v>154.69</v>
      </c>
      <c r="S29" t="n">
        <v>104.26</v>
      </c>
      <c r="T29" t="n">
        <v>24134.56</v>
      </c>
      <c r="U29" t="n">
        <v>0.67</v>
      </c>
      <c r="V29" t="n">
        <v>0.89</v>
      </c>
      <c r="W29" t="n">
        <v>20.73</v>
      </c>
      <c r="X29" t="n">
        <v>1.48</v>
      </c>
      <c r="Y29" t="n">
        <v>1</v>
      </c>
      <c r="Z29" t="n">
        <v>10</v>
      </c>
      <c r="AA29" t="n">
        <v>1243.106988622039</v>
      </c>
      <c r="AB29" t="n">
        <v>1700.873823842457</v>
      </c>
      <c r="AC29" t="n">
        <v>1538.544813286337</v>
      </c>
      <c r="AD29" t="n">
        <v>1243106.988622039</v>
      </c>
      <c r="AE29" t="n">
        <v>1700873.823842457</v>
      </c>
      <c r="AF29" t="n">
        <v>2.797171034459769e-06</v>
      </c>
      <c r="AG29" t="n">
        <v>2.403333333333333</v>
      </c>
      <c r="AH29" t="n">
        <v>1538544.813286337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1.7365</v>
      </c>
      <c r="E30" t="n">
        <v>57.59</v>
      </c>
      <c r="F30" t="n">
        <v>54.02</v>
      </c>
      <c r="G30" t="n">
        <v>63.55</v>
      </c>
      <c r="H30" t="n">
        <v>0.99</v>
      </c>
      <c r="I30" t="n">
        <v>51</v>
      </c>
      <c r="J30" t="n">
        <v>142.68</v>
      </c>
      <c r="K30" t="n">
        <v>46.47</v>
      </c>
      <c r="L30" t="n">
        <v>8</v>
      </c>
      <c r="M30" t="n">
        <v>49</v>
      </c>
      <c r="N30" t="n">
        <v>23.21</v>
      </c>
      <c r="O30" t="n">
        <v>17831.04</v>
      </c>
      <c r="P30" t="n">
        <v>554.35</v>
      </c>
      <c r="Q30" t="n">
        <v>1367.3</v>
      </c>
      <c r="R30" t="n">
        <v>153.45</v>
      </c>
      <c r="S30" t="n">
        <v>104.26</v>
      </c>
      <c r="T30" t="n">
        <v>23524.83</v>
      </c>
      <c r="U30" t="n">
        <v>0.68</v>
      </c>
      <c r="V30" t="n">
        <v>0.89</v>
      </c>
      <c r="W30" t="n">
        <v>20.72</v>
      </c>
      <c r="X30" t="n">
        <v>1.44</v>
      </c>
      <c r="Y30" t="n">
        <v>1</v>
      </c>
      <c r="Z30" t="n">
        <v>10</v>
      </c>
      <c r="AA30" t="n">
        <v>1237.7148521762</v>
      </c>
      <c r="AB30" t="n">
        <v>1693.49606487299</v>
      </c>
      <c r="AC30" t="n">
        <v>1531.871177278166</v>
      </c>
      <c r="AD30" t="n">
        <v>1237714.8521762</v>
      </c>
      <c r="AE30" t="n">
        <v>1693496.06487299</v>
      </c>
      <c r="AF30" t="n">
        <v>2.801688585879557e-06</v>
      </c>
      <c r="AG30" t="n">
        <v>2.399583333333334</v>
      </c>
      <c r="AH30" t="n">
        <v>1531871.177278166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1.7396</v>
      </c>
      <c r="E31" t="n">
        <v>57.49</v>
      </c>
      <c r="F31" t="n">
        <v>53.97</v>
      </c>
      <c r="G31" t="n">
        <v>66.09</v>
      </c>
      <c r="H31" t="n">
        <v>1.02</v>
      </c>
      <c r="I31" t="n">
        <v>49</v>
      </c>
      <c r="J31" t="n">
        <v>143.02</v>
      </c>
      <c r="K31" t="n">
        <v>46.47</v>
      </c>
      <c r="L31" t="n">
        <v>8.25</v>
      </c>
      <c r="M31" t="n">
        <v>47</v>
      </c>
      <c r="N31" t="n">
        <v>23.3</v>
      </c>
      <c r="O31" t="n">
        <v>17873.19</v>
      </c>
      <c r="P31" t="n">
        <v>552.3200000000001</v>
      </c>
      <c r="Q31" t="n">
        <v>1367.35</v>
      </c>
      <c r="R31" t="n">
        <v>151.93</v>
      </c>
      <c r="S31" t="n">
        <v>104.26</v>
      </c>
      <c r="T31" t="n">
        <v>22776</v>
      </c>
      <c r="U31" t="n">
        <v>0.6899999999999999</v>
      </c>
      <c r="V31" t="n">
        <v>0.89</v>
      </c>
      <c r="W31" t="n">
        <v>20.72</v>
      </c>
      <c r="X31" t="n">
        <v>1.39</v>
      </c>
      <c r="Y31" t="n">
        <v>1</v>
      </c>
      <c r="Z31" t="n">
        <v>10</v>
      </c>
      <c r="AA31" t="n">
        <v>1232.282428318212</v>
      </c>
      <c r="AB31" t="n">
        <v>1686.063182888864</v>
      </c>
      <c r="AC31" t="n">
        <v>1525.147679118489</v>
      </c>
      <c r="AD31" t="n">
        <v>1232282.428318212</v>
      </c>
      <c r="AE31" t="n">
        <v>1686063.182888864</v>
      </c>
      <c r="AF31" t="n">
        <v>2.806690160665752e-06</v>
      </c>
      <c r="AG31" t="n">
        <v>2.395416666666667</v>
      </c>
      <c r="AH31" t="n">
        <v>1525147.679118489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1.7416</v>
      </c>
      <c r="E32" t="n">
        <v>57.42</v>
      </c>
      <c r="F32" t="n">
        <v>53.93</v>
      </c>
      <c r="G32" t="n">
        <v>67.42</v>
      </c>
      <c r="H32" t="n">
        <v>1.05</v>
      </c>
      <c r="I32" t="n">
        <v>48</v>
      </c>
      <c r="J32" t="n">
        <v>143.36</v>
      </c>
      <c r="K32" t="n">
        <v>46.47</v>
      </c>
      <c r="L32" t="n">
        <v>8.5</v>
      </c>
      <c r="M32" t="n">
        <v>46</v>
      </c>
      <c r="N32" t="n">
        <v>23.4</v>
      </c>
      <c r="O32" t="n">
        <v>17915.37</v>
      </c>
      <c r="P32" t="n">
        <v>550.12</v>
      </c>
      <c r="Q32" t="n">
        <v>1367.35</v>
      </c>
      <c r="R32" t="n">
        <v>150.58</v>
      </c>
      <c r="S32" t="n">
        <v>104.26</v>
      </c>
      <c r="T32" t="n">
        <v>22104.45</v>
      </c>
      <c r="U32" t="n">
        <v>0.6899999999999999</v>
      </c>
      <c r="V32" t="n">
        <v>0.89</v>
      </c>
      <c r="W32" t="n">
        <v>20.72</v>
      </c>
      <c r="X32" t="n">
        <v>1.35</v>
      </c>
      <c r="Y32" t="n">
        <v>1</v>
      </c>
      <c r="Z32" t="n">
        <v>10</v>
      </c>
      <c r="AA32" t="n">
        <v>1227.486140581372</v>
      </c>
      <c r="AB32" t="n">
        <v>1679.500690410039</v>
      </c>
      <c r="AC32" t="n">
        <v>1519.211501711328</v>
      </c>
      <c r="AD32" t="n">
        <v>1227486.140581372</v>
      </c>
      <c r="AE32" t="n">
        <v>1679500.690410039</v>
      </c>
      <c r="AF32" t="n">
        <v>2.809916983108458e-06</v>
      </c>
      <c r="AG32" t="n">
        <v>2.3925</v>
      </c>
      <c r="AH32" t="n">
        <v>1519211.501711328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1.7447</v>
      </c>
      <c r="E33" t="n">
        <v>57.32</v>
      </c>
      <c r="F33" t="n">
        <v>53.89</v>
      </c>
      <c r="G33" t="n">
        <v>70.29000000000001</v>
      </c>
      <c r="H33" t="n">
        <v>1.08</v>
      </c>
      <c r="I33" t="n">
        <v>46</v>
      </c>
      <c r="J33" t="n">
        <v>143.7</v>
      </c>
      <c r="K33" t="n">
        <v>46.47</v>
      </c>
      <c r="L33" t="n">
        <v>8.75</v>
      </c>
      <c r="M33" t="n">
        <v>44</v>
      </c>
      <c r="N33" t="n">
        <v>23.49</v>
      </c>
      <c r="O33" t="n">
        <v>17957.59</v>
      </c>
      <c r="P33" t="n">
        <v>548.08</v>
      </c>
      <c r="Q33" t="n">
        <v>1367.48</v>
      </c>
      <c r="R33" t="n">
        <v>149.03</v>
      </c>
      <c r="S33" t="n">
        <v>104.26</v>
      </c>
      <c r="T33" t="n">
        <v>21339.61</v>
      </c>
      <c r="U33" t="n">
        <v>0.7</v>
      </c>
      <c r="V33" t="n">
        <v>0.89</v>
      </c>
      <c r="W33" t="n">
        <v>20.72</v>
      </c>
      <c r="X33" t="n">
        <v>1.31</v>
      </c>
      <c r="Y33" t="n">
        <v>1</v>
      </c>
      <c r="Z33" t="n">
        <v>10</v>
      </c>
      <c r="AA33" t="n">
        <v>1222.155010714487</v>
      </c>
      <c r="AB33" t="n">
        <v>1672.206403333316</v>
      </c>
      <c r="AC33" t="n">
        <v>1512.613371155612</v>
      </c>
      <c r="AD33" t="n">
        <v>1222155.010714487</v>
      </c>
      <c r="AE33" t="n">
        <v>1672206.403333316</v>
      </c>
      <c r="AF33" t="n">
        <v>2.814918557894653e-06</v>
      </c>
      <c r="AG33" t="n">
        <v>2.388333333333333</v>
      </c>
      <c r="AH33" t="n">
        <v>1512613.371155611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1.7473</v>
      </c>
      <c r="E34" t="n">
        <v>57.23</v>
      </c>
      <c r="F34" t="n">
        <v>53.82</v>
      </c>
      <c r="G34" t="n">
        <v>71.77</v>
      </c>
      <c r="H34" t="n">
        <v>1.11</v>
      </c>
      <c r="I34" t="n">
        <v>45</v>
      </c>
      <c r="J34" t="n">
        <v>144.05</v>
      </c>
      <c r="K34" t="n">
        <v>46.47</v>
      </c>
      <c r="L34" t="n">
        <v>9</v>
      </c>
      <c r="M34" t="n">
        <v>43</v>
      </c>
      <c r="N34" t="n">
        <v>23.58</v>
      </c>
      <c r="O34" t="n">
        <v>17999.83</v>
      </c>
      <c r="P34" t="n">
        <v>545.54</v>
      </c>
      <c r="Q34" t="n">
        <v>1367.34</v>
      </c>
      <c r="R34" t="n">
        <v>147.28</v>
      </c>
      <c r="S34" t="n">
        <v>104.26</v>
      </c>
      <c r="T34" t="n">
        <v>20471.16</v>
      </c>
      <c r="U34" t="n">
        <v>0.71</v>
      </c>
      <c r="V34" t="n">
        <v>0.89</v>
      </c>
      <c r="W34" t="n">
        <v>20.71</v>
      </c>
      <c r="X34" t="n">
        <v>1.25</v>
      </c>
      <c r="Y34" t="n">
        <v>1</v>
      </c>
      <c r="Z34" t="n">
        <v>10</v>
      </c>
      <c r="AA34" t="n">
        <v>1216.252185318402</v>
      </c>
      <c r="AB34" t="n">
        <v>1664.129897212115</v>
      </c>
      <c r="AC34" t="n">
        <v>1505.30767544317</v>
      </c>
      <c r="AD34" t="n">
        <v>1216252.185318402</v>
      </c>
      <c r="AE34" t="n">
        <v>1664129.897212115</v>
      </c>
      <c r="AF34" t="n">
        <v>2.819113427070171e-06</v>
      </c>
      <c r="AG34" t="n">
        <v>2.384583333333333</v>
      </c>
      <c r="AH34" t="n">
        <v>1505307.67544317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1.749</v>
      </c>
      <c r="E35" t="n">
        <v>57.18</v>
      </c>
      <c r="F35" t="n">
        <v>53.8</v>
      </c>
      <c r="G35" t="n">
        <v>73.36</v>
      </c>
      <c r="H35" t="n">
        <v>1.13</v>
      </c>
      <c r="I35" t="n">
        <v>44</v>
      </c>
      <c r="J35" t="n">
        <v>144.39</v>
      </c>
      <c r="K35" t="n">
        <v>46.47</v>
      </c>
      <c r="L35" t="n">
        <v>9.25</v>
      </c>
      <c r="M35" t="n">
        <v>42</v>
      </c>
      <c r="N35" t="n">
        <v>23.67</v>
      </c>
      <c r="O35" t="n">
        <v>18042.12</v>
      </c>
      <c r="P35" t="n">
        <v>543.53</v>
      </c>
      <c r="Q35" t="n">
        <v>1367.27</v>
      </c>
      <c r="R35" t="n">
        <v>146.43</v>
      </c>
      <c r="S35" t="n">
        <v>104.26</v>
      </c>
      <c r="T35" t="n">
        <v>20050.76</v>
      </c>
      <c r="U35" t="n">
        <v>0.71</v>
      </c>
      <c r="V35" t="n">
        <v>0.89</v>
      </c>
      <c r="W35" t="n">
        <v>20.71</v>
      </c>
      <c r="X35" t="n">
        <v>1.22</v>
      </c>
      <c r="Y35" t="n">
        <v>1</v>
      </c>
      <c r="Z35" t="n">
        <v>10</v>
      </c>
      <c r="AA35" t="n">
        <v>1212.131716544841</v>
      </c>
      <c r="AB35" t="n">
        <v>1658.492090053876</v>
      </c>
      <c r="AC35" t="n">
        <v>1500.207932687402</v>
      </c>
      <c r="AD35" t="n">
        <v>1212131.716544841</v>
      </c>
      <c r="AE35" t="n">
        <v>1658492.090053876</v>
      </c>
      <c r="AF35" t="n">
        <v>2.82185622614647e-06</v>
      </c>
      <c r="AG35" t="n">
        <v>2.3825</v>
      </c>
      <c r="AH35" t="n">
        <v>1500207.932687402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1.7525</v>
      </c>
      <c r="E36" t="n">
        <v>57.06</v>
      </c>
      <c r="F36" t="n">
        <v>53.74</v>
      </c>
      <c r="G36" t="n">
        <v>76.77</v>
      </c>
      <c r="H36" t="n">
        <v>1.16</v>
      </c>
      <c r="I36" t="n">
        <v>42</v>
      </c>
      <c r="J36" t="n">
        <v>144.73</v>
      </c>
      <c r="K36" t="n">
        <v>46.47</v>
      </c>
      <c r="L36" t="n">
        <v>9.5</v>
      </c>
      <c r="M36" t="n">
        <v>40</v>
      </c>
      <c r="N36" t="n">
        <v>23.77</v>
      </c>
      <c r="O36" t="n">
        <v>18084.43</v>
      </c>
      <c r="P36" t="n">
        <v>541.38</v>
      </c>
      <c r="Q36" t="n">
        <v>1367.36</v>
      </c>
      <c r="R36" t="n">
        <v>144.28</v>
      </c>
      <c r="S36" t="n">
        <v>104.26</v>
      </c>
      <c r="T36" t="n">
        <v>18986.22</v>
      </c>
      <c r="U36" t="n">
        <v>0.72</v>
      </c>
      <c r="V36" t="n">
        <v>0.89</v>
      </c>
      <c r="W36" t="n">
        <v>20.71</v>
      </c>
      <c r="X36" t="n">
        <v>1.16</v>
      </c>
      <c r="Y36" t="n">
        <v>1</v>
      </c>
      <c r="Z36" t="n">
        <v>10</v>
      </c>
      <c r="AA36" t="n">
        <v>1206.2582720081</v>
      </c>
      <c r="AB36" t="n">
        <v>1650.455784120621</v>
      </c>
      <c r="AC36" t="n">
        <v>1492.93860051339</v>
      </c>
      <c r="AD36" t="n">
        <v>1206258.2720081</v>
      </c>
      <c r="AE36" t="n">
        <v>1650455.784120621</v>
      </c>
      <c r="AF36" t="n">
        <v>2.827503165421206e-06</v>
      </c>
      <c r="AG36" t="n">
        <v>2.3775</v>
      </c>
      <c r="AH36" t="n">
        <v>1492938.60051339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1.7542</v>
      </c>
      <c r="E37" t="n">
        <v>57</v>
      </c>
      <c r="F37" t="n">
        <v>53.71</v>
      </c>
      <c r="G37" t="n">
        <v>78.59999999999999</v>
      </c>
      <c r="H37" t="n">
        <v>1.19</v>
      </c>
      <c r="I37" t="n">
        <v>41</v>
      </c>
      <c r="J37" t="n">
        <v>145.08</v>
      </c>
      <c r="K37" t="n">
        <v>46.47</v>
      </c>
      <c r="L37" t="n">
        <v>9.75</v>
      </c>
      <c r="M37" t="n">
        <v>39</v>
      </c>
      <c r="N37" t="n">
        <v>23.86</v>
      </c>
      <c r="O37" t="n">
        <v>18126.77</v>
      </c>
      <c r="P37" t="n">
        <v>539.08</v>
      </c>
      <c r="Q37" t="n">
        <v>1367.35</v>
      </c>
      <c r="R37" t="n">
        <v>143.41</v>
      </c>
      <c r="S37" t="n">
        <v>104.26</v>
      </c>
      <c r="T37" t="n">
        <v>18557.44</v>
      </c>
      <c r="U37" t="n">
        <v>0.73</v>
      </c>
      <c r="V37" t="n">
        <v>0.89</v>
      </c>
      <c r="W37" t="n">
        <v>20.71</v>
      </c>
      <c r="X37" t="n">
        <v>1.13</v>
      </c>
      <c r="Y37" t="n">
        <v>1</v>
      </c>
      <c r="Z37" t="n">
        <v>10</v>
      </c>
      <c r="AA37" t="n">
        <v>1201.674884556974</v>
      </c>
      <c r="AB37" t="n">
        <v>1644.184591205208</v>
      </c>
      <c r="AC37" t="n">
        <v>1487.26592144815</v>
      </c>
      <c r="AD37" t="n">
        <v>1201674.884556974</v>
      </c>
      <c r="AE37" t="n">
        <v>1644184.591205208</v>
      </c>
      <c r="AF37" t="n">
        <v>2.830245964497506e-06</v>
      </c>
      <c r="AG37" t="n">
        <v>2.375</v>
      </c>
      <c r="AH37" t="n">
        <v>1487265.921448149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1.7553</v>
      </c>
      <c r="E38" t="n">
        <v>56.97</v>
      </c>
      <c r="F38" t="n">
        <v>53.7</v>
      </c>
      <c r="G38" t="n">
        <v>80.55</v>
      </c>
      <c r="H38" t="n">
        <v>1.22</v>
      </c>
      <c r="I38" t="n">
        <v>40</v>
      </c>
      <c r="J38" t="n">
        <v>145.42</v>
      </c>
      <c r="K38" t="n">
        <v>46.47</v>
      </c>
      <c r="L38" t="n">
        <v>10</v>
      </c>
      <c r="M38" t="n">
        <v>38</v>
      </c>
      <c r="N38" t="n">
        <v>23.95</v>
      </c>
      <c r="O38" t="n">
        <v>18169.15</v>
      </c>
      <c r="P38" t="n">
        <v>538.12</v>
      </c>
      <c r="Q38" t="n">
        <v>1367.21</v>
      </c>
      <c r="R38" t="n">
        <v>143.15</v>
      </c>
      <c r="S38" t="n">
        <v>104.26</v>
      </c>
      <c r="T38" t="n">
        <v>18428.81</v>
      </c>
      <c r="U38" t="n">
        <v>0.73</v>
      </c>
      <c r="V38" t="n">
        <v>0.89</v>
      </c>
      <c r="W38" t="n">
        <v>20.71</v>
      </c>
      <c r="X38" t="n">
        <v>1.13</v>
      </c>
      <c r="Y38" t="n">
        <v>1</v>
      </c>
      <c r="Z38" t="n">
        <v>10</v>
      </c>
      <c r="AA38" t="n">
        <v>1199.521309330331</v>
      </c>
      <c r="AB38" t="n">
        <v>1641.237974571081</v>
      </c>
      <c r="AC38" t="n">
        <v>1484.600525769981</v>
      </c>
      <c r="AD38" t="n">
        <v>1199521.309330331</v>
      </c>
      <c r="AE38" t="n">
        <v>1641237.974571081</v>
      </c>
      <c r="AF38" t="n">
        <v>2.832020716840995e-06</v>
      </c>
      <c r="AG38" t="n">
        <v>2.37375</v>
      </c>
      <c r="AH38" t="n">
        <v>1484600.525769981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1.7569</v>
      </c>
      <c r="E39" t="n">
        <v>56.92</v>
      </c>
      <c r="F39" t="n">
        <v>53.68</v>
      </c>
      <c r="G39" t="n">
        <v>82.58</v>
      </c>
      <c r="H39" t="n">
        <v>1.24</v>
      </c>
      <c r="I39" t="n">
        <v>39</v>
      </c>
      <c r="J39" t="n">
        <v>145.76</v>
      </c>
      <c r="K39" t="n">
        <v>46.47</v>
      </c>
      <c r="L39" t="n">
        <v>10.25</v>
      </c>
      <c r="M39" t="n">
        <v>37</v>
      </c>
      <c r="N39" t="n">
        <v>24.05</v>
      </c>
      <c r="O39" t="n">
        <v>18211.56</v>
      </c>
      <c r="P39" t="n">
        <v>536.03</v>
      </c>
      <c r="Q39" t="n">
        <v>1367.24</v>
      </c>
      <c r="R39" t="n">
        <v>142.09</v>
      </c>
      <c r="S39" t="n">
        <v>104.26</v>
      </c>
      <c r="T39" t="n">
        <v>17905.18</v>
      </c>
      <c r="U39" t="n">
        <v>0.73</v>
      </c>
      <c r="V39" t="n">
        <v>0.89</v>
      </c>
      <c r="W39" t="n">
        <v>20.71</v>
      </c>
      <c r="X39" t="n">
        <v>1.1</v>
      </c>
      <c r="Y39" t="n">
        <v>1</v>
      </c>
      <c r="Z39" t="n">
        <v>10</v>
      </c>
      <c r="AA39" t="n">
        <v>1195.392151493136</v>
      </c>
      <c r="AB39" t="n">
        <v>1635.588278652644</v>
      </c>
      <c r="AC39" t="n">
        <v>1479.490028900601</v>
      </c>
      <c r="AD39" t="n">
        <v>1195392.151493136</v>
      </c>
      <c r="AE39" t="n">
        <v>1635588.278652644</v>
      </c>
      <c r="AF39" t="n">
        <v>2.834602174795159e-06</v>
      </c>
      <c r="AG39" t="n">
        <v>2.371666666666667</v>
      </c>
      <c r="AH39" t="n">
        <v>1479490.028900601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1.7589</v>
      </c>
      <c r="E40" t="n">
        <v>56.86</v>
      </c>
      <c r="F40" t="n">
        <v>53.64</v>
      </c>
      <c r="G40" t="n">
        <v>84.7</v>
      </c>
      <c r="H40" t="n">
        <v>1.27</v>
      </c>
      <c r="I40" t="n">
        <v>38</v>
      </c>
      <c r="J40" t="n">
        <v>146.11</v>
      </c>
      <c r="K40" t="n">
        <v>46.47</v>
      </c>
      <c r="L40" t="n">
        <v>10.5</v>
      </c>
      <c r="M40" t="n">
        <v>36</v>
      </c>
      <c r="N40" t="n">
        <v>24.14</v>
      </c>
      <c r="O40" t="n">
        <v>18254.01</v>
      </c>
      <c r="P40" t="n">
        <v>532.86</v>
      </c>
      <c r="Q40" t="n">
        <v>1367.23</v>
      </c>
      <c r="R40" t="n">
        <v>141.08</v>
      </c>
      <c r="S40" t="n">
        <v>104.26</v>
      </c>
      <c r="T40" t="n">
        <v>17405.81</v>
      </c>
      <c r="U40" t="n">
        <v>0.74</v>
      </c>
      <c r="V40" t="n">
        <v>0.89</v>
      </c>
      <c r="W40" t="n">
        <v>20.71</v>
      </c>
      <c r="X40" t="n">
        <v>1.06</v>
      </c>
      <c r="Y40" t="n">
        <v>1</v>
      </c>
      <c r="Z40" t="n">
        <v>10</v>
      </c>
      <c r="AA40" t="n">
        <v>1189.354571080908</v>
      </c>
      <c r="AB40" t="n">
        <v>1627.327394773385</v>
      </c>
      <c r="AC40" t="n">
        <v>1472.017552184555</v>
      </c>
      <c r="AD40" t="n">
        <v>1189354.571080908</v>
      </c>
      <c r="AE40" t="n">
        <v>1627327.394773385</v>
      </c>
      <c r="AF40" t="n">
        <v>2.837828997237866e-06</v>
      </c>
      <c r="AG40" t="n">
        <v>2.369166666666667</v>
      </c>
      <c r="AH40" t="n">
        <v>1472017.552184555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1.7599</v>
      </c>
      <c r="E41" t="n">
        <v>56.82</v>
      </c>
      <c r="F41" t="n">
        <v>53.63</v>
      </c>
      <c r="G41" t="n">
        <v>86.97</v>
      </c>
      <c r="H41" t="n">
        <v>1.3</v>
      </c>
      <c r="I41" t="n">
        <v>37</v>
      </c>
      <c r="J41" t="n">
        <v>146.45</v>
      </c>
      <c r="K41" t="n">
        <v>46.47</v>
      </c>
      <c r="L41" t="n">
        <v>10.75</v>
      </c>
      <c r="M41" t="n">
        <v>35</v>
      </c>
      <c r="N41" t="n">
        <v>24.24</v>
      </c>
      <c r="O41" t="n">
        <v>18296.48</v>
      </c>
      <c r="P41" t="n">
        <v>531.5599999999999</v>
      </c>
      <c r="Q41" t="n">
        <v>1367.36</v>
      </c>
      <c r="R41" t="n">
        <v>140.81</v>
      </c>
      <c r="S41" t="n">
        <v>104.26</v>
      </c>
      <c r="T41" t="n">
        <v>17274.32</v>
      </c>
      <c r="U41" t="n">
        <v>0.74</v>
      </c>
      <c r="V41" t="n">
        <v>0.89</v>
      </c>
      <c r="W41" t="n">
        <v>20.71</v>
      </c>
      <c r="X41" t="n">
        <v>1.05</v>
      </c>
      <c r="Y41" t="n">
        <v>1</v>
      </c>
      <c r="Z41" t="n">
        <v>10</v>
      </c>
      <c r="AA41" t="n">
        <v>1186.80926754848</v>
      </c>
      <c r="AB41" t="n">
        <v>1623.844798189449</v>
      </c>
      <c r="AC41" t="n">
        <v>1468.867329730735</v>
      </c>
      <c r="AD41" t="n">
        <v>1186809.26754848</v>
      </c>
      <c r="AE41" t="n">
        <v>1623844.798189448</v>
      </c>
      <c r="AF41" t="n">
        <v>2.839442408459219e-06</v>
      </c>
      <c r="AG41" t="n">
        <v>2.3675</v>
      </c>
      <c r="AH41" t="n">
        <v>1468867.329730735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1.7626</v>
      </c>
      <c r="E42" t="n">
        <v>56.73</v>
      </c>
      <c r="F42" t="n">
        <v>53.57</v>
      </c>
      <c r="G42" t="n">
        <v>89.29000000000001</v>
      </c>
      <c r="H42" t="n">
        <v>1.33</v>
      </c>
      <c r="I42" t="n">
        <v>36</v>
      </c>
      <c r="J42" t="n">
        <v>146.8</v>
      </c>
      <c r="K42" t="n">
        <v>46.47</v>
      </c>
      <c r="L42" t="n">
        <v>11</v>
      </c>
      <c r="M42" t="n">
        <v>34</v>
      </c>
      <c r="N42" t="n">
        <v>24.33</v>
      </c>
      <c r="O42" t="n">
        <v>18338.99</v>
      </c>
      <c r="P42" t="n">
        <v>528.75</v>
      </c>
      <c r="Q42" t="n">
        <v>1367.27</v>
      </c>
      <c r="R42" t="n">
        <v>138.97</v>
      </c>
      <c r="S42" t="n">
        <v>104.26</v>
      </c>
      <c r="T42" t="n">
        <v>16360.77</v>
      </c>
      <c r="U42" t="n">
        <v>0.75</v>
      </c>
      <c r="V42" t="n">
        <v>0.89</v>
      </c>
      <c r="W42" t="n">
        <v>20.7</v>
      </c>
      <c r="X42" t="n">
        <v>0.99</v>
      </c>
      <c r="Y42" t="n">
        <v>1</v>
      </c>
      <c r="Z42" t="n">
        <v>10</v>
      </c>
      <c r="AA42" t="n">
        <v>1180.65325440066</v>
      </c>
      <c r="AB42" t="n">
        <v>1615.42186941647</v>
      </c>
      <c r="AC42" t="n">
        <v>1461.248273458195</v>
      </c>
      <c r="AD42" t="n">
        <v>1180653.25440066</v>
      </c>
      <c r="AE42" t="n">
        <v>1615421.86941647</v>
      </c>
      <c r="AF42" t="n">
        <v>2.843798618756872e-06</v>
      </c>
      <c r="AG42" t="n">
        <v>2.36375</v>
      </c>
      <c r="AH42" t="n">
        <v>1461248.273458195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1.7628</v>
      </c>
      <c r="E43" t="n">
        <v>56.73</v>
      </c>
      <c r="F43" t="n">
        <v>53.6</v>
      </c>
      <c r="G43" t="n">
        <v>91.88</v>
      </c>
      <c r="H43" t="n">
        <v>1.35</v>
      </c>
      <c r="I43" t="n">
        <v>35</v>
      </c>
      <c r="J43" t="n">
        <v>147.14</v>
      </c>
      <c r="K43" t="n">
        <v>46.47</v>
      </c>
      <c r="L43" t="n">
        <v>11.25</v>
      </c>
      <c r="M43" t="n">
        <v>33</v>
      </c>
      <c r="N43" t="n">
        <v>24.43</v>
      </c>
      <c r="O43" t="n">
        <v>18381.53</v>
      </c>
      <c r="P43" t="n">
        <v>527.6900000000001</v>
      </c>
      <c r="Q43" t="n">
        <v>1367.35</v>
      </c>
      <c r="R43" t="n">
        <v>139.65</v>
      </c>
      <c r="S43" t="n">
        <v>104.26</v>
      </c>
      <c r="T43" t="n">
        <v>16707.12</v>
      </c>
      <c r="U43" t="n">
        <v>0.75</v>
      </c>
      <c r="V43" t="n">
        <v>0.89</v>
      </c>
      <c r="W43" t="n">
        <v>20.7</v>
      </c>
      <c r="X43" t="n">
        <v>1.02</v>
      </c>
      <c r="Y43" t="n">
        <v>1</v>
      </c>
      <c r="Z43" t="n">
        <v>10</v>
      </c>
      <c r="AA43" t="n">
        <v>1179.309137644986</v>
      </c>
      <c r="AB43" t="n">
        <v>1613.58278957311</v>
      </c>
      <c r="AC43" t="n">
        <v>1459.58471281392</v>
      </c>
      <c r="AD43" t="n">
        <v>1179309.137644986</v>
      </c>
      <c r="AE43" t="n">
        <v>1613582.78957311</v>
      </c>
      <c r="AF43" t="n">
        <v>2.844121301001142e-06</v>
      </c>
      <c r="AG43" t="n">
        <v>2.36375</v>
      </c>
      <c r="AH43" t="n">
        <v>1459584.71281392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1.7661</v>
      </c>
      <c r="E44" t="n">
        <v>56.62</v>
      </c>
      <c r="F44" t="n">
        <v>53.52</v>
      </c>
      <c r="G44" t="n">
        <v>94.44</v>
      </c>
      <c r="H44" t="n">
        <v>1.38</v>
      </c>
      <c r="I44" t="n">
        <v>34</v>
      </c>
      <c r="J44" t="n">
        <v>147.49</v>
      </c>
      <c r="K44" t="n">
        <v>46.47</v>
      </c>
      <c r="L44" t="n">
        <v>11.5</v>
      </c>
      <c r="M44" t="n">
        <v>32</v>
      </c>
      <c r="N44" t="n">
        <v>24.52</v>
      </c>
      <c r="O44" t="n">
        <v>18424.11</v>
      </c>
      <c r="P44" t="n">
        <v>524.1900000000001</v>
      </c>
      <c r="Q44" t="n">
        <v>1367.29</v>
      </c>
      <c r="R44" t="n">
        <v>137.35</v>
      </c>
      <c r="S44" t="n">
        <v>104.26</v>
      </c>
      <c r="T44" t="n">
        <v>15558.77</v>
      </c>
      <c r="U44" t="n">
        <v>0.76</v>
      </c>
      <c r="V44" t="n">
        <v>0.9</v>
      </c>
      <c r="W44" t="n">
        <v>20.69</v>
      </c>
      <c r="X44" t="n">
        <v>0.9399999999999999</v>
      </c>
      <c r="Y44" t="n">
        <v>1</v>
      </c>
      <c r="Z44" t="n">
        <v>10</v>
      </c>
      <c r="AA44" t="n">
        <v>1171.670548610868</v>
      </c>
      <c r="AB44" t="n">
        <v>1603.131335065865</v>
      </c>
      <c r="AC44" t="n">
        <v>1450.130730456139</v>
      </c>
      <c r="AD44" t="n">
        <v>1171670.548610868</v>
      </c>
      <c r="AE44" t="n">
        <v>1603131.335065865</v>
      </c>
      <c r="AF44" t="n">
        <v>2.849445558031608e-06</v>
      </c>
      <c r="AG44" t="n">
        <v>2.359166666666666</v>
      </c>
      <c r="AH44" t="n">
        <v>1450130.730456138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1.7673</v>
      </c>
      <c r="E45" t="n">
        <v>56.58</v>
      </c>
      <c r="F45" t="n">
        <v>53.51</v>
      </c>
      <c r="G45" t="n">
        <v>97.28</v>
      </c>
      <c r="H45" t="n">
        <v>1.41</v>
      </c>
      <c r="I45" t="n">
        <v>33</v>
      </c>
      <c r="J45" t="n">
        <v>147.83</v>
      </c>
      <c r="K45" t="n">
        <v>46.47</v>
      </c>
      <c r="L45" t="n">
        <v>11.75</v>
      </c>
      <c r="M45" t="n">
        <v>31</v>
      </c>
      <c r="N45" t="n">
        <v>24.62</v>
      </c>
      <c r="O45" t="n">
        <v>18466.71</v>
      </c>
      <c r="P45" t="n">
        <v>522.54</v>
      </c>
      <c r="Q45" t="n">
        <v>1367.22</v>
      </c>
      <c r="R45" t="n">
        <v>136.44</v>
      </c>
      <c r="S45" t="n">
        <v>104.26</v>
      </c>
      <c r="T45" t="n">
        <v>15111.56</v>
      </c>
      <c r="U45" t="n">
        <v>0.76</v>
      </c>
      <c r="V45" t="n">
        <v>0.9</v>
      </c>
      <c r="W45" t="n">
        <v>20.7</v>
      </c>
      <c r="X45" t="n">
        <v>0.93</v>
      </c>
      <c r="Y45" t="n">
        <v>1</v>
      </c>
      <c r="Z45" t="n">
        <v>10</v>
      </c>
      <c r="AA45" t="n">
        <v>1168.536888638677</v>
      </c>
      <c r="AB45" t="n">
        <v>1598.843723244593</v>
      </c>
      <c r="AC45" t="n">
        <v>1446.252322289387</v>
      </c>
      <c r="AD45" t="n">
        <v>1168536.888638677</v>
      </c>
      <c r="AE45" t="n">
        <v>1598843.723244593</v>
      </c>
      <c r="AF45" t="n">
        <v>2.851381651497231e-06</v>
      </c>
      <c r="AG45" t="n">
        <v>2.3575</v>
      </c>
      <c r="AH45" t="n">
        <v>1446252.322289387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1.7678</v>
      </c>
      <c r="E46" t="n">
        <v>56.57</v>
      </c>
      <c r="F46" t="n">
        <v>53.49</v>
      </c>
      <c r="G46" t="n">
        <v>97.25</v>
      </c>
      <c r="H46" t="n">
        <v>1.43</v>
      </c>
      <c r="I46" t="n">
        <v>33</v>
      </c>
      <c r="J46" t="n">
        <v>148.18</v>
      </c>
      <c r="K46" t="n">
        <v>46.47</v>
      </c>
      <c r="L46" t="n">
        <v>12</v>
      </c>
      <c r="M46" t="n">
        <v>31</v>
      </c>
      <c r="N46" t="n">
        <v>24.71</v>
      </c>
      <c r="O46" t="n">
        <v>18509.36</v>
      </c>
      <c r="P46" t="n">
        <v>520.59</v>
      </c>
      <c r="Q46" t="n">
        <v>1367.22</v>
      </c>
      <c r="R46" t="n">
        <v>136.2</v>
      </c>
      <c r="S46" t="n">
        <v>104.26</v>
      </c>
      <c r="T46" t="n">
        <v>14989.09</v>
      </c>
      <c r="U46" t="n">
        <v>0.77</v>
      </c>
      <c r="V46" t="n">
        <v>0.9</v>
      </c>
      <c r="W46" t="n">
        <v>20.7</v>
      </c>
      <c r="X46" t="n">
        <v>0.91</v>
      </c>
      <c r="Y46" t="n">
        <v>1</v>
      </c>
      <c r="Z46" t="n">
        <v>10</v>
      </c>
      <c r="AA46" t="n">
        <v>1165.380666926687</v>
      </c>
      <c r="AB46" t="n">
        <v>1594.525241455574</v>
      </c>
      <c r="AC46" t="n">
        <v>1442.345990341285</v>
      </c>
      <c r="AD46" t="n">
        <v>1165380.666926687</v>
      </c>
      <c r="AE46" t="n">
        <v>1594525.241455574</v>
      </c>
      <c r="AF46" t="n">
        <v>2.852188357107908e-06</v>
      </c>
      <c r="AG46" t="n">
        <v>2.357083333333333</v>
      </c>
      <c r="AH46" t="n">
        <v>1442345.990341285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1.7698</v>
      </c>
      <c r="E47" t="n">
        <v>56.5</v>
      </c>
      <c r="F47" t="n">
        <v>53.45</v>
      </c>
      <c r="G47" t="n">
        <v>100.22</v>
      </c>
      <c r="H47" t="n">
        <v>1.46</v>
      </c>
      <c r="I47" t="n">
        <v>32</v>
      </c>
      <c r="J47" t="n">
        <v>148.52</v>
      </c>
      <c r="K47" t="n">
        <v>46.47</v>
      </c>
      <c r="L47" t="n">
        <v>12.25</v>
      </c>
      <c r="M47" t="n">
        <v>30</v>
      </c>
      <c r="N47" t="n">
        <v>24.81</v>
      </c>
      <c r="O47" t="n">
        <v>18552.03</v>
      </c>
      <c r="P47" t="n">
        <v>517.88</v>
      </c>
      <c r="Q47" t="n">
        <v>1367.2</v>
      </c>
      <c r="R47" t="n">
        <v>135.28</v>
      </c>
      <c r="S47" t="n">
        <v>104.26</v>
      </c>
      <c r="T47" t="n">
        <v>14537.14</v>
      </c>
      <c r="U47" t="n">
        <v>0.77</v>
      </c>
      <c r="V47" t="n">
        <v>0.9</v>
      </c>
      <c r="W47" t="n">
        <v>20.69</v>
      </c>
      <c r="X47" t="n">
        <v>0.88</v>
      </c>
      <c r="Y47" t="n">
        <v>1</v>
      </c>
      <c r="Z47" t="n">
        <v>10</v>
      </c>
      <c r="AA47" t="n">
        <v>1160.038577829971</v>
      </c>
      <c r="AB47" t="n">
        <v>1587.215959477109</v>
      </c>
      <c r="AC47" t="n">
        <v>1435.734295976203</v>
      </c>
      <c r="AD47" t="n">
        <v>1160038.577829971</v>
      </c>
      <c r="AE47" t="n">
        <v>1587215.959477109</v>
      </c>
      <c r="AF47" t="n">
        <v>2.855415179550614e-06</v>
      </c>
      <c r="AG47" t="n">
        <v>2.354166666666667</v>
      </c>
      <c r="AH47" t="n">
        <v>1435734.295976203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1.7715</v>
      </c>
      <c r="E48" t="n">
        <v>56.45</v>
      </c>
      <c r="F48" t="n">
        <v>53.43</v>
      </c>
      <c r="G48" t="n">
        <v>103.4</v>
      </c>
      <c r="H48" t="n">
        <v>1.49</v>
      </c>
      <c r="I48" t="n">
        <v>31</v>
      </c>
      <c r="J48" t="n">
        <v>148.87</v>
      </c>
      <c r="K48" t="n">
        <v>46.47</v>
      </c>
      <c r="L48" t="n">
        <v>12.5</v>
      </c>
      <c r="M48" t="n">
        <v>29</v>
      </c>
      <c r="N48" t="n">
        <v>24.9</v>
      </c>
      <c r="O48" t="n">
        <v>18594.74</v>
      </c>
      <c r="P48" t="n">
        <v>516.85</v>
      </c>
      <c r="Q48" t="n">
        <v>1367.16</v>
      </c>
      <c r="R48" t="n">
        <v>134.17</v>
      </c>
      <c r="S48" t="n">
        <v>104.26</v>
      </c>
      <c r="T48" t="n">
        <v>13984.08</v>
      </c>
      <c r="U48" t="n">
        <v>0.78</v>
      </c>
      <c r="V48" t="n">
        <v>0.9</v>
      </c>
      <c r="W48" t="n">
        <v>20.69</v>
      </c>
      <c r="X48" t="n">
        <v>0.85</v>
      </c>
      <c r="Y48" t="n">
        <v>1</v>
      </c>
      <c r="Z48" t="n">
        <v>10</v>
      </c>
      <c r="AA48" t="n">
        <v>1157.361865088445</v>
      </c>
      <c r="AB48" t="n">
        <v>1583.553563015921</v>
      </c>
      <c r="AC48" t="n">
        <v>1432.421433493065</v>
      </c>
      <c r="AD48" t="n">
        <v>1157361.865088445</v>
      </c>
      <c r="AE48" t="n">
        <v>1583553.563015921</v>
      </c>
      <c r="AF48" t="n">
        <v>2.858157978626914e-06</v>
      </c>
      <c r="AG48" t="n">
        <v>2.352083333333333</v>
      </c>
      <c r="AH48" t="n">
        <v>1432421.433493065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1.7731</v>
      </c>
      <c r="E49" t="n">
        <v>56.4</v>
      </c>
      <c r="F49" t="n">
        <v>53.4</v>
      </c>
      <c r="G49" t="n">
        <v>106.8</v>
      </c>
      <c r="H49" t="n">
        <v>1.51</v>
      </c>
      <c r="I49" t="n">
        <v>30</v>
      </c>
      <c r="J49" t="n">
        <v>149.22</v>
      </c>
      <c r="K49" t="n">
        <v>46.47</v>
      </c>
      <c r="L49" t="n">
        <v>12.75</v>
      </c>
      <c r="M49" t="n">
        <v>28</v>
      </c>
      <c r="N49" t="n">
        <v>25</v>
      </c>
      <c r="O49" t="n">
        <v>18637.48</v>
      </c>
      <c r="P49" t="n">
        <v>513.95</v>
      </c>
      <c r="Q49" t="n">
        <v>1367.18</v>
      </c>
      <c r="R49" t="n">
        <v>133.3</v>
      </c>
      <c r="S49" t="n">
        <v>104.26</v>
      </c>
      <c r="T49" t="n">
        <v>13554.98</v>
      </c>
      <c r="U49" t="n">
        <v>0.78</v>
      </c>
      <c r="V49" t="n">
        <v>0.9</v>
      </c>
      <c r="W49" t="n">
        <v>20.69</v>
      </c>
      <c r="X49" t="n">
        <v>0.82</v>
      </c>
      <c r="Y49" t="n">
        <v>1</v>
      </c>
      <c r="Z49" t="n">
        <v>10</v>
      </c>
      <c r="AA49" t="n">
        <v>1152.123172410335</v>
      </c>
      <c r="AB49" t="n">
        <v>1576.38575257892</v>
      </c>
      <c r="AC49" t="n">
        <v>1425.937708824087</v>
      </c>
      <c r="AD49" t="n">
        <v>1152123.172410335</v>
      </c>
      <c r="AE49" t="n">
        <v>1576385.75257892</v>
      </c>
      <c r="AF49" t="n">
        <v>2.860739436581079e-06</v>
      </c>
      <c r="AG49" t="n">
        <v>2.35</v>
      </c>
      <c r="AH49" t="n">
        <v>1425937.708824087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1.7728</v>
      </c>
      <c r="E50" t="n">
        <v>56.41</v>
      </c>
      <c r="F50" t="n">
        <v>53.41</v>
      </c>
      <c r="G50" t="n">
        <v>106.82</v>
      </c>
      <c r="H50" t="n">
        <v>1.54</v>
      </c>
      <c r="I50" t="n">
        <v>30</v>
      </c>
      <c r="J50" t="n">
        <v>149.56</v>
      </c>
      <c r="K50" t="n">
        <v>46.47</v>
      </c>
      <c r="L50" t="n">
        <v>13</v>
      </c>
      <c r="M50" t="n">
        <v>28</v>
      </c>
      <c r="N50" t="n">
        <v>25.1</v>
      </c>
      <c r="O50" t="n">
        <v>18680.25</v>
      </c>
      <c r="P50" t="n">
        <v>512.14</v>
      </c>
      <c r="Q50" t="n">
        <v>1367.28</v>
      </c>
      <c r="R50" t="n">
        <v>133.68</v>
      </c>
      <c r="S50" t="n">
        <v>104.26</v>
      </c>
      <c r="T50" t="n">
        <v>13747.54</v>
      </c>
      <c r="U50" t="n">
        <v>0.78</v>
      </c>
      <c r="V50" t="n">
        <v>0.9</v>
      </c>
      <c r="W50" t="n">
        <v>20.69</v>
      </c>
      <c r="X50" t="n">
        <v>0.83</v>
      </c>
      <c r="Y50" t="n">
        <v>1</v>
      </c>
      <c r="Z50" t="n">
        <v>10</v>
      </c>
      <c r="AA50" t="n">
        <v>1149.928733894529</v>
      </c>
      <c r="AB50" t="n">
        <v>1573.383224989801</v>
      </c>
      <c r="AC50" t="n">
        <v>1423.221738253999</v>
      </c>
      <c r="AD50" t="n">
        <v>1149928.733894529</v>
      </c>
      <c r="AE50" t="n">
        <v>1573383.2249898</v>
      </c>
      <c r="AF50" t="n">
        <v>2.860255413214673e-06</v>
      </c>
      <c r="AG50" t="n">
        <v>2.350416666666666</v>
      </c>
      <c r="AH50" t="n">
        <v>1423221.738253999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1.7746</v>
      </c>
      <c r="E51" t="n">
        <v>56.35</v>
      </c>
      <c r="F51" t="n">
        <v>53.38</v>
      </c>
      <c r="G51" t="n">
        <v>110.44</v>
      </c>
      <c r="H51" t="n">
        <v>1.56</v>
      </c>
      <c r="I51" t="n">
        <v>29</v>
      </c>
      <c r="J51" t="n">
        <v>149.91</v>
      </c>
      <c r="K51" t="n">
        <v>46.47</v>
      </c>
      <c r="L51" t="n">
        <v>13.25</v>
      </c>
      <c r="M51" t="n">
        <v>27</v>
      </c>
      <c r="N51" t="n">
        <v>25.19</v>
      </c>
      <c r="O51" t="n">
        <v>18723.06</v>
      </c>
      <c r="P51" t="n">
        <v>510.8</v>
      </c>
      <c r="Q51" t="n">
        <v>1367.21</v>
      </c>
      <c r="R51" t="n">
        <v>132.5</v>
      </c>
      <c r="S51" t="n">
        <v>104.26</v>
      </c>
      <c r="T51" t="n">
        <v>13161.03</v>
      </c>
      <c r="U51" t="n">
        <v>0.79</v>
      </c>
      <c r="V51" t="n">
        <v>0.9</v>
      </c>
      <c r="W51" t="n">
        <v>20.69</v>
      </c>
      <c r="X51" t="n">
        <v>0.8</v>
      </c>
      <c r="Y51" t="n">
        <v>1</v>
      </c>
      <c r="Z51" t="n">
        <v>10</v>
      </c>
      <c r="AA51" t="n">
        <v>1146.696421366214</v>
      </c>
      <c r="AB51" t="n">
        <v>1568.960632388995</v>
      </c>
      <c r="AC51" t="n">
        <v>1419.221231683867</v>
      </c>
      <c r="AD51" t="n">
        <v>1146696.421366214</v>
      </c>
      <c r="AE51" t="n">
        <v>1568960.632388995</v>
      </c>
      <c r="AF51" t="n">
        <v>2.863159553413108e-06</v>
      </c>
      <c r="AG51" t="n">
        <v>2.347916666666667</v>
      </c>
      <c r="AH51" t="n">
        <v>1419221.231683867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1.7758</v>
      </c>
      <c r="E52" t="n">
        <v>56.31</v>
      </c>
      <c r="F52" t="n">
        <v>53.37</v>
      </c>
      <c r="G52" t="n">
        <v>114.37</v>
      </c>
      <c r="H52" t="n">
        <v>1.59</v>
      </c>
      <c r="I52" t="n">
        <v>28</v>
      </c>
      <c r="J52" t="n">
        <v>150.26</v>
      </c>
      <c r="K52" t="n">
        <v>46.47</v>
      </c>
      <c r="L52" t="n">
        <v>13.5</v>
      </c>
      <c r="M52" t="n">
        <v>26</v>
      </c>
      <c r="N52" t="n">
        <v>25.29</v>
      </c>
      <c r="O52" t="n">
        <v>18765.9</v>
      </c>
      <c r="P52" t="n">
        <v>508.19</v>
      </c>
      <c r="Q52" t="n">
        <v>1367.22</v>
      </c>
      <c r="R52" t="n">
        <v>132.35</v>
      </c>
      <c r="S52" t="n">
        <v>104.26</v>
      </c>
      <c r="T52" t="n">
        <v>13090.2</v>
      </c>
      <c r="U52" t="n">
        <v>0.79</v>
      </c>
      <c r="V52" t="n">
        <v>0.9</v>
      </c>
      <c r="W52" t="n">
        <v>20.69</v>
      </c>
      <c r="X52" t="n">
        <v>0.79</v>
      </c>
      <c r="Y52" t="n">
        <v>1</v>
      </c>
      <c r="Z52" t="n">
        <v>10</v>
      </c>
      <c r="AA52" t="n">
        <v>1142.286964736745</v>
      </c>
      <c r="AB52" t="n">
        <v>1562.927419297059</v>
      </c>
      <c r="AC52" t="n">
        <v>1413.763819981757</v>
      </c>
      <c r="AD52" t="n">
        <v>1142286.964736745</v>
      </c>
      <c r="AE52" t="n">
        <v>1562927.419297059</v>
      </c>
      <c r="AF52" t="n">
        <v>2.865095646878732e-06</v>
      </c>
      <c r="AG52" t="n">
        <v>2.34625</v>
      </c>
      <c r="AH52" t="n">
        <v>1413763.819981757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1.7768</v>
      </c>
      <c r="E53" t="n">
        <v>56.28</v>
      </c>
      <c r="F53" t="n">
        <v>53.34</v>
      </c>
      <c r="G53" t="n">
        <v>114.3</v>
      </c>
      <c r="H53" t="n">
        <v>1.62</v>
      </c>
      <c r="I53" t="n">
        <v>28</v>
      </c>
      <c r="J53" t="n">
        <v>150.61</v>
      </c>
      <c r="K53" t="n">
        <v>46.47</v>
      </c>
      <c r="L53" t="n">
        <v>13.75</v>
      </c>
      <c r="M53" t="n">
        <v>26</v>
      </c>
      <c r="N53" t="n">
        <v>25.39</v>
      </c>
      <c r="O53" t="n">
        <v>18808.78</v>
      </c>
      <c r="P53" t="n">
        <v>505.97</v>
      </c>
      <c r="Q53" t="n">
        <v>1367.25</v>
      </c>
      <c r="R53" t="n">
        <v>131.07</v>
      </c>
      <c r="S53" t="n">
        <v>104.26</v>
      </c>
      <c r="T53" t="n">
        <v>12452.51</v>
      </c>
      <c r="U53" t="n">
        <v>0.8</v>
      </c>
      <c r="V53" t="n">
        <v>0.9</v>
      </c>
      <c r="W53" t="n">
        <v>20.69</v>
      </c>
      <c r="X53" t="n">
        <v>0.76</v>
      </c>
      <c r="Y53" t="n">
        <v>1</v>
      </c>
      <c r="Z53" t="n">
        <v>10</v>
      </c>
      <c r="AA53" t="n">
        <v>1138.383965238103</v>
      </c>
      <c r="AB53" t="n">
        <v>1557.587163194831</v>
      </c>
      <c r="AC53" t="n">
        <v>1408.933230426829</v>
      </c>
      <c r="AD53" t="n">
        <v>1138383.965238102</v>
      </c>
      <c r="AE53" t="n">
        <v>1557587.163194831</v>
      </c>
      <c r="AF53" t="n">
        <v>2.866709058100085e-06</v>
      </c>
      <c r="AG53" t="n">
        <v>2.345</v>
      </c>
      <c r="AH53" t="n">
        <v>1408933.230426829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1.7784</v>
      </c>
      <c r="E54" t="n">
        <v>56.23</v>
      </c>
      <c r="F54" t="n">
        <v>53.32</v>
      </c>
      <c r="G54" t="n">
        <v>118.48</v>
      </c>
      <c r="H54" t="n">
        <v>1.64</v>
      </c>
      <c r="I54" t="n">
        <v>27</v>
      </c>
      <c r="J54" t="n">
        <v>150.95</v>
      </c>
      <c r="K54" t="n">
        <v>46.47</v>
      </c>
      <c r="L54" t="n">
        <v>14</v>
      </c>
      <c r="M54" t="n">
        <v>25</v>
      </c>
      <c r="N54" t="n">
        <v>25.49</v>
      </c>
      <c r="O54" t="n">
        <v>18851.69</v>
      </c>
      <c r="P54" t="n">
        <v>503.71</v>
      </c>
      <c r="Q54" t="n">
        <v>1367.26</v>
      </c>
      <c r="R54" t="n">
        <v>130.36</v>
      </c>
      <c r="S54" t="n">
        <v>104.26</v>
      </c>
      <c r="T54" t="n">
        <v>12101.87</v>
      </c>
      <c r="U54" t="n">
        <v>0.8</v>
      </c>
      <c r="V54" t="n">
        <v>0.9</v>
      </c>
      <c r="W54" t="n">
        <v>20.69</v>
      </c>
      <c r="X54" t="n">
        <v>0.74</v>
      </c>
      <c r="Y54" t="n">
        <v>1</v>
      </c>
      <c r="Z54" t="n">
        <v>10</v>
      </c>
      <c r="AA54" t="n">
        <v>1134.128044690732</v>
      </c>
      <c r="AB54" t="n">
        <v>1551.764024943955</v>
      </c>
      <c r="AC54" t="n">
        <v>1403.665844317791</v>
      </c>
      <c r="AD54" t="n">
        <v>1134128.044690732</v>
      </c>
      <c r="AE54" t="n">
        <v>1551764.024943955</v>
      </c>
      <c r="AF54" t="n">
        <v>2.86929051605425e-06</v>
      </c>
      <c r="AG54" t="n">
        <v>2.342916666666667</v>
      </c>
      <c r="AH54" t="n">
        <v>1403665.844317791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1.7784</v>
      </c>
      <c r="E55" t="n">
        <v>56.23</v>
      </c>
      <c r="F55" t="n">
        <v>53.32</v>
      </c>
      <c r="G55" t="n">
        <v>118.48</v>
      </c>
      <c r="H55" t="n">
        <v>1.67</v>
      </c>
      <c r="I55" t="n">
        <v>27</v>
      </c>
      <c r="J55" t="n">
        <v>151.3</v>
      </c>
      <c r="K55" t="n">
        <v>46.47</v>
      </c>
      <c r="L55" t="n">
        <v>14.25</v>
      </c>
      <c r="M55" t="n">
        <v>25</v>
      </c>
      <c r="N55" t="n">
        <v>25.59</v>
      </c>
      <c r="O55" t="n">
        <v>18894.63</v>
      </c>
      <c r="P55" t="n">
        <v>499.22</v>
      </c>
      <c r="Q55" t="n">
        <v>1367.22</v>
      </c>
      <c r="R55" t="n">
        <v>130.7</v>
      </c>
      <c r="S55" t="n">
        <v>104.26</v>
      </c>
      <c r="T55" t="n">
        <v>12269.13</v>
      </c>
      <c r="U55" t="n">
        <v>0.8</v>
      </c>
      <c r="V55" t="n">
        <v>0.9</v>
      </c>
      <c r="W55" t="n">
        <v>20.68</v>
      </c>
      <c r="X55" t="n">
        <v>0.74</v>
      </c>
      <c r="Y55" t="n">
        <v>1</v>
      </c>
      <c r="Z55" t="n">
        <v>10</v>
      </c>
      <c r="AA55" t="n">
        <v>1128.021583460751</v>
      </c>
      <c r="AB55" t="n">
        <v>1543.408895291039</v>
      </c>
      <c r="AC55" t="n">
        <v>1396.108116512451</v>
      </c>
      <c r="AD55" t="n">
        <v>1128021.583460751</v>
      </c>
      <c r="AE55" t="n">
        <v>1543408.895291039</v>
      </c>
      <c r="AF55" t="n">
        <v>2.86929051605425e-06</v>
      </c>
      <c r="AG55" t="n">
        <v>2.342916666666667</v>
      </c>
      <c r="AH55" t="n">
        <v>1396108.116512451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1.7803</v>
      </c>
      <c r="E56" t="n">
        <v>56.17</v>
      </c>
      <c r="F56" t="n">
        <v>53.28</v>
      </c>
      <c r="G56" t="n">
        <v>122.96</v>
      </c>
      <c r="H56" t="n">
        <v>1.69</v>
      </c>
      <c r="I56" t="n">
        <v>26</v>
      </c>
      <c r="J56" t="n">
        <v>151.65</v>
      </c>
      <c r="K56" t="n">
        <v>46.47</v>
      </c>
      <c r="L56" t="n">
        <v>14.5</v>
      </c>
      <c r="M56" t="n">
        <v>24</v>
      </c>
      <c r="N56" t="n">
        <v>25.68</v>
      </c>
      <c r="O56" t="n">
        <v>18937.61</v>
      </c>
      <c r="P56" t="n">
        <v>499.93</v>
      </c>
      <c r="Q56" t="n">
        <v>1367.24</v>
      </c>
      <c r="R56" t="n">
        <v>129.57</v>
      </c>
      <c r="S56" t="n">
        <v>104.26</v>
      </c>
      <c r="T56" t="n">
        <v>11709.89</v>
      </c>
      <c r="U56" t="n">
        <v>0.8</v>
      </c>
      <c r="V56" t="n">
        <v>0.9</v>
      </c>
      <c r="W56" t="n">
        <v>20.68</v>
      </c>
      <c r="X56" t="n">
        <v>0.71</v>
      </c>
      <c r="Y56" t="n">
        <v>1</v>
      </c>
      <c r="Z56" t="n">
        <v>10</v>
      </c>
      <c r="AA56" t="n">
        <v>1127.464927378322</v>
      </c>
      <c r="AB56" t="n">
        <v>1542.647253881126</v>
      </c>
      <c r="AC56" t="n">
        <v>1395.41916508973</v>
      </c>
      <c r="AD56" t="n">
        <v>1127464.927378322</v>
      </c>
      <c r="AE56" t="n">
        <v>1542647.253881126</v>
      </c>
      <c r="AF56" t="n">
        <v>2.87235599737482e-06</v>
      </c>
      <c r="AG56" t="n">
        <v>2.340416666666667</v>
      </c>
      <c r="AH56" t="n">
        <v>1395419.16508973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1.7797</v>
      </c>
      <c r="E57" t="n">
        <v>56.19</v>
      </c>
      <c r="F57" t="n">
        <v>53.3</v>
      </c>
      <c r="G57" t="n">
        <v>123</v>
      </c>
      <c r="H57" t="n">
        <v>1.72</v>
      </c>
      <c r="I57" t="n">
        <v>26</v>
      </c>
      <c r="J57" t="n">
        <v>152</v>
      </c>
      <c r="K57" t="n">
        <v>46.47</v>
      </c>
      <c r="L57" t="n">
        <v>14.75</v>
      </c>
      <c r="M57" t="n">
        <v>24</v>
      </c>
      <c r="N57" t="n">
        <v>25.78</v>
      </c>
      <c r="O57" t="n">
        <v>18980.62</v>
      </c>
      <c r="P57" t="n">
        <v>495.54</v>
      </c>
      <c r="Q57" t="n">
        <v>1367.22</v>
      </c>
      <c r="R57" t="n">
        <v>130.24</v>
      </c>
      <c r="S57" t="n">
        <v>104.26</v>
      </c>
      <c r="T57" t="n">
        <v>12043.76</v>
      </c>
      <c r="U57" t="n">
        <v>0.8</v>
      </c>
      <c r="V57" t="n">
        <v>0.9</v>
      </c>
      <c r="W57" t="n">
        <v>20.68</v>
      </c>
      <c r="X57" t="n">
        <v>0.72</v>
      </c>
      <c r="Y57" t="n">
        <v>1</v>
      </c>
      <c r="Z57" t="n">
        <v>10</v>
      </c>
      <c r="AA57" t="n">
        <v>1122.038368849194</v>
      </c>
      <c r="AB57" t="n">
        <v>1535.222397098707</v>
      </c>
      <c r="AC57" t="n">
        <v>1388.702926217773</v>
      </c>
      <c r="AD57" t="n">
        <v>1122038.368849194</v>
      </c>
      <c r="AE57" t="n">
        <v>1535222.397098707</v>
      </c>
      <c r="AF57" t="n">
        <v>2.871387950642009e-06</v>
      </c>
      <c r="AG57" t="n">
        <v>2.34125</v>
      </c>
      <c r="AH57" t="n">
        <v>1388702.926217773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1.7816</v>
      </c>
      <c r="E58" t="n">
        <v>56.13</v>
      </c>
      <c r="F58" t="n">
        <v>53.27</v>
      </c>
      <c r="G58" t="n">
        <v>127.84</v>
      </c>
      <c r="H58" t="n">
        <v>1.74</v>
      </c>
      <c r="I58" t="n">
        <v>25</v>
      </c>
      <c r="J58" t="n">
        <v>152.35</v>
      </c>
      <c r="K58" t="n">
        <v>46.47</v>
      </c>
      <c r="L58" t="n">
        <v>15</v>
      </c>
      <c r="M58" t="n">
        <v>23</v>
      </c>
      <c r="N58" t="n">
        <v>25.88</v>
      </c>
      <c r="O58" t="n">
        <v>19023.66</v>
      </c>
      <c r="P58" t="n">
        <v>495.51</v>
      </c>
      <c r="Q58" t="n">
        <v>1367.26</v>
      </c>
      <c r="R58" t="n">
        <v>128.96</v>
      </c>
      <c r="S58" t="n">
        <v>104.26</v>
      </c>
      <c r="T58" t="n">
        <v>11410.32</v>
      </c>
      <c r="U58" t="n">
        <v>0.8100000000000001</v>
      </c>
      <c r="V58" t="n">
        <v>0.9</v>
      </c>
      <c r="W58" t="n">
        <v>20.69</v>
      </c>
      <c r="X58" t="n">
        <v>0.6899999999999999</v>
      </c>
      <c r="Y58" t="n">
        <v>1</v>
      </c>
      <c r="Z58" t="n">
        <v>10</v>
      </c>
      <c r="AA58" t="n">
        <v>1120.563516089171</v>
      </c>
      <c r="AB58" t="n">
        <v>1533.204438486533</v>
      </c>
      <c r="AC58" t="n">
        <v>1386.877558743322</v>
      </c>
      <c r="AD58" t="n">
        <v>1120563.516089171</v>
      </c>
      <c r="AE58" t="n">
        <v>1533204.438486533</v>
      </c>
      <c r="AF58" t="n">
        <v>2.87445343196258e-06</v>
      </c>
      <c r="AG58" t="n">
        <v>2.33875</v>
      </c>
      <c r="AH58" t="n">
        <v>1386877.558743322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1.7836</v>
      </c>
      <c r="E59" t="n">
        <v>56.07</v>
      </c>
      <c r="F59" t="n">
        <v>53.23</v>
      </c>
      <c r="G59" t="n">
        <v>133.08</v>
      </c>
      <c r="H59" t="n">
        <v>1.77</v>
      </c>
      <c r="I59" t="n">
        <v>24</v>
      </c>
      <c r="J59" t="n">
        <v>152.7</v>
      </c>
      <c r="K59" t="n">
        <v>46.47</v>
      </c>
      <c r="L59" t="n">
        <v>15.25</v>
      </c>
      <c r="M59" t="n">
        <v>20</v>
      </c>
      <c r="N59" t="n">
        <v>25.98</v>
      </c>
      <c r="O59" t="n">
        <v>19066.74</v>
      </c>
      <c r="P59" t="n">
        <v>489.98</v>
      </c>
      <c r="Q59" t="n">
        <v>1367.21</v>
      </c>
      <c r="R59" t="n">
        <v>127.99</v>
      </c>
      <c r="S59" t="n">
        <v>104.26</v>
      </c>
      <c r="T59" t="n">
        <v>10929.64</v>
      </c>
      <c r="U59" t="n">
        <v>0.8100000000000001</v>
      </c>
      <c r="V59" t="n">
        <v>0.9</v>
      </c>
      <c r="W59" t="n">
        <v>20.68</v>
      </c>
      <c r="X59" t="n">
        <v>0.66</v>
      </c>
      <c r="Y59" t="n">
        <v>1</v>
      </c>
      <c r="Z59" t="n">
        <v>10</v>
      </c>
      <c r="AA59" t="n">
        <v>1111.492500704701</v>
      </c>
      <c r="AB59" t="n">
        <v>1520.793075052545</v>
      </c>
      <c r="AC59" t="n">
        <v>1375.650718416016</v>
      </c>
      <c r="AD59" t="n">
        <v>1111492.500704701</v>
      </c>
      <c r="AE59" t="n">
        <v>1520793.075052545</v>
      </c>
      <c r="AF59" t="n">
        <v>2.877680254405286e-06</v>
      </c>
      <c r="AG59" t="n">
        <v>2.33625</v>
      </c>
      <c r="AH59" t="n">
        <v>1375650.718416016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1.7836</v>
      </c>
      <c r="E60" t="n">
        <v>56.07</v>
      </c>
      <c r="F60" t="n">
        <v>53.23</v>
      </c>
      <c r="G60" t="n">
        <v>133.08</v>
      </c>
      <c r="H60" t="n">
        <v>1.79</v>
      </c>
      <c r="I60" t="n">
        <v>24</v>
      </c>
      <c r="J60" t="n">
        <v>153.05</v>
      </c>
      <c r="K60" t="n">
        <v>46.47</v>
      </c>
      <c r="L60" t="n">
        <v>15.5</v>
      </c>
      <c r="M60" t="n">
        <v>20</v>
      </c>
      <c r="N60" t="n">
        <v>26.08</v>
      </c>
      <c r="O60" t="n">
        <v>19109.85</v>
      </c>
      <c r="P60" t="n">
        <v>490.89</v>
      </c>
      <c r="Q60" t="n">
        <v>1367.22</v>
      </c>
      <c r="R60" t="n">
        <v>127.56</v>
      </c>
      <c r="S60" t="n">
        <v>104.26</v>
      </c>
      <c r="T60" t="n">
        <v>10717.67</v>
      </c>
      <c r="U60" t="n">
        <v>0.82</v>
      </c>
      <c r="V60" t="n">
        <v>0.9</v>
      </c>
      <c r="W60" t="n">
        <v>20.69</v>
      </c>
      <c r="X60" t="n">
        <v>0.66</v>
      </c>
      <c r="Y60" t="n">
        <v>1</v>
      </c>
      <c r="Z60" t="n">
        <v>10</v>
      </c>
      <c r="AA60" t="n">
        <v>1112.726504914896</v>
      </c>
      <c r="AB60" t="n">
        <v>1522.481494053357</v>
      </c>
      <c r="AC60" t="n">
        <v>1377.177997077101</v>
      </c>
      <c r="AD60" t="n">
        <v>1112726.504914896</v>
      </c>
      <c r="AE60" t="n">
        <v>1522481.494053357</v>
      </c>
      <c r="AF60" t="n">
        <v>2.877680254405286e-06</v>
      </c>
      <c r="AG60" t="n">
        <v>2.33625</v>
      </c>
      <c r="AH60" t="n">
        <v>1377177.997077101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1.7832</v>
      </c>
      <c r="E61" t="n">
        <v>56.08</v>
      </c>
      <c r="F61" t="n">
        <v>53.25</v>
      </c>
      <c r="G61" t="n">
        <v>133.11</v>
      </c>
      <c r="H61" t="n">
        <v>1.82</v>
      </c>
      <c r="I61" t="n">
        <v>24</v>
      </c>
      <c r="J61" t="n">
        <v>153.4</v>
      </c>
      <c r="K61" t="n">
        <v>46.47</v>
      </c>
      <c r="L61" t="n">
        <v>15.75</v>
      </c>
      <c r="M61" t="n">
        <v>20</v>
      </c>
      <c r="N61" t="n">
        <v>26.18</v>
      </c>
      <c r="O61" t="n">
        <v>19153</v>
      </c>
      <c r="P61" t="n">
        <v>490.76</v>
      </c>
      <c r="Q61" t="n">
        <v>1367.3</v>
      </c>
      <c r="R61" t="n">
        <v>128.39</v>
      </c>
      <c r="S61" t="n">
        <v>104.26</v>
      </c>
      <c r="T61" t="n">
        <v>11133.06</v>
      </c>
      <c r="U61" t="n">
        <v>0.8100000000000001</v>
      </c>
      <c r="V61" t="n">
        <v>0.9</v>
      </c>
      <c r="W61" t="n">
        <v>20.68</v>
      </c>
      <c r="X61" t="n">
        <v>0.67</v>
      </c>
      <c r="Y61" t="n">
        <v>1</v>
      </c>
      <c r="Z61" t="n">
        <v>10</v>
      </c>
      <c r="AA61" t="n">
        <v>1112.957616442923</v>
      </c>
      <c r="AB61" t="n">
        <v>1522.797711041925</v>
      </c>
      <c r="AC61" t="n">
        <v>1377.464034760093</v>
      </c>
      <c r="AD61" t="n">
        <v>1112957.616442923</v>
      </c>
      <c r="AE61" t="n">
        <v>1522797.711041925</v>
      </c>
      <c r="AF61" t="n">
        <v>2.877034889916745e-06</v>
      </c>
      <c r="AG61" t="n">
        <v>2.336666666666666</v>
      </c>
      <c r="AH61" t="n">
        <v>1377464.034760094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1.7853</v>
      </c>
      <c r="E62" t="n">
        <v>56.01</v>
      </c>
      <c r="F62" t="n">
        <v>53.21</v>
      </c>
      <c r="G62" t="n">
        <v>138.8</v>
      </c>
      <c r="H62" t="n">
        <v>1.84</v>
      </c>
      <c r="I62" t="n">
        <v>23</v>
      </c>
      <c r="J62" t="n">
        <v>153.75</v>
      </c>
      <c r="K62" t="n">
        <v>46.47</v>
      </c>
      <c r="L62" t="n">
        <v>16</v>
      </c>
      <c r="M62" t="n">
        <v>16</v>
      </c>
      <c r="N62" t="n">
        <v>26.28</v>
      </c>
      <c r="O62" t="n">
        <v>19196.18</v>
      </c>
      <c r="P62" t="n">
        <v>487.92</v>
      </c>
      <c r="Q62" t="n">
        <v>1367.21</v>
      </c>
      <c r="R62" t="n">
        <v>126.89</v>
      </c>
      <c r="S62" t="n">
        <v>104.26</v>
      </c>
      <c r="T62" t="n">
        <v>10384.77</v>
      </c>
      <c r="U62" t="n">
        <v>0.82</v>
      </c>
      <c r="V62" t="n">
        <v>0.9</v>
      </c>
      <c r="W62" t="n">
        <v>20.69</v>
      </c>
      <c r="X62" t="n">
        <v>0.63</v>
      </c>
      <c r="Y62" t="n">
        <v>1</v>
      </c>
      <c r="Z62" t="n">
        <v>10</v>
      </c>
      <c r="AA62" t="n">
        <v>1107.483037871339</v>
      </c>
      <c r="AB62" t="n">
        <v>1515.307151118923</v>
      </c>
      <c r="AC62" t="n">
        <v>1370.688363363076</v>
      </c>
      <c r="AD62" t="n">
        <v>1107483.037871339</v>
      </c>
      <c r="AE62" t="n">
        <v>1515307.151118923</v>
      </c>
      <c r="AF62" t="n">
        <v>2.880423053481586e-06</v>
      </c>
      <c r="AG62" t="n">
        <v>2.33375</v>
      </c>
      <c r="AH62" t="n">
        <v>1370688.363363076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1.7847</v>
      </c>
      <c r="E63" t="n">
        <v>56.03</v>
      </c>
      <c r="F63" t="n">
        <v>53.23</v>
      </c>
      <c r="G63" t="n">
        <v>138.85</v>
      </c>
      <c r="H63" t="n">
        <v>1.87</v>
      </c>
      <c r="I63" t="n">
        <v>23</v>
      </c>
      <c r="J63" t="n">
        <v>154.1</v>
      </c>
      <c r="K63" t="n">
        <v>46.47</v>
      </c>
      <c r="L63" t="n">
        <v>16.25</v>
      </c>
      <c r="M63" t="n">
        <v>14</v>
      </c>
      <c r="N63" t="n">
        <v>26.38</v>
      </c>
      <c r="O63" t="n">
        <v>19239.4</v>
      </c>
      <c r="P63" t="n">
        <v>487.45</v>
      </c>
      <c r="Q63" t="n">
        <v>1367.23</v>
      </c>
      <c r="R63" t="n">
        <v>127.3</v>
      </c>
      <c r="S63" t="n">
        <v>104.26</v>
      </c>
      <c r="T63" t="n">
        <v>10588.78</v>
      </c>
      <c r="U63" t="n">
        <v>0.82</v>
      </c>
      <c r="V63" t="n">
        <v>0.9</v>
      </c>
      <c r="W63" t="n">
        <v>20.69</v>
      </c>
      <c r="X63" t="n">
        <v>0.65</v>
      </c>
      <c r="Y63" t="n">
        <v>1</v>
      </c>
      <c r="Z63" t="n">
        <v>10</v>
      </c>
      <c r="AA63" t="n">
        <v>1107.377442123228</v>
      </c>
      <c r="AB63" t="n">
        <v>1515.162670357802</v>
      </c>
      <c r="AC63" t="n">
        <v>1370.557671643017</v>
      </c>
      <c r="AD63" t="n">
        <v>1107377.442123228</v>
      </c>
      <c r="AE63" t="n">
        <v>1515162.670357802</v>
      </c>
      <c r="AF63" t="n">
        <v>2.879455006748774e-06</v>
      </c>
      <c r="AG63" t="n">
        <v>2.334583333333333</v>
      </c>
      <c r="AH63" t="n">
        <v>1370557.671643017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1.7845</v>
      </c>
      <c r="E64" t="n">
        <v>56.04</v>
      </c>
      <c r="F64" t="n">
        <v>53.23</v>
      </c>
      <c r="G64" t="n">
        <v>138.87</v>
      </c>
      <c r="H64" t="n">
        <v>1.89</v>
      </c>
      <c r="I64" t="n">
        <v>23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486.52</v>
      </c>
      <c r="Q64" t="n">
        <v>1367.2</v>
      </c>
      <c r="R64" t="n">
        <v>127.43</v>
      </c>
      <c r="S64" t="n">
        <v>104.26</v>
      </c>
      <c r="T64" t="n">
        <v>10656.14</v>
      </c>
      <c r="U64" t="n">
        <v>0.82</v>
      </c>
      <c r="V64" t="n">
        <v>0.9</v>
      </c>
      <c r="W64" t="n">
        <v>20.69</v>
      </c>
      <c r="X64" t="n">
        <v>0.66</v>
      </c>
      <c r="Y64" t="n">
        <v>1</v>
      </c>
      <c r="Z64" t="n">
        <v>10</v>
      </c>
      <c r="AA64" t="n">
        <v>1106.242379755291</v>
      </c>
      <c r="AB64" t="n">
        <v>1513.609627950573</v>
      </c>
      <c r="AC64" t="n">
        <v>1369.152849423425</v>
      </c>
      <c r="AD64" t="n">
        <v>1106242.379755291</v>
      </c>
      <c r="AE64" t="n">
        <v>1513609.627950573</v>
      </c>
      <c r="AF64" t="n">
        <v>2.879132324504503e-06</v>
      </c>
      <c r="AG64" t="n">
        <v>2.335</v>
      </c>
      <c r="AH64" t="n">
        <v>1369152.849423425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1.7839</v>
      </c>
      <c r="E65" t="n">
        <v>56.06</v>
      </c>
      <c r="F65" t="n">
        <v>53.25</v>
      </c>
      <c r="G65" t="n">
        <v>138.91</v>
      </c>
      <c r="H65" t="n">
        <v>1.92</v>
      </c>
      <c r="I65" t="n">
        <v>23</v>
      </c>
      <c r="J65" t="n">
        <v>154.8</v>
      </c>
      <c r="K65" t="n">
        <v>46.47</v>
      </c>
      <c r="L65" t="n">
        <v>16.75</v>
      </c>
      <c r="M65" t="n">
        <v>6</v>
      </c>
      <c r="N65" t="n">
        <v>26.58</v>
      </c>
      <c r="O65" t="n">
        <v>19325.94</v>
      </c>
      <c r="P65" t="n">
        <v>485.65</v>
      </c>
      <c r="Q65" t="n">
        <v>1367.32</v>
      </c>
      <c r="R65" t="n">
        <v>127.85</v>
      </c>
      <c r="S65" t="n">
        <v>104.26</v>
      </c>
      <c r="T65" t="n">
        <v>10868.48</v>
      </c>
      <c r="U65" t="n">
        <v>0.82</v>
      </c>
      <c r="V65" t="n">
        <v>0.9</v>
      </c>
      <c r="W65" t="n">
        <v>20.7</v>
      </c>
      <c r="X65" t="n">
        <v>0.67</v>
      </c>
      <c r="Y65" t="n">
        <v>1</v>
      </c>
      <c r="Z65" t="n">
        <v>10</v>
      </c>
      <c r="AA65" t="n">
        <v>1105.593983620003</v>
      </c>
      <c r="AB65" t="n">
        <v>1512.722463753053</v>
      </c>
      <c r="AC65" t="n">
        <v>1368.350354931773</v>
      </c>
      <c r="AD65" t="n">
        <v>1105593.983620003</v>
      </c>
      <c r="AE65" t="n">
        <v>1512722.463753053</v>
      </c>
      <c r="AF65" t="n">
        <v>2.878164277771692e-06</v>
      </c>
      <c r="AG65" t="n">
        <v>2.335833333333333</v>
      </c>
      <c r="AH65" t="n">
        <v>1368350.354931773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1.7838</v>
      </c>
      <c r="E66" t="n">
        <v>56.06</v>
      </c>
      <c r="F66" t="n">
        <v>53.25</v>
      </c>
      <c r="G66" t="n">
        <v>138.92</v>
      </c>
      <c r="H66" t="n">
        <v>1.94</v>
      </c>
      <c r="I66" t="n">
        <v>23</v>
      </c>
      <c r="J66" t="n">
        <v>155.15</v>
      </c>
      <c r="K66" t="n">
        <v>46.47</v>
      </c>
      <c r="L66" t="n">
        <v>17</v>
      </c>
      <c r="M66" t="n">
        <v>2</v>
      </c>
      <c r="N66" t="n">
        <v>26.68</v>
      </c>
      <c r="O66" t="n">
        <v>19369.26</v>
      </c>
      <c r="P66" t="n">
        <v>485.48</v>
      </c>
      <c r="Q66" t="n">
        <v>1367.25</v>
      </c>
      <c r="R66" t="n">
        <v>127.89</v>
      </c>
      <c r="S66" t="n">
        <v>104.26</v>
      </c>
      <c r="T66" t="n">
        <v>10888.5</v>
      </c>
      <c r="U66" t="n">
        <v>0.82</v>
      </c>
      <c r="V66" t="n">
        <v>0.9</v>
      </c>
      <c r="W66" t="n">
        <v>20.7</v>
      </c>
      <c r="X66" t="n">
        <v>0.68</v>
      </c>
      <c r="Y66" t="n">
        <v>1</v>
      </c>
      <c r="Z66" t="n">
        <v>10</v>
      </c>
      <c r="AA66" t="n">
        <v>1105.424141544843</v>
      </c>
      <c r="AB66" t="n">
        <v>1512.490078332917</v>
      </c>
      <c r="AC66" t="n">
        <v>1368.14014804998</v>
      </c>
      <c r="AD66" t="n">
        <v>1105424.141544844</v>
      </c>
      <c r="AE66" t="n">
        <v>1512490.078332917</v>
      </c>
      <c r="AF66" t="n">
        <v>2.878002936649556e-06</v>
      </c>
      <c r="AG66" t="n">
        <v>2.335833333333333</v>
      </c>
      <c r="AH66" t="n">
        <v>1368140.14804998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1.7838</v>
      </c>
      <c r="E67" t="n">
        <v>56.06</v>
      </c>
      <c r="F67" t="n">
        <v>53.25</v>
      </c>
      <c r="G67" t="n">
        <v>138.92</v>
      </c>
      <c r="H67" t="n">
        <v>1.96</v>
      </c>
      <c r="I67" t="n">
        <v>23</v>
      </c>
      <c r="J67" t="n">
        <v>155.5</v>
      </c>
      <c r="K67" t="n">
        <v>46.47</v>
      </c>
      <c r="L67" t="n">
        <v>17.25</v>
      </c>
      <c r="M67" t="n">
        <v>2</v>
      </c>
      <c r="N67" t="n">
        <v>26.79</v>
      </c>
      <c r="O67" t="n">
        <v>19412.61</v>
      </c>
      <c r="P67" t="n">
        <v>486.17</v>
      </c>
      <c r="Q67" t="n">
        <v>1367.42</v>
      </c>
      <c r="R67" t="n">
        <v>127.57</v>
      </c>
      <c r="S67" t="n">
        <v>104.26</v>
      </c>
      <c r="T67" t="n">
        <v>10727.91</v>
      </c>
      <c r="U67" t="n">
        <v>0.82</v>
      </c>
      <c r="V67" t="n">
        <v>0.9</v>
      </c>
      <c r="W67" t="n">
        <v>20.71</v>
      </c>
      <c r="X67" t="n">
        <v>0.68</v>
      </c>
      <c r="Y67" t="n">
        <v>1</v>
      </c>
      <c r="Z67" t="n">
        <v>10</v>
      </c>
      <c r="AA67" t="n">
        <v>1106.359710158964</v>
      </c>
      <c r="AB67" t="n">
        <v>1513.77016458513</v>
      </c>
      <c r="AC67" t="n">
        <v>1369.298064666894</v>
      </c>
      <c r="AD67" t="n">
        <v>1106359.710158964</v>
      </c>
      <c r="AE67" t="n">
        <v>1513770.16458513</v>
      </c>
      <c r="AF67" t="n">
        <v>2.878002936649556e-06</v>
      </c>
      <c r="AG67" t="n">
        <v>2.335833333333333</v>
      </c>
      <c r="AH67" t="n">
        <v>1369298.064666894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1.784</v>
      </c>
      <c r="E68" t="n">
        <v>56.05</v>
      </c>
      <c r="F68" t="n">
        <v>53.25</v>
      </c>
      <c r="G68" t="n">
        <v>138.91</v>
      </c>
      <c r="H68" t="n">
        <v>1.99</v>
      </c>
      <c r="I68" t="n">
        <v>23</v>
      </c>
      <c r="J68" t="n">
        <v>155.85</v>
      </c>
      <c r="K68" t="n">
        <v>46.47</v>
      </c>
      <c r="L68" t="n">
        <v>17.5</v>
      </c>
      <c r="M68" t="n">
        <v>0</v>
      </c>
      <c r="N68" t="n">
        <v>26.89</v>
      </c>
      <c r="O68" t="n">
        <v>19456</v>
      </c>
      <c r="P68" t="n">
        <v>486.91</v>
      </c>
      <c r="Q68" t="n">
        <v>1367.32</v>
      </c>
      <c r="R68" t="n">
        <v>127.51</v>
      </c>
      <c r="S68" t="n">
        <v>104.26</v>
      </c>
      <c r="T68" t="n">
        <v>10695.35</v>
      </c>
      <c r="U68" t="n">
        <v>0.82</v>
      </c>
      <c r="V68" t="n">
        <v>0.9</v>
      </c>
      <c r="W68" t="n">
        <v>20.71</v>
      </c>
      <c r="X68" t="n">
        <v>0.67</v>
      </c>
      <c r="Y68" t="n">
        <v>1</v>
      </c>
      <c r="Z68" t="n">
        <v>10</v>
      </c>
      <c r="AA68" t="n">
        <v>1107.237615720526</v>
      </c>
      <c r="AB68" t="n">
        <v>1514.971353704919</v>
      </c>
      <c r="AC68" t="n">
        <v>1370.38461398297</v>
      </c>
      <c r="AD68" t="n">
        <v>1107237.615720526</v>
      </c>
      <c r="AE68" t="n">
        <v>1514971.353704919</v>
      </c>
      <c r="AF68" t="n">
        <v>2.878325618893827e-06</v>
      </c>
      <c r="AG68" t="n">
        <v>2.335416666666667</v>
      </c>
      <c r="AH68" t="n">
        <v>1370384.61398297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0.7426</v>
      </c>
      <c r="E2" t="n">
        <v>134.65</v>
      </c>
      <c r="F2" t="n">
        <v>82.95999999999999</v>
      </c>
      <c r="G2" t="n">
        <v>4.98</v>
      </c>
      <c r="H2" t="n">
        <v>0.07000000000000001</v>
      </c>
      <c r="I2" t="n">
        <v>1000</v>
      </c>
      <c r="J2" t="n">
        <v>252.85</v>
      </c>
      <c r="K2" t="n">
        <v>59.19</v>
      </c>
      <c r="L2" t="n">
        <v>1</v>
      </c>
      <c r="M2" t="n">
        <v>998</v>
      </c>
      <c r="N2" t="n">
        <v>62.65</v>
      </c>
      <c r="O2" t="n">
        <v>31418.63</v>
      </c>
      <c r="P2" t="n">
        <v>1380.83</v>
      </c>
      <c r="Q2" t="n">
        <v>1371.68</v>
      </c>
      <c r="R2" t="n">
        <v>1097.64</v>
      </c>
      <c r="S2" t="n">
        <v>104.26</v>
      </c>
      <c r="T2" t="n">
        <v>490877.12</v>
      </c>
      <c r="U2" t="n">
        <v>0.09</v>
      </c>
      <c r="V2" t="n">
        <v>0.58</v>
      </c>
      <c r="W2" t="n">
        <v>22.29</v>
      </c>
      <c r="X2" t="n">
        <v>30.29</v>
      </c>
      <c r="Y2" t="n">
        <v>1</v>
      </c>
      <c r="Z2" t="n">
        <v>10</v>
      </c>
      <c r="AA2" t="n">
        <v>6651.35268804644</v>
      </c>
      <c r="AB2" t="n">
        <v>9100.674184756515</v>
      </c>
      <c r="AC2" t="n">
        <v>8232.118613439448</v>
      </c>
      <c r="AD2" t="n">
        <v>6651352.68804644</v>
      </c>
      <c r="AE2" t="n">
        <v>9100674.184756516</v>
      </c>
      <c r="AF2" t="n">
        <v>9.05887250865166e-07</v>
      </c>
      <c r="AG2" t="n">
        <v>5.610416666666667</v>
      </c>
      <c r="AH2" t="n">
        <v>8232118.613439449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0.8987000000000001</v>
      </c>
      <c r="E3" t="n">
        <v>111.27</v>
      </c>
      <c r="F3" t="n">
        <v>73.76000000000001</v>
      </c>
      <c r="G3" t="n">
        <v>6.23</v>
      </c>
      <c r="H3" t="n">
        <v>0.09</v>
      </c>
      <c r="I3" t="n">
        <v>710</v>
      </c>
      <c r="J3" t="n">
        <v>253.3</v>
      </c>
      <c r="K3" t="n">
        <v>59.19</v>
      </c>
      <c r="L3" t="n">
        <v>1.25</v>
      </c>
      <c r="M3" t="n">
        <v>708</v>
      </c>
      <c r="N3" t="n">
        <v>62.86</v>
      </c>
      <c r="O3" t="n">
        <v>31474.5</v>
      </c>
      <c r="P3" t="n">
        <v>1228.26</v>
      </c>
      <c r="Q3" t="n">
        <v>1370.31</v>
      </c>
      <c r="R3" t="n">
        <v>797.03</v>
      </c>
      <c r="S3" t="n">
        <v>104.26</v>
      </c>
      <c r="T3" t="n">
        <v>342022.62</v>
      </c>
      <c r="U3" t="n">
        <v>0.13</v>
      </c>
      <c r="V3" t="n">
        <v>0.65</v>
      </c>
      <c r="W3" t="n">
        <v>21.79</v>
      </c>
      <c r="X3" t="n">
        <v>21.12</v>
      </c>
      <c r="Y3" t="n">
        <v>1</v>
      </c>
      <c r="Z3" t="n">
        <v>10</v>
      </c>
      <c r="AA3" t="n">
        <v>4893.462072891793</v>
      </c>
      <c r="AB3" t="n">
        <v>6695.450692441238</v>
      </c>
      <c r="AC3" t="n">
        <v>6056.44627547846</v>
      </c>
      <c r="AD3" t="n">
        <v>4893462.072891792</v>
      </c>
      <c r="AE3" t="n">
        <v>6695450.692441238</v>
      </c>
      <c r="AF3" t="n">
        <v>1.096311435971619e-06</v>
      </c>
      <c r="AG3" t="n">
        <v>4.63625</v>
      </c>
      <c r="AH3" t="n">
        <v>6056446.27547846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1.0135</v>
      </c>
      <c r="E4" t="n">
        <v>98.66</v>
      </c>
      <c r="F4" t="n">
        <v>68.87</v>
      </c>
      <c r="G4" t="n">
        <v>7.49</v>
      </c>
      <c r="H4" t="n">
        <v>0.11</v>
      </c>
      <c r="I4" t="n">
        <v>552</v>
      </c>
      <c r="J4" t="n">
        <v>253.75</v>
      </c>
      <c r="K4" t="n">
        <v>59.19</v>
      </c>
      <c r="L4" t="n">
        <v>1.5</v>
      </c>
      <c r="M4" t="n">
        <v>550</v>
      </c>
      <c r="N4" t="n">
        <v>63.06</v>
      </c>
      <c r="O4" t="n">
        <v>31530.44</v>
      </c>
      <c r="P4" t="n">
        <v>1147.09</v>
      </c>
      <c r="Q4" t="n">
        <v>1369.62</v>
      </c>
      <c r="R4" t="n">
        <v>637.5599999999999</v>
      </c>
      <c r="S4" t="n">
        <v>104.26</v>
      </c>
      <c r="T4" t="n">
        <v>263074.89</v>
      </c>
      <c r="U4" t="n">
        <v>0.16</v>
      </c>
      <c r="V4" t="n">
        <v>0.7</v>
      </c>
      <c r="W4" t="n">
        <v>21.53</v>
      </c>
      <c r="X4" t="n">
        <v>16.24</v>
      </c>
      <c r="Y4" t="n">
        <v>1</v>
      </c>
      <c r="Z4" t="n">
        <v>10</v>
      </c>
      <c r="AA4" t="n">
        <v>4055.021095090425</v>
      </c>
      <c r="AB4" t="n">
        <v>5548.258757207981</v>
      </c>
      <c r="AC4" t="n">
        <v>5018.740728449917</v>
      </c>
      <c r="AD4" t="n">
        <v>4055021.095090425</v>
      </c>
      <c r="AE4" t="n">
        <v>5548258.757207981</v>
      </c>
      <c r="AF4" t="n">
        <v>1.236354334435559e-06</v>
      </c>
      <c r="AG4" t="n">
        <v>4.110833333333333</v>
      </c>
      <c r="AH4" t="n">
        <v>5018740.728449916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1.1018</v>
      </c>
      <c r="E5" t="n">
        <v>90.76000000000001</v>
      </c>
      <c r="F5" t="n">
        <v>65.86</v>
      </c>
      <c r="G5" t="n">
        <v>8.74</v>
      </c>
      <c r="H5" t="n">
        <v>0.12</v>
      </c>
      <c r="I5" t="n">
        <v>452</v>
      </c>
      <c r="J5" t="n">
        <v>254.21</v>
      </c>
      <c r="K5" t="n">
        <v>59.19</v>
      </c>
      <c r="L5" t="n">
        <v>1.75</v>
      </c>
      <c r="M5" t="n">
        <v>450</v>
      </c>
      <c r="N5" t="n">
        <v>63.26</v>
      </c>
      <c r="O5" t="n">
        <v>31586.46</v>
      </c>
      <c r="P5" t="n">
        <v>1096.8</v>
      </c>
      <c r="Q5" t="n">
        <v>1369.12</v>
      </c>
      <c r="R5" t="n">
        <v>538.1799999999999</v>
      </c>
      <c r="S5" t="n">
        <v>104.26</v>
      </c>
      <c r="T5" t="n">
        <v>213887.64</v>
      </c>
      <c r="U5" t="n">
        <v>0.19</v>
      </c>
      <c r="V5" t="n">
        <v>0.73</v>
      </c>
      <c r="W5" t="n">
        <v>21.39</v>
      </c>
      <c r="X5" t="n">
        <v>13.24</v>
      </c>
      <c r="Y5" t="n">
        <v>1</v>
      </c>
      <c r="Z5" t="n">
        <v>10</v>
      </c>
      <c r="AA5" t="n">
        <v>3568.419418150617</v>
      </c>
      <c r="AB5" t="n">
        <v>4882.468875468005</v>
      </c>
      <c r="AC5" t="n">
        <v>4416.492898581258</v>
      </c>
      <c r="AD5" t="n">
        <v>3568419.418150617</v>
      </c>
      <c r="AE5" t="n">
        <v>4882468.875468004</v>
      </c>
      <c r="AF5" t="n">
        <v>1.34407025720878e-06</v>
      </c>
      <c r="AG5" t="n">
        <v>3.781666666666667</v>
      </c>
      <c r="AH5" t="n">
        <v>4416492.898581258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1.1721</v>
      </c>
      <c r="E6" t="n">
        <v>85.31999999999999</v>
      </c>
      <c r="F6" t="n">
        <v>63.79</v>
      </c>
      <c r="G6" t="n">
        <v>9.99</v>
      </c>
      <c r="H6" t="n">
        <v>0.14</v>
      </c>
      <c r="I6" t="n">
        <v>383</v>
      </c>
      <c r="J6" t="n">
        <v>254.66</v>
      </c>
      <c r="K6" t="n">
        <v>59.19</v>
      </c>
      <c r="L6" t="n">
        <v>2</v>
      </c>
      <c r="M6" t="n">
        <v>381</v>
      </c>
      <c r="N6" t="n">
        <v>63.47</v>
      </c>
      <c r="O6" t="n">
        <v>31642.55</v>
      </c>
      <c r="P6" t="n">
        <v>1062.15</v>
      </c>
      <c r="Q6" t="n">
        <v>1369.1</v>
      </c>
      <c r="R6" t="n">
        <v>471.02</v>
      </c>
      <c r="S6" t="n">
        <v>104.26</v>
      </c>
      <c r="T6" t="n">
        <v>180652.45</v>
      </c>
      <c r="U6" t="n">
        <v>0.22</v>
      </c>
      <c r="V6" t="n">
        <v>0.75</v>
      </c>
      <c r="W6" t="n">
        <v>21.27</v>
      </c>
      <c r="X6" t="n">
        <v>11.18</v>
      </c>
      <c r="Y6" t="n">
        <v>1</v>
      </c>
      <c r="Z6" t="n">
        <v>10</v>
      </c>
      <c r="AA6" t="n">
        <v>3249.847948127216</v>
      </c>
      <c r="AB6" t="n">
        <v>4446.585335800612</v>
      </c>
      <c r="AC6" t="n">
        <v>4022.209472173348</v>
      </c>
      <c r="AD6" t="n">
        <v>3249847.948127216</v>
      </c>
      <c r="AE6" t="n">
        <v>4446585.335800612</v>
      </c>
      <c r="AF6" t="n">
        <v>1.429828234229815e-06</v>
      </c>
      <c r="AG6" t="n">
        <v>3.555</v>
      </c>
      <c r="AH6" t="n">
        <v>4022209.472173349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1.2304</v>
      </c>
      <c r="E7" t="n">
        <v>81.28</v>
      </c>
      <c r="F7" t="n">
        <v>62.24</v>
      </c>
      <c r="G7" t="n">
        <v>11.25</v>
      </c>
      <c r="H7" t="n">
        <v>0.16</v>
      </c>
      <c r="I7" t="n">
        <v>332</v>
      </c>
      <c r="J7" t="n">
        <v>255.12</v>
      </c>
      <c r="K7" t="n">
        <v>59.19</v>
      </c>
      <c r="L7" t="n">
        <v>2.25</v>
      </c>
      <c r="M7" t="n">
        <v>330</v>
      </c>
      <c r="N7" t="n">
        <v>63.67</v>
      </c>
      <c r="O7" t="n">
        <v>31698.72</v>
      </c>
      <c r="P7" t="n">
        <v>1036.09</v>
      </c>
      <c r="Q7" t="n">
        <v>1368.63</v>
      </c>
      <c r="R7" t="n">
        <v>420.9</v>
      </c>
      <c r="S7" t="n">
        <v>104.26</v>
      </c>
      <c r="T7" t="n">
        <v>155843.91</v>
      </c>
      <c r="U7" t="n">
        <v>0.25</v>
      </c>
      <c r="V7" t="n">
        <v>0.77</v>
      </c>
      <c r="W7" t="n">
        <v>21.17</v>
      </c>
      <c r="X7" t="n">
        <v>9.630000000000001</v>
      </c>
      <c r="Y7" t="n">
        <v>1</v>
      </c>
      <c r="Z7" t="n">
        <v>10</v>
      </c>
      <c r="AA7" t="n">
        <v>3020.968493062511</v>
      </c>
      <c r="AB7" t="n">
        <v>4133.422367932149</v>
      </c>
      <c r="AC7" t="n">
        <v>3738.934338431277</v>
      </c>
      <c r="AD7" t="n">
        <v>3020968.493062511</v>
      </c>
      <c r="AE7" t="n">
        <v>4133422.367932149</v>
      </c>
      <c r="AF7" t="n">
        <v>1.500947580749394e-06</v>
      </c>
      <c r="AG7" t="n">
        <v>3.386666666666667</v>
      </c>
      <c r="AH7" t="n">
        <v>3738934.338431277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1.2787</v>
      </c>
      <c r="E8" t="n">
        <v>78.20999999999999</v>
      </c>
      <c r="F8" t="n">
        <v>61.08</v>
      </c>
      <c r="G8" t="n">
        <v>12.51</v>
      </c>
      <c r="H8" t="n">
        <v>0.17</v>
      </c>
      <c r="I8" t="n">
        <v>293</v>
      </c>
      <c r="J8" t="n">
        <v>255.57</v>
      </c>
      <c r="K8" t="n">
        <v>59.19</v>
      </c>
      <c r="L8" t="n">
        <v>2.5</v>
      </c>
      <c r="M8" t="n">
        <v>291</v>
      </c>
      <c r="N8" t="n">
        <v>63.88</v>
      </c>
      <c r="O8" t="n">
        <v>31754.97</v>
      </c>
      <c r="P8" t="n">
        <v>1016.42</v>
      </c>
      <c r="Q8" t="n">
        <v>1368.35</v>
      </c>
      <c r="R8" t="n">
        <v>382.47</v>
      </c>
      <c r="S8" t="n">
        <v>104.26</v>
      </c>
      <c r="T8" t="n">
        <v>136828.73</v>
      </c>
      <c r="U8" t="n">
        <v>0.27</v>
      </c>
      <c r="V8" t="n">
        <v>0.79</v>
      </c>
      <c r="W8" t="n">
        <v>21.13</v>
      </c>
      <c r="X8" t="n">
        <v>8.470000000000001</v>
      </c>
      <c r="Y8" t="n">
        <v>1</v>
      </c>
      <c r="Z8" t="n">
        <v>10</v>
      </c>
      <c r="AA8" t="n">
        <v>2852.685829865956</v>
      </c>
      <c r="AB8" t="n">
        <v>3903.170604039476</v>
      </c>
      <c r="AC8" t="n">
        <v>3530.65747972415</v>
      </c>
      <c r="AD8" t="n">
        <v>2852685.829865956</v>
      </c>
      <c r="AE8" t="n">
        <v>3903170.604039476</v>
      </c>
      <c r="AF8" t="n">
        <v>1.559868068517759e-06</v>
      </c>
      <c r="AG8" t="n">
        <v>3.25875</v>
      </c>
      <c r="AH8" t="n">
        <v>3530657.47972415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1.3181</v>
      </c>
      <c r="E9" t="n">
        <v>75.87</v>
      </c>
      <c r="F9" t="n">
        <v>60.21</v>
      </c>
      <c r="G9" t="n">
        <v>13.74</v>
      </c>
      <c r="H9" t="n">
        <v>0.19</v>
      </c>
      <c r="I9" t="n">
        <v>263</v>
      </c>
      <c r="J9" t="n">
        <v>256.03</v>
      </c>
      <c r="K9" t="n">
        <v>59.19</v>
      </c>
      <c r="L9" t="n">
        <v>2.75</v>
      </c>
      <c r="M9" t="n">
        <v>261</v>
      </c>
      <c r="N9" t="n">
        <v>64.09</v>
      </c>
      <c r="O9" t="n">
        <v>31811.29</v>
      </c>
      <c r="P9" t="n">
        <v>1001.52</v>
      </c>
      <c r="Q9" t="n">
        <v>1368.44</v>
      </c>
      <c r="R9" t="n">
        <v>354.18</v>
      </c>
      <c r="S9" t="n">
        <v>104.26</v>
      </c>
      <c r="T9" t="n">
        <v>122831.19</v>
      </c>
      <c r="U9" t="n">
        <v>0.29</v>
      </c>
      <c r="V9" t="n">
        <v>0.8</v>
      </c>
      <c r="W9" t="n">
        <v>21.08</v>
      </c>
      <c r="X9" t="n">
        <v>7.61</v>
      </c>
      <c r="Y9" t="n">
        <v>1</v>
      </c>
      <c r="Z9" t="n">
        <v>10</v>
      </c>
      <c r="AA9" t="n">
        <v>2727.732110487476</v>
      </c>
      <c r="AB9" t="n">
        <v>3732.203412616789</v>
      </c>
      <c r="AC9" t="n">
        <v>3376.007157096891</v>
      </c>
      <c r="AD9" t="n">
        <v>2727732.110487476</v>
      </c>
      <c r="AE9" t="n">
        <v>3732203.412616789</v>
      </c>
      <c r="AF9" t="n">
        <v>1.607931571997543e-06</v>
      </c>
      <c r="AG9" t="n">
        <v>3.16125</v>
      </c>
      <c r="AH9" t="n">
        <v>3376007.157096891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1.3532</v>
      </c>
      <c r="E10" t="n">
        <v>73.90000000000001</v>
      </c>
      <c r="F10" t="n">
        <v>59.46</v>
      </c>
      <c r="G10" t="n">
        <v>14.99</v>
      </c>
      <c r="H10" t="n">
        <v>0.21</v>
      </c>
      <c r="I10" t="n">
        <v>238</v>
      </c>
      <c r="J10" t="n">
        <v>256.49</v>
      </c>
      <c r="K10" t="n">
        <v>59.19</v>
      </c>
      <c r="L10" t="n">
        <v>3</v>
      </c>
      <c r="M10" t="n">
        <v>236</v>
      </c>
      <c r="N10" t="n">
        <v>64.29000000000001</v>
      </c>
      <c r="O10" t="n">
        <v>31867.69</v>
      </c>
      <c r="P10" t="n">
        <v>988.7</v>
      </c>
      <c r="Q10" t="n">
        <v>1368.32</v>
      </c>
      <c r="R10" t="n">
        <v>330</v>
      </c>
      <c r="S10" t="n">
        <v>104.26</v>
      </c>
      <c r="T10" t="n">
        <v>110867.68</v>
      </c>
      <c r="U10" t="n">
        <v>0.32</v>
      </c>
      <c r="V10" t="n">
        <v>0.8100000000000001</v>
      </c>
      <c r="W10" t="n">
        <v>21.03</v>
      </c>
      <c r="X10" t="n">
        <v>6.86</v>
      </c>
      <c r="Y10" t="n">
        <v>1</v>
      </c>
      <c r="Z10" t="n">
        <v>10</v>
      </c>
      <c r="AA10" t="n">
        <v>2623.702572129273</v>
      </c>
      <c r="AB10" t="n">
        <v>3589.865608775763</v>
      </c>
      <c r="AC10" t="n">
        <v>3247.253873482095</v>
      </c>
      <c r="AD10" t="n">
        <v>2623702.572129273</v>
      </c>
      <c r="AE10" t="n">
        <v>3589865.608775763</v>
      </c>
      <c r="AF10" t="n">
        <v>1.650749566214305e-06</v>
      </c>
      <c r="AG10" t="n">
        <v>3.079166666666667</v>
      </c>
      <c r="AH10" t="n">
        <v>3247253.873482095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1.3841</v>
      </c>
      <c r="E11" t="n">
        <v>72.25</v>
      </c>
      <c r="F11" t="n">
        <v>58.84</v>
      </c>
      <c r="G11" t="n">
        <v>16.27</v>
      </c>
      <c r="H11" t="n">
        <v>0.23</v>
      </c>
      <c r="I11" t="n">
        <v>217</v>
      </c>
      <c r="J11" t="n">
        <v>256.95</v>
      </c>
      <c r="K11" t="n">
        <v>59.19</v>
      </c>
      <c r="L11" t="n">
        <v>3.25</v>
      </c>
      <c r="M11" t="n">
        <v>215</v>
      </c>
      <c r="N11" t="n">
        <v>64.5</v>
      </c>
      <c r="O11" t="n">
        <v>31924.29</v>
      </c>
      <c r="P11" t="n">
        <v>977.9400000000001</v>
      </c>
      <c r="Q11" t="n">
        <v>1367.95</v>
      </c>
      <c r="R11" t="n">
        <v>309.75</v>
      </c>
      <c r="S11" t="n">
        <v>104.26</v>
      </c>
      <c r="T11" t="n">
        <v>100848.56</v>
      </c>
      <c r="U11" t="n">
        <v>0.34</v>
      </c>
      <c r="V11" t="n">
        <v>0.8100000000000001</v>
      </c>
      <c r="W11" t="n">
        <v>21</v>
      </c>
      <c r="X11" t="n">
        <v>6.24</v>
      </c>
      <c r="Y11" t="n">
        <v>1</v>
      </c>
      <c r="Z11" t="n">
        <v>10</v>
      </c>
      <c r="AA11" t="n">
        <v>2537.953691014224</v>
      </c>
      <c r="AB11" t="n">
        <v>3472.5402066605</v>
      </c>
      <c r="AC11" t="n">
        <v>3141.12584307748</v>
      </c>
      <c r="AD11" t="n">
        <v>2537953.691014224</v>
      </c>
      <c r="AE11" t="n">
        <v>3472540.2066605</v>
      </c>
      <c r="AF11" t="n">
        <v>1.688444039755557e-06</v>
      </c>
      <c r="AG11" t="n">
        <v>3.010416666666667</v>
      </c>
      <c r="AH11" t="n">
        <v>3141125.84307748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1.4099</v>
      </c>
      <c r="E12" t="n">
        <v>70.93000000000001</v>
      </c>
      <c r="F12" t="n">
        <v>58.35</v>
      </c>
      <c r="G12" t="n">
        <v>17.5</v>
      </c>
      <c r="H12" t="n">
        <v>0.24</v>
      </c>
      <c r="I12" t="n">
        <v>200</v>
      </c>
      <c r="J12" t="n">
        <v>257.41</v>
      </c>
      <c r="K12" t="n">
        <v>59.19</v>
      </c>
      <c r="L12" t="n">
        <v>3.5</v>
      </c>
      <c r="M12" t="n">
        <v>198</v>
      </c>
      <c r="N12" t="n">
        <v>64.70999999999999</v>
      </c>
      <c r="O12" t="n">
        <v>31980.84</v>
      </c>
      <c r="P12" t="n">
        <v>969.35</v>
      </c>
      <c r="Q12" t="n">
        <v>1368.04</v>
      </c>
      <c r="R12" t="n">
        <v>293.74</v>
      </c>
      <c r="S12" t="n">
        <v>104.26</v>
      </c>
      <c r="T12" t="n">
        <v>92925.03</v>
      </c>
      <c r="U12" t="n">
        <v>0.35</v>
      </c>
      <c r="V12" t="n">
        <v>0.82</v>
      </c>
      <c r="W12" t="n">
        <v>20.98</v>
      </c>
      <c r="X12" t="n">
        <v>5.75</v>
      </c>
      <c r="Y12" t="n">
        <v>1</v>
      </c>
      <c r="Z12" t="n">
        <v>10</v>
      </c>
      <c r="AA12" t="n">
        <v>2470.180641243008</v>
      </c>
      <c r="AB12" t="n">
        <v>3379.81013002758</v>
      </c>
      <c r="AC12" t="n">
        <v>3057.245794810931</v>
      </c>
      <c r="AD12" t="n">
        <v>2470180.641243008</v>
      </c>
      <c r="AE12" t="n">
        <v>3379810.13002758</v>
      </c>
      <c r="AF12" t="n">
        <v>1.719917095333689e-06</v>
      </c>
      <c r="AG12" t="n">
        <v>2.955416666666667</v>
      </c>
      <c r="AH12" t="n">
        <v>3057245.794810931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1.4333</v>
      </c>
      <c r="E13" t="n">
        <v>69.77</v>
      </c>
      <c r="F13" t="n">
        <v>57.92</v>
      </c>
      <c r="G13" t="n">
        <v>18.78</v>
      </c>
      <c r="H13" t="n">
        <v>0.26</v>
      </c>
      <c r="I13" t="n">
        <v>185</v>
      </c>
      <c r="J13" t="n">
        <v>257.86</v>
      </c>
      <c r="K13" t="n">
        <v>59.19</v>
      </c>
      <c r="L13" t="n">
        <v>3.75</v>
      </c>
      <c r="M13" t="n">
        <v>183</v>
      </c>
      <c r="N13" t="n">
        <v>64.92</v>
      </c>
      <c r="O13" t="n">
        <v>32037.48</v>
      </c>
      <c r="P13" t="n">
        <v>961.98</v>
      </c>
      <c r="Q13" t="n">
        <v>1367.99</v>
      </c>
      <c r="R13" t="n">
        <v>280.06</v>
      </c>
      <c r="S13" t="n">
        <v>104.26</v>
      </c>
      <c r="T13" t="n">
        <v>86161.14999999999</v>
      </c>
      <c r="U13" t="n">
        <v>0.37</v>
      </c>
      <c r="V13" t="n">
        <v>0.83</v>
      </c>
      <c r="W13" t="n">
        <v>20.95</v>
      </c>
      <c r="X13" t="n">
        <v>5.33</v>
      </c>
      <c r="Y13" t="n">
        <v>1</v>
      </c>
      <c r="Z13" t="n">
        <v>10</v>
      </c>
      <c r="AA13" t="n">
        <v>2411.808464877482</v>
      </c>
      <c r="AB13" t="n">
        <v>3299.942743125591</v>
      </c>
      <c r="AC13" t="n">
        <v>2985.000839220288</v>
      </c>
      <c r="AD13" t="n">
        <v>2411808.464877482</v>
      </c>
      <c r="AE13" t="n">
        <v>3299942.743125591</v>
      </c>
      <c r="AF13" t="n">
        <v>1.74846242481153e-06</v>
      </c>
      <c r="AG13" t="n">
        <v>2.907083333333333</v>
      </c>
      <c r="AH13" t="n">
        <v>2985000.839220288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1.453</v>
      </c>
      <c r="E14" t="n">
        <v>68.81999999999999</v>
      </c>
      <c r="F14" t="n">
        <v>57.56</v>
      </c>
      <c r="G14" t="n">
        <v>19.96</v>
      </c>
      <c r="H14" t="n">
        <v>0.28</v>
      </c>
      <c r="I14" t="n">
        <v>173</v>
      </c>
      <c r="J14" t="n">
        <v>258.32</v>
      </c>
      <c r="K14" t="n">
        <v>59.19</v>
      </c>
      <c r="L14" t="n">
        <v>4</v>
      </c>
      <c r="M14" t="n">
        <v>171</v>
      </c>
      <c r="N14" t="n">
        <v>65.13</v>
      </c>
      <c r="O14" t="n">
        <v>32094.19</v>
      </c>
      <c r="P14" t="n">
        <v>955.42</v>
      </c>
      <c r="Q14" t="n">
        <v>1367.95</v>
      </c>
      <c r="R14" t="n">
        <v>268.19</v>
      </c>
      <c r="S14" t="n">
        <v>104.26</v>
      </c>
      <c r="T14" t="n">
        <v>80286.59</v>
      </c>
      <c r="U14" t="n">
        <v>0.39</v>
      </c>
      <c r="V14" t="n">
        <v>0.83</v>
      </c>
      <c r="W14" t="n">
        <v>20.93</v>
      </c>
      <c r="X14" t="n">
        <v>4.97</v>
      </c>
      <c r="Y14" t="n">
        <v>1</v>
      </c>
      <c r="Z14" t="n">
        <v>10</v>
      </c>
      <c r="AA14" t="n">
        <v>2363.557245755081</v>
      </c>
      <c r="AB14" t="n">
        <v>3233.923296428766</v>
      </c>
      <c r="AC14" t="n">
        <v>2925.282195857335</v>
      </c>
      <c r="AD14" t="n">
        <v>2363557.245755081</v>
      </c>
      <c r="AE14" t="n">
        <v>3233923.296428766</v>
      </c>
      <c r="AF14" t="n">
        <v>1.772494176551422e-06</v>
      </c>
      <c r="AG14" t="n">
        <v>2.8675</v>
      </c>
      <c r="AH14" t="n">
        <v>2925282.195857335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1.4735</v>
      </c>
      <c r="E15" t="n">
        <v>67.87</v>
      </c>
      <c r="F15" t="n">
        <v>57.19</v>
      </c>
      <c r="G15" t="n">
        <v>21.31</v>
      </c>
      <c r="H15" t="n">
        <v>0.29</v>
      </c>
      <c r="I15" t="n">
        <v>161</v>
      </c>
      <c r="J15" t="n">
        <v>258.78</v>
      </c>
      <c r="K15" t="n">
        <v>59.19</v>
      </c>
      <c r="L15" t="n">
        <v>4.25</v>
      </c>
      <c r="M15" t="n">
        <v>159</v>
      </c>
      <c r="N15" t="n">
        <v>65.34</v>
      </c>
      <c r="O15" t="n">
        <v>32150.98</v>
      </c>
      <c r="P15" t="n">
        <v>948.87</v>
      </c>
      <c r="Q15" t="n">
        <v>1367.83</v>
      </c>
      <c r="R15" t="n">
        <v>256.42</v>
      </c>
      <c r="S15" t="n">
        <v>104.26</v>
      </c>
      <c r="T15" t="n">
        <v>74462.23</v>
      </c>
      <c r="U15" t="n">
        <v>0.41</v>
      </c>
      <c r="V15" t="n">
        <v>0.84</v>
      </c>
      <c r="W15" t="n">
        <v>20.9</v>
      </c>
      <c r="X15" t="n">
        <v>4.6</v>
      </c>
      <c r="Y15" t="n">
        <v>1</v>
      </c>
      <c r="Z15" t="n">
        <v>10</v>
      </c>
      <c r="AA15" t="n">
        <v>2315.233708662479</v>
      </c>
      <c r="AB15" t="n">
        <v>3167.804901094667</v>
      </c>
      <c r="AC15" t="n">
        <v>2865.474047376176</v>
      </c>
      <c r="AD15" t="n">
        <v>2315233.708662479</v>
      </c>
      <c r="AE15" t="n">
        <v>3167804.901094668</v>
      </c>
      <c r="AF15" t="n">
        <v>1.797501836991411e-06</v>
      </c>
      <c r="AG15" t="n">
        <v>2.827916666666667</v>
      </c>
      <c r="AH15" t="n">
        <v>2865474.047376176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1.4885</v>
      </c>
      <c r="E16" t="n">
        <v>67.18000000000001</v>
      </c>
      <c r="F16" t="n">
        <v>56.95</v>
      </c>
      <c r="G16" t="n">
        <v>22.48</v>
      </c>
      <c r="H16" t="n">
        <v>0.31</v>
      </c>
      <c r="I16" t="n">
        <v>152</v>
      </c>
      <c r="J16" t="n">
        <v>259.25</v>
      </c>
      <c r="K16" t="n">
        <v>59.19</v>
      </c>
      <c r="L16" t="n">
        <v>4.5</v>
      </c>
      <c r="M16" t="n">
        <v>150</v>
      </c>
      <c r="N16" t="n">
        <v>65.55</v>
      </c>
      <c r="O16" t="n">
        <v>32207.85</v>
      </c>
      <c r="P16" t="n">
        <v>944.5</v>
      </c>
      <c r="Q16" t="n">
        <v>1367.49</v>
      </c>
      <c r="R16" t="n">
        <v>248.94</v>
      </c>
      <c r="S16" t="n">
        <v>104.26</v>
      </c>
      <c r="T16" t="n">
        <v>70765.64</v>
      </c>
      <c r="U16" t="n">
        <v>0.42</v>
      </c>
      <c r="V16" t="n">
        <v>0.84</v>
      </c>
      <c r="W16" t="n">
        <v>20.88</v>
      </c>
      <c r="X16" t="n">
        <v>4.36</v>
      </c>
      <c r="Y16" t="n">
        <v>1</v>
      </c>
      <c r="Z16" t="n">
        <v>10</v>
      </c>
      <c r="AA16" t="n">
        <v>2281.787936494798</v>
      </c>
      <c r="AB16" t="n">
        <v>3122.042920091513</v>
      </c>
      <c r="AC16" t="n">
        <v>2824.07952561262</v>
      </c>
      <c r="AD16" t="n">
        <v>2281787.936494798</v>
      </c>
      <c r="AE16" t="n">
        <v>3122042.920091513</v>
      </c>
      <c r="AF16" t="n">
        <v>1.815800125118233e-06</v>
      </c>
      <c r="AG16" t="n">
        <v>2.799166666666667</v>
      </c>
      <c r="AH16" t="n">
        <v>2824079.52561262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1.5034</v>
      </c>
      <c r="E17" t="n">
        <v>66.52</v>
      </c>
      <c r="F17" t="n">
        <v>56.72</v>
      </c>
      <c r="G17" t="n">
        <v>23.8</v>
      </c>
      <c r="H17" t="n">
        <v>0.33</v>
      </c>
      <c r="I17" t="n">
        <v>143</v>
      </c>
      <c r="J17" t="n">
        <v>259.71</v>
      </c>
      <c r="K17" t="n">
        <v>59.19</v>
      </c>
      <c r="L17" t="n">
        <v>4.75</v>
      </c>
      <c r="M17" t="n">
        <v>141</v>
      </c>
      <c r="N17" t="n">
        <v>65.76000000000001</v>
      </c>
      <c r="O17" t="n">
        <v>32264.79</v>
      </c>
      <c r="P17" t="n">
        <v>940.33</v>
      </c>
      <c r="Q17" t="n">
        <v>1367.72</v>
      </c>
      <c r="R17" t="n">
        <v>240.21</v>
      </c>
      <c r="S17" t="n">
        <v>104.26</v>
      </c>
      <c r="T17" t="n">
        <v>66447.71000000001</v>
      </c>
      <c r="U17" t="n">
        <v>0.43</v>
      </c>
      <c r="V17" t="n">
        <v>0.85</v>
      </c>
      <c r="W17" t="n">
        <v>20.91</v>
      </c>
      <c r="X17" t="n">
        <v>4.13</v>
      </c>
      <c r="Y17" t="n">
        <v>1</v>
      </c>
      <c r="Z17" t="n">
        <v>10</v>
      </c>
      <c r="AA17" t="n">
        <v>2249.610453589081</v>
      </c>
      <c r="AB17" t="n">
        <v>3078.016268409551</v>
      </c>
      <c r="AC17" t="n">
        <v>2784.254715775392</v>
      </c>
      <c r="AD17" t="n">
        <v>2249610.453589081</v>
      </c>
      <c r="AE17" t="n">
        <v>3078016.268409551</v>
      </c>
      <c r="AF17" t="n">
        <v>1.833976424657542e-06</v>
      </c>
      <c r="AG17" t="n">
        <v>2.771666666666667</v>
      </c>
      <c r="AH17" t="n">
        <v>2784254.715775392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1.5189</v>
      </c>
      <c r="E18" t="n">
        <v>65.84</v>
      </c>
      <c r="F18" t="n">
        <v>56.43</v>
      </c>
      <c r="G18" t="n">
        <v>25.08</v>
      </c>
      <c r="H18" t="n">
        <v>0.34</v>
      </c>
      <c r="I18" t="n">
        <v>135</v>
      </c>
      <c r="J18" t="n">
        <v>260.17</v>
      </c>
      <c r="K18" t="n">
        <v>59.19</v>
      </c>
      <c r="L18" t="n">
        <v>5</v>
      </c>
      <c r="M18" t="n">
        <v>133</v>
      </c>
      <c r="N18" t="n">
        <v>65.98</v>
      </c>
      <c r="O18" t="n">
        <v>32321.82</v>
      </c>
      <c r="P18" t="n">
        <v>935.12</v>
      </c>
      <c r="Q18" t="n">
        <v>1367.59</v>
      </c>
      <c r="R18" t="n">
        <v>231.71</v>
      </c>
      <c r="S18" t="n">
        <v>104.26</v>
      </c>
      <c r="T18" t="n">
        <v>62233.87</v>
      </c>
      <c r="U18" t="n">
        <v>0.45</v>
      </c>
      <c r="V18" t="n">
        <v>0.85</v>
      </c>
      <c r="W18" t="n">
        <v>20.87</v>
      </c>
      <c r="X18" t="n">
        <v>3.85</v>
      </c>
      <c r="Y18" t="n">
        <v>1</v>
      </c>
      <c r="Z18" t="n">
        <v>10</v>
      </c>
      <c r="AA18" t="n">
        <v>2214.788609669639</v>
      </c>
      <c r="AB18" t="n">
        <v>3030.371485327636</v>
      </c>
      <c r="AC18" t="n">
        <v>2741.157083920944</v>
      </c>
      <c r="AD18" t="n">
        <v>2214788.609669639</v>
      </c>
      <c r="AE18" t="n">
        <v>3030371.485327636</v>
      </c>
      <c r="AF18" t="n">
        <v>1.852884655721924e-06</v>
      </c>
      <c r="AG18" t="n">
        <v>2.743333333333334</v>
      </c>
      <c r="AH18" t="n">
        <v>2741157.083920944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1.5296</v>
      </c>
      <c r="E19" t="n">
        <v>65.38</v>
      </c>
      <c r="F19" t="n">
        <v>56.26</v>
      </c>
      <c r="G19" t="n">
        <v>26.17</v>
      </c>
      <c r="H19" t="n">
        <v>0.36</v>
      </c>
      <c r="I19" t="n">
        <v>129</v>
      </c>
      <c r="J19" t="n">
        <v>260.63</v>
      </c>
      <c r="K19" t="n">
        <v>59.19</v>
      </c>
      <c r="L19" t="n">
        <v>5.25</v>
      </c>
      <c r="M19" t="n">
        <v>127</v>
      </c>
      <c r="N19" t="n">
        <v>66.19</v>
      </c>
      <c r="O19" t="n">
        <v>32378.93</v>
      </c>
      <c r="P19" t="n">
        <v>931.84</v>
      </c>
      <c r="Q19" t="n">
        <v>1367.6</v>
      </c>
      <c r="R19" t="n">
        <v>226.88</v>
      </c>
      <c r="S19" t="n">
        <v>104.26</v>
      </c>
      <c r="T19" t="n">
        <v>59850.76</v>
      </c>
      <c r="U19" t="n">
        <v>0.46</v>
      </c>
      <c r="V19" t="n">
        <v>0.85</v>
      </c>
      <c r="W19" t="n">
        <v>20.84</v>
      </c>
      <c r="X19" t="n">
        <v>3.68</v>
      </c>
      <c r="Y19" t="n">
        <v>1</v>
      </c>
      <c r="Z19" t="n">
        <v>10</v>
      </c>
      <c r="AA19" t="n">
        <v>2192.033687434804</v>
      </c>
      <c r="AB19" t="n">
        <v>2999.237196849614</v>
      </c>
      <c r="AC19" t="n">
        <v>2712.994208238016</v>
      </c>
      <c r="AD19" t="n">
        <v>2192033.687434804</v>
      </c>
      <c r="AE19" t="n">
        <v>2999237.196849614</v>
      </c>
      <c r="AF19" t="n">
        <v>1.865937434585723e-06</v>
      </c>
      <c r="AG19" t="n">
        <v>2.724166666666667</v>
      </c>
      <c r="AH19" t="n">
        <v>2712994.208238016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1.5426</v>
      </c>
      <c r="E20" t="n">
        <v>64.83</v>
      </c>
      <c r="F20" t="n">
        <v>56.06</v>
      </c>
      <c r="G20" t="n">
        <v>27.57</v>
      </c>
      <c r="H20" t="n">
        <v>0.37</v>
      </c>
      <c r="I20" t="n">
        <v>122</v>
      </c>
      <c r="J20" t="n">
        <v>261.1</v>
      </c>
      <c r="K20" t="n">
        <v>59.19</v>
      </c>
      <c r="L20" t="n">
        <v>5.5</v>
      </c>
      <c r="M20" t="n">
        <v>120</v>
      </c>
      <c r="N20" t="n">
        <v>66.40000000000001</v>
      </c>
      <c r="O20" t="n">
        <v>32436.11</v>
      </c>
      <c r="P20" t="n">
        <v>927.96</v>
      </c>
      <c r="Q20" t="n">
        <v>1367.8</v>
      </c>
      <c r="R20" t="n">
        <v>219.26</v>
      </c>
      <c r="S20" t="n">
        <v>104.26</v>
      </c>
      <c r="T20" t="n">
        <v>56074.31</v>
      </c>
      <c r="U20" t="n">
        <v>0.48</v>
      </c>
      <c r="V20" t="n">
        <v>0.86</v>
      </c>
      <c r="W20" t="n">
        <v>20.85</v>
      </c>
      <c r="X20" t="n">
        <v>3.47</v>
      </c>
      <c r="Y20" t="n">
        <v>1</v>
      </c>
      <c r="Z20" t="n">
        <v>10</v>
      </c>
      <c r="AA20" t="n">
        <v>2165.056686961108</v>
      </c>
      <c r="AB20" t="n">
        <v>2962.326074660066</v>
      </c>
      <c r="AC20" t="n">
        <v>2679.605831745268</v>
      </c>
      <c r="AD20" t="n">
        <v>2165056.686961108</v>
      </c>
      <c r="AE20" t="n">
        <v>2962326.074660067</v>
      </c>
      <c r="AF20" t="n">
        <v>1.881795950962301e-06</v>
      </c>
      <c r="AG20" t="n">
        <v>2.70125</v>
      </c>
      <c r="AH20" t="n">
        <v>2679605.831745267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1.5519</v>
      </c>
      <c r="E21" t="n">
        <v>64.44</v>
      </c>
      <c r="F21" t="n">
        <v>55.91</v>
      </c>
      <c r="G21" t="n">
        <v>28.67</v>
      </c>
      <c r="H21" t="n">
        <v>0.39</v>
      </c>
      <c r="I21" t="n">
        <v>117</v>
      </c>
      <c r="J21" t="n">
        <v>261.56</v>
      </c>
      <c r="K21" t="n">
        <v>59.19</v>
      </c>
      <c r="L21" t="n">
        <v>5.75</v>
      </c>
      <c r="M21" t="n">
        <v>115</v>
      </c>
      <c r="N21" t="n">
        <v>66.62</v>
      </c>
      <c r="O21" t="n">
        <v>32493.38</v>
      </c>
      <c r="P21" t="n">
        <v>925.23</v>
      </c>
      <c r="Q21" t="n">
        <v>1367.71</v>
      </c>
      <c r="R21" t="n">
        <v>214.24</v>
      </c>
      <c r="S21" t="n">
        <v>104.26</v>
      </c>
      <c r="T21" t="n">
        <v>53592.3</v>
      </c>
      <c r="U21" t="n">
        <v>0.49</v>
      </c>
      <c r="V21" t="n">
        <v>0.86</v>
      </c>
      <c r="W21" t="n">
        <v>20.85</v>
      </c>
      <c r="X21" t="n">
        <v>3.33</v>
      </c>
      <c r="Y21" t="n">
        <v>1</v>
      </c>
      <c r="Z21" t="n">
        <v>10</v>
      </c>
      <c r="AA21" t="n">
        <v>2146.02165729456</v>
      </c>
      <c r="AB21" t="n">
        <v>2936.281507304055</v>
      </c>
      <c r="AC21" t="n">
        <v>2656.046921343934</v>
      </c>
      <c r="AD21" t="n">
        <v>2146021.65729456</v>
      </c>
      <c r="AE21" t="n">
        <v>2936281.507304055</v>
      </c>
      <c r="AF21" t="n">
        <v>1.893140889600931e-06</v>
      </c>
      <c r="AG21" t="n">
        <v>2.685</v>
      </c>
      <c r="AH21" t="n">
        <v>2656046.921343934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1.5606</v>
      </c>
      <c r="E22" t="n">
        <v>64.08</v>
      </c>
      <c r="F22" t="n">
        <v>55.8</v>
      </c>
      <c r="G22" t="n">
        <v>29.89</v>
      </c>
      <c r="H22" t="n">
        <v>0.41</v>
      </c>
      <c r="I22" t="n">
        <v>112</v>
      </c>
      <c r="J22" t="n">
        <v>262.03</v>
      </c>
      <c r="K22" t="n">
        <v>59.19</v>
      </c>
      <c r="L22" t="n">
        <v>6</v>
      </c>
      <c r="M22" t="n">
        <v>110</v>
      </c>
      <c r="N22" t="n">
        <v>66.83</v>
      </c>
      <c r="O22" t="n">
        <v>32550.72</v>
      </c>
      <c r="P22" t="n">
        <v>922.78</v>
      </c>
      <c r="Q22" t="n">
        <v>1367.85</v>
      </c>
      <c r="R22" t="n">
        <v>210.51</v>
      </c>
      <c r="S22" t="n">
        <v>104.26</v>
      </c>
      <c r="T22" t="n">
        <v>51753.43</v>
      </c>
      <c r="U22" t="n">
        <v>0.5</v>
      </c>
      <c r="V22" t="n">
        <v>0.86</v>
      </c>
      <c r="W22" t="n">
        <v>20.84</v>
      </c>
      <c r="X22" t="n">
        <v>3.21</v>
      </c>
      <c r="Y22" t="n">
        <v>1</v>
      </c>
      <c r="Z22" t="n">
        <v>10</v>
      </c>
      <c r="AA22" t="n">
        <v>2128.945999721533</v>
      </c>
      <c r="AB22" t="n">
        <v>2912.917839287793</v>
      </c>
      <c r="AC22" t="n">
        <v>2634.913049012031</v>
      </c>
      <c r="AD22" t="n">
        <v>2128945.999721533</v>
      </c>
      <c r="AE22" t="n">
        <v>2912917.839287793</v>
      </c>
      <c r="AF22" t="n">
        <v>1.903753896714487e-06</v>
      </c>
      <c r="AG22" t="n">
        <v>2.67</v>
      </c>
      <c r="AH22" t="n">
        <v>2634913.04901203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1.5705</v>
      </c>
      <c r="E23" t="n">
        <v>63.68</v>
      </c>
      <c r="F23" t="n">
        <v>55.64</v>
      </c>
      <c r="G23" t="n">
        <v>31.2</v>
      </c>
      <c r="H23" t="n">
        <v>0.42</v>
      </c>
      <c r="I23" t="n">
        <v>107</v>
      </c>
      <c r="J23" t="n">
        <v>262.49</v>
      </c>
      <c r="K23" t="n">
        <v>59.19</v>
      </c>
      <c r="L23" t="n">
        <v>6.25</v>
      </c>
      <c r="M23" t="n">
        <v>105</v>
      </c>
      <c r="N23" t="n">
        <v>67.05</v>
      </c>
      <c r="O23" t="n">
        <v>32608.15</v>
      </c>
      <c r="P23" t="n">
        <v>919.8</v>
      </c>
      <c r="Q23" t="n">
        <v>1367.63</v>
      </c>
      <c r="R23" t="n">
        <v>205.61</v>
      </c>
      <c r="S23" t="n">
        <v>104.26</v>
      </c>
      <c r="T23" t="n">
        <v>49327.69</v>
      </c>
      <c r="U23" t="n">
        <v>0.51</v>
      </c>
      <c r="V23" t="n">
        <v>0.86</v>
      </c>
      <c r="W23" t="n">
        <v>20.83</v>
      </c>
      <c r="X23" t="n">
        <v>3.05</v>
      </c>
      <c r="Y23" t="n">
        <v>1</v>
      </c>
      <c r="Z23" t="n">
        <v>10</v>
      </c>
      <c r="AA23" t="n">
        <v>2109.035157150368</v>
      </c>
      <c r="AB23" t="n">
        <v>2885.674946077547</v>
      </c>
      <c r="AC23" t="n">
        <v>2610.270179294128</v>
      </c>
      <c r="AD23" t="n">
        <v>2109035.157150368</v>
      </c>
      <c r="AE23" t="n">
        <v>2885674.946077547</v>
      </c>
      <c r="AF23" t="n">
        <v>1.915830766878189e-06</v>
      </c>
      <c r="AG23" t="n">
        <v>2.653333333333333</v>
      </c>
      <c r="AH23" t="n">
        <v>2610270.179294128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1.5806</v>
      </c>
      <c r="E24" t="n">
        <v>63.27</v>
      </c>
      <c r="F24" t="n">
        <v>55.48</v>
      </c>
      <c r="G24" t="n">
        <v>32.63</v>
      </c>
      <c r="H24" t="n">
        <v>0.44</v>
      </c>
      <c r="I24" t="n">
        <v>102</v>
      </c>
      <c r="J24" t="n">
        <v>262.96</v>
      </c>
      <c r="K24" t="n">
        <v>59.19</v>
      </c>
      <c r="L24" t="n">
        <v>6.5</v>
      </c>
      <c r="M24" t="n">
        <v>100</v>
      </c>
      <c r="N24" t="n">
        <v>67.26000000000001</v>
      </c>
      <c r="O24" t="n">
        <v>32665.66</v>
      </c>
      <c r="P24" t="n">
        <v>916.61</v>
      </c>
      <c r="Q24" t="n">
        <v>1367.54</v>
      </c>
      <c r="R24" t="n">
        <v>200.89</v>
      </c>
      <c r="S24" t="n">
        <v>104.26</v>
      </c>
      <c r="T24" t="n">
        <v>46993.49</v>
      </c>
      <c r="U24" t="n">
        <v>0.52</v>
      </c>
      <c r="V24" t="n">
        <v>0.86</v>
      </c>
      <c r="W24" t="n">
        <v>20.8</v>
      </c>
      <c r="X24" t="n">
        <v>2.89</v>
      </c>
      <c r="Y24" t="n">
        <v>1</v>
      </c>
      <c r="Z24" t="n">
        <v>10</v>
      </c>
      <c r="AA24" t="n">
        <v>2088.785365558094</v>
      </c>
      <c r="AB24" t="n">
        <v>2857.968287863242</v>
      </c>
      <c r="AC24" t="n">
        <v>2585.207805653258</v>
      </c>
      <c r="AD24" t="n">
        <v>2088785.365558094</v>
      </c>
      <c r="AE24" t="n">
        <v>2857968.287863242</v>
      </c>
      <c r="AF24" t="n">
        <v>1.928151614216915e-06</v>
      </c>
      <c r="AG24" t="n">
        <v>2.63625</v>
      </c>
      <c r="AH24" t="n">
        <v>2585207.805653258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1.5884</v>
      </c>
      <c r="E25" t="n">
        <v>62.96</v>
      </c>
      <c r="F25" t="n">
        <v>55.36</v>
      </c>
      <c r="G25" t="n">
        <v>33.89</v>
      </c>
      <c r="H25" t="n">
        <v>0.46</v>
      </c>
      <c r="I25" t="n">
        <v>98</v>
      </c>
      <c r="J25" t="n">
        <v>263.42</v>
      </c>
      <c r="K25" t="n">
        <v>59.19</v>
      </c>
      <c r="L25" t="n">
        <v>6.75</v>
      </c>
      <c r="M25" t="n">
        <v>96</v>
      </c>
      <c r="N25" t="n">
        <v>67.48</v>
      </c>
      <c r="O25" t="n">
        <v>32723.25</v>
      </c>
      <c r="P25" t="n">
        <v>914.21</v>
      </c>
      <c r="Q25" t="n">
        <v>1367.49</v>
      </c>
      <c r="R25" t="n">
        <v>197.12</v>
      </c>
      <c r="S25" t="n">
        <v>104.26</v>
      </c>
      <c r="T25" t="n">
        <v>45128.61</v>
      </c>
      <c r="U25" t="n">
        <v>0.53</v>
      </c>
      <c r="V25" t="n">
        <v>0.87</v>
      </c>
      <c r="W25" t="n">
        <v>20.8</v>
      </c>
      <c r="X25" t="n">
        <v>2.78</v>
      </c>
      <c r="Y25" t="n">
        <v>1</v>
      </c>
      <c r="Z25" t="n">
        <v>10</v>
      </c>
      <c r="AA25" t="n">
        <v>2073.463306834952</v>
      </c>
      <c r="AB25" t="n">
        <v>2837.003971156715</v>
      </c>
      <c r="AC25" t="n">
        <v>2566.244293909599</v>
      </c>
      <c r="AD25" t="n">
        <v>2073463.306834952</v>
      </c>
      <c r="AE25" t="n">
        <v>2837003.971156714</v>
      </c>
      <c r="AF25" t="n">
        <v>1.937666724042863e-06</v>
      </c>
      <c r="AG25" t="n">
        <v>2.623333333333334</v>
      </c>
      <c r="AH25" t="n">
        <v>2566244.293909599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1.594</v>
      </c>
      <c r="E26" t="n">
        <v>62.74</v>
      </c>
      <c r="F26" t="n">
        <v>55.29</v>
      </c>
      <c r="G26" t="n">
        <v>34.92</v>
      </c>
      <c r="H26" t="n">
        <v>0.47</v>
      </c>
      <c r="I26" t="n">
        <v>95</v>
      </c>
      <c r="J26" t="n">
        <v>263.89</v>
      </c>
      <c r="K26" t="n">
        <v>59.19</v>
      </c>
      <c r="L26" t="n">
        <v>7</v>
      </c>
      <c r="M26" t="n">
        <v>93</v>
      </c>
      <c r="N26" t="n">
        <v>67.7</v>
      </c>
      <c r="O26" t="n">
        <v>32780.92</v>
      </c>
      <c r="P26" t="n">
        <v>912.6</v>
      </c>
      <c r="Q26" t="n">
        <v>1367.53</v>
      </c>
      <c r="R26" t="n">
        <v>194.64</v>
      </c>
      <c r="S26" t="n">
        <v>104.26</v>
      </c>
      <c r="T26" t="n">
        <v>43900.27</v>
      </c>
      <c r="U26" t="n">
        <v>0.54</v>
      </c>
      <c r="V26" t="n">
        <v>0.87</v>
      </c>
      <c r="W26" t="n">
        <v>20.8</v>
      </c>
      <c r="X26" t="n">
        <v>2.7</v>
      </c>
      <c r="Y26" t="n">
        <v>1</v>
      </c>
      <c r="Z26" t="n">
        <v>10</v>
      </c>
      <c r="AA26" t="n">
        <v>2062.917396972065</v>
      </c>
      <c r="AB26" t="n">
        <v>2822.574592029605</v>
      </c>
      <c r="AC26" t="n">
        <v>2553.19203447462</v>
      </c>
      <c r="AD26" t="n">
        <v>2062917.396972065</v>
      </c>
      <c r="AE26" t="n">
        <v>2822574.592029606</v>
      </c>
      <c r="AF26" t="n">
        <v>1.944498084943543e-06</v>
      </c>
      <c r="AG26" t="n">
        <v>2.614166666666667</v>
      </c>
      <c r="AH26" t="n">
        <v>2553192.034474621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1.6022</v>
      </c>
      <c r="E27" t="n">
        <v>62.42</v>
      </c>
      <c r="F27" t="n">
        <v>55.16</v>
      </c>
      <c r="G27" t="n">
        <v>36.37</v>
      </c>
      <c r="H27" t="n">
        <v>0.49</v>
      </c>
      <c r="I27" t="n">
        <v>91</v>
      </c>
      <c r="J27" t="n">
        <v>264.36</v>
      </c>
      <c r="K27" t="n">
        <v>59.19</v>
      </c>
      <c r="L27" t="n">
        <v>7.25</v>
      </c>
      <c r="M27" t="n">
        <v>89</v>
      </c>
      <c r="N27" t="n">
        <v>67.92</v>
      </c>
      <c r="O27" t="n">
        <v>32838.68</v>
      </c>
      <c r="P27" t="n">
        <v>909.92</v>
      </c>
      <c r="Q27" t="n">
        <v>1367.61</v>
      </c>
      <c r="R27" t="n">
        <v>190.44</v>
      </c>
      <c r="S27" t="n">
        <v>104.26</v>
      </c>
      <c r="T27" t="n">
        <v>41822.8</v>
      </c>
      <c r="U27" t="n">
        <v>0.55</v>
      </c>
      <c r="V27" t="n">
        <v>0.87</v>
      </c>
      <c r="W27" t="n">
        <v>20.79</v>
      </c>
      <c r="X27" t="n">
        <v>2.58</v>
      </c>
      <c r="Y27" t="n">
        <v>1</v>
      </c>
      <c r="Z27" t="n">
        <v>10</v>
      </c>
      <c r="AA27" t="n">
        <v>2046.798933390083</v>
      </c>
      <c r="AB27" t="n">
        <v>2800.520599060311</v>
      </c>
      <c r="AC27" t="n">
        <v>2533.242843641341</v>
      </c>
      <c r="AD27" t="n">
        <v>2046798.933390083</v>
      </c>
      <c r="AE27" t="n">
        <v>2800520.599060311</v>
      </c>
      <c r="AF27" t="n">
        <v>1.954501149119538e-06</v>
      </c>
      <c r="AG27" t="n">
        <v>2.600833333333334</v>
      </c>
      <c r="AH27" t="n">
        <v>2533242.843641341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1.6077</v>
      </c>
      <c r="E28" t="n">
        <v>62.2</v>
      </c>
      <c r="F28" t="n">
        <v>55.09</v>
      </c>
      <c r="G28" t="n">
        <v>37.56</v>
      </c>
      <c r="H28" t="n">
        <v>0.5</v>
      </c>
      <c r="I28" t="n">
        <v>88</v>
      </c>
      <c r="J28" t="n">
        <v>264.83</v>
      </c>
      <c r="K28" t="n">
        <v>59.19</v>
      </c>
      <c r="L28" t="n">
        <v>7.5</v>
      </c>
      <c r="M28" t="n">
        <v>86</v>
      </c>
      <c r="N28" t="n">
        <v>68.14</v>
      </c>
      <c r="O28" t="n">
        <v>32896.51</v>
      </c>
      <c r="P28" t="n">
        <v>908.39</v>
      </c>
      <c r="Q28" t="n">
        <v>1367.52</v>
      </c>
      <c r="R28" t="n">
        <v>187.85</v>
      </c>
      <c r="S28" t="n">
        <v>104.26</v>
      </c>
      <c r="T28" t="n">
        <v>40540.83</v>
      </c>
      <c r="U28" t="n">
        <v>0.5600000000000001</v>
      </c>
      <c r="V28" t="n">
        <v>0.87</v>
      </c>
      <c r="W28" t="n">
        <v>20.8</v>
      </c>
      <c r="X28" t="n">
        <v>2.51</v>
      </c>
      <c r="Y28" t="n">
        <v>1</v>
      </c>
      <c r="Z28" t="n">
        <v>10</v>
      </c>
      <c r="AA28" t="n">
        <v>2036.680214960814</v>
      </c>
      <c r="AB28" t="n">
        <v>2786.675722099035</v>
      </c>
      <c r="AC28" t="n">
        <v>2520.719302305842</v>
      </c>
      <c r="AD28" t="n">
        <v>2036680.214960814</v>
      </c>
      <c r="AE28" t="n">
        <v>2786675.722099035</v>
      </c>
      <c r="AF28" t="n">
        <v>1.961210521432706e-06</v>
      </c>
      <c r="AG28" t="n">
        <v>2.591666666666667</v>
      </c>
      <c r="AH28" t="n">
        <v>2520719.302305842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1.6141</v>
      </c>
      <c r="E29" t="n">
        <v>61.95</v>
      </c>
      <c r="F29" t="n">
        <v>54.99</v>
      </c>
      <c r="G29" t="n">
        <v>38.82</v>
      </c>
      <c r="H29" t="n">
        <v>0.52</v>
      </c>
      <c r="I29" t="n">
        <v>85</v>
      </c>
      <c r="J29" t="n">
        <v>265.3</v>
      </c>
      <c r="K29" t="n">
        <v>59.19</v>
      </c>
      <c r="L29" t="n">
        <v>7.75</v>
      </c>
      <c r="M29" t="n">
        <v>83</v>
      </c>
      <c r="N29" t="n">
        <v>68.36</v>
      </c>
      <c r="O29" t="n">
        <v>32954.43</v>
      </c>
      <c r="P29" t="n">
        <v>906.48</v>
      </c>
      <c r="Q29" t="n">
        <v>1367.58</v>
      </c>
      <c r="R29" t="n">
        <v>184.76</v>
      </c>
      <c r="S29" t="n">
        <v>104.26</v>
      </c>
      <c r="T29" t="n">
        <v>39013.11</v>
      </c>
      <c r="U29" t="n">
        <v>0.5600000000000001</v>
      </c>
      <c r="V29" t="n">
        <v>0.87</v>
      </c>
      <c r="W29" t="n">
        <v>20.79</v>
      </c>
      <c r="X29" t="n">
        <v>2.41</v>
      </c>
      <c r="Y29" t="n">
        <v>1</v>
      </c>
      <c r="Z29" t="n">
        <v>10</v>
      </c>
      <c r="AA29" t="n">
        <v>2024.584296677788</v>
      </c>
      <c r="AB29" t="n">
        <v>2770.125553069945</v>
      </c>
      <c r="AC29" t="n">
        <v>2505.748658180581</v>
      </c>
      <c r="AD29" t="n">
        <v>2024584.296677788</v>
      </c>
      <c r="AE29" t="n">
        <v>2770125.553069945</v>
      </c>
      <c r="AF29" t="n">
        <v>1.969017791033483e-06</v>
      </c>
      <c r="AG29" t="n">
        <v>2.58125</v>
      </c>
      <c r="AH29" t="n">
        <v>2505748.658180581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1.6195</v>
      </c>
      <c r="E30" t="n">
        <v>61.75</v>
      </c>
      <c r="F30" t="n">
        <v>54.93</v>
      </c>
      <c r="G30" t="n">
        <v>40.19</v>
      </c>
      <c r="H30" t="n">
        <v>0.54</v>
      </c>
      <c r="I30" t="n">
        <v>82</v>
      </c>
      <c r="J30" t="n">
        <v>265.77</v>
      </c>
      <c r="K30" t="n">
        <v>59.19</v>
      </c>
      <c r="L30" t="n">
        <v>8</v>
      </c>
      <c r="M30" t="n">
        <v>80</v>
      </c>
      <c r="N30" t="n">
        <v>68.58</v>
      </c>
      <c r="O30" t="n">
        <v>33012.44</v>
      </c>
      <c r="P30" t="n">
        <v>904.87</v>
      </c>
      <c r="Q30" t="n">
        <v>1367.58</v>
      </c>
      <c r="R30" t="n">
        <v>182.71</v>
      </c>
      <c r="S30" t="n">
        <v>104.26</v>
      </c>
      <c r="T30" t="n">
        <v>37999.82</v>
      </c>
      <c r="U30" t="n">
        <v>0.57</v>
      </c>
      <c r="V30" t="n">
        <v>0.87</v>
      </c>
      <c r="W30" t="n">
        <v>20.79</v>
      </c>
      <c r="X30" t="n">
        <v>2.35</v>
      </c>
      <c r="Y30" t="n">
        <v>1</v>
      </c>
      <c r="Z30" t="n">
        <v>10</v>
      </c>
      <c r="AA30" t="n">
        <v>2014.741399247824</v>
      </c>
      <c r="AB30" t="n">
        <v>2756.658066568282</v>
      </c>
      <c r="AC30" t="n">
        <v>2493.566489688901</v>
      </c>
      <c r="AD30" t="n">
        <v>2014741.399247824</v>
      </c>
      <c r="AE30" t="n">
        <v>2756658.066568282</v>
      </c>
      <c r="AF30" t="n">
        <v>1.975605174759139e-06</v>
      </c>
      <c r="AG30" t="n">
        <v>2.572916666666667</v>
      </c>
      <c r="AH30" t="n">
        <v>2493566.489688901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1.6239</v>
      </c>
      <c r="E31" t="n">
        <v>61.58</v>
      </c>
      <c r="F31" t="n">
        <v>54.87</v>
      </c>
      <c r="G31" t="n">
        <v>41.15</v>
      </c>
      <c r="H31" t="n">
        <v>0.55</v>
      </c>
      <c r="I31" t="n">
        <v>80</v>
      </c>
      <c r="J31" t="n">
        <v>266.24</v>
      </c>
      <c r="K31" t="n">
        <v>59.19</v>
      </c>
      <c r="L31" t="n">
        <v>8.25</v>
      </c>
      <c r="M31" t="n">
        <v>78</v>
      </c>
      <c r="N31" t="n">
        <v>68.8</v>
      </c>
      <c r="O31" t="n">
        <v>33070.52</v>
      </c>
      <c r="P31" t="n">
        <v>903.62</v>
      </c>
      <c r="Q31" t="n">
        <v>1367.44</v>
      </c>
      <c r="R31" t="n">
        <v>180.52</v>
      </c>
      <c r="S31" t="n">
        <v>104.26</v>
      </c>
      <c r="T31" t="n">
        <v>36917.95</v>
      </c>
      <c r="U31" t="n">
        <v>0.58</v>
      </c>
      <c r="V31" t="n">
        <v>0.87</v>
      </c>
      <c r="W31" t="n">
        <v>20.78</v>
      </c>
      <c r="X31" t="n">
        <v>2.29</v>
      </c>
      <c r="Y31" t="n">
        <v>1</v>
      </c>
      <c r="Z31" t="n">
        <v>10</v>
      </c>
      <c r="AA31" t="n">
        <v>2006.730078862672</v>
      </c>
      <c r="AB31" t="n">
        <v>2745.696624582805</v>
      </c>
      <c r="AC31" t="n">
        <v>2483.651192342037</v>
      </c>
      <c r="AD31" t="n">
        <v>2006730.078862672</v>
      </c>
      <c r="AE31" t="n">
        <v>2745696.624582805</v>
      </c>
      <c r="AF31" t="n">
        <v>1.980972672609672e-06</v>
      </c>
      <c r="AG31" t="n">
        <v>2.565833333333333</v>
      </c>
      <c r="AH31" t="n">
        <v>2483651.192342037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1.6302</v>
      </c>
      <c r="E32" t="n">
        <v>61.34</v>
      </c>
      <c r="F32" t="n">
        <v>54.77</v>
      </c>
      <c r="G32" t="n">
        <v>42.68</v>
      </c>
      <c r="H32" t="n">
        <v>0.57</v>
      </c>
      <c r="I32" t="n">
        <v>77</v>
      </c>
      <c r="J32" t="n">
        <v>266.71</v>
      </c>
      <c r="K32" t="n">
        <v>59.19</v>
      </c>
      <c r="L32" t="n">
        <v>8.5</v>
      </c>
      <c r="M32" t="n">
        <v>75</v>
      </c>
      <c r="N32" t="n">
        <v>69.02</v>
      </c>
      <c r="O32" t="n">
        <v>33128.7</v>
      </c>
      <c r="P32" t="n">
        <v>901.3</v>
      </c>
      <c r="Q32" t="n">
        <v>1367.51</v>
      </c>
      <c r="R32" t="n">
        <v>177.39</v>
      </c>
      <c r="S32" t="n">
        <v>104.26</v>
      </c>
      <c r="T32" t="n">
        <v>35367.22</v>
      </c>
      <c r="U32" t="n">
        <v>0.59</v>
      </c>
      <c r="V32" t="n">
        <v>0.88</v>
      </c>
      <c r="W32" t="n">
        <v>20.78</v>
      </c>
      <c r="X32" t="n">
        <v>2.19</v>
      </c>
      <c r="Y32" t="n">
        <v>1</v>
      </c>
      <c r="Z32" t="n">
        <v>10</v>
      </c>
      <c r="AA32" t="n">
        <v>1994.386451808608</v>
      </c>
      <c r="AB32" t="n">
        <v>2728.807529485042</v>
      </c>
      <c r="AC32" t="n">
        <v>2468.373968776411</v>
      </c>
      <c r="AD32" t="n">
        <v>1994386.451808608</v>
      </c>
      <c r="AE32" t="n">
        <v>2728807.529485042</v>
      </c>
      <c r="AF32" t="n">
        <v>1.988657953622938e-06</v>
      </c>
      <c r="AG32" t="n">
        <v>2.555833333333334</v>
      </c>
      <c r="AH32" t="n">
        <v>2468373.968776411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1.6344</v>
      </c>
      <c r="E33" t="n">
        <v>61.18</v>
      </c>
      <c r="F33" t="n">
        <v>54.71</v>
      </c>
      <c r="G33" t="n">
        <v>43.77</v>
      </c>
      <c r="H33" t="n">
        <v>0.58</v>
      </c>
      <c r="I33" t="n">
        <v>75</v>
      </c>
      <c r="J33" t="n">
        <v>267.18</v>
      </c>
      <c r="K33" t="n">
        <v>59.19</v>
      </c>
      <c r="L33" t="n">
        <v>8.75</v>
      </c>
      <c r="M33" t="n">
        <v>73</v>
      </c>
      <c r="N33" t="n">
        <v>69.23999999999999</v>
      </c>
      <c r="O33" t="n">
        <v>33186.95</v>
      </c>
      <c r="P33" t="n">
        <v>899.85</v>
      </c>
      <c r="Q33" t="n">
        <v>1367.66</v>
      </c>
      <c r="R33" t="n">
        <v>175.7</v>
      </c>
      <c r="S33" t="n">
        <v>104.26</v>
      </c>
      <c r="T33" t="n">
        <v>34531.59</v>
      </c>
      <c r="U33" t="n">
        <v>0.59</v>
      </c>
      <c r="V33" t="n">
        <v>0.88</v>
      </c>
      <c r="W33" t="n">
        <v>20.77</v>
      </c>
      <c r="X33" t="n">
        <v>2.13</v>
      </c>
      <c r="Y33" t="n">
        <v>1</v>
      </c>
      <c r="Z33" t="n">
        <v>10</v>
      </c>
      <c r="AA33" t="n">
        <v>1986.429421623395</v>
      </c>
      <c r="AB33" t="n">
        <v>2717.920369746237</v>
      </c>
      <c r="AC33" t="n">
        <v>2458.525864282853</v>
      </c>
      <c r="AD33" t="n">
        <v>1986429.421623395</v>
      </c>
      <c r="AE33" t="n">
        <v>2717920.369746237</v>
      </c>
      <c r="AF33" t="n">
        <v>1.993781474298448e-06</v>
      </c>
      <c r="AG33" t="n">
        <v>2.549166666666667</v>
      </c>
      <c r="AH33" t="n">
        <v>2458525.864282853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1.6385</v>
      </c>
      <c r="E34" t="n">
        <v>61.03</v>
      </c>
      <c r="F34" t="n">
        <v>54.66</v>
      </c>
      <c r="G34" t="n">
        <v>44.93</v>
      </c>
      <c r="H34" t="n">
        <v>0.6</v>
      </c>
      <c r="I34" t="n">
        <v>73</v>
      </c>
      <c r="J34" t="n">
        <v>267.66</v>
      </c>
      <c r="K34" t="n">
        <v>59.19</v>
      </c>
      <c r="L34" t="n">
        <v>9</v>
      </c>
      <c r="M34" t="n">
        <v>71</v>
      </c>
      <c r="N34" t="n">
        <v>69.45999999999999</v>
      </c>
      <c r="O34" t="n">
        <v>33245.29</v>
      </c>
      <c r="P34" t="n">
        <v>899.02</v>
      </c>
      <c r="Q34" t="n">
        <v>1367.67</v>
      </c>
      <c r="R34" t="n">
        <v>174.07</v>
      </c>
      <c r="S34" t="n">
        <v>104.26</v>
      </c>
      <c r="T34" t="n">
        <v>33725.07</v>
      </c>
      <c r="U34" t="n">
        <v>0.6</v>
      </c>
      <c r="V34" t="n">
        <v>0.88</v>
      </c>
      <c r="W34" t="n">
        <v>20.76</v>
      </c>
      <c r="X34" t="n">
        <v>2.08</v>
      </c>
      <c r="Y34" t="n">
        <v>1</v>
      </c>
      <c r="Z34" t="n">
        <v>10</v>
      </c>
      <c r="AA34" t="n">
        <v>1979.665829726658</v>
      </c>
      <c r="AB34" t="n">
        <v>2708.666124924505</v>
      </c>
      <c r="AC34" t="n">
        <v>2450.154831598493</v>
      </c>
      <c r="AD34" t="n">
        <v>1979665.829726658</v>
      </c>
      <c r="AE34" t="n">
        <v>2708666.124924505</v>
      </c>
      <c r="AF34" t="n">
        <v>1.998783006386446e-06</v>
      </c>
      <c r="AG34" t="n">
        <v>2.542916666666667</v>
      </c>
      <c r="AH34" t="n">
        <v>2450154.831598493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1.6432</v>
      </c>
      <c r="E35" t="n">
        <v>60.86</v>
      </c>
      <c r="F35" t="n">
        <v>54.58</v>
      </c>
      <c r="G35" t="n">
        <v>46.13</v>
      </c>
      <c r="H35" t="n">
        <v>0.61</v>
      </c>
      <c r="I35" t="n">
        <v>71</v>
      </c>
      <c r="J35" t="n">
        <v>268.13</v>
      </c>
      <c r="K35" t="n">
        <v>59.19</v>
      </c>
      <c r="L35" t="n">
        <v>9.25</v>
      </c>
      <c r="M35" t="n">
        <v>69</v>
      </c>
      <c r="N35" t="n">
        <v>69.69</v>
      </c>
      <c r="O35" t="n">
        <v>33303.72</v>
      </c>
      <c r="P35" t="n">
        <v>896.98</v>
      </c>
      <c r="Q35" t="n">
        <v>1367.45</v>
      </c>
      <c r="R35" t="n">
        <v>171.47</v>
      </c>
      <c r="S35" t="n">
        <v>104.26</v>
      </c>
      <c r="T35" t="n">
        <v>32435.19</v>
      </c>
      <c r="U35" t="n">
        <v>0.61</v>
      </c>
      <c r="V35" t="n">
        <v>0.88</v>
      </c>
      <c r="W35" t="n">
        <v>20.76</v>
      </c>
      <c r="X35" t="n">
        <v>2</v>
      </c>
      <c r="Y35" t="n">
        <v>1</v>
      </c>
      <c r="Z35" t="n">
        <v>10</v>
      </c>
      <c r="AA35" t="n">
        <v>1970.093069129976</v>
      </c>
      <c r="AB35" t="n">
        <v>2695.568251555734</v>
      </c>
      <c r="AC35" t="n">
        <v>2438.307000881057</v>
      </c>
      <c r="AD35" t="n">
        <v>1970093.069129976</v>
      </c>
      <c r="AE35" t="n">
        <v>2695568.251555734</v>
      </c>
      <c r="AF35" t="n">
        <v>2.004516469999516e-06</v>
      </c>
      <c r="AG35" t="n">
        <v>2.535833333333333</v>
      </c>
      <c r="AH35" t="n">
        <v>2438307.000881057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1.6468</v>
      </c>
      <c r="E36" t="n">
        <v>60.72</v>
      </c>
      <c r="F36" t="n">
        <v>54.54</v>
      </c>
      <c r="G36" t="n">
        <v>47.43</v>
      </c>
      <c r="H36" t="n">
        <v>0.63</v>
      </c>
      <c r="I36" t="n">
        <v>69</v>
      </c>
      <c r="J36" t="n">
        <v>268.61</v>
      </c>
      <c r="K36" t="n">
        <v>59.19</v>
      </c>
      <c r="L36" t="n">
        <v>9.5</v>
      </c>
      <c r="M36" t="n">
        <v>67</v>
      </c>
      <c r="N36" t="n">
        <v>69.91</v>
      </c>
      <c r="O36" t="n">
        <v>33362.23</v>
      </c>
      <c r="P36" t="n">
        <v>895.7</v>
      </c>
      <c r="Q36" t="n">
        <v>1367.4</v>
      </c>
      <c r="R36" t="n">
        <v>170.33</v>
      </c>
      <c r="S36" t="n">
        <v>104.26</v>
      </c>
      <c r="T36" t="n">
        <v>31874.76</v>
      </c>
      <c r="U36" t="n">
        <v>0.61</v>
      </c>
      <c r="V36" t="n">
        <v>0.88</v>
      </c>
      <c r="W36" t="n">
        <v>20.76</v>
      </c>
      <c r="X36" t="n">
        <v>1.96</v>
      </c>
      <c r="Y36" t="n">
        <v>1</v>
      </c>
      <c r="Z36" t="n">
        <v>10</v>
      </c>
      <c r="AA36" t="n">
        <v>1963.450899146423</v>
      </c>
      <c r="AB36" t="n">
        <v>2686.480141552379</v>
      </c>
      <c r="AC36" t="n">
        <v>2430.086247341179</v>
      </c>
      <c r="AD36" t="n">
        <v>1963450.899146423</v>
      </c>
      <c r="AE36" t="n">
        <v>2686480.141552379</v>
      </c>
      <c r="AF36" t="n">
        <v>2.008908059149954e-06</v>
      </c>
      <c r="AG36" t="n">
        <v>2.53</v>
      </c>
      <c r="AH36" t="n">
        <v>2430086.247341179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1.6518</v>
      </c>
      <c r="E37" t="n">
        <v>60.54</v>
      </c>
      <c r="F37" t="n">
        <v>54.46</v>
      </c>
      <c r="G37" t="n">
        <v>48.77</v>
      </c>
      <c r="H37" t="n">
        <v>0.64</v>
      </c>
      <c r="I37" t="n">
        <v>67</v>
      </c>
      <c r="J37" t="n">
        <v>269.08</v>
      </c>
      <c r="K37" t="n">
        <v>59.19</v>
      </c>
      <c r="L37" t="n">
        <v>9.75</v>
      </c>
      <c r="M37" t="n">
        <v>65</v>
      </c>
      <c r="N37" t="n">
        <v>70.14</v>
      </c>
      <c r="O37" t="n">
        <v>33420.83</v>
      </c>
      <c r="P37" t="n">
        <v>894.29</v>
      </c>
      <c r="Q37" t="n">
        <v>1367.48</v>
      </c>
      <c r="R37" t="n">
        <v>167.5</v>
      </c>
      <c r="S37" t="n">
        <v>104.26</v>
      </c>
      <c r="T37" t="n">
        <v>30473.53</v>
      </c>
      <c r="U37" t="n">
        <v>0.62</v>
      </c>
      <c r="V37" t="n">
        <v>0.88</v>
      </c>
      <c r="W37" t="n">
        <v>20.76</v>
      </c>
      <c r="X37" t="n">
        <v>1.88</v>
      </c>
      <c r="Y37" t="n">
        <v>1</v>
      </c>
      <c r="Z37" t="n">
        <v>10</v>
      </c>
      <c r="AA37" t="n">
        <v>1954.539957643369</v>
      </c>
      <c r="AB37" t="n">
        <v>2674.287798264905</v>
      </c>
      <c r="AC37" t="n">
        <v>2419.057524185</v>
      </c>
      <c r="AD37" t="n">
        <v>1954539.957643369</v>
      </c>
      <c r="AE37" t="n">
        <v>2674287.798264905</v>
      </c>
      <c r="AF37" t="n">
        <v>2.01500748852556e-06</v>
      </c>
      <c r="AG37" t="n">
        <v>2.5225</v>
      </c>
      <c r="AH37" t="n">
        <v>2419057.524185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1.655</v>
      </c>
      <c r="E38" t="n">
        <v>60.42</v>
      </c>
      <c r="F38" t="n">
        <v>54.44</v>
      </c>
      <c r="G38" t="n">
        <v>50.25</v>
      </c>
      <c r="H38" t="n">
        <v>0.66</v>
      </c>
      <c r="I38" t="n">
        <v>65</v>
      </c>
      <c r="J38" t="n">
        <v>269.56</v>
      </c>
      <c r="K38" t="n">
        <v>59.19</v>
      </c>
      <c r="L38" t="n">
        <v>10</v>
      </c>
      <c r="M38" t="n">
        <v>63</v>
      </c>
      <c r="N38" t="n">
        <v>70.36</v>
      </c>
      <c r="O38" t="n">
        <v>33479.51</v>
      </c>
      <c r="P38" t="n">
        <v>893.4</v>
      </c>
      <c r="Q38" t="n">
        <v>1367.36</v>
      </c>
      <c r="R38" t="n">
        <v>166.7</v>
      </c>
      <c r="S38" t="n">
        <v>104.26</v>
      </c>
      <c r="T38" t="n">
        <v>30081.73</v>
      </c>
      <c r="U38" t="n">
        <v>0.63</v>
      </c>
      <c r="V38" t="n">
        <v>0.88</v>
      </c>
      <c r="W38" t="n">
        <v>20.76</v>
      </c>
      <c r="X38" t="n">
        <v>1.86</v>
      </c>
      <c r="Y38" t="n">
        <v>1</v>
      </c>
      <c r="Z38" t="n">
        <v>10</v>
      </c>
      <c r="AA38" t="n">
        <v>1949.234964044387</v>
      </c>
      <c r="AB38" t="n">
        <v>2667.02927198298</v>
      </c>
      <c r="AC38" t="n">
        <v>2412.491741464016</v>
      </c>
      <c r="AD38" t="n">
        <v>1949234.964044387</v>
      </c>
      <c r="AE38" t="n">
        <v>2667029.27198298</v>
      </c>
      <c r="AF38" t="n">
        <v>2.018911123325949e-06</v>
      </c>
      <c r="AG38" t="n">
        <v>2.5175</v>
      </c>
      <c r="AH38" t="n">
        <v>2412491.741464016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1.6586</v>
      </c>
      <c r="E39" t="n">
        <v>60.29</v>
      </c>
      <c r="F39" t="n">
        <v>54.36</v>
      </c>
      <c r="G39" t="n">
        <v>50.96</v>
      </c>
      <c r="H39" t="n">
        <v>0.68</v>
      </c>
      <c r="I39" t="n">
        <v>64</v>
      </c>
      <c r="J39" t="n">
        <v>270.03</v>
      </c>
      <c r="K39" t="n">
        <v>59.19</v>
      </c>
      <c r="L39" t="n">
        <v>10.25</v>
      </c>
      <c r="M39" t="n">
        <v>62</v>
      </c>
      <c r="N39" t="n">
        <v>70.59</v>
      </c>
      <c r="O39" t="n">
        <v>33538.28</v>
      </c>
      <c r="P39" t="n">
        <v>891.59</v>
      </c>
      <c r="Q39" t="n">
        <v>1367.41</v>
      </c>
      <c r="R39" t="n">
        <v>164.31</v>
      </c>
      <c r="S39" t="n">
        <v>104.26</v>
      </c>
      <c r="T39" t="n">
        <v>28890.6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1941.463103304949</v>
      </c>
      <c r="AB39" t="n">
        <v>2656.395469248982</v>
      </c>
      <c r="AC39" t="n">
        <v>2402.872813938316</v>
      </c>
      <c r="AD39" t="n">
        <v>1941463.103304949</v>
      </c>
      <c r="AE39" t="n">
        <v>2656395.469248983</v>
      </c>
      <c r="AF39" t="n">
        <v>2.023302712476386e-06</v>
      </c>
      <c r="AG39" t="n">
        <v>2.512083333333333</v>
      </c>
      <c r="AH39" t="n">
        <v>2402872.813938316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1.6622</v>
      </c>
      <c r="E40" t="n">
        <v>60.16</v>
      </c>
      <c r="F40" t="n">
        <v>54.32</v>
      </c>
      <c r="G40" t="n">
        <v>52.57</v>
      </c>
      <c r="H40" t="n">
        <v>0.6899999999999999</v>
      </c>
      <c r="I40" t="n">
        <v>62</v>
      </c>
      <c r="J40" t="n">
        <v>270.51</v>
      </c>
      <c r="K40" t="n">
        <v>59.19</v>
      </c>
      <c r="L40" t="n">
        <v>10.5</v>
      </c>
      <c r="M40" t="n">
        <v>60</v>
      </c>
      <c r="N40" t="n">
        <v>70.81999999999999</v>
      </c>
      <c r="O40" t="n">
        <v>33597.14</v>
      </c>
      <c r="P40" t="n">
        <v>890.45</v>
      </c>
      <c r="Q40" t="n">
        <v>1367.34</v>
      </c>
      <c r="R40" t="n">
        <v>163.24</v>
      </c>
      <c r="S40" t="n">
        <v>104.26</v>
      </c>
      <c r="T40" t="n">
        <v>28367.97</v>
      </c>
      <c r="U40" t="n">
        <v>0.64</v>
      </c>
      <c r="V40" t="n">
        <v>0.88</v>
      </c>
      <c r="W40" t="n">
        <v>20.74</v>
      </c>
      <c r="X40" t="n">
        <v>1.75</v>
      </c>
      <c r="Y40" t="n">
        <v>1</v>
      </c>
      <c r="Z40" t="n">
        <v>10</v>
      </c>
      <c r="AA40" t="n">
        <v>1935.151248912618</v>
      </c>
      <c r="AB40" t="n">
        <v>2647.759311610032</v>
      </c>
      <c r="AC40" t="n">
        <v>2395.060879063505</v>
      </c>
      <c r="AD40" t="n">
        <v>1935151.248912618</v>
      </c>
      <c r="AE40" t="n">
        <v>2647759.311610032</v>
      </c>
      <c r="AF40" t="n">
        <v>2.027694301626823e-06</v>
      </c>
      <c r="AG40" t="n">
        <v>2.506666666666666</v>
      </c>
      <c r="AH40" t="n">
        <v>2395060.879063505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1.6648</v>
      </c>
      <c r="E41" t="n">
        <v>60.07</v>
      </c>
      <c r="F41" t="n">
        <v>54.28</v>
      </c>
      <c r="G41" t="n">
        <v>53.39</v>
      </c>
      <c r="H41" t="n">
        <v>0.71</v>
      </c>
      <c r="I41" t="n">
        <v>61</v>
      </c>
      <c r="J41" t="n">
        <v>270.99</v>
      </c>
      <c r="K41" t="n">
        <v>59.19</v>
      </c>
      <c r="L41" t="n">
        <v>10.75</v>
      </c>
      <c r="M41" t="n">
        <v>59</v>
      </c>
      <c r="N41" t="n">
        <v>71.04000000000001</v>
      </c>
      <c r="O41" t="n">
        <v>33656.08</v>
      </c>
      <c r="P41" t="n">
        <v>889.2</v>
      </c>
      <c r="Q41" t="n">
        <v>1367.56</v>
      </c>
      <c r="R41" t="n">
        <v>161.75</v>
      </c>
      <c r="S41" t="n">
        <v>104.26</v>
      </c>
      <c r="T41" t="n">
        <v>27626.73</v>
      </c>
      <c r="U41" t="n">
        <v>0.64</v>
      </c>
      <c r="V41" t="n">
        <v>0.88</v>
      </c>
      <c r="W41" t="n">
        <v>20.74</v>
      </c>
      <c r="X41" t="n">
        <v>1.7</v>
      </c>
      <c r="Y41" t="n">
        <v>1</v>
      </c>
      <c r="Z41" t="n">
        <v>10</v>
      </c>
      <c r="AA41" t="n">
        <v>1929.865979121567</v>
      </c>
      <c r="AB41" t="n">
        <v>2640.527772312269</v>
      </c>
      <c r="AC41" t="n">
        <v>2388.51950772679</v>
      </c>
      <c r="AD41" t="n">
        <v>1929865.979121567</v>
      </c>
      <c r="AE41" t="n">
        <v>2640527.772312269</v>
      </c>
      <c r="AF41" t="n">
        <v>2.030866004902139e-06</v>
      </c>
      <c r="AG41" t="n">
        <v>2.502916666666667</v>
      </c>
      <c r="AH41" t="n">
        <v>2388519.50772679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1.6691</v>
      </c>
      <c r="E42" t="n">
        <v>59.91</v>
      </c>
      <c r="F42" t="n">
        <v>54.22</v>
      </c>
      <c r="G42" t="n">
        <v>55.14</v>
      </c>
      <c r="H42" t="n">
        <v>0.72</v>
      </c>
      <c r="I42" t="n">
        <v>59</v>
      </c>
      <c r="J42" t="n">
        <v>271.47</v>
      </c>
      <c r="K42" t="n">
        <v>59.19</v>
      </c>
      <c r="L42" t="n">
        <v>11</v>
      </c>
      <c r="M42" t="n">
        <v>57</v>
      </c>
      <c r="N42" t="n">
        <v>71.27</v>
      </c>
      <c r="O42" t="n">
        <v>33715.11</v>
      </c>
      <c r="P42" t="n">
        <v>887.9299999999999</v>
      </c>
      <c r="Q42" t="n">
        <v>1367.43</v>
      </c>
      <c r="R42" t="n">
        <v>160.22</v>
      </c>
      <c r="S42" t="n">
        <v>104.26</v>
      </c>
      <c r="T42" t="n">
        <v>26873.44</v>
      </c>
      <c r="U42" t="n">
        <v>0.65</v>
      </c>
      <c r="V42" t="n">
        <v>0.88</v>
      </c>
      <c r="W42" t="n">
        <v>20.73</v>
      </c>
      <c r="X42" t="n">
        <v>1.65</v>
      </c>
      <c r="Y42" t="n">
        <v>1</v>
      </c>
      <c r="Z42" t="n">
        <v>10</v>
      </c>
      <c r="AA42" t="n">
        <v>1922.279343971092</v>
      </c>
      <c r="AB42" t="n">
        <v>2630.147403400668</v>
      </c>
      <c r="AC42" t="n">
        <v>2379.129826655173</v>
      </c>
      <c r="AD42" t="n">
        <v>1922279.343971092</v>
      </c>
      <c r="AE42" t="n">
        <v>2630147.403400668</v>
      </c>
      <c r="AF42" t="n">
        <v>2.036111514165161e-06</v>
      </c>
      <c r="AG42" t="n">
        <v>2.49625</v>
      </c>
      <c r="AH42" t="n">
        <v>2379129.826655174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1.6703</v>
      </c>
      <c r="E43" t="n">
        <v>59.87</v>
      </c>
      <c r="F43" t="n">
        <v>54.23</v>
      </c>
      <c r="G43" t="n">
        <v>56.1</v>
      </c>
      <c r="H43" t="n">
        <v>0.74</v>
      </c>
      <c r="I43" t="n">
        <v>58</v>
      </c>
      <c r="J43" t="n">
        <v>271.95</v>
      </c>
      <c r="K43" t="n">
        <v>59.19</v>
      </c>
      <c r="L43" t="n">
        <v>11.25</v>
      </c>
      <c r="M43" t="n">
        <v>56</v>
      </c>
      <c r="N43" t="n">
        <v>71.5</v>
      </c>
      <c r="O43" t="n">
        <v>33774.23</v>
      </c>
      <c r="P43" t="n">
        <v>888.16</v>
      </c>
      <c r="Q43" t="n">
        <v>1367.51</v>
      </c>
      <c r="R43" t="n">
        <v>160.24</v>
      </c>
      <c r="S43" t="n">
        <v>104.26</v>
      </c>
      <c r="T43" t="n">
        <v>26885.28</v>
      </c>
      <c r="U43" t="n">
        <v>0.65</v>
      </c>
      <c r="V43" t="n">
        <v>0.88</v>
      </c>
      <c r="W43" t="n">
        <v>20.74</v>
      </c>
      <c r="X43" t="n">
        <v>1.65</v>
      </c>
      <c r="Y43" t="n">
        <v>1</v>
      </c>
      <c r="Z43" t="n">
        <v>10</v>
      </c>
      <c r="AA43" t="n">
        <v>1921.345963741446</v>
      </c>
      <c r="AB43" t="n">
        <v>2628.870311392638</v>
      </c>
      <c r="AC43" t="n">
        <v>2377.974618515978</v>
      </c>
      <c r="AD43" t="n">
        <v>1921345.963741446</v>
      </c>
      <c r="AE43" t="n">
        <v>2628870.311392637</v>
      </c>
      <c r="AF43" t="n">
        <v>2.037575377215307e-06</v>
      </c>
      <c r="AG43" t="n">
        <v>2.494583333333333</v>
      </c>
      <c r="AH43" t="n">
        <v>2377974.618515979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1.6724</v>
      </c>
      <c r="E44" t="n">
        <v>59.79</v>
      </c>
      <c r="F44" t="n">
        <v>54.2</v>
      </c>
      <c r="G44" t="n">
        <v>57.06</v>
      </c>
      <c r="H44" t="n">
        <v>0.75</v>
      </c>
      <c r="I44" t="n">
        <v>57</v>
      </c>
      <c r="J44" t="n">
        <v>272.43</v>
      </c>
      <c r="K44" t="n">
        <v>59.19</v>
      </c>
      <c r="L44" t="n">
        <v>11.5</v>
      </c>
      <c r="M44" t="n">
        <v>55</v>
      </c>
      <c r="N44" t="n">
        <v>71.73</v>
      </c>
      <c r="O44" t="n">
        <v>33833.57</v>
      </c>
      <c r="P44" t="n">
        <v>886.74</v>
      </c>
      <c r="Q44" t="n">
        <v>1367.34</v>
      </c>
      <c r="R44" t="n">
        <v>159.45</v>
      </c>
      <c r="S44" t="n">
        <v>104.26</v>
      </c>
      <c r="T44" t="n">
        <v>26495.52</v>
      </c>
      <c r="U44" t="n">
        <v>0.65</v>
      </c>
      <c r="V44" t="n">
        <v>0.88</v>
      </c>
      <c r="W44" t="n">
        <v>20.74</v>
      </c>
      <c r="X44" t="n">
        <v>1.62</v>
      </c>
      <c r="Y44" t="n">
        <v>1</v>
      </c>
      <c r="Z44" t="n">
        <v>10</v>
      </c>
      <c r="AA44" t="n">
        <v>1916.542817241878</v>
      </c>
      <c r="AB44" t="n">
        <v>2622.29843445206</v>
      </c>
      <c r="AC44" t="n">
        <v>2372.029952286923</v>
      </c>
      <c r="AD44" t="n">
        <v>1916542.817241878</v>
      </c>
      <c r="AE44" t="n">
        <v>2622298.43445206</v>
      </c>
      <c r="AF44" t="n">
        <v>2.040137137553062e-06</v>
      </c>
      <c r="AG44" t="n">
        <v>2.49125</v>
      </c>
      <c r="AH44" t="n">
        <v>2372029.952286923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1.6773</v>
      </c>
      <c r="E45" t="n">
        <v>59.62</v>
      </c>
      <c r="F45" t="n">
        <v>54.12</v>
      </c>
      <c r="G45" t="n">
        <v>59.04</v>
      </c>
      <c r="H45" t="n">
        <v>0.77</v>
      </c>
      <c r="I45" t="n">
        <v>55</v>
      </c>
      <c r="J45" t="n">
        <v>272.91</v>
      </c>
      <c r="K45" t="n">
        <v>59.19</v>
      </c>
      <c r="L45" t="n">
        <v>11.75</v>
      </c>
      <c r="M45" t="n">
        <v>53</v>
      </c>
      <c r="N45" t="n">
        <v>71.95999999999999</v>
      </c>
      <c r="O45" t="n">
        <v>33892.87</v>
      </c>
      <c r="P45" t="n">
        <v>885.3200000000001</v>
      </c>
      <c r="Q45" t="n">
        <v>1367.3</v>
      </c>
      <c r="R45" t="n">
        <v>157.04</v>
      </c>
      <c r="S45" t="n">
        <v>104.26</v>
      </c>
      <c r="T45" t="n">
        <v>25299.11</v>
      </c>
      <c r="U45" t="n">
        <v>0.66</v>
      </c>
      <c r="V45" t="n">
        <v>0.89</v>
      </c>
      <c r="W45" t="n">
        <v>20.73</v>
      </c>
      <c r="X45" t="n">
        <v>1.55</v>
      </c>
      <c r="Y45" t="n">
        <v>1</v>
      </c>
      <c r="Z45" t="n">
        <v>10</v>
      </c>
      <c r="AA45" t="n">
        <v>1908.007019301622</v>
      </c>
      <c r="AB45" t="n">
        <v>2610.619379137373</v>
      </c>
      <c r="AC45" t="n">
        <v>2361.465529619813</v>
      </c>
      <c r="AD45" t="n">
        <v>1908007.019301621</v>
      </c>
      <c r="AE45" t="n">
        <v>2610619.379137374</v>
      </c>
      <c r="AF45" t="n">
        <v>2.046114578341157e-06</v>
      </c>
      <c r="AG45" t="n">
        <v>2.484166666666666</v>
      </c>
      <c r="AH45" t="n">
        <v>2361465.529619813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1.6795</v>
      </c>
      <c r="E46" t="n">
        <v>59.54</v>
      </c>
      <c r="F46" t="n">
        <v>54.1</v>
      </c>
      <c r="G46" t="n">
        <v>60.11</v>
      </c>
      <c r="H46" t="n">
        <v>0.78</v>
      </c>
      <c r="I46" t="n">
        <v>54</v>
      </c>
      <c r="J46" t="n">
        <v>273.39</v>
      </c>
      <c r="K46" t="n">
        <v>59.19</v>
      </c>
      <c r="L46" t="n">
        <v>12</v>
      </c>
      <c r="M46" t="n">
        <v>52</v>
      </c>
      <c r="N46" t="n">
        <v>72.2</v>
      </c>
      <c r="O46" t="n">
        <v>33952.26</v>
      </c>
      <c r="P46" t="n">
        <v>884.49</v>
      </c>
      <c r="Q46" t="n">
        <v>1367.26</v>
      </c>
      <c r="R46" t="n">
        <v>155.77</v>
      </c>
      <c r="S46" t="n">
        <v>104.26</v>
      </c>
      <c r="T46" t="n">
        <v>24673.38</v>
      </c>
      <c r="U46" t="n">
        <v>0.67</v>
      </c>
      <c r="V46" t="n">
        <v>0.89</v>
      </c>
      <c r="W46" t="n">
        <v>20.73</v>
      </c>
      <c r="X46" t="n">
        <v>1.52</v>
      </c>
      <c r="Y46" t="n">
        <v>1</v>
      </c>
      <c r="Z46" t="n">
        <v>10</v>
      </c>
      <c r="AA46" t="n">
        <v>1904.089931504411</v>
      </c>
      <c r="AB46" t="n">
        <v>2605.259846803513</v>
      </c>
      <c r="AC46" t="n">
        <v>2356.617503529746</v>
      </c>
      <c r="AD46" t="n">
        <v>1904089.931504411</v>
      </c>
      <c r="AE46" t="n">
        <v>2605259.846803513</v>
      </c>
      <c r="AF46" t="n">
        <v>2.048798327266423e-06</v>
      </c>
      <c r="AG46" t="n">
        <v>2.480833333333333</v>
      </c>
      <c r="AH46" t="n">
        <v>2356617.503529746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1.6812</v>
      </c>
      <c r="E47" t="n">
        <v>59.48</v>
      </c>
      <c r="F47" t="n">
        <v>54.09</v>
      </c>
      <c r="G47" t="n">
        <v>61.23</v>
      </c>
      <c r="H47" t="n">
        <v>0.8</v>
      </c>
      <c r="I47" t="n">
        <v>53</v>
      </c>
      <c r="J47" t="n">
        <v>273.87</v>
      </c>
      <c r="K47" t="n">
        <v>59.19</v>
      </c>
      <c r="L47" t="n">
        <v>12.25</v>
      </c>
      <c r="M47" t="n">
        <v>51</v>
      </c>
      <c r="N47" t="n">
        <v>72.43000000000001</v>
      </c>
      <c r="O47" t="n">
        <v>34011.74</v>
      </c>
      <c r="P47" t="n">
        <v>884.01</v>
      </c>
      <c r="Q47" t="n">
        <v>1367.35</v>
      </c>
      <c r="R47" t="n">
        <v>155.39</v>
      </c>
      <c r="S47" t="n">
        <v>104.26</v>
      </c>
      <c r="T47" t="n">
        <v>24487.86</v>
      </c>
      <c r="U47" t="n">
        <v>0.67</v>
      </c>
      <c r="V47" t="n">
        <v>0.89</v>
      </c>
      <c r="W47" t="n">
        <v>20.74</v>
      </c>
      <c r="X47" t="n">
        <v>1.51</v>
      </c>
      <c r="Y47" t="n">
        <v>1</v>
      </c>
      <c r="Z47" t="n">
        <v>10</v>
      </c>
      <c r="AA47" t="n">
        <v>1901.363837353539</v>
      </c>
      <c r="AB47" t="n">
        <v>2601.529884519504</v>
      </c>
      <c r="AC47" t="n">
        <v>2353.243523611088</v>
      </c>
      <c r="AD47" t="n">
        <v>1901363.837353539</v>
      </c>
      <c r="AE47" t="n">
        <v>2601529.884519504</v>
      </c>
      <c r="AF47" t="n">
        <v>2.05087213325413e-06</v>
      </c>
      <c r="AG47" t="n">
        <v>2.478333333333333</v>
      </c>
      <c r="AH47" t="n">
        <v>2353243.523611088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1.6835</v>
      </c>
      <c r="E48" t="n">
        <v>59.4</v>
      </c>
      <c r="F48" t="n">
        <v>54.05</v>
      </c>
      <c r="G48" t="n">
        <v>62.37</v>
      </c>
      <c r="H48" t="n">
        <v>0.8100000000000001</v>
      </c>
      <c r="I48" t="n">
        <v>52</v>
      </c>
      <c r="J48" t="n">
        <v>274.35</v>
      </c>
      <c r="K48" t="n">
        <v>59.19</v>
      </c>
      <c r="L48" t="n">
        <v>12.5</v>
      </c>
      <c r="M48" t="n">
        <v>50</v>
      </c>
      <c r="N48" t="n">
        <v>72.66</v>
      </c>
      <c r="O48" t="n">
        <v>34071.31</v>
      </c>
      <c r="P48" t="n">
        <v>883.11</v>
      </c>
      <c r="Q48" t="n">
        <v>1367.36</v>
      </c>
      <c r="R48" t="n">
        <v>154.37</v>
      </c>
      <c r="S48" t="n">
        <v>104.26</v>
      </c>
      <c r="T48" t="n">
        <v>23980.99</v>
      </c>
      <c r="U48" t="n">
        <v>0.68</v>
      </c>
      <c r="V48" t="n">
        <v>0.89</v>
      </c>
      <c r="W48" t="n">
        <v>20.73</v>
      </c>
      <c r="X48" t="n">
        <v>1.47</v>
      </c>
      <c r="Y48" t="n">
        <v>1</v>
      </c>
      <c r="Z48" t="n">
        <v>10</v>
      </c>
      <c r="AA48" t="n">
        <v>1897.029630701774</v>
      </c>
      <c r="AB48" t="n">
        <v>2595.599631766855</v>
      </c>
      <c r="AC48" t="n">
        <v>2347.87924585799</v>
      </c>
      <c r="AD48" t="n">
        <v>1897029.630701774</v>
      </c>
      <c r="AE48" t="n">
        <v>2595599.631766855</v>
      </c>
      <c r="AF48" t="n">
        <v>2.053677870766909e-06</v>
      </c>
      <c r="AG48" t="n">
        <v>2.475</v>
      </c>
      <c r="AH48" t="n">
        <v>2347879.24585799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1.6859</v>
      </c>
      <c r="E49" t="n">
        <v>59.31</v>
      </c>
      <c r="F49" t="n">
        <v>54.02</v>
      </c>
      <c r="G49" t="n">
        <v>63.55</v>
      </c>
      <c r="H49" t="n">
        <v>0.83</v>
      </c>
      <c r="I49" t="n">
        <v>51</v>
      </c>
      <c r="J49" t="n">
        <v>274.84</v>
      </c>
      <c r="K49" t="n">
        <v>59.19</v>
      </c>
      <c r="L49" t="n">
        <v>12.75</v>
      </c>
      <c r="M49" t="n">
        <v>49</v>
      </c>
      <c r="N49" t="n">
        <v>72.89</v>
      </c>
      <c r="O49" t="n">
        <v>34130.98</v>
      </c>
      <c r="P49" t="n">
        <v>881.67</v>
      </c>
      <c r="Q49" t="n">
        <v>1367.32</v>
      </c>
      <c r="R49" t="n">
        <v>153.63</v>
      </c>
      <c r="S49" t="n">
        <v>104.26</v>
      </c>
      <c r="T49" t="n">
        <v>23615.89</v>
      </c>
      <c r="U49" t="n">
        <v>0.68</v>
      </c>
      <c r="V49" t="n">
        <v>0.89</v>
      </c>
      <c r="W49" t="n">
        <v>20.72</v>
      </c>
      <c r="X49" t="n">
        <v>1.44</v>
      </c>
      <c r="Y49" t="n">
        <v>1</v>
      </c>
      <c r="Z49" t="n">
        <v>10</v>
      </c>
      <c r="AA49" t="n">
        <v>1891.928948936453</v>
      </c>
      <c r="AB49" t="n">
        <v>2588.620653949347</v>
      </c>
      <c r="AC49" t="n">
        <v>2341.566331888327</v>
      </c>
      <c r="AD49" t="n">
        <v>1891928.948936453</v>
      </c>
      <c r="AE49" t="n">
        <v>2588620.653949347</v>
      </c>
      <c r="AF49" t="n">
        <v>2.056605596867201e-06</v>
      </c>
      <c r="AG49" t="n">
        <v>2.47125</v>
      </c>
      <c r="AH49" t="n">
        <v>2341566.331888327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1.6882</v>
      </c>
      <c r="E50" t="n">
        <v>59.23</v>
      </c>
      <c r="F50" t="n">
        <v>53.98</v>
      </c>
      <c r="G50" t="n">
        <v>64.78</v>
      </c>
      <c r="H50" t="n">
        <v>0.84</v>
      </c>
      <c r="I50" t="n">
        <v>50</v>
      </c>
      <c r="J50" t="n">
        <v>275.32</v>
      </c>
      <c r="K50" t="n">
        <v>59.19</v>
      </c>
      <c r="L50" t="n">
        <v>13</v>
      </c>
      <c r="M50" t="n">
        <v>48</v>
      </c>
      <c r="N50" t="n">
        <v>73.13</v>
      </c>
      <c r="O50" t="n">
        <v>34190.73</v>
      </c>
      <c r="P50" t="n">
        <v>881.21</v>
      </c>
      <c r="Q50" t="n">
        <v>1367.33</v>
      </c>
      <c r="R50" t="n">
        <v>152.15</v>
      </c>
      <c r="S50" t="n">
        <v>104.26</v>
      </c>
      <c r="T50" t="n">
        <v>22882.36</v>
      </c>
      <c r="U50" t="n">
        <v>0.6899999999999999</v>
      </c>
      <c r="V50" t="n">
        <v>0.89</v>
      </c>
      <c r="W50" t="n">
        <v>20.73</v>
      </c>
      <c r="X50" t="n">
        <v>1.41</v>
      </c>
      <c r="Y50" t="n">
        <v>1</v>
      </c>
      <c r="Z50" t="n">
        <v>10</v>
      </c>
      <c r="AA50" t="n">
        <v>1888.249855553985</v>
      </c>
      <c r="AB50" t="n">
        <v>2583.586756073309</v>
      </c>
      <c r="AC50" t="n">
        <v>2337.012862160458</v>
      </c>
      <c r="AD50" t="n">
        <v>1888249.855553985</v>
      </c>
      <c r="AE50" t="n">
        <v>2583586.756073309</v>
      </c>
      <c r="AF50" t="n">
        <v>2.05941133437998e-06</v>
      </c>
      <c r="AG50" t="n">
        <v>2.467916666666667</v>
      </c>
      <c r="AH50" t="n">
        <v>2337012.862160458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1.6905</v>
      </c>
      <c r="E51" t="n">
        <v>59.16</v>
      </c>
      <c r="F51" t="n">
        <v>53.95</v>
      </c>
      <c r="G51" t="n">
        <v>66.06999999999999</v>
      </c>
      <c r="H51" t="n">
        <v>0.86</v>
      </c>
      <c r="I51" t="n">
        <v>49</v>
      </c>
      <c r="J51" t="n">
        <v>275.81</v>
      </c>
      <c r="K51" t="n">
        <v>59.19</v>
      </c>
      <c r="L51" t="n">
        <v>13.25</v>
      </c>
      <c r="M51" t="n">
        <v>47</v>
      </c>
      <c r="N51" t="n">
        <v>73.36</v>
      </c>
      <c r="O51" t="n">
        <v>34250.57</v>
      </c>
      <c r="P51" t="n">
        <v>880.12</v>
      </c>
      <c r="Q51" t="n">
        <v>1367.26</v>
      </c>
      <c r="R51" t="n">
        <v>151.12</v>
      </c>
      <c r="S51" t="n">
        <v>104.26</v>
      </c>
      <c r="T51" t="n">
        <v>22372.46</v>
      </c>
      <c r="U51" t="n">
        <v>0.6899999999999999</v>
      </c>
      <c r="V51" t="n">
        <v>0.89</v>
      </c>
      <c r="W51" t="n">
        <v>20.73</v>
      </c>
      <c r="X51" t="n">
        <v>1.38</v>
      </c>
      <c r="Y51" t="n">
        <v>1</v>
      </c>
      <c r="Z51" t="n">
        <v>10</v>
      </c>
      <c r="AA51" t="n">
        <v>1883.794444218561</v>
      </c>
      <c r="AB51" t="n">
        <v>2577.490665725305</v>
      </c>
      <c r="AC51" t="n">
        <v>2331.498574119351</v>
      </c>
      <c r="AD51" t="n">
        <v>1883794.444218561</v>
      </c>
      <c r="AE51" t="n">
        <v>2577490.665725305</v>
      </c>
      <c r="AF51" t="n">
        <v>2.062217071892759e-06</v>
      </c>
      <c r="AG51" t="n">
        <v>2.465</v>
      </c>
      <c r="AH51" t="n">
        <v>2331498.574119351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1.6932</v>
      </c>
      <c r="E52" t="n">
        <v>59.06</v>
      </c>
      <c r="F52" t="n">
        <v>53.91</v>
      </c>
      <c r="G52" t="n">
        <v>67.39</v>
      </c>
      <c r="H52" t="n">
        <v>0.87</v>
      </c>
      <c r="I52" t="n">
        <v>48</v>
      </c>
      <c r="J52" t="n">
        <v>276.29</v>
      </c>
      <c r="K52" t="n">
        <v>59.19</v>
      </c>
      <c r="L52" t="n">
        <v>13.5</v>
      </c>
      <c r="M52" t="n">
        <v>46</v>
      </c>
      <c r="N52" t="n">
        <v>73.59999999999999</v>
      </c>
      <c r="O52" t="n">
        <v>34310.51</v>
      </c>
      <c r="P52" t="n">
        <v>878.8099999999999</v>
      </c>
      <c r="Q52" t="n">
        <v>1367.24</v>
      </c>
      <c r="R52" t="n">
        <v>149.9</v>
      </c>
      <c r="S52" t="n">
        <v>104.26</v>
      </c>
      <c r="T52" t="n">
        <v>21765.09</v>
      </c>
      <c r="U52" t="n">
        <v>0.7</v>
      </c>
      <c r="V52" t="n">
        <v>0.89</v>
      </c>
      <c r="W52" t="n">
        <v>20.72</v>
      </c>
      <c r="X52" t="n">
        <v>1.33</v>
      </c>
      <c r="Y52" t="n">
        <v>1</v>
      </c>
      <c r="Z52" t="n">
        <v>10</v>
      </c>
      <c r="AA52" t="n">
        <v>1878.475737007993</v>
      </c>
      <c r="AB52" t="n">
        <v>2570.213375875005</v>
      </c>
      <c r="AC52" t="n">
        <v>2324.915818598623</v>
      </c>
      <c r="AD52" t="n">
        <v>1878475.737007993</v>
      </c>
      <c r="AE52" t="n">
        <v>2570213.375875005</v>
      </c>
      <c r="AF52" t="n">
        <v>2.065510763755587e-06</v>
      </c>
      <c r="AG52" t="n">
        <v>2.460833333333333</v>
      </c>
      <c r="AH52" t="n">
        <v>2324915.818598622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1.6945</v>
      </c>
      <c r="E53" t="n">
        <v>59.01</v>
      </c>
      <c r="F53" t="n">
        <v>53.91</v>
      </c>
      <c r="G53" t="n">
        <v>68.81999999999999</v>
      </c>
      <c r="H53" t="n">
        <v>0.88</v>
      </c>
      <c r="I53" t="n">
        <v>47</v>
      </c>
      <c r="J53" t="n">
        <v>276.78</v>
      </c>
      <c r="K53" t="n">
        <v>59.19</v>
      </c>
      <c r="L53" t="n">
        <v>13.75</v>
      </c>
      <c r="M53" t="n">
        <v>45</v>
      </c>
      <c r="N53" t="n">
        <v>73.84</v>
      </c>
      <c r="O53" t="n">
        <v>34370.54</v>
      </c>
      <c r="P53" t="n">
        <v>878.59</v>
      </c>
      <c r="Q53" t="n">
        <v>1367.39</v>
      </c>
      <c r="R53" t="n">
        <v>149.63</v>
      </c>
      <c r="S53" t="n">
        <v>104.26</v>
      </c>
      <c r="T53" t="n">
        <v>21638.54</v>
      </c>
      <c r="U53" t="n">
        <v>0.7</v>
      </c>
      <c r="V53" t="n">
        <v>0.89</v>
      </c>
      <c r="W53" t="n">
        <v>20.73</v>
      </c>
      <c r="X53" t="n">
        <v>1.33</v>
      </c>
      <c r="Y53" t="n">
        <v>1</v>
      </c>
      <c r="Z53" t="n">
        <v>10</v>
      </c>
      <c r="AA53" t="n">
        <v>1876.719712082718</v>
      </c>
      <c r="AB53" t="n">
        <v>2567.810705101891</v>
      </c>
      <c r="AC53" t="n">
        <v>2322.742455351925</v>
      </c>
      <c r="AD53" t="n">
        <v>1876719.712082718</v>
      </c>
      <c r="AE53" t="n">
        <v>2567810.705101891</v>
      </c>
      <c r="AF53" t="n">
        <v>2.067096615393245e-06</v>
      </c>
      <c r="AG53" t="n">
        <v>2.45875</v>
      </c>
      <c r="AH53" t="n">
        <v>2322742.455351925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1.6969</v>
      </c>
      <c r="E54" t="n">
        <v>58.93</v>
      </c>
      <c r="F54" t="n">
        <v>53.88</v>
      </c>
      <c r="G54" t="n">
        <v>70.28</v>
      </c>
      <c r="H54" t="n">
        <v>0.9</v>
      </c>
      <c r="I54" t="n">
        <v>46</v>
      </c>
      <c r="J54" t="n">
        <v>277.27</v>
      </c>
      <c r="K54" t="n">
        <v>59.19</v>
      </c>
      <c r="L54" t="n">
        <v>14</v>
      </c>
      <c r="M54" t="n">
        <v>44</v>
      </c>
      <c r="N54" t="n">
        <v>74.06999999999999</v>
      </c>
      <c r="O54" t="n">
        <v>34430.66</v>
      </c>
      <c r="P54" t="n">
        <v>877.49</v>
      </c>
      <c r="Q54" t="n">
        <v>1367.27</v>
      </c>
      <c r="R54" t="n">
        <v>148.69</v>
      </c>
      <c r="S54" t="n">
        <v>104.26</v>
      </c>
      <c r="T54" t="n">
        <v>21171.14</v>
      </c>
      <c r="U54" t="n">
        <v>0.7</v>
      </c>
      <c r="V54" t="n">
        <v>0.89</v>
      </c>
      <c r="W54" t="n">
        <v>20.72</v>
      </c>
      <c r="X54" t="n">
        <v>1.3</v>
      </c>
      <c r="Y54" t="n">
        <v>1</v>
      </c>
      <c r="Z54" t="n">
        <v>10</v>
      </c>
      <c r="AA54" t="n">
        <v>1872.169063081673</v>
      </c>
      <c r="AB54" t="n">
        <v>2561.584306378196</v>
      </c>
      <c r="AC54" t="n">
        <v>2317.110295383615</v>
      </c>
      <c r="AD54" t="n">
        <v>1872169.063081673</v>
      </c>
      <c r="AE54" t="n">
        <v>2561584.306378196</v>
      </c>
      <c r="AF54" t="n">
        <v>2.070024341493536e-06</v>
      </c>
      <c r="AG54" t="n">
        <v>2.455416666666667</v>
      </c>
      <c r="AH54" t="n">
        <v>2317110.295383615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1.7001</v>
      </c>
      <c r="E55" t="n">
        <v>58.82</v>
      </c>
      <c r="F55" t="n">
        <v>53.81</v>
      </c>
      <c r="G55" t="n">
        <v>71.75</v>
      </c>
      <c r="H55" t="n">
        <v>0.91</v>
      </c>
      <c r="I55" t="n">
        <v>45</v>
      </c>
      <c r="J55" t="n">
        <v>277.76</v>
      </c>
      <c r="K55" t="n">
        <v>59.19</v>
      </c>
      <c r="L55" t="n">
        <v>14.25</v>
      </c>
      <c r="M55" t="n">
        <v>43</v>
      </c>
      <c r="N55" t="n">
        <v>74.31</v>
      </c>
      <c r="O55" t="n">
        <v>34490.87</v>
      </c>
      <c r="P55" t="n">
        <v>875.9299999999999</v>
      </c>
      <c r="Q55" t="n">
        <v>1367.33</v>
      </c>
      <c r="R55" t="n">
        <v>146.77</v>
      </c>
      <c r="S55" t="n">
        <v>104.26</v>
      </c>
      <c r="T55" t="n">
        <v>20213.99</v>
      </c>
      <c r="U55" t="n">
        <v>0.71</v>
      </c>
      <c r="V55" t="n">
        <v>0.89</v>
      </c>
      <c r="W55" t="n">
        <v>20.71</v>
      </c>
      <c r="X55" t="n">
        <v>1.24</v>
      </c>
      <c r="Y55" t="n">
        <v>1</v>
      </c>
      <c r="Z55" t="n">
        <v>10</v>
      </c>
      <c r="AA55" t="n">
        <v>1865.656032232814</v>
      </c>
      <c r="AB55" t="n">
        <v>2552.672890236146</v>
      </c>
      <c r="AC55" t="n">
        <v>2309.04937229091</v>
      </c>
      <c r="AD55" t="n">
        <v>1865656.032232814</v>
      </c>
      <c r="AE55" t="n">
        <v>2552672.890236146</v>
      </c>
      <c r="AF55" t="n">
        <v>2.073927976293925e-06</v>
      </c>
      <c r="AG55" t="n">
        <v>2.450833333333333</v>
      </c>
      <c r="AH55" t="n">
        <v>2309049.37229091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1.6996</v>
      </c>
      <c r="E56" t="n">
        <v>58.84</v>
      </c>
      <c r="F56" t="n">
        <v>53.83</v>
      </c>
      <c r="G56" t="n">
        <v>71.78</v>
      </c>
      <c r="H56" t="n">
        <v>0.93</v>
      </c>
      <c r="I56" t="n">
        <v>45</v>
      </c>
      <c r="J56" t="n">
        <v>278.25</v>
      </c>
      <c r="K56" t="n">
        <v>59.19</v>
      </c>
      <c r="L56" t="n">
        <v>14.5</v>
      </c>
      <c r="M56" t="n">
        <v>43</v>
      </c>
      <c r="N56" t="n">
        <v>74.55</v>
      </c>
      <c r="O56" t="n">
        <v>34551.18</v>
      </c>
      <c r="P56" t="n">
        <v>875.86</v>
      </c>
      <c r="Q56" t="n">
        <v>1367.25</v>
      </c>
      <c r="R56" t="n">
        <v>147.15</v>
      </c>
      <c r="S56" t="n">
        <v>104.26</v>
      </c>
      <c r="T56" t="n">
        <v>20404.75</v>
      </c>
      <c r="U56" t="n">
        <v>0.71</v>
      </c>
      <c r="V56" t="n">
        <v>0.89</v>
      </c>
      <c r="W56" t="n">
        <v>20.72</v>
      </c>
      <c r="X56" t="n">
        <v>1.26</v>
      </c>
      <c r="Y56" t="n">
        <v>1</v>
      </c>
      <c r="Z56" t="n">
        <v>10</v>
      </c>
      <c r="AA56" t="n">
        <v>1866.326829459208</v>
      </c>
      <c r="AB56" t="n">
        <v>2553.590704594783</v>
      </c>
      <c r="AC56" t="n">
        <v>2309.87959173532</v>
      </c>
      <c r="AD56" t="n">
        <v>1866326.829459208</v>
      </c>
      <c r="AE56" t="n">
        <v>2553590.704594783</v>
      </c>
      <c r="AF56" t="n">
        <v>2.073318033356364e-06</v>
      </c>
      <c r="AG56" t="n">
        <v>2.451666666666667</v>
      </c>
      <c r="AH56" t="n">
        <v>2309879.59173532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1.7011</v>
      </c>
      <c r="E57" t="n">
        <v>58.78</v>
      </c>
      <c r="F57" t="n">
        <v>53.83</v>
      </c>
      <c r="G57" t="n">
        <v>73.40000000000001</v>
      </c>
      <c r="H57" t="n">
        <v>0.9399999999999999</v>
      </c>
      <c r="I57" t="n">
        <v>44</v>
      </c>
      <c r="J57" t="n">
        <v>278.74</v>
      </c>
      <c r="K57" t="n">
        <v>59.19</v>
      </c>
      <c r="L57" t="n">
        <v>14.75</v>
      </c>
      <c r="M57" t="n">
        <v>42</v>
      </c>
      <c r="N57" t="n">
        <v>74.79000000000001</v>
      </c>
      <c r="O57" t="n">
        <v>34611.59</v>
      </c>
      <c r="P57" t="n">
        <v>875.86</v>
      </c>
      <c r="Q57" t="n">
        <v>1367.37</v>
      </c>
      <c r="R57" t="n">
        <v>147.49</v>
      </c>
      <c r="S57" t="n">
        <v>104.26</v>
      </c>
      <c r="T57" t="n">
        <v>20578.76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1864.679027018595</v>
      </c>
      <c r="AB57" t="n">
        <v>2551.336108599624</v>
      </c>
      <c r="AC57" t="n">
        <v>2307.840171217593</v>
      </c>
      <c r="AD57" t="n">
        <v>1864679.027018595</v>
      </c>
      <c r="AE57" t="n">
        <v>2551336.108599624</v>
      </c>
      <c r="AF57" t="n">
        <v>2.075147862169047e-06</v>
      </c>
      <c r="AG57" t="n">
        <v>2.449166666666667</v>
      </c>
      <c r="AH57" t="n">
        <v>2307840.171217593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1.7044</v>
      </c>
      <c r="E58" t="n">
        <v>58.67</v>
      </c>
      <c r="F58" t="n">
        <v>53.76</v>
      </c>
      <c r="G58" t="n">
        <v>75.02</v>
      </c>
      <c r="H58" t="n">
        <v>0.96</v>
      </c>
      <c r="I58" t="n">
        <v>43</v>
      </c>
      <c r="J58" t="n">
        <v>279.23</v>
      </c>
      <c r="K58" t="n">
        <v>59.19</v>
      </c>
      <c r="L58" t="n">
        <v>15</v>
      </c>
      <c r="M58" t="n">
        <v>41</v>
      </c>
      <c r="N58" t="n">
        <v>75.03</v>
      </c>
      <c r="O58" t="n">
        <v>34672.08</v>
      </c>
      <c r="P58" t="n">
        <v>874.53</v>
      </c>
      <c r="Q58" t="n">
        <v>1367.36</v>
      </c>
      <c r="R58" t="n">
        <v>145.23</v>
      </c>
      <c r="S58" t="n">
        <v>104.26</v>
      </c>
      <c r="T58" t="n">
        <v>19456.04</v>
      </c>
      <c r="U58" t="n">
        <v>0.72</v>
      </c>
      <c r="V58" t="n">
        <v>0.89</v>
      </c>
      <c r="W58" t="n">
        <v>20.71</v>
      </c>
      <c r="X58" t="n">
        <v>1.18</v>
      </c>
      <c r="Y58" t="n">
        <v>1</v>
      </c>
      <c r="Z58" t="n">
        <v>10</v>
      </c>
      <c r="AA58" t="n">
        <v>1858.414734412605</v>
      </c>
      <c r="AB58" t="n">
        <v>2542.765027095023</v>
      </c>
      <c r="AC58" t="n">
        <v>2300.087101702203</v>
      </c>
      <c r="AD58" t="n">
        <v>1858414.734412605</v>
      </c>
      <c r="AE58" t="n">
        <v>2542765.027095023</v>
      </c>
      <c r="AF58" t="n">
        <v>2.079173485556947e-06</v>
      </c>
      <c r="AG58" t="n">
        <v>2.444583333333334</v>
      </c>
      <c r="AH58" t="n">
        <v>2300087.101702203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1.7065</v>
      </c>
      <c r="E59" t="n">
        <v>58.6</v>
      </c>
      <c r="F59" t="n">
        <v>53.74</v>
      </c>
      <c r="G59" t="n">
        <v>76.77</v>
      </c>
      <c r="H59" t="n">
        <v>0.97</v>
      </c>
      <c r="I59" t="n">
        <v>42</v>
      </c>
      <c r="J59" t="n">
        <v>279.72</v>
      </c>
      <c r="K59" t="n">
        <v>59.19</v>
      </c>
      <c r="L59" t="n">
        <v>15.25</v>
      </c>
      <c r="M59" t="n">
        <v>40</v>
      </c>
      <c r="N59" t="n">
        <v>75.27</v>
      </c>
      <c r="O59" t="n">
        <v>34732.68</v>
      </c>
      <c r="P59" t="n">
        <v>873.05</v>
      </c>
      <c r="Q59" t="n">
        <v>1367.4</v>
      </c>
      <c r="R59" t="n">
        <v>144.37</v>
      </c>
      <c r="S59" t="n">
        <v>104.26</v>
      </c>
      <c r="T59" t="n">
        <v>19029.75</v>
      </c>
      <c r="U59" t="n">
        <v>0.72</v>
      </c>
      <c r="V59" t="n">
        <v>0.89</v>
      </c>
      <c r="W59" t="n">
        <v>20.71</v>
      </c>
      <c r="X59" t="n">
        <v>1.16</v>
      </c>
      <c r="Y59" t="n">
        <v>1</v>
      </c>
      <c r="Z59" t="n">
        <v>10</v>
      </c>
      <c r="AA59" t="n">
        <v>1853.812789550775</v>
      </c>
      <c r="AB59" t="n">
        <v>2536.468443111589</v>
      </c>
      <c r="AC59" t="n">
        <v>2294.391454856836</v>
      </c>
      <c r="AD59" t="n">
        <v>1853812.789550775</v>
      </c>
      <c r="AE59" t="n">
        <v>2536468.443111589</v>
      </c>
      <c r="AF59" t="n">
        <v>2.081735245894702e-06</v>
      </c>
      <c r="AG59" t="n">
        <v>2.441666666666667</v>
      </c>
      <c r="AH59" t="n">
        <v>2294391.454856836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1.7061</v>
      </c>
      <c r="E60" t="n">
        <v>58.61</v>
      </c>
      <c r="F60" t="n">
        <v>53.75</v>
      </c>
      <c r="G60" t="n">
        <v>76.79000000000001</v>
      </c>
      <c r="H60" t="n">
        <v>0.98</v>
      </c>
      <c r="I60" t="n">
        <v>42</v>
      </c>
      <c r="J60" t="n">
        <v>280.21</v>
      </c>
      <c r="K60" t="n">
        <v>59.19</v>
      </c>
      <c r="L60" t="n">
        <v>15.5</v>
      </c>
      <c r="M60" t="n">
        <v>40</v>
      </c>
      <c r="N60" t="n">
        <v>75.52</v>
      </c>
      <c r="O60" t="n">
        <v>34793.36</v>
      </c>
      <c r="P60" t="n">
        <v>873.49</v>
      </c>
      <c r="Q60" t="n">
        <v>1367.37</v>
      </c>
      <c r="R60" t="n">
        <v>144.75</v>
      </c>
      <c r="S60" t="n">
        <v>104.26</v>
      </c>
      <c r="T60" t="n">
        <v>19222.65</v>
      </c>
      <c r="U60" t="n">
        <v>0.72</v>
      </c>
      <c r="V60" t="n">
        <v>0.89</v>
      </c>
      <c r="W60" t="n">
        <v>20.71</v>
      </c>
      <c r="X60" t="n">
        <v>1.18</v>
      </c>
      <c r="Y60" t="n">
        <v>1</v>
      </c>
      <c r="Z60" t="n">
        <v>10</v>
      </c>
      <c r="AA60" t="n">
        <v>1854.979342656687</v>
      </c>
      <c r="AB60" t="n">
        <v>2538.064572535788</v>
      </c>
      <c r="AC60" t="n">
        <v>2295.835251928972</v>
      </c>
      <c r="AD60" t="n">
        <v>1854979.342656687</v>
      </c>
      <c r="AE60" t="n">
        <v>2538064.572535788</v>
      </c>
      <c r="AF60" t="n">
        <v>2.081247291544653e-06</v>
      </c>
      <c r="AG60" t="n">
        <v>2.442083333333333</v>
      </c>
      <c r="AH60" t="n">
        <v>2295835.251928972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1.7087</v>
      </c>
      <c r="E61" t="n">
        <v>58.52</v>
      </c>
      <c r="F61" t="n">
        <v>53.71</v>
      </c>
      <c r="G61" t="n">
        <v>78.61</v>
      </c>
      <c r="H61" t="n">
        <v>1</v>
      </c>
      <c r="I61" t="n">
        <v>41</v>
      </c>
      <c r="J61" t="n">
        <v>280.7</v>
      </c>
      <c r="K61" t="n">
        <v>59.19</v>
      </c>
      <c r="L61" t="n">
        <v>15.75</v>
      </c>
      <c r="M61" t="n">
        <v>39</v>
      </c>
      <c r="N61" t="n">
        <v>75.76000000000001</v>
      </c>
      <c r="O61" t="n">
        <v>34854.15</v>
      </c>
      <c r="P61" t="n">
        <v>872</v>
      </c>
      <c r="Q61" t="n">
        <v>1367.4</v>
      </c>
      <c r="R61" t="n">
        <v>143.42</v>
      </c>
      <c r="S61" t="n">
        <v>104.26</v>
      </c>
      <c r="T61" t="n">
        <v>18563.7</v>
      </c>
      <c r="U61" t="n">
        <v>0.73</v>
      </c>
      <c r="V61" t="n">
        <v>0.89</v>
      </c>
      <c r="W61" t="n">
        <v>20.71</v>
      </c>
      <c r="X61" t="n">
        <v>1.14</v>
      </c>
      <c r="Y61" t="n">
        <v>1</v>
      </c>
      <c r="Z61" t="n">
        <v>10</v>
      </c>
      <c r="AA61" t="n">
        <v>1849.610069404583</v>
      </c>
      <c r="AB61" t="n">
        <v>2530.718095996642</v>
      </c>
      <c r="AC61" t="n">
        <v>2289.189912799878</v>
      </c>
      <c r="AD61" t="n">
        <v>1849610.069404583</v>
      </c>
      <c r="AE61" t="n">
        <v>2530718.095996642</v>
      </c>
      <c r="AF61" t="n">
        <v>2.084418994819969e-06</v>
      </c>
      <c r="AG61" t="n">
        <v>2.438333333333333</v>
      </c>
      <c r="AH61" t="n">
        <v>2289189.912799878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1.7115</v>
      </c>
      <c r="E62" t="n">
        <v>58.43</v>
      </c>
      <c r="F62" t="n">
        <v>53.67</v>
      </c>
      <c r="G62" t="n">
        <v>80.5</v>
      </c>
      <c r="H62" t="n">
        <v>1.01</v>
      </c>
      <c r="I62" t="n">
        <v>40</v>
      </c>
      <c r="J62" t="n">
        <v>281.2</v>
      </c>
      <c r="K62" t="n">
        <v>59.19</v>
      </c>
      <c r="L62" t="n">
        <v>16</v>
      </c>
      <c r="M62" t="n">
        <v>38</v>
      </c>
      <c r="N62" t="n">
        <v>76</v>
      </c>
      <c r="O62" t="n">
        <v>34915.03</v>
      </c>
      <c r="P62" t="n">
        <v>871.1</v>
      </c>
      <c r="Q62" t="n">
        <v>1367.39</v>
      </c>
      <c r="R62" t="n">
        <v>141.82</v>
      </c>
      <c r="S62" t="n">
        <v>104.26</v>
      </c>
      <c r="T62" t="n">
        <v>17766.24</v>
      </c>
      <c r="U62" t="n">
        <v>0.74</v>
      </c>
      <c r="V62" t="n">
        <v>0.89</v>
      </c>
      <c r="W62" t="n">
        <v>20.71</v>
      </c>
      <c r="X62" t="n">
        <v>1.09</v>
      </c>
      <c r="Y62" t="n">
        <v>1</v>
      </c>
      <c r="Z62" t="n">
        <v>10</v>
      </c>
      <c r="AA62" t="n">
        <v>1844.878215288343</v>
      </c>
      <c r="AB62" t="n">
        <v>2524.243764440132</v>
      </c>
      <c r="AC62" t="n">
        <v>2283.333482360339</v>
      </c>
      <c r="AD62" t="n">
        <v>1844878.215288343</v>
      </c>
      <c r="AE62" t="n">
        <v>2524243.764440131</v>
      </c>
      <c r="AF62" t="n">
        <v>2.087834675270309e-06</v>
      </c>
      <c r="AG62" t="n">
        <v>2.434583333333333</v>
      </c>
      <c r="AH62" t="n">
        <v>2283333.482360339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1.7105</v>
      </c>
      <c r="E63" t="n">
        <v>58.46</v>
      </c>
      <c r="F63" t="n">
        <v>53.7</v>
      </c>
      <c r="G63" t="n">
        <v>80.55</v>
      </c>
      <c r="H63" t="n">
        <v>1.03</v>
      </c>
      <c r="I63" t="n">
        <v>40</v>
      </c>
      <c r="J63" t="n">
        <v>281.69</v>
      </c>
      <c r="K63" t="n">
        <v>59.19</v>
      </c>
      <c r="L63" t="n">
        <v>16.25</v>
      </c>
      <c r="M63" t="n">
        <v>38</v>
      </c>
      <c r="N63" t="n">
        <v>76.25</v>
      </c>
      <c r="O63" t="n">
        <v>34976</v>
      </c>
      <c r="P63" t="n">
        <v>871.78</v>
      </c>
      <c r="Q63" t="n">
        <v>1367.27</v>
      </c>
      <c r="R63" t="n">
        <v>142.94</v>
      </c>
      <c r="S63" t="n">
        <v>104.26</v>
      </c>
      <c r="T63" t="n">
        <v>18327.25</v>
      </c>
      <c r="U63" t="n">
        <v>0.73</v>
      </c>
      <c r="V63" t="n">
        <v>0.89</v>
      </c>
      <c r="W63" t="n">
        <v>20.71</v>
      </c>
      <c r="X63" t="n">
        <v>1.12</v>
      </c>
      <c r="Y63" t="n">
        <v>1</v>
      </c>
      <c r="Z63" t="n">
        <v>10</v>
      </c>
      <c r="AA63" t="n">
        <v>1847.244970179889</v>
      </c>
      <c r="AB63" t="n">
        <v>2527.482062896602</v>
      </c>
      <c r="AC63" t="n">
        <v>2286.262722157104</v>
      </c>
      <c r="AD63" t="n">
        <v>1847244.970179889</v>
      </c>
      <c r="AE63" t="n">
        <v>2527482.062896602</v>
      </c>
      <c r="AF63" t="n">
        <v>2.086614789395188e-06</v>
      </c>
      <c r="AG63" t="n">
        <v>2.435833333333334</v>
      </c>
      <c r="AH63" t="n">
        <v>2286262.722157104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1.7136</v>
      </c>
      <c r="E64" t="n">
        <v>58.36</v>
      </c>
      <c r="F64" t="n">
        <v>53.65</v>
      </c>
      <c r="G64" t="n">
        <v>82.53</v>
      </c>
      <c r="H64" t="n">
        <v>1.04</v>
      </c>
      <c r="I64" t="n">
        <v>39</v>
      </c>
      <c r="J64" t="n">
        <v>282.19</v>
      </c>
      <c r="K64" t="n">
        <v>59.19</v>
      </c>
      <c r="L64" t="n">
        <v>16.5</v>
      </c>
      <c r="M64" t="n">
        <v>37</v>
      </c>
      <c r="N64" t="n">
        <v>76.48999999999999</v>
      </c>
      <c r="O64" t="n">
        <v>35037.08</v>
      </c>
      <c r="P64" t="n">
        <v>870.3</v>
      </c>
      <c r="Q64" t="n">
        <v>1367.27</v>
      </c>
      <c r="R64" t="n">
        <v>141.12</v>
      </c>
      <c r="S64" t="n">
        <v>104.26</v>
      </c>
      <c r="T64" t="n">
        <v>17419.76</v>
      </c>
      <c r="U64" t="n">
        <v>0.74</v>
      </c>
      <c r="V64" t="n">
        <v>0.89</v>
      </c>
      <c r="W64" t="n">
        <v>20.71</v>
      </c>
      <c r="X64" t="n">
        <v>1.07</v>
      </c>
      <c r="Y64" t="n">
        <v>1</v>
      </c>
      <c r="Z64" t="n">
        <v>10</v>
      </c>
      <c r="AA64" t="n">
        <v>1841.271468536777</v>
      </c>
      <c r="AB64" t="n">
        <v>2519.308854416202</v>
      </c>
      <c r="AC64" t="n">
        <v>2278.869553222904</v>
      </c>
      <c r="AD64" t="n">
        <v>1841271.468536777</v>
      </c>
      <c r="AE64" t="n">
        <v>2519308.854416202</v>
      </c>
      <c r="AF64" t="n">
        <v>2.090396435608064e-06</v>
      </c>
      <c r="AG64" t="n">
        <v>2.431666666666667</v>
      </c>
      <c r="AH64" t="n">
        <v>2278869.553222904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1.7125</v>
      </c>
      <c r="E65" t="n">
        <v>58.39</v>
      </c>
      <c r="F65" t="n">
        <v>53.68</v>
      </c>
      <c r="G65" t="n">
        <v>82.59</v>
      </c>
      <c r="H65" t="n">
        <v>1.06</v>
      </c>
      <c r="I65" t="n">
        <v>39</v>
      </c>
      <c r="J65" t="n">
        <v>282.68</v>
      </c>
      <c r="K65" t="n">
        <v>59.19</v>
      </c>
      <c r="L65" t="n">
        <v>16.75</v>
      </c>
      <c r="M65" t="n">
        <v>37</v>
      </c>
      <c r="N65" t="n">
        <v>76.73999999999999</v>
      </c>
      <c r="O65" t="n">
        <v>35098.25</v>
      </c>
      <c r="P65" t="n">
        <v>870.37</v>
      </c>
      <c r="Q65" t="n">
        <v>1367.31</v>
      </c>
      <c r="R65" t="n">
        <v>142.35</v>
      </c>
      <c r="S65" t="n">
        <v>104.26</v>
      </c>
      <c r="T65" t="n">
        <v>18035.61</v>
      </c>
      <c r="U65" t="n">
        <v>0.73</v>
      </c>
      <c r="V65" t="n">
        <v>0.89</v>
      </c>
      <c r="W65" t="n">
        <v>20.71</v>
      </c>
      <c r="X65" t="n">
        <v>1.1</v>
      </c>
      <c r="Y65" t="n">
        <v>1</v>
      </c>
      <c r="Z65" t="n">
        <v>10</v>
      </c>
      <c r="AA65" t="n">
        <v>1842.877895009428</v>
      </c>
      <c r="AB65" t="n">
        <v>2521.506837986617</v>
      </c>
      <c r="AC65" t="n">
        <v>2280.857764326248</v>
      </c>
      <c r="AD65" t="n">
        <v>1842877.895009428</v>
      </c>
      <c r="AE65" t="n">
        <v>2521506.837986617</v>
      </c>
      <c r="AF65" t="n">
        <v>2.08905456114543e-06</v>
      </c>
      <c r="AG65" t="n">
        <v>2.432916666666667</v>
      </c>
      <c r="AH65" t="n">
        <v>2280857.764326248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1.7158</v>
      </c>
      <c r="E66" t="n">
        <v>58.28</v>
      </c>
      <c r="F66" t="n">
        <v>53.62</v>
      </c>
      <c r="G66" t="n">
        <v>84.66</v>
      </c>
      <c r="H66" t="n">
        <v>1.07</v>
      </c>
      <c r="I66" t="n">
        <v>38</v>
      </c>
      <c r="J66" t="n">
        <v>283.18</v>
      </c>
      <c r="K66" t="n">
        <v>59.19</v>
      </c>
      <c r="L66" t="n">
        <v>17</v>
      </c>
      <c r="M66" t="n">
        <v>36</v>
      </c>
      <c r="N66" t="n">
        <v>76.98</v>
      </c>
      <c r="O66" t="n">
        <v>35159.52</v>
      </c>
      <c r="P66" t="n">
        <v>868.73</v>
      </c>
      <c r="Q66" t="n">
        <v>1367.27</v>
      </c>
      <c r="R66" t="n">
        <v>140.33</v>
      </c>
      <c r="S66" t="n">
        <v>104.26</v>
      </c>
      <c r="T66" t="n">
        <v>17032.94</v>
      </c>
      <c r="U66" t="n">
        <v>0.74</v>
      </c>
      <c r="V66" t="n">
        <v>0.89</v>
      </c>
      <c r="W66" t="n">
        <v>20.71</v>
      </c>
      <c r="X66" t="n">
        <v>1.04</v>
      </c>
      <c r="Y66" t="n">
        <v>1</v>
      </c>
      <c r="Z66" t="n">
        <v>10</v>
      </c>
      <c r="AA66" t="n">
        <v>1836.368949116292</v>
      </c>
      <c r="AB66" t="n">
        <v>2512.601011061202</v>
      </c>
      <c r="AC66" t="n">
        <v>2272.801897023187</v>
      </c>
      <c r="AD66" t="n">
        <v>1836368.949116291</v>
      </c>
      <c r="AE66" t="n">
        <v>2512601.011061202</v>
      </c>
      <c r="AF66" t="n">
        <v>2.093080184533331e-06</v>
      </c>
      <c r="AG66" t="n">
        <v>2.428333333333333</v>
      </c>
      <c r="AH66" t="n">
        <v>2272801.897023187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1.718</v>
      </c>
      <c r="E67" t="n">
        <v>58.21</v>
      </c>
      <c r="F67" t="n">
        <v>53.59</v>
      </c>
      <c r="G67" t="n">
        <v>86.91</v>
      </c>
      <c r="H67" t="n">
        <v>1.08</v>
      </c>
      <c r="I67" t="n">
        <v>37</v>
      </c>
      <c r="J67" t="n">
        <v>283.68</v>
      </c>
      <c r="K67" t="n">
        <v>59.19</v>
      </c>
      <c r="L67" t="n">
        <v>17.25</v>
      </c>
      <c r="M67" t="n">
        <v>35</v>
      </c>
      <c r="N67" t="n">
        <v>77.23</v>
      </c>
      <c r="O67" t="n">
        <v>35220.89</v>
      </c>
      <c r="P67" t="n">
        <v>866.99</v>
      </c>
      <c r="Q67" t="n">
        <v>1367.28</v>
      </c>
      <c r="R67" t="n">
        <v>139.46</v>
      </c>
      <c r="S67" t="n">
        <v>104.26</v>
      </c>
      <c r="T67" t="n">
        <v>16599.64</v>
      </c>
      <c r="U67" t="n">
        <v>0.75</v>
      </c>
      <c r="V67" t="n">
        <v>0.89</v>
      </c>
      <c r="W67" t="n">
        <v>20.7</v>
      </c>
      <c r="X67" t="n">
        <v>1.02</v>
      </c>
      <c r="Y67" t="n">
        <v>1</v>
      </c>
      <c r="Z67" t="n">
        <v>10</v>
      </c>
      <c r="AA67" t="n">
        <v>1831.243665192431</v>
      </c>
      <c r="AB67" t="n">
        <v>2505.588371485007</v>
      </c>
      <c r="AC67" t="n">
        <v>2266.458533925843</v>
      </c>
      <c r="AD67" t="n">
        <v>1831243.665192431</v>
      </c>
      <c r="AE67" t="n">
        <v>2505588.371485007</v>
      </c>
      <c r="AF67" t="n">
        <v>2.095763933458598e-06</v>
      </c>
      <c r="AG67" t="n">
        <v>2.425416666666667</v>
      </c>
      <c r="AH67" t="n">
        <v>2266458.533925843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1.7173</v>
      </c>
      <c r="E68" t="n">
        <v>58.23</v>
      </c>
      <c r="F68" t="n">
        <v>53.62</v>
      </c>
      <c r="G68" t="n">
        <v>86.95</v>
      </c>
      <c r="H68" t="n">
        <v>1.1</v>
      </c>
      <c r="I68" t="n">
        <v>37</v>
      </c>
      <c r="J68" t="n">
        <v>284.17</v>
      </c>
      <c r="K68" t="n">
        <v>59.19</v>
      </c>
      <c r="L68" t="n">
        <v>17.5</v>
      </c>
      <c r="M68" t="n">
        <v>35</v>
      </c>
      <c r="N68" t="n">
        <v>77.48</v>
      </c>
      <c r="O68" t="n">
        <v>35282.36</v>
      </c>
      <c r="P68" t="n">
        <v>868.29</v>
      </c>
      <c r="Q68" t="n">
        <v>1367.34</v>
      </c>
      <c r="R68" t="n">
        <v>140.4</v>
      </c>
      <c r="S68" t="n">
        <v>104.26</v>
      </c>
      <c r="T68" t="n">
        <v>17071.41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1834.146823652503</v>
      </c>
      <c r="AB68" t="n">
        <v>2509.560600968389</v>
      </c>
      <c r="AC68" t="n">
        <v>2270.051659402391</v>
      </c>
      <c r="AD68" t="n">
        <v>1834146.823652503</v>
      </c>
      <c r="AE68" t="n">
        <v>2509560.600968389</v>
      </c>
      <c r="AF68" t="n">
        <v>2.094910013346013e-06</v>
      </c>
      <c r="AG68" t="n">
        <v>2.42625</v>
      </c>
      <c r="AH68" t="n">
        <v>2270051.65940239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1.7202</v>
      </c>
      <c r="E69" t="n">
        <v>58.13</v>
      </c>
      <c r="F69" t="n">
        <v>53.57</v>
      </c>
      <c r="G69" t="n">
        <v>89.28</v>
      </c>
      <c r="H69" t="n">
        <v>1.11</v>
      </c>
      <c r="I69" t="n">
        <v>36</v>
      </c>
      <c r="J69" t="n">
        <v>284.67</v>
      </c>
      <c r="K69" t="n">
        <v>59.19</v>
      </c>
      <c r="L69" t="n">
        <v>17.75</v>
      </c>
      <c r="M69" t="n">
        <v>34</v>
      </c>
      <c r="N69" t="n">
        <v>77.73</v>
      </c>
      <c r="O69" t="n">
        <v>35343.92</v>
      </c>
      <c r="P69" t="n">
        <v>866.3099999999999</v>
      </c>
      <c r="Q69" t="n">
        <v>1367.27</v>
      </c>
      <c r="R69" t="n">
        <v>138.74</v>
      </c>
      <c r="S69" t="n">
        <v>104.26</v>
      </c>
      <c r="T69" t="n">
        <v>16246.28</v>
      </c>
      <c r="U69" t="n">
        <v>0.75</v>
      </c>
      <c r="V69" t="n">
        <v>0.89</v>
      </c>
      <c r="W69" t="n">
        <v>20.7</v>
      </c>
      <c r="X69" t="n">
        <v>0.99</v>
      </c>
      <c r="Y69" t="n">
        <v>1</v>
      </c>
      <c r="Z69" t="n">
        <v>10</v>
      </c>
      <c r="AA69" t="n">
        <v>1827.726820974495</v>
      </c>
      <c r="AB69" t="n">
        <v>2500.77647007381</v>
      </c>
      <c r="AC69" t="n">
        <v>2262.105873631785</v>
      </c>
      <c r="AD69" t="n">
        <v>1827726.820974495</v>
      </c>
      <c r="AE69" t="n">
        <v>2500776.47007381</v>
      </c>
      <c r="AF69" t="n">
        <v>2.098447682383865e-06</v>
      </c>
      <c r="AG69" t="n">
        <v>2.422083333333334</v>
      </c>
      <c r="AH69" t="n">
        <v>2262105.873631785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1.7203</v>
      </c>
      <c r="E70" t="n">
        <v>58.13</v>
      </c>
      <c r="F70" t="n">
        <v>53.57</v>
      </c>
      <c r="G70" t="n">
        <v>89.28</v>
      </c>
      <c r="H70" t="n">
        <v>1.12</v>
      </c>
      <c r="I70" t="n">
        <v>36</v>
      </c>
      <c r="J70" t="n">
        <v>285.17</v>
      </c>
      <c r="K70" t="n">
        <v>59.19</v>
      </c>
      <c r="L70" t="n">
        <v>18</v>
      </c>
      <c r="M70" t="n">
        <v>34</v>
      </c>
      <c r="N70" t="n">
        <v>77.98</v>
      </c>
      <c r="O70" t="n">
        <v>35405.59</v>
      </c>
      <c r="P70" t="n">
        <v>866.62</v>
      </c>
      <c r="Q70" t="n">
        <v>1367.23</v>
      </c>
      <c r="R70" t="n">
        <v>138.71</v>
      </c>
      <c r="S70" t="n">
        <v>104.26</v>
      </c>
      <c r="T70" t="n">
        <v>16231.9</v>
      </c>
      <c r="U70" t="n">
        <v>0.75</v>
      </c>
      <c r="V70" t="n">
        <v>0.89</v>
      </c>
      <c r="W70" t="n">
        <v>20.7</v>
      </c>
      <c r="X70" t="n">
        <v>0.99</v>
      </c>
      <c r="Y70" t="n">
        <v>1</v>
      </c>
      <c r="Z70" t="n">
        <v>10</v>
      </c>
      <c r="AA70" t="n">
        <v>1828.057882974032</v>
      </c>
      <c r="AB70" t="n">
        <v>2501.229443707001</v>
      </c>
      <c r="AC70" t="n">
        <v>2262.515616097177</v>
      </c>
      <c r="AD70" t="n">
        <v>1828057.882974032</v>
      </c>
      <c r="AE70" t="n">
        <v>2501229.443707001</v>
      </c>
      <c r="AF70" t="n">
        <v>2.098569670971377e-06</v>
      </c>
      <c r="AG70" t="n">
        <v>2.422083333333334</v>
      </c>
      <c r="AH70" t="n">
        <v>2262515.616097177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1.7223</v>
      </c>
      <c r="E71" t="n">
        <v>58.06</v>
      </c>
      <c r="F71" t="n">
        <v>53.55</v>
      </c>
      <c r="G71" t="n">
        <v>91.79000000000001</v>
      </c>
      <c r="H71" t="n">
        <v>1.14</v>
      </c>
      <c r="I71" t="n">
        <v>35</v>
      </c>
      <c r="J71" t="n">
        <v>285.67</v>
      </c>
      <c r="K71" t="n">
        <v>59.19</v>
      </c>
      <c r="L71" t="n">
        <v>18.25</v>
      </c>
      <c r="M71" t="n">
        <v>33</v>
      </c>
      <c r="N71" t="n">
        <v>78.23</v>
      </c>
      <c r="O71" t="n">
        <v>35467.36</v>
      </c>
      <c r="P71" t="n">
        <v>865.24</v>
      </c>
      <c r="Q71" t="n">
        <v>1367.23</v>
      </c>
      <c r="R71" t="n">
        <v>138.16</v>
      </c>
      <c r="S71" t="n">
        <v>104.26</v>
      </c>
      <c r="T71" t="n">
        <v>15961.63</v>
      </c>
      <c r="U71" t="n">
        <v>0.75</v>
      </c>
      <c r="V71" t="n">
        <v>0.9</v>
      </c>
      <c r="W71" t="n">
        <v>20.7</v>
      </c>
      <c r="X71" t="n">
        <v>0.97</v>
      </c>
      <c r="Y71" t="n">
        <v>1</v>
      </c>
      <c r="Z71" t="n">
        <v>10</v>
      </c>
      <c r="AA71" t="n">
        <v>1823.77974694359</v>
      </c>
      <c r="AB71" t="n">
        <v>2495.375909252109</v>
      </c>
      <c r="AC71" t="n">
        <v>2257.220734755173</v>
      </c>
      <c r="AD71" t="n">
        <v>1823779.74694359</v>
      </c>
      <c r="AE71" t="n">
        <v>2495375.909252109</v>
      </c>
      <c r="AF71" t="n">
        <v>2.10100944272162e-06</v>
      </c>
      <c r="AG71" t="n">
        <v>2.419166666666667</v>
      </c>
      <c r="AH71" t="n">
        <v>2257220.734755173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1.7209</v>
      </c>
      <c r="E72" t="n">
        <v>58.11</v>
      </c>
      <c r="F72" t="n">
        <v>53.59</v>
      </c>
      <c r="G72" t="n">
        <v>91.88</v>
      </c>
      <c r="H72" t="n">
        <v>1.15</v>
      </c>
      <c r="I72" t="n">
        <v>35</v>
      </c>
      <c r="J72" t="n">
        <v>286.18</v>
      </c>
      <c r="K72" t="n">
        <v>59.19</v>
      </c>
      <c r="L72" t="n">
        <v>18.5</v>
      </c>
      <c r="M72" t="n">
        <v>33</v>
      </c>
      <c r="N72" t="n">
        <v>78.48</v>
      </c>
      <c r="O72" t="n">
        <v>35529.23</v>
      </c>
      <c r="P72" t="n">
        <v>866.3200000000001</v>
      </c>
      <c r="Q72" t="n">
        <v>1367.34</v>
      </c>
      <c r="R72" t="n">
        <v>139.49</v>
      </c>
      <c r="S72" t="n">
        <v>104.26</v>
      </c>
      <c r="T72" t="n">
        <v>16627.98</v>
      </c>
      <c r="U72" t="n">
        <v>0.75</v>
      </c>
      <c r="V72" t="n">
        <v>0.89</v>
      </c>
      <c r="W72" t="n">
        <v>20.71</v>
      </c>
      <c r="X72" t="n">
        <v>1.02</v>
      </c>
      <c r="Y72" t="n">
        <v>1</v>
      </c>
      <c r="Z72" t="n">
        <v>10</v>
      </c>
      <c r="AA72" t="n">
        <v>1827.217603194284</v>
      </c>
      <c r="AB72" t="n">
        <v>2500.079735841822</v>
      </c>
      <c r="AC72" t="n">
        <v>2261.475634737026</v>
      </c>
      <c r="AD72" t="n">
        <v>1827217.603194284</v>
      </c>
      <c r="AE72" t="n">
        <v>2500079.735841822</v>
      </c>
      <c r="AF72" t="n">
        <v>2.09930160249645e-06</v>
      </c>
      <c r="AG72" t="n">
        <v>2.42125</v>
      </c>
      <c r="AH72" t="n">
        <v>2261475.634737026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1.7242</v>
      </c>
      <c r="E73" t="n">
        <v>58</v>
      </c>
      <c r="F73" t="n">
        <v>53.53</v>
      </c>
      <c r="G73" t="n">
        <v>94.45999999999999</v>
      </c>
      <c r="H73" t="n">
        <v>1.16</v>
      </c>
      <c r="I73" t="n">
        <v>34</v>
      </c>
      <c r="J73" t="n">
        <v>286.68</v>
      </c>
      <c r="K73" t="n">
        <v>59.19</v>
      </c>
      <c r="L73" t="n">
        <v>18.75</v>
      </c>
      <c r="M73" t="n">
        <v>32</v>
      </c>
      <c r="N73" t="n">
        <v>78.73999999999999</v>
      </c>
      <c r="O73" t="n">
        <v>35591.33</v>
      </c>
      <c r="P73" t="n">
        <v>864.08</v>
      </c>
      <c r="Q73" t="n">
        <v>1367.26</v>
      </c>
      <c r="R73" t="n">
        <v>137.52</v>
      </c>
      <c r="S73" t="n">
        <v>104.26</v>
      </c>
      <c r="T73" t="n">
        <v>15645.49</v>
      </c>
      <c r="U73" t="n">
        <v>0.76</v>
      </c>
      <c r="V73" t="n">
        <v>0.9</v>
      </c>
      <c r="W73" t="n">
        <v>20.7</v>
      </c>
      <c r="X73" t="n">
        <v>0.95</v>
      </c>
      <c r="Y73" t="n">
        <v>1</v>
      </c>
      <c r="Z73" t="n">
        <v>10</v>
      </c>
      <c r="AA73" t="n">
        <v>1819.928242355811</v>
      </c>
      <c r="AB73" t="n">
        <v>2490.106110758719</v>
      </c>
      <c r="AC73" t="n">
        <v>2252.453878433784</v>
      </c>
      <c r="AD73" t="n">
        <v>1819928.242355811</v>
      </c>
      <c r="AE73" t="n">
        <v>2490106.11075872</v>
      </c>
      <c r="AF73" t="n">
        <v>2.103327225884351e-06</v>
      </c>
      <c r="AG73" t="n">
        <v>2.416666666666667</v>
      </c>
      <c r="AH73" t="n">
        <v>2252453.878433784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1.7244</v>
      </c>
      <c r="E74" t="n">
        <v>57.99</v>
      </c>
      <c r="F74" t="n">
        <v>53.53</v>
      </c>
      <c r="G74" t="n">
        <v>94.45999999999999</v>
      </c>
      <c r="H74" t="n">
        <v>1.18</v>
      </c>
      <c r="I74" t="n">
        <v>34</v>
      </c>
      <c r="J74" t="n">
        <v>287.18</v>
      </c>
      <c r="K74" t="n">
        <v>59.19</v>
      </c>
      <c r="L74" t="n">
        <v>19</v>
      </c>
      <c r="M74" t="n">
        <v>32</v>
      </c>
      <c r="N74" t="n">
        <v>78.98999999999999</v>
      </c>
      <c r="O74" t="n">
        <v>35653.4</v>
      </c>
      <c r="P74" t="n">
        <v>863.95</v>
      </c>
      <c r="Q74" t="n">
        <v>1367.35</v>
      </c>
      <c r="R74" t="n">
        <v>137.4</v>
      </c>
      <c r="S74" t="n">
        <v>104.26</v>
      </c>
      <c r="T74" t="n">
        <v>15584.02</v>
      </c>
      <c r="U74" t="n">
        <v>0.76</v>
      </c>
      <c r="V74" t="n">
        <v>0.9</v>
      </c>
      <c r="W74" t="n">
        <v>20.7</v>
      </c>
      <c r="X74" t="n">
        <v>0.95</v>
      </c>
      <c r="Y74" t="n">
        <v>1</v>
      </c>
      <c r="Z74" t="n">
        <v>10</v>
      </c>
      <c r="AA74" t="n">
        <v>1819.533644106345</v>
      </c>
      <c r="AB74" t="n">
        <v>2489.566204025355</v>
      </c>
      <c r="AC74" t="n">
        <v>2251.965499641287</v>
      </c>
      <c r="AD74" t="n">
        <v>1819533.644106345</v>
      </c>
      <c r="AE74" t="n">
        <v>2489566.204025355</v>
      </c>
      <c r="AF74" t="n">
        <v>2.103571203059376e-06</v>
      </c>
      <c r="AG74" t="n">
        <v>2.41625</v>
      </c>
      <c r="AH74" t="n">
        <v>2251965.499641287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1.7241</v>
      </c>
      <c r="E75" t="n">
        <v>58</v>
      </c>
      <c r="F75" t="n">
        <v>53.53</v>
      </c>
      <c r="G75" t="n">
        <v>94.47</v>
      </c>
      <c r="H75" t="n">
        <v>1.19</v>
      </c>
      <c r="I75" t="n">
        <v>34</v>
      </c>
      <c r="J75" t="n">
        <v>287.69</v>
      </c>
      <c r="K75" t="n">
        <v>59.19</v>
      </c>
      <c r="L75" t="n">
        <v>19.25</v>
      </c>
      <c r="M75" t="n">
        <v>32</v>
      </c>
      <c r="N75" t="n">
        <v>79.23999999999999</v>
      </c>
      <c r="O75" t="n">
        <v>35715.58</v>
      </c>
      <c r="P75" t="n">
        <v>864.08</v>
      </c>
      <c r="Q75" t="n">
        <v>1367.25</v>
      </c>
      <c r="R75" t="n">
        <v>137.67</v>
      </c>
      <c r="S75" t="n">
        <v>104.26</v>
      </c>
      <c r="T75" t="n">
        <v>15719.65</v>
      </c>
      <c r="U75" t="n">
        <v>0.76</v>
      </c>
      <c r="V75" t="n">
        <v>0.9</v>
      </c>
      <c r="W75" t="n">
        <v>20.7</v>
      </c>
      <c r="X75" t="n">
        <v>0.96</v>
      </c>
      <c r="Y75" t="n">
        <v>1</v>
      </c>
      <c r="Z75" t="n">
        <v>10</v>
      </c>
      <c r="AA75" t="n">
        <v>1820.03234331567</v>
      </c>
      <c r="AB75" t="n">
        <v>2490.248546284609</v>
      </c>
      <c r="AC75" t="n">
        <v>2252.582720112991</v>
      </c>
      <c r="AD75" t="n">
        <v>1820032.34331567</v>
      </c>
      <c r="AE75" t="n">
        <v>2490248.546284609</v>
      </c>
      <c r="AF75" t="n">
        <v>2.103205237296839e-06</v>
      </c>
      <c r="AG75" t="n">
        <v>2.416666666666667</v>
      </c>
      <c r="AH75" t="n">
        <v>2252582.720112991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1.727</v>
      </c>
      <c r="E76" t="n">
        <v>57.9</v>
      </c>
      <c r="F76" t="n">
        <v>53.49</v>
      </c>
      <c r="G76" t="n">
        <v>97.25</v>
      </c>
      <c r="H76" t="n">
        <v>1.2</v>
      </c>
      <c r="I76" t="n">
        <v>33</v>
      </c>
      <c r="J76" t="n">
        <v>288.19</v>
      </c>
      <c r="K76" t="n">
        <v>59.19</v>
      </c>
      <c r="L76" t="n">
        <v>19.5</v>
      </c>
      <c r="M76" t="n">
        <v>31</v>
      </c>
      <c r="N76" t="n">
        <v>79.5</v>
      </c>
      <c r="O76" t="n">
        <v>35777.86</v>
      </c>
      <c r="P76" t="n">
        <v>863.03</v>
      </c>
      <c r="Q76" t="n">
        <v>1367.16</v>
      </c>
      <c r="R76" t="n">
        <v>136.06</v>
      </c>
      <c r="S76" t="n">
        <v>104.26</v>
      </c>
      <c r="T76" t="n">
        <v>14919.85</v>
      </c>
      <c r="U76" t="n">
        <v>0.77</v>
      </c>
      <c r="V76" t="n">
        <v>0.9</v>
      </c>
      <c r="W76" t="n">
        <v>20.7</v>
      </c>
      <c r="X76" t="n">
        <v>0.91</v>
      </c>
      <c r="Y76" t="n">
        <v>1</v>
      </c>
      <c r="Z76" t="n">
        <v>10</v>
      </c>
      <c r="AA76" t="n">
        <v>1815.072136762931</v>
      </c>
      <c r="AB76" t="n">
        <v>2483.461772850283</v>
      </c>
      <c r="AC76" t="n">
        <v>2246.443666809941</v>
      </c>
      <c r="AD76" t="n">
        <v>1815072.136762931</v>
      </c>
      <c r="AE76" t="n">
        <v>2483461.772850282</v>
      </c>
      <c r="AF76" t="n">
        <v>2.106742906334691e-06</v>
      </c>
      <c r="AG76" t="n">
        <v>2.4125</v>
      </c>
      <c r="AH76" t="n">
        <v>2246443.666809941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1.7274</v>
      </c>
      <c r="E77" t="n">
        <v>57.89</v>
      </c>
      <c r="F77" t="n">
        <v>53.47</v>
      </c>
      <c r="G77" t="n">
        <v>97.22</v>
      </c>
      <c r="H77" t="n">
        <v>1.22</v>
      </c>
      <c r="I77" t="n">
        <v>33</v>
      </c>
      <c r="J77" t="n">
        <v>288.7</v>
      </c>
      <c r="K77" t="n">
        <v>59.19</v>
      </c>
      <c r="L77" t="n">
        <v>19.75</v>
      </c>
      <c r="M77" t="n">
        <v>31</v>
      </c>
      <c r="N77" t="n">
        <v>79.75</v>
      </c>
      <c r="O77" t="n">
        <v>35840.25</v>
      </c>
      <c r="P77" t="n">
        <v>862.72</v>
      </c>
      <c r="Q77" t="n">
        <v>1367.33</v>
      </c>
      <c r="R77" t="n">
        <v>135.76</v>
      </c>
      <c r="S77" t="n">
        <v>104.26</v>
      </c>
      <c r="T77" t="n">
        <v>14770.29</v>
      </c>
      <c r="U77" t="n">
        <v>0.77</v>
      </c>
      <c r="V77" t="n">
        <v>0.9</v>
      </c>
      <c r="W77" t="n">
        <v>20.69</v>
      </c>
      <c r="X77" t="n">
        <v>0.9</v>
      </c>
      <c r="Y77" t="n">
        <v>1</v>
      </c>
      <c r="Z77" t="n">
        <v>10</v>
      </c>
      <c r="AA77" t="n">
        <v>1814.002189979536</v>
      </c>
      <c r="AB77" t="n">
        <v>2481.99782445852</v>
      </c>
      <c r="AC77" t="n">
        <v>2245.119435598024</v>
      </c>
      <c r="AD77" t="n">
        <v>1814002.189979536</v>
      </c>
      <c r="AE77" t="n">
        <v>2481997.82445852</v>
      </c>
      <c r="AF77" t="n">
        <v>2.10723086068474e-06</v>
      </c>
      <c r="AG77" t="n">
        <v>2.412083333333333</v>
      </c>
      <c r="AH77" t="n">
        <v>2245119.435598024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1.729</v>
      </c>
      <c r="E78" t="n">
        <v>57.84</v>
      </c>
      <c r="F78" t="n">
        <v>53.47</v>
      </c>
      <c r="G78" t="n">
        <v>100.25</v>
      </c>
      <c r="H78" t="n">
        <v>1.23</v>
      </c>
      <c r="I78" t="n">
        <v>32</v>
      </c>
      <c r="J78" t="n">
        <v>289.2</v>
      </c>
      <c r="K78" t="n">
        <v>59.19</v>
      </c>
      <c r="L78" t="n">
        <v>20</v>
      </c>
      <c r="M78" t="n">
        <v>30</v>
      </c>
      <c r="N78" t="n">
        <v>80.01000000000001</v>
      </c>
      <c r="O78" t="n">
        <v>35902.74</v>
      </c>
      <c r="P78" t="n">
        <v>862.17</v>
      </c>
      <c r="Q78" t="n">
        <v>1367.21</v>
      </c>
      <c r="R78" t="n">
        <v>135.51</v>
      </c>
      <c r="S78" t="n">
        <v>104.26</v>
      </c>
      <c r="T78" t="n">
        <v>14648.94</v>
      </c>
      <c r="U78" t="n">
        <v>0.77</v>
      </c>
      <c r="V78" t="n">
        <v>0.9</v>
      </c>
      <c r="W78" t="n">
        <v>20.7</v>
      </c>
      <c r="X78" t="n">
        <v>0.89</v>
      </c>
      <c r="Y78" t="n">
        <v>1</v>
      </c>
      <c r="Z78" t="n">
        <v>10</v>
      </c>
      <c r="AA78" t="n">
        <v>1811.556887138987</v>
      </c>
      <c r="AB78" t="n">
        <v>2478.652053232934</v>
      </c>
      <c r="AC78" t="n">
        <v>2242.092980082389</v>
      </c>
      <c r="AD78" t="n">
        <v>1811556.887138987</v>
      </c>
      <c r="AE78" t="n">
        <v>2478652.053232934</v>
      </c>
      <c r="AF78" t="n">
        <v>2.109182678084934e-06</v>
      </c>
      <c r="AG78" t="n">
        <v>2.41</v>
      </c>
      <c r="AH78" t="n">
        <v>2242092.980082389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1.729</v>
      </c>
      <c r="E79" t="n">
        <v>57.84</v>
      </c>
      <c r="F79" t="n">
        <v>53.47</v>
      </c>
      <c r="G79" t="n">
        <v>100.25</v>
      </c>
      <c r="H79" t="n">
        <v>1.24</v>
      </c>
      <c r="I79" t="n">
        <v>32</v>
      </c>
      <c r="J79" t="n">
        <v>289.71</v>
      </c>
      <c r="K79" t="n">
        <v>59.19</v>
      </c>
      <c r="L79" t="n">
        <v>20.25</v>
      </c>
      <c r="M79" t="n">
        <v>30</v>
      </c>
      <c r="N79" t="n">
        <v>80.27</v>
      </c>
      <c r="O79" t="n">
        <v>35965.33</v>
      </c>
      <c r="P79" t="n">
        <v>861.67</v>
      </c>
      <c r="Q79" t="n">
        <v>1367.3</v>
      </c>
      <c r="R79" t="n">
        <v>135.5</v>
      </c>
      <c r="S79" t="n">
        <v>104.26</v>
      </c>
      <c r="T79" t="n">
        <v>14648.18</v>
      </c>
      <c r="U79" t="n">
        <v>0.77</v>
      </c>
      <c r="V79" t="n">
        <v>0.9</v>
      </c>
      <c r="W79" t="n">
        <v>20.7</v>
      </c>
      <c r="X79" t="n">
        <v>0.89</v>
      </c>
      <c r="Y79" t="n">
        <v>1</v>
      </c>
      <c r="Z79" t="n">
        <v>10</v>
      </c>
      <c r="AA79" t="n">
        <v>1810.857451554262</v>
      </c>
      <c r="AB79" t="n">
        <v>2477.695054608993</v>
      </c>
      <c r="AC79" t="n">
        <v>2241.22731606396</v>
      </c>
      <c r="AD79" t="n">
        <v>1810857.451554262</v>
      </c>
      <c r="AE79" t="n">
        <v>2477695.054608993</v>
      </c>
      <c r="AF79" t="n">
        <v>2.109182678084934e-06</v>
      </c>
      <c r="AG79" t="n">
        <v>2.41</v>
      </c>
      <c r="AH79" t="n">
        <v>2241227.31606396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1.7289</v>
      </c>
      <c r="E80" t="n">
        <v>57.84</v>
      </c>
      <c r="F80" t="n">
        <v>53.47</v>
      </c>
      <c r="G80" t="n">
        <v>100.26</v>
      </c>
      <c r="H80" t="n">
        <v>1.26</v>
      </c>
      <c r="I80" t="n">
        <v>32</v>
      </c>
      <c r="J80" t="n">
        <v>290.22</v>
      </c>
      <c r="K80" t="n">
        <v>59.19</v>
      </c>
      <c r="L80" t="n">
        <v>20.5</v>
      </c>
      <c r="M80" t="n">
        <v>30</v>
      </c>
      <c r="N80" t="n">
        <v>80.53</v>
      </c>
      <c r="O80" t="n">
        <v>36028.03</v>
      </c>
      <c r="P80" t="n">
        <v>860.6</v>
      </c>
      <c r="Q80" t="n">
        <v>1367.27</v>
      </c>
      <c r="R80" t="n">
        <v>135.42</v>
      </c>
      <c r="S80" t="n">
        <v>104.26</v>
      </c>
      <c r="T80" t="n">
        <v>14604.55</v>
      </c>
      <c r="U80" t="n">
        <v>0.77</v>
      </c>
      <c r="V80" t="n">
        <v>0.9</v>
      </c>
      <c r="W80" t="n">
        <v>20.7</v>
      </c>
      <c r="X80" t="n">
        <v>0.89</v>
      </c>
      <c r="Y80" t="n">
        <v>1</v>
      </c>
      <c r="Z80" t="n">
        <v>10</v>
      </c>
      <c r="AA80" t="n">
        <v>1809.463863901358</v>
      </c>
      <c r="AB80" t="n">
        <v>2475.788286501541</v>
      </c>
      <c r="AC80" t="n">
        <v>2239.502527228518</v>
      </c>
      <c r="AD80" t="n">
        <v>1809463.863901358</v>
      </c>
      <c r="AE80" t="n">
        <v>2475788.286501541</v>
      </c>
      <c r="AF80" t="n">
        <v>2.109060689497422e-06</v>
      </c>
      <c r="AG80" t="n">
        <v>2.41</v>
      </c>
      <c r="AH80" t="n">
        <v>2239502.527228518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1.7315</v>
      </c>
      <c r="E81" t="n">
        <v>57.75</v>
      </c>
      <c r="F81" t="n">
        <v>53.43</v>
      </c>
      <c r="G81" t="n">
        <v>103.42</v>
      </c>
      <c r="H81" t="n">
        <v>1.27</v>
      </c>
      <c r="I81" t="n">
        <v>31</v>
      </c>
      <c r="J81" t="n">
        <v>290.73</v>
      </c>
      <c r="K81" t="n">
        <v>59.19</v>
      </c>
      <c r="L81" t="n">
        <v>20.75</v>
      </c>
      <c r="M81" t="n">
        <v>29</v>
      </c>
      <c r="N81" t="n">
        <v>80.79000000000001</v>
      </c>
      <c r="O81" t="n">
        <v>36090.84</v>
      </c>
      <c r="P81" t="n">
        <v>860.67</v>
      </c>
      <c r="Q81" t="n">
        <v>1367.26</v>
      </c>
      <c r="R81" t="n">
        <v>134.48</v>
      </c>
      <c r="S81" t="n">
        <v>104.26</v>
      </c>
      <c r="T81" t="n">
        <v>14139.64</v>
      </c>
      <c r="U81" t="n">
        <v>0.78</v>
      </c>
      <c r="V81" t="n">
        <v>0.9</v>
      </c>
      <c r="W81" t="n">
        <v>20.69</v>
      </c>
      <c r="X81" t="n">
        <v>0.86</v>
      </c>
      <c r="Y81" t="n">
        <v>1</v>
      </c>
      <c r="Z81" t="n">
        <v>10</v>
      </c>
      <c r="AA81" t="n">
        <v>1806.411767180552</v>
      </c>
      <c r="AB81" t="n">
        <v>2471.612273119131</v>
      </c>
      <c r="AC81" t="n">
        <v>2235.725066702253</v>
      </c>
      <c r="AD81" t="n">
        <v>1806411.767180552</v>
      </c>
      <c r="AE81" t="n">
        <v>2471612.273119131</v>
      </c>
      <c r="AF81" t="n">
        <v>2.112232392772738e-06</v>
      </c>
      <c r="AG81" t="n">
        <v>2.40625</v>
      </c>
      <c r="AH81" t="n">
        <v>2235725.066702253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1.7317</v>
      </c>
      <c r="E82" t="n">
        <v>57.75</v>
      </c>
      <c r="F82" t="n">
        <v>53.43</v>
      </c>
      <c r="G82" t="n">
        <v>103.41</v>
      </c>
      <c r="H82" t="n">
        <v>1.28</v>
      </c>
      <c r="I82" t="n">
        <v>31</v>
      </c>
      <c r="J82" t="n">
        <v>291.24</v>
      </c>
      <c r="K82" t="n">
        <v>59.19</v>
      </c>
      <c r="L82" t="n">
        <v>21</v>
      </c>
      <c r="M82" t="n">
        <v>29</v>
      </c>
      <c r="N82" t="n">
        <v>81.05</v>
      </c>
      <c r="O82" t="n">
        <v>36153.75</v>
      </c>
      <c r="P82" t="n">
        <v>860.35</v>
      </c>
      <c r="Q82" t="n">
        <v>1367.26</v>
      </c>
      <c r="R82" t="n">
        <v>134.27</v>
      </c>
      <c r="S82" t="n">
        <v>104.26</v>
      </c>
      <c r="T82" t="n">
        <v>14038.3</v>
      </c>
      <c r="U82" t="n">
        <v>0.78</v>
      </c>
      <c r="V82" t="n">
        <v>0.9</v>
      </c>
      <c r="W82" t="n">
        <v>20.69</v>
      </c>
      <c r="X82" t="n">
        <v>0.85</v>
      </c>
      <c r="Y82" t="n">
        <v>1</v>
      </c>
      <c r="Z82" t="n">
        <v>10</v>
      </c>
      <c r="AA82" t="n">
        <v>1805.759087417124</v>
      </c>
      <c r="AB82" t="n">
        <v>2470.719247872609</v>
      </c>
      <c r="AC82" t="n">
        <v>2234.917270531891</v>
      </c>
      <c r="AD82" t="n">
        <v>1805759.087417124</v>
      </c>
      <c r="AE82" t="n">
        <v>2470719.247872609</v>
      </c>
      <c r="AF82" t="n">
        <v>2.112476369947762e-06</v>
      </c>
      <c r="AG82" t="n">
        <v>2.40625</v>
      </c>
      <c r="AH82" t="n">
        <v>2234917.270531891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1.7337</v>
      </c>
      <c r="E83" t="n">
        <v>57.68</v>
      </c>
      <c r="F83" t="n">
        <v>53.41</v>
      </c>
      <c r="G83" t="n">
        <v>106.81</v>
      </c>
      <c r="H83" t="n">
        <v>1.3</v>
      </c>
      <c r="I83" t="n">
        <v>30</v>
      </c>
      <c r="J83" t="n">
        <v>291.75</v>
      </c>
      <c r="K83" t="n">
        <v>59.19</v>
      </c>
      <c r="L83" t="n">
        <v>21.25</v>
      </c>
      <c r="M83" t="n">
        <v>28</v>
      </c>
      <c r="N83" t="n">
        <v>81.31</v>
      </c>
      <c r="O83" t="n">
        <v>36216.77</v>
      </c>
      <c r="P83" t="n">
        <v>858.45</v>
      </c>
      <c r="Q83" t="n">
        <v>1367.22</v>
      </c>
      <c r="R83" t="n">
        <v>133.29</v>
      </c>
      <c r="S83" t="n">
        <v>104.26</v>
      </c>
      <c r="T83" t="n">
        <v>13550.2</v>
      </c>
      <c r="U83" t="n">
        <v>0.78</v>
      </c>
      <c r="V83" t="n">
        <v>0.9</v>
      </c>
      <c r="W83" t="n">
        <v>20.7</v>
      </c>
      <c r="X83" t="n">
        <v>0.83</v>
      </c>
      <c r="Y83" t="n">
        <v>1</v>
      </c>
      <c r="Z83" t="n">
        <v>10</v>
      </c>
      <c r="AA83" t="n">
        <v>1800.808997401704</v>
      </c>
      <c r="AB83" t="n">
        <v>2463.946316330954</v>
      </c>
      <c r="AC83" t="n">
        <v>2228.790738070702</v>
      </c>
      <c r="AD83" t="n">
        <v>1800808.997401704</v>
      </c>
      <c r="AE83" t="n">
        <v>2463946.316330954</v>
      </c>
      <c r="AF83" t="n">
        <v>2.114916141698005e-06</v>
      </c>
      <c r="AG83" t="n">
        <v>2.403333333333333</v>
      </c>
      <c r="AH83" t="n">
        <v>2228790.738070702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1.7343</v>
      </c>
      <c r="E84" t="n">
        <v>57.66</v>
      </c>
      <c r="F84" t="n">
        <v>53.39</v>
      </c>
      <c r="G84" t="n">
        <v>106.77</v>
      </c>
      <c r="H84" t="n">
        <v>1.31</v>
      </c>
      <c r="I84" t="n">
        <v>30</v>
      </c>
      <c r="J84" t="n">
        <v>292.26</v>
      </c>
      <c r="K84" t="n">
        <v>59.19</v>
      </c>
      <c r="L84" t="n">
        <v>21.5</v>
      </c>
      <c r="M84" t="n">
        <v>28</v>
      </c>
      <c r="N84" t="n">
        <v>81.56999999999999</v>
      </c>
      <c r="O84" t="n">
        <v>36279.9</v>
      </c>
      <c r="P84" t="n">
        <v>858.85</v>
      </c>
      <c r="Q84" t="n">
        <v>1367.25</v>
      </c>
      <c r="R84" t="n">
        <v>132.78</v>
      </c>
      <c r="S84" t="n">
        <v>104.26</v>
      </c>
      <c r="T84" t="n">
        <v>13297.7</v>
      </c>
      <c r="U84" t="n">
        <v>0.79</v>
      </c>
      <c r="V84" t="n">
        <v>0.9</v>
      </c>
      <c r="W84" t="n">
        <v>20.69</v>
      </c>
      <c r="X84" t="n">
        <v>0.8100000000000001</v>
      </c>
      <c r="Y84" t="n">
        <v>1</v>
      </c>
      <c r="Z84" t="n">
        <v>10</v>
      </c>
      <c r="AA84" t="n">
        <v>1800.527841504425</v>
      </c>
      <c r="AB84" t="n">
        <v>2463.561626428573</v>
      </c>
      <c r="AC84" t="n">
        <v>2228.442762432689</v>
      </c>
      <c r="AD84" t="n">
        <v>1800527.841504425</v>
      </c>
      <c r="AE84" t="n">
        <v>2463561.626428573</v>
      </c>
      <c r="AF84" t="n">
        <v>2.115648073223077e-06</v>
      </c>
      <c r="AG84" t="n">
        <v>2.4025</v>
      </c>
      <c r="AH84" t="n">
        <v>2228442.762432689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1.7332</v>
      </c>
      <c r="E85" t="n">
        <v>57.7</v>
      </c>
      <c r="F85" t="n">
        <v>53.42</v>
      </c>
      <c r="G85" t="n">
        <v>106.85</v>
      </c>
      <c r="H85" t="n">
        <v>1.32</v>
      </c>
      <c r="I85" t="n">
        <v>30</v>
      </c>
      <c r="J85" t="n">
        <v>292.77</v>
      </c>
      <c r="K85" t="n">
        <v>59.19</v>
      </c>
      <c r="L85" t="n">
        <v>21.75</v>
      </c>
      <c r="M85" t="n">
        <v>28</v>
      </c>
      <c r="N85" t="n">
        <v>81.83</v>
      </c>
      <c r="O85" t="n">
        <v>36343.13</v>
      </c>
      <c r="P85" t="n">
        <v>858.9299999999999</v>
      </c>
      <c r="Q85" t="n">
        <v>1367.31</v>
      </c>
      <c r="R85" t="n">
        <v>134.05</v>
      </c>
      <c r="S85" t="n">
        <v>104.26</v>
      </c>
      <c r="T85" t="n">
        <v>13930.97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1802.107601126238</v>
      </c>
      <c r="AB85" t="n">
        <v>2465.723123237215</v>
      </c>
      <c r="AC85" t="n">
        <v>2230.397969019593</v>
      </c>
      <c r="AD85" t="n">
        <v>1802107.601126238</v>
      </c>
      <c r="AE85" t="n">
        <v>2465723.123237215</v>
      </c>
      <c r="AF85" t="n">
        <v>2.114306198760444e-06</v>
      </c>
      <c r="AG85" t="n">
        <v>2.404166666666667</v>
      </c>
      <c r="AH85" t="n">
        <v>2230397.969019593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1.7364</v>
      </c>
      <c r="E86" t="n">
        <v>57.59</v>
      </c>
      <c r="F86" t="n">
        <v>53.37</v>
      </c>
      <c r="G86" t="n">
        <v>110.41</v>
      </c>
      <c r="H86" t="n">
        <v>1.34</v>
      </c>
      <c r="I86" t="n">
        <v>29</v>
      </c>
      <c r="J86" t="n">
        <v>293.29</v>
      </c>
      <c r="K86" t="n">
        <v>59.19</v>
      </c>
      <c r="L86" t="n">
        <v>22</v>
      </c>
      <c r="M86" t="n">
        <v>27</v>
      </c>
      <c r="N86" t="n">
        <v>82.09</v>
      </c>
      <c r="O86" t="n">
        <v>36406.47</v>
      </c>
      <c r="P86" t="n">
        <v>857.58</v>
      </c>
      <c r="Q86" t="n">
        <v>1367.2</v>
      </c>
      <c r="R86" t="n">
        <v>132.22</v>
      </c>
      <c r="S86" t="n">
        <v>104.26</v>
      </c>
      <c r="T86" t="n">
        <v>13023.05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1796.366665744365</v>
      </c>
      <c r="AB86" t="n">
        <v>2457.868122175541</v>
      </c>
      <c r="AC86" t="n">
        <v>2223.292638234683</v>
      </c>
      <c r="AD86" t="n">
        <v>1796366.665744365</v>
      </c>
      <c r="AE86" t="n">
        <v>2457868.122175541</v>
      </c>
      <c r="AF86" t="n">
        <v>2.118209833560833e-06</v>
      </c>
      <c r="AG86" t="n">
        <v>2.399583333333334</v>
      </c>
      <c r="AH86" t="n">
        <v>2223292.638234683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1.7363</v>
      </c>
      <c r="E87" t="n">
        <v>57.6</v>
      </c>
      <c r="F87" t="n">
        <v>53.37</v>
      </c>
      <c r="G87" t="n">
        <v>110.43</v>
      </c>
      <c r="H87" t="n">
        <v>1.35</v>
      </c>
      <c r="I87" t="n">
        <v>29</v>
      </c>
      <c r="J87" t="n">
        <v>293.8</v>
      </c>
      <c r="K87" t="n">
        <v>59.19</v>
      </c>
      <c r="L87" t="n">
        <v>22.25</v>
      </c>
      <c r="M87" t="n">
        <v>27</v>
      </c>
      <c r="N87" t="n">
        <v>82.36</v>
      </c>
      <c r="O87" t="n">
        <v>36469.92</v>
      </c>
      <c r="P87" t="n">
        <v>857.84</v>
      </c>
      <c r="Q87" t="n">
        <v>1367.25</v>
      </c>
      <c r="R87" t="n">
        <v>132.34</v>
      </c>
      <c r="S87" t="n">
        <v>104.26</v>
      </c>
      <c r="T87" t="n">
        <v>13083.27</v>
      </c>
      <c r="U87" t="n">
        <v>0.79</v>
      </c>
      <c r="V87" t="n">
        <v>0.9</v>
      </c>
      <c r="W87" t="n">
        <v>20.69</v>
      </c>
      <c r="X87" t="n">
        <v>0.8</v>
      </c>
      <c r="Y87" t="n">
        <v>1</v>
      </c>
      <c r="Z87" t="n">
        <v>10</v>
      </c>
      <c r="AA87" t="n">
        <v>1796.834959460082</v>
      </c>
      <c r="AB87" t="n">
        <v>2458.508862297047</v>
      </c>
      <c r="AC87" t="n">
        <v>2223.872227018276</v>
      </c>
      <c r="AD87" t="n">
        <v>1796834.959460082</v>
      </c>
      <c r="AE87" t="n">
        <v>2458508.862297046</v>
      </c>
      <c r="AF87" t="n">
        <v>2.11808784497332e-06</v>
      </c>
      <c r="AG87" t="n">
        <v>2.4</v>
      </c>
      <c r="AH87" t="n">
        <v>2223872.227018276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1.7359</v>
      </c>
      <c r="E88" t="n">
        <v>57.61</v>
      </c>
      <c r="F88" t="n">
        <v>53.38</v>
      </c>
      <c r="G88" t="n">
        <v>110.45</v>
      </c>
      <c r="H88" t="n">
        <v>1.36</v>
      </c>
      <c r="I88" t="n">
        <v>29</v>
      </c>
      <c r="J88" t="n">
        <v>294.32</v>
      </c>
      <c r="K88" t="n">
        <v>59.19</v>
      </c>
      <c r="L88" t="n">
        <v>22.5</v>
      </c>
      <c r="M88" t="n">
        <v>27</v>
      </c>
      <c r="N88" t="n">
        <v>82.62</v>
      </c>
      <c r="O88" t="n">
        <v>36533.49</v>
      </c>
      <c r="P88" t="n">
        <v>857.92</v>
      </c>
      <c r="Q88" t="n">
        <v>1367.21</v>
      </c>
      <c r="R88" t="n">
        <v>132.91</v>
      </c>
      <c r="S88" t="n">
        <v>104.26</v>
      </c>
      <c r="T88" t="n">
        <v>13365.12</v>
      </c>
      <c r="U88" t="n">
        <v>0.78</v>
      </c>
      <c r="V88" t="n">
        <v>0.9</v>
      </c>
      <c r="W88" t="n">
        <v>20.69</v>
      </c>
      <c r="X88" t="n">
        <v>0.8100000000000001</v>
      </c>
      <c r="Y88" t="n">
        <v>1</v>
      </c>
      <c r="Z88" t="n">
        <v>10</v>
      </c>
      <c r="AA88" t="n">
        <v>1797.466929922442</v>
      </c>
      <c r="AB88" t="n">
        <v>2459.373552164217</v>
      </c>
      <c r="AC88" t="n">
        <v>2224.654392098123</v>
      </c>
      <c r="AD88" t="n">
        <v>1797466.929922442</v>
      </c>
      <c r="AE88" t="n">
        <v>2459373.552164217</v>
      </c>
      <c r="AF88" t="n">
        <v>2.117599890623271e-06</v>
      </c>
      <c r="AG88" t="n">
        <v>2.400416666666667</v>
      </c>
      <c r="AH88" t="n">
        <v>2224654.392098123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1.7381</v>
      </c>
      <c r="E89" t="n">
        <v>57.54</v>
      </c>
      <c r="F89" t="n">
        <v>53.36</v>
      </c>
      <c r="G89" t="n">
        <v>114.35</v>
      </c>
      <c r="H89" t="n">
        <v>1.37</v>
      </c>
      <c r="I89" t="n">
        <v>28</v>
      </c>
      <c r="J89" t="n">
        <v>294.83</v>
      </c>
      <c r="K89" t="n">
        <v>59.19</v>
      </c>
      <c r="L89" t="n">
        <v>22.75</v>
      </c>
      <c r="M89" t="n">
        <v>26</v>
      </c>
      <c r="N89" t="n">
        <v>82.89</v>
      </c>
      <c r="O89" t="n">
        <v>36597.16</v>
      </c>
      <c r="P89" t="n">
        <v>856.33</v>
      </c>
      <c r="Q89" t="n">
        <v>1367.33</v>
      </c>
      <c r="R89" t="n">
        <v>132.19</v>
      </c>
      <c r="S89" t="n">
        <v>104.26</v>
      </c>
      <c r="T89" t="n">
        <v>13009.07</v>
      </c>
      <c r="U89" t="n">
        <v>0.79</v>
      </c>
      <c r="V89" t="n">
        <v>0.9</v>
      </c>
      <c r="W89" t="n">
        <v>20.69</v>
      </c>
      <c r="X89" t="n">
        <v>0.78</v>
      </c>
      <c r="Y89" t="n">
        <v>1</v>
      </c>
      <c r="Z89" t="n">
        <v>10</v>
      </c>
      <c r="AA89" t="n">
        <v>1792.766195139121</v>
      </c>
      <c r="AB89" t="n">
        <v>2452.941799451894</v>
      </c>
      <c r="AC89" t="n">
        <v>2218.836476837642</v>
      </c>
      <c r="AD89" t="n">
        <v>1792766.195139121</v>
      </c>
      <c r="AE89" t="n">
        <v>2452941.799451894</v>
      </c>
      <c r="AF89" t="n">
        <v>2.120283639548539e-06</v>
      </c>
      <c r="AG89" t="n">
        <v>2.3975</v>
      </c>
      <c r="AH89" t="n">
        <v>2218836.476837642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1.738</v>
      </c>
      <c r="E90" t="n">
        <v>57.54</v>
      </c>
      <c r="F90" t="n">
        <v>53.36</v>
      </c>
      <c r="G90" t="n">
        <v>114.35</v>
      </c>
      <c r="H90" t="n">
        <v>1.39</v>
      </c>
      <c r="I90" t="n">
        <v>28</v>
      </c>
      <c r="J90" t="n">
        <v>295.35</v>
      </c>
      <c r="K90" t="n">
        <v>59.19</v>
      </c>
      <c r="L90" t="n">
        <v>23</v>
      </c>
      <c r="M90" t="n">
        <v>26</v>
      </c>
      <c r="N90" t="n">
        <v>83.16</v>
      </c>
      <c r="O90" t="n">
        <v>36660.94</v>
      </c>
      <c r="P90" t="n">
        <v>856.23</v>
      </c>
      <c r="Q90" t="n">
        <v>1367.28</v>
      </c>
      <c r="R90" t="n">
        <v>131.88</v>
      </c>
      <c r="S90" t="n">
        <v>104.26</v>
      </c>
      <c r="T90" t="n">
        <v>12857.63</v>
      </c>
      <c r="U90" t="n">
        <v>0.79</v>
      </c>
      <c r="V90" t="n">
        <v>0.9</v>
      </c>
      <c r="W90" t="n">
        <v>20.69</v>
      </c>
      <c r="X90" t="n">
        <v>0.79</v>
      </c>
      <c r="Y90" t="n">
        <v>1</v>
      </c>
      <c r="Z90" t="n">
        <v>10</v>
      </c>
      <c r="AA90" t="n">
        <v>1792.728748803241</v>
      </c>
      <c r="AB90" t="n">
        <v>2452.890563723127</v>
      </c>
      <c r="AC90" t="n">
        <v>2218.790130974919</v>
      </c>
      <c r="AD90" t="n">
        <v>1792728.748803241</v>
      </c>
      <c r="AE90" t="n">
        <v>2452890.563723127</v>
      </c>
      <c r="AF90" t="n">
        <v>2.120161650961027e-06</v>
      </c>
      <c r="AG90" t="n">
        <v>2.3975</v>
      </c>
      <c r="AH90" t="n">
        <v>2218790.130974919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1.7386</v>
      </c>
      <c r="E91" t="n">
        <v>57.52</v>
      </c>
      <c r="F91" t="n">
        <v>53.34</v>
      </c>
      <c r="G91" t="n">
        <v>114.31</v>
      </c>
      <c r="H91" t="n">
        <v>1.4</v>
      </c>
      <c r="I91" t="n">
        <v>28</v>
      </c>
      <c r="J91" t="n">
        <v>295.87</v>
      </c>
      <c r="K91" t="n">
        <v>59.19</v>
      </c>
      <c r="L91" t="n">
        <v>23.25</v>
      </c>
      <c r="M91" t="n">
        <v>26</v>
      </c>
      <c r="N91" t="n">
        <v>83.43000000000001</v>
      </c>
      <c r="O91" t="n">
        <v>36724.83</v>
      </c>
      <c r="P91" t="n">
        <v>855.78</v>
      </c>
      <c r="Q91" t="n">
        <v>1367.32</v>
      </c>
      <c r="R91" t="n">
        <v>131.35</v>
      </c>
      <c r="S91" t="n">
        <v>104.26</v>
      </c>
      <c r="T91" t="n">
        <v>12590.19</v>
      </c>
      <c r="U91" t="n">
        <v>0.79</v>
      </c>
      <c r="V91" t="n">
        <v>0.9</v>
      </c>
      <c r="W91" t="n">
        <v>20.69</v>
      </c>
      <c r="X91" t="n">
        <v>0.77</v>
      </c>
      <c r="Y91" t="n">
        <v>1</v>
      </c>
      <c r="Z91" t="n">
        <v>10</v>
      </c>
      <c r="AA91" t="n">
        <v>1791.268561791345</v>
      </c>
      <c r="AB91" t="n">
        <v>2450.892671434546</v>
      </c>
      <c r="AC91" t="n">
        <v>2216.982914722301</v>
      </c>
      <c r="AD91" t="n">
        <v>1791268.561791345</v>
      </c>
      <c r="AE91" t="n">
        <v>2450892.671434546</v>
      </c>
      <c r="AF91" t="n">
        <v>2.120893582486099e-06</v>
      </c>
      <c r="AG91" t="n">
        <v>2.396666666666667</v>
      </c>
      <c r="AH91" t="n">
        <v>2216982.914722301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1.7381</v>
      </c>
      <c r="E92" t="n">
        <v>57.53</v>
      </c>
      <c r="F92" t="n">
        <v>53.36</v>
      </c>
      <c r="G92" t="n">
        <v>114.34</v>
      </c>
      <c r="H92" t="n">
        <v>1.41</v>
      </c>
      <c r="I92" t="n">
        <v>28</v>
      </c>
      <c r="J92" t="n">
        <v>296.39</v>
      </c>
      <c r="K92" t="n">
        <v>59.19</v>
      </c>
      <c r="L92" t="n">
        <v>23.5</v>
      </c>
      <c r="M92" t="n">
        <v>26</v>
      </c>
      <c r="N92" t="n">
        <v>83.69</v>
      </c>
      <c r="O92" t="n">
        <v>36788.84</v>
      </c>
      <c r="P92" t="n">
        <v>855.48</v>
      </c>
      <c r="Q92" t="n">
        <v>1367.29</v>
      </c>
      <c r="R92" t="n">
        <v>131.97</v>
      </c>
      <c r="S92" t="n">
        <v>104.26</v>
      </c>
      <c r="T92" t="n">
        <v>12899.13</v>
      </c>
      <c r="U92" t="n">
        <v>0.79</v>
      </c>
      <c r="V92" t="n">
        <v>0.9</v>
      </c>
      <c r="W92" t="n">
        <v>20.69</v>
      </c>
      <c r="X92" t="n">
        <v>0.78</v>
      </c>
      <c r="Y92" t="n">
        <v>1</v>
      </c>
      <c r="Z92" t="n">
        <v>10</v>
      </c>
      <c r="AA92" t="n">
        <v>1791.579285799381</v>
      </c>
      <c r="AB92" t="n">
        <v>2451.317817730517</v>
      </c>
      <c r="AC92" t="n">
        <v>2217.367485652481</v>
      </c>
      <c r="AD92" t="n">
        <v>1791579.285799381</v>
      </c>
      <c r="AE92" t="n">
        <v>2451317.817730517</v>
      </c>
      <c r="AF92" t="n">
        <v>2.120283639548539e-06</v>
      </c>
      <c r="AG92" t="n">
        <v>2.397083333333333</v>
      </c>
      <c r="AH92" t="n">
        <v>2217367.485652481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1.7405</v>
      </c>
      <c r="E93" t="n">
        <v>57.45</v>
      </c>
      <c r="F93" t="n">
        <v>53.33</v>
      </c>
      <c r="G93" t="n">
        <v>118.51</v>
      </c>
      <c r="H93" t="n">
        <v>1.42</v>
      </c>
      <c r="I93" t="n">
        <v>27</v>
      </c>
      <c r="J93" t="n">
        <v>296.91</v>
      </c>
      <c r="K93" t="n">
        <v>59.19</v>
      </c>
      <c r="L93" t="n">
        <v>23.75</v>
      </c>
      <c r="M93" t="n">
        <v>25</v>
      </c>
      <c r="N93" t="n">
        <v>83.95999999999999</v>
      </c>
      <c r="O93" t="n">
        <v>36852.96</v>
      </c>
      <c r="P93" t="n">
        <v>854.91</v>
      </c>
      <c r="Q93" t="n">
        <v>1367.19</v>
      </c>
      <c r="R93" t="n">
        <v>130.95</v>
      </c>
      <c r="S93" t="n">
        <v>104.26</v>
      </c>
      <c r="T93" t="n">
        <v>12397.84</v>
      </c>
      <c r="U93" t="n">
        <v>0.8</v>
      </c>
      <c r="V93" t="n">
        <v>0.9</v>
      </c>
      <c r="W93" t="n">
        <v>20.69</v>
      </c>
      <c r="X93" t="n">
        <v>0.75</v>
      </c>
      <c r="Y93" t="n">
        <v>1</v>
      </c>
      <c r="Z93" t="n">
        <v>10</v>
      </c>
      <c r="AA93" t="n">
        <v>1787.994880167653</v>
      </c>
      <c r="AB93" t="n">
        <v>2446.413475812372</v>
      </c>
      <c r="AC93" t="n">
        <v>2212.931207243716</v>
      </c>
      <c r="AD93" t="n">
        <v>1787994.880167654</v>
      </c>
      <c r="AE93" t="n">
        <v>2446413.475812372</v>
      </c>
      <c r="AF93" t="n">
        <v>2.12321136564883e-06</v>
      </c>
      <c r="AG93" t="n">
        <v>2.39375</v>
      </c>
      <c r="AH93" t="n">
        <v>2212931.207243716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1.7412</v>
      </c>
      <c r="E94" t="n">
        <v>57.43</v>
      </c>
      <c r="F94" t="n">
        <v>53.31</v>
      </c>
      <c r="G94" t="n">
        <v>118.46</v>
      </c>
      <c r="H94" t="n">
        <v>1.44</v>
      </c>
      <c r="I94" t="n">
        <v>27</v>
      </c>
      <c r="J94" t="n">
        <v>297.43</v>
      </c>
      <c r="K94" t="n">
        <v>59.19</v>
      </c>
      <c r="L94" t="n">
        <v>24</v>
      </c>
      <c r="M94" t="n">
        <v>25</v>
      </c>
      <c r="N94" t="n">
        <v>84.23999999999999</v>
      </c>
      <c r="O94" t="n">
        <v>36917.19</v>
      </c>
      <c r="P94" t="n">
        <v>853.64</v>
      </c>
      <c r="Q94" t="n">
        <v>1367.41</v>
      </c>
      <c r="R94" t="n">
        <v>130.02</v>
      </c>
      <c r="S94" t="n">
        <v>104.26</v>
      </c>
      <c r="T94" t="n">
        <v>11929.05</v>
      </c>
      <c r="U94" t="n">
        <v>0.8</v>
      </c>
      <c r="V94" t="n">
        <v>0.9</v>
      </c>
      <c r="W94" t="n">
        <v>20.69</v>
      </c>
      <c r="X94" t="n">
        <v>0.73</v>
      </c>
      <c r="Y94" t="n">
        <v>1</v>
      </c>
      <c r="Z94" t="n">
        <v>10</v>
      </c>
      <c r="AA94" t="n">
        <v>1785.298185112842</v>
      </c>
      <c r="AB94" t="n">
        <v>2442.723738668589</v>
      </c>
      <c r="AC94" t="n">
        <v>2209.593613434357</v>
      </c>
      <c r="AD94" t="n">
        <v>1785298.185112842</v>
      </c>
      <c r="AE94" t="n">
        <v>2442723.738668589</v>
      </c>
      <c r="AF94" t="n">
        <v>2.124065285761416e-06</v>
      </c>
      <c r="AG94" t="n">
        <v>2.392916666666667</v>
      </c>
      <c r="AH94" t="n">
        <v>2209593.613434357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1.7412</v>
      </c>
      <c r="E95" t="n">
        <v>57.43</v>
      </c>
      <c r="F95" t="n">
        <v>53.31</v>
      </c>
      <c r="G95" t="n">
        <v>118.46</v>
      </c>
      <c r="H95" t="n">
        <v>1.45</v>
      </c>
      <c r="I95" t="n">
        <v>27</v>
      </c>
      <c r="J95" t="n">
        <v>297.95</v>
      </c>
      <c r="K95" t="n">
        <v>59.19</v>
      </c>
      <c r="L95" t="n">
        <v>24.25</v>
      </c>
      <c r="M95" t="n">
        <v>25</v>
      </c>
      <c r="N95" t="n">
        <v>84.51000000000001</v>
      </c>
      <c r="O95" t="n">
        <v>36981.53</v>
      </c>
      <c r="P95" t="n">
        <v>852.6799999999999</v>
      </c>
      <c r="Q95" t="n">
        <v>1367.27</v>
      </c>
      <c r="R95" t="n">
        <v>130.28</v>
      </c>
      <c r="S95" t="n">
        <v>104.26</v>
      </c>
      <c r="T95" t="n">
        <v>12060.57</v>
      </c>
      <c r="U95" t="n">
        <v>0.8</v>
      </c>
      <c r="V95" t="n">
        <v>0.9</v>
      </c>
      <c r="W95" t="n">
        <v>20.68</v>
      </c>
      <c r="X95" t="n">
        <v>0.73</v>
      </c>
      <c r="Y95" t="n">
        <v>1</v>
      </c>
      <c r="Z95" t="n">
        <v>10</v>
      </c>
      <c r="AA95" t="n">
        <v>1783.964678151033</v>
      </c>
      <c r="AB95" t="n">
        <v>2440.899175613266</v>
      </c>
      <c r="AC95" t="n">
        <v>2207.943184116245</v>
      </c>
      <c r="AD95" t="n">
        <v>1783964.678151033</v>
      </c>
      <c r="AE95" t="n">
        <v>2440899.175613266</v>
      </c>
      <c r="AF95" t="n">
        <v>2.124065285761416e-06</v>
      </c>
      <c r="AG95" t="n">
        <v>2.392916666666667</v>
      </c>
      <c r="AH95" t="n">
        <v>2207943.184116244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1.7432</v>
      </c>
      <c r="E96" t="n">
        <v>57.37</v>
      </c>
      <c r="F96" t="n">
        <v>53.29</v>
      </c>
      <c r="G96" t="n">
        <v>122.98</v>
      </c>
      <c r="H96" t="n">
        <v>1.46</v>
      </c>
      <c r="I96" t="n">
        <v>26</v>
      </c>
      <c r="J96" t="n">
        <v>298.47</v>
      </c>
      <c r="K96" t="n">
        <v>59.19</v>
      </c>
      <c r="L96" t="n">
        <v>24.5</v>
      </c>
      <c r="M96" t="n">
        <v>24</v>
      </c>
      <c r="N96" t="n">
        <v>84.78</v>
      </c>
      <c r="O96" t="n">
        <v>37045.99</v>
      </c>
      <c r="P96" t="n">
        <v>852.29</v>
      </c>
      <c r="Q96" t="n">
        <v>1367.22</v>
      </c>
      <c r="R96" t="n">
        <v>129.86</v>
      </c>
      <c r="S96" t="n">
        <v>104.26</v>
      </c>
      <c r="T96" t="n">
        <v>11858.25</v>
      </c>
      <c r="U96" t="n">
        <v>0.8</v>
      </c>
      <c r="V96" t="n">
        <v>0.9</v>
      </c>
      <c r="W96" t="n">
        <v>20.68</v>
      </c>
      <c r="X96" t="n">
        <v>0.71</v>
      </c>
      <c r="Y96" t="n">
        <v>1</v>
      </c>
      <c r="Z96" t="n">
        <v>10</v>
      </c>
      <c r="AA96" t="n">
        <v>1781.165446460612</v>
      </c>
      <c r="AB96" t="n">
        <v>2437.069143321046</v>
      </c>
      <c r="AC96" t="n">
        <v>2204.478684730509</v>
      </c>
      <c r="AD96" t="n">
        <v>1781165.446460611</v>
      </c>
      <c r="AE96" t="n">
        <v>2437069.143321046</v>
      </c>
      <c r="AF96" t="n">
        <v>2.126505057511658e-06</v>
      </c>
      <c r="AG96" t="n">
        <v>2.390416666666666</v>
      </c>
      <c r="AH96" t="n">
        <v>2204478.684730509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1.7429</v>
      </c>
      <c r="E97" t="n">
        <v>57.37</v>
      </c>
      <c r="F97" t="n">
        <v>53.3</v>
      </c>
      <c r="G97" t="n">
        <v>123</v>
      </c>
      <c r="H97" t="n">
        <v>1.47</v>
      </c>
      <c r="I97" t="n">
        <v>26</v>
      </c>
      <c r="J97" t="n">
        <v>299</v>
      </c>
      <c r="K97" t="n">
        <v>59.19</v>
      </c>
      <c r="L97" t="n">
        <v>24.75</v>
      </c>
      <c r="M97" t="n">
        <v>24</v>
      </c>
      <c r="N97" t="n">
        <v>85.05</v>
      </c>
      <c r="O97" t="n">
        <v>37110.57</v>
      </c>
      <c r="P97" t="n">
        <v>853.3099999999999</v>
      </c>
      <c r="Q97" t="n">
        <v>1367.29</v>
      </c>
      <c r="R97" t="n">
        <v>129.79</v>
      </c>
      <c r="S97" t="n">
        <v>104.26</v>
      </c>
      <c r="T97" t="n">
        <v>11822.87</v>
      </c>
      <c r="U97" t="n">
        <v>0.8</v>
      </c>
      <c r="V97" t="n">
        <v>0.9</v>
      </c>
      <c r="W97" t="n">
        <v>20.69</v>
      </c>
      <c r="X97" t="n">
        <v>0.72</v>
      </c>
      <c r="Y97" t="n">
        <v>1</v>
      </c>
      <c r="Z97" t="n">
        <v>10</v>
      </c>
      <c r="AA97" t="n">
        <v>1782.990909575601</v>
      </c>
      <c r="AB97" t="n">
        <v>2439.566822488723</v>
      </c>
      <c r="AC97" t="n">
        <v>2206.737988903938</v>
      </c>
      <c r="AD97" t="n">
        <v>1782990.909575601</v>
      </c>
      <c r="AE97" t="n">
        <v>2439566.822488723</v>
      </c>
      <c r="AF97" t="n">
        <v>2.126139091749121e-06</v>
      </c>
      <c r="AG97" t="n">
        <v>2.390416666666666</v>
      </c>
      <c r="AH97" t="n">
        <v>2206737.988903938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1.7434</v>
      </c>
      <c r="E98" t="n">
        <v>57.36</v>
      </c>
      <c r="F98" t="n">
        <v>53.28</v>
      </c>
      <c r="G98" t="n">
        <v>122.96</v>
      </c>
      <c r="H98" t="n">
        <v>1.49</v>
      </c>
      <c r="I98" t="n">
        <v>26</v>
      </c>
      <c r="J98" t="n">
        <v>299.52</v>
      </c>
      <c r="K98" t="n">
        <v>59.19</v>
      </c>
      <c r="L98" t="n">
        <v>25</v>
      </c>
      <c r="M98" t="n">
        <v>24</v>
      </c>
      <c r="N98" t="n">
        <v>85.33</v>
      </c>
      <c r="O98" t="n">
        <v>37175.38</v>
      </c>
      <c r="P98" t="n">
        <v>852.42</v>
      </c>
      <c r="Q98" t="n">
        <v>1367.28</v>
      </c>
      <c r="R98" t="n">
        <v>129.55</v>
      </c>
      <c r="S98" t="n">
        <v>104.26</v>
      </c>
      <c r="T98" t="n">
        <v>11701.53</v>
      </c>
      <c r="U98" t="n">
        <v>0.8</v>
      </c>
      <c r="V98" t="n">
        <v>0.9</v>
      </c>
      <c r="W98" t="n">
        <v>20.68</v>
      </c>
      <c r="X98" t="n">
        <v>0.71</v>
      </c>
      <c r="Y98" t="n">
        <v>1</v>
      </c>
      <c r="Z98" t="n">
        <v>10</v>
      </c>
      <c r="AA98" t="n">
        <v>1781.03256702786</v>
      </c>
      <c r="AB98" t="n">
        <v>2436.887331818927</v>
      </c>
      <c r="AC98" t="n">
        <v>2204.314225062979</v>
      </c>
      <c r="AD98" t="n">
        <v>1781032.56702786</v>
      </c>
      <c r="AE98" t="n">
        <v>2436887.331818927</v>
      </c>
      <c r="AF98" t="n">
        <v>2.126749034686683e-06</v>
      </c>
      <c r="AG98" t="n">
        <v>2.39</v>
      </c>
      <c r="AH98" t="n">
        <v>2204314.225062979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1.743</v>
      </c>
      <c r="E99" t="n">
        <v>57.37</v>
      </c>
      <c r="F99" t="n">
        <v>53.3</v>
      </c>
      <c r="G99" t="n">
        <v>122.99</v>
      </c>
      <c r="H99" t="n">
        <v>1.5</v>
      </c>
      <c r="I99" t="n">
        <v>26</v>
      </c>
      <c r="J99" t="n">
        <v>300.05</v>
      </c>
      <c r="K99" t="n">
        <v>59.19</v>
      </c>
      <c r="L99" t="n">
        <v>25.25</v>
      </c>
      <c r="M99" t="n">
        <v>24</v>
      </c>
      <c r="N99" t="n">
        <v>85.59999999999999</v>
      </c>
      <c r="O99" t="n">
        <v>37240.19</v>
      </c>
      <c r="P99" t="n">
        <v>851.84</v>
      </c>
      <c r="Q99" t="n">
        <v>1367.21</v>
      </c>
      <c r="R99" t="n">
        <v>130.14</v>
      </c>
      <c r="S99" t="n">
        <v>104.26</v>
      </c>
      <c r="T99" t="n">
        <v>11998.04</v>
      </c>
      <c r="U99" t="n">
        <v>0.8</v>
      </c>
      <c r="V99" t="n">
        <v>0.9</v>
      </c>
      <c r="W99" t="n">
        <v>20.68</v>
      </c>
      <c r="X99" t="n">
        <v>0.72</v>
      </c>
      <c r="Y99" t="n">
        <v>1</v>
      </c>
      <c r="Z99" t="n">
        <v>10</v>
      </c>
      <c r="AA99" t="n">
        <v>1780.850217977542</v>
      </c>
      <c r="AB99" t="n">
        <v>2436.637833803611</v>
      </c>
      <c r="AC99" t="n">
        <v>2204.088538788071</v>
      </c>
      <c r="AD99" t="n">
        <v>1780850.217977542</v>
      </c>
      <c r="AE99" t="n">
        <v>2436637.833803611</v>
      </c>
      <c r="AF99" t="n">
        <v>2.126261080336634e-06</v>
      </c>
      <c r="AG99" t="n">
        <v>2.390416666666666</v>
      </c>
      <c r="AH99" t="n">
        <v>2204088.538788071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1.7455</v>
      </c>
      <c r="E100" t="n">
        <v>57.29</v>
      </c>
      <c r="F100" t="n">
        <v>53.26</v>
      </c>
      <c r="G100" t="n">
        <v>127.83</v>
      </c>
      <c r="H100" t="n">
        <v>1.51</v>
      </c>
      <c r="I100" t="n">
        <v>25</v>
      </c>
      <c r="J100" t="n">
        <v>300.57</v>
      </c>
      <c r="K100" t="n">
        <v>59.19</v>
      </c>
      <c r="L100" t="n">
        <v>25.5</v>
      </c>
      <c r="M100" t="n">
        <v>23</v>
      </c>
      <c r="N100" t="n">
        <v>85.88</v>
      </c>
      <c r="O100" t="n">
        <v>37305.12</v>
      </c>
      <c r="P100" t="n">
        <v>851.01</v>
      </c>
      <c r="Q100" t="n">
        <v>1367.17</v>
      </c>
      <c r="R100" t="n">
        <v>128.82</v>
      </c>
      <c r="S100" t="n">
        <v>104.26</v>
      </c>
      <c r="T100" t="n">
        <v>11342.76</v>
      </c>
      <c r="U100" t="n">
        <v>0.8100000000000001</v>
      </c>
      <c r="V100" t="n">
        <v>0.9</v>
      </c>
      <c r="W100" t="n">
        <v>20.68</v>
      </c>
      <c r="X100" t="n">
        <v>0.6899999999999999</v>
      </c>
      <c r="Y100" t="n">
        <v>1</v>
      </c>
      <c r="Z100" t="n">
        <v>10</v>
      </c>
      <c r="AA100" t="n">
        <v>1776.722251930557</v>
      </c>
      <c r="AB100" t="n">
        <v>2430.989768545116</v>
      </c>
      <c r="AC100" t="n">
        <v>2198.979516950739</v>
      </c>
      <c r="AD100" t="n">
        <v>1776722.251930557</v>
      </c>
      <c r="AE100" t="n">
        <v>2430989.768545116</v>
      </c>
      <c r="AF100" t="n">
        <v>2.129310795024438e-06</v>
      </c>
      <c r="AG100" t="n">
        <v>2.387083333333333</v>
      </c>
      <c r="AH100" t="n">
        <v>2198979.516950739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1.7454</v>
      </c>
      <c r="E101" t="n">
        <v>57.29</v>
      </c>
      <c r="F101" t="n">
        <v>53.26</v>
      </c>
      <c r="G101" t="n">
        <v>127.84</v>
      </c>
      <c r="H101" t="n">
        <v>1.52</v>
      </c>
      <c r="I101" t="n">
        <v>25</v>
      </c>
      <c r="J101" t="n">
        <v>301.1</v>
      </c>
      <c r="K101" t="n">
        <v>59.19</v>
      </c>
      <c r="L101" t="n">
        <v>25.75</v>
      </c>
      <c r="M101" t="n">
        <v>23</v>
      </c>
      <c r="N101" t="n">
        <v>86.16</v>
      </c>
      <c r="O101" t="n">
        <v>37370.16</v>
      </c>
      <c r="P101" t="n">
        <v>851.75</v>
      </c>
      <c r="Q101" t="n">
        <v>1367.2</v>
      </c>
      <c r="R101" t="n">
        <v>128.79</v>
      </c>
      <c r="S101" t="n">
        <v>104.26</v>
      </c>
      <c r="T101" t="n">
        <v>11325.98</v>
      </c>
      <c r="U101" t="n">
        <v>0.8100000000000001</v>
      </c>
      <c r="V101" t="n">
        <v>0.9</v>
      </c>
      <c r="W101" t="n">
        <v>20.69</v>
      </c>
      <c r="X101" t="n">
        <v>0.6899999999999999</v>
      </c>
      <c r="Y101" t="n">
        <v>1</v>
      </c>
      <c r="Z101" t="n">
        <v>10</v>
      </c>
      <c r="AA101" t="n">
        <v>1777.848061854389</v>
      </c>
      <c r="AB101" t="n">
        <v>2432.530151350133</v>
      </c>
      <c r="AC101" t="n">
        <v>2200.372887782785</v>
      </c>
      <c r="AD101" t="n">
        <v>1777848.061854389</v>
      </c>
      <c r="AE101" t="n">
        <v>2432530.151350133</v>
      </c>
      <c r="AF101" t="n">
        <v>2.129188806436925e-06</v>
      </c>
      <c r="AG101" t="n">
        <v>2.387083333333333</v>
      </c>
      <c r="AH101" t="n">
        <v>2200372.887782785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1.7452</v>
      </c>
      <c r="E102" t="n">
        <v>57.3</v>
      </c>
      <c r="F102" t="n">
        <v>53.27</v>
      </c>
      <c r="G102" t="n">
        <v>127.86</v>
      </c>
      <c r="H102" t="n">
        <v>1.54</v>
      </c>
      <c r="I102" t="n">
        <v>25</v>
      </c>
      <c r="J102" t="n">
        <v>301.63</v>
      </c>
      <c r="K102" t="n">
        <v>59.19</v>
      </c>
      <c r="L102" t="n">
        <v>26</v>
      </c>
      <c r="M102" t="n">
        <v>23</v>
      </c>
      <c r="N102" t="n">
        <v>86.44</v>
      </c>
      <c r="O102" t="n">
        <v>37435.32</v>
      </c>
      <c r="P102" t="n">
        <v>851.8099999999999</v>
      </c>
      <c r="Q102" t="n">
        <v>1367.19</v>
      </c>
      <c r="R102" t="n">
        <v>129.2</v>
      </c>
      <c r="S102" t="n">
        <v>104.26</v>
      </c>
      <c r="T102" t="n">
        <v>11532.52</v>
      </c>
      <c r="U102" t="n">
        <v>0.8100000000000001</v>
      </c>
      <c r="V102" t="n">
        <v>0.9</v>
      </c>
      <c r="W102" t="n">
        <v>20.68</v>
      </c>
      <c r="X102" t="n">
        <v>0.7</v>
      </c>
      <c r="Y102" t="n">
        <v>1</v>
      </c>
      <c r="Z102" t="n">
        <v>10</v>
      </c>
      <c r="AA102" t="n">
        <v>1778.243750379633</v>
      </c>
      <c r="AB102" t="n">
        <v>2433.071549846917</v>
      </c>
      <c r="AC102" t="n">
        <v>2200.862615966895</v>
      </c>
      <c r="AD102" t="n">
        <v>1778243.750379633</v>
      </c>
      <c r="AE102" t="n">
        <v>2433071.549846917</v>
      </c>
      <c r="AF102" t="n">
        <v>2.128944829261901e-06</v>
      </c>
      <c r="AG102" t="n">
        <v>2.3875</v>
      </c>
      <c r="AH102" t="n">
        <v>2200862.615966895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1.7454</v>
      </c>
      <c r="E103" t="n">
        <v>57.29</v>
      </c>
      <c r="F103" t="n">
        <v>53.27</v>
      </c>
      <c r="G103" t="n">
        <v>127.84</v>
      </c>
      <c r="H103" t="n">
        <v>1.55</v>
      </c>
      <c r="I103" t="n">
        <v>25</v>
      </c>
      <c r="J103" t="n">
        <v>302.16</v>
      </c>
      <c r="K103" t="n">
        <v>59.19</v>
      </c>
      <c r="L103" t="n">
        <v>26.25</v>
      </c>
      <c r="M103" t="n">
        <v>23</v>
      </c>
      <c r="N103" t="n">
        <v>86.72</v>
      </c>
      <c r="O103" t="n">
        <v>37500.6</v>
      </c>
      <c r="P103" t="n">
        <v>849.71</v>
      </c>
      <c r="Q103" t="n">
        <v>1367.16</v>
      </c>
      <c r="R103" t="n">
        <v>128.96</v>
      </c>
      <c r="S103" t="n">
        <v>104.26</v>
      </c>
      <c r="T103" t="n">
        <v>11409.42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1775.128711605721</v>
      </c>
      <c r="AB103" t="n">
        <v>2428.809416370638</v>
      </c>
      <c r="AC103" t="n">
        <v>2197.007254527649</v>
      </c>
      <c r="AD103" t="n">
        <v>1775128.711605721</v>
      </c>
      <c r="AE103" t="n">
        <v>2428809.416370638</v>
      </c>
      <c r="AF103" t="n">
        <v>2.129188806436925e-06</v>
      </c>
      <c r="AG103" t="n">
        <v>2.387083333333333</v>
      </c>
      <c r="AH103" t="n">
        <v>2197007.254527649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1.7481</v>
      </c>
      <c r="E104" t="n">
        <v>57.2</v>
      </c>
      <c r="F104" t="n">
        <v>53.23</v>
      </c>
      <c r="G104" t="n">
        <v>133.07</v>
      </c>
      <c r="H104" t="n">
        <v>1.56</v>
      </c>
      <c r="I104" t="n">
        <v>24</v>
      </c>
      <c r="J104" t="n">
        <v>302.69</v>
      </c>
      <c r="K104" t="n">
        <v>59.19</v>
      </c>
      <c r="L104" t="n">
        <v>26.5</v>
      </c>
      <c r="M104" t="n">
        <v>22</v>
      </c>
      <c r="N104" t="n">
        <v>87</v>
      </c>
      <c r="O104" t="n">
        <v>37566</v>
      </c>
      <c r="P104" t="n">
        <v>848.47</v>
      </c>
      <c r="Q104" t="n">
        <v>1367.19</v>
      </c>
      <c r="R104" t="n">
        <v>127.61</v>
      </c>
      <c r="S104" t="n">
        <v>104.26</v>
      </c>
      <c r="T104" t="n">
        <v>10743.62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1770.243356072566</v>
      </c>
      <c r="AB104" t="n">
        <v>2422.1250574035</v>
      </c>
      <c r="AC104" t="n">
        <v>2190.960841398778</v>
      </c>
      <c r="AD104" t="n">
        <v>1770243.356072566</v>
      </c>
      <c r="AE104" t="n">
        <v>2422125.0574035</v>
      </c>
      <c r="AF104" t="n">
        <v>2.132482498299753e-06</v>
      </c>
      <c r="AG104" t="n">
        <v>2.383333333333333</v>
      </c>
      <c r="AH104" t="n">
        <v>2190960.841398778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1.7483</v>
      </c>
      <c r="E105" t="n">
        <v>57.2</v>
      </c>
      <c r="F105" t="n">
        <v>53.22</v>
      </c>
      <c r="G105" t="n">
        <v>133.05</v>
      </c>
      <c r="H105" t="n">
        <v>1.57</v>
      </c>
      <c r="I105" t="n">
        <v>24</v>
      </c>
      <c r="J105" t="n">
        <v>303.22</v>
      </c>
      <c r="K105" t="n">
        <v>59.19</v>
      </c>
      <c r="L105" t="n">
        <v>26.75</v>
      </c>
      <c r="M105" t="n">
        <v>22</v>
      </c>
      <c r="N105" t="n">
        <v>87.28</v>
      </c>
      <c r="O105" t="n">
        <v>37631.52</v>
      </c>
      <c r="P105" t="n">
        <v>849.4400000000001</v>
      </c>
      <c r="Q105" t="n">
        <v>1367.21</v>
      </c>
      <c r="R105" t="n">
        <v>127.32</v>
      </c>
      <c r="S105" t="n">
        <v>104.26</v>
      </c>
      <c r="T105" t="n">
        <v>10598.4</v>
      </c>
      <c r="U105" t="n">
        <v>0.82</v>
      </c>
      <c r="V105" t="n">
        <v>0.9</v>
      </c>
      <c r="W105" t="n">
        <v>20.68</v>
      </c>
      <c r="X105" t="n">
        <v>0.64</v>
      </c>
      <c r="Y105" t="n">
        <v>1</v>
      </c>
      <c r="Z105" t="n">
        <v>10</v>
      </c>
      <c r="AA105" t="n">
        <v>1771.278253306941</v>
      </c>
      <c r="AB105" t="n">
        <v>2423.541049456016</v>
      </c>
      <c r="AC105" t="n">
        <v>2192.241693157159</v>
      </c>
      <c r="AD105" t="n">
        <v>1771278.253306941</v>
      </c>
      <c r="AE105" t="n">
        <v>2423541.049456016</v>
      </c>
      <c r="AF105" t="n">
        <v>2.132726475474777e-06</v>
      </c>
      <c r="AG105" t="n">
        <v>2.383333333333333</v>
      </c>
      <c r="AH105" t="n">
        <v>2192241.693157159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1.7475</v>
      </c>
      <c r="E106" t="n">
        <v>57.23</v>
      </c>
      <c r="F106" t="n">
        <v>53.25</v>
      </c>
      <c r="G106" t="n">
        <v>133.12</v>
      </c>
      <c r="H106" t="n">
        <v>1.58</v>
      </c>
      <c r="I106" t="n">
        <v>24</v>
      </c>
      <c r="J106" t="n">
        <v>303.75</v>
      </c>
      <c r="K106" t="n">
        <v>59.19</v>
      </c>
      <c r="L106" t="n">
        <v>27</v>
      </c>
      <c r="M106" t="n">
        <v>22</v>
      </c>
      <c r="N106" t="n">
        <v>87.56</v>
      </c>
      <c r="O106" t="n">
        <v>37697.16</v>
      </c>
      <c r="P106" t="n">
        <v>849.8</v>
      </c>
      <c r="Q106" t="n">
        <v>1367.23</v>
      </c>
      <c r="R106" t="n">
        <v>128.12</v>
      </c>
      <c r="S106" t="n">
        <v>104.26</v>
      </c>
      <c r="T106" t="n">
        <v>10997.06</v>
      </c>
      <c r="U106" t="n">
        <v>0.8100000000000001</v>
      </c>
      <c r="V106" t="n">
        <v>0.9</v>
      </c>
      <c r="W106" t="n">
        <v>20.69</v>
      </c>
      <c r="X106" t="n">
        <v>0.67</v>
      </c>
      <c r="Y106" t="n">
        <v>1</v>
      </c>
      <c r="Z106" t="n">
        <v>10</v>
      </c>
      <c r="AA106" t="n">
        <v>1772.910544260024</v>
      </c>
      <c r="AB106" t="n">
        <v>2425.774421949619</v>
      </c>
      <c r="AC106" t="n">
        <v>2194.261915714531</v>
      </c>
      <c r="AD106" t="n">
        <v>1772910.544260024</v>
      </c>
      <c r="AE106" t="n">
        <v>2425774.421949619</v>
      </c>
      <c r="AF106" t="n">
        <v>2.13175056677468e-06</v>
      </c>
      <c r="AG106" t="n">
        <v>2.384583333333333</v>
      </c>
      <c r="AH106" t="n">
        <v>2194261.915714531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1.7472</v>
      </c>
      <c r="E107" t="n">
        <v>57.24</v>
      </c>
      <c r="F107" t="n">
        <v>53.26</v>
      </c>
      <c r="G107" t="n">
        <v>133.14</v>
      </c>
      <c r="H107" t="n">
        <v>1.6</v>
      </c>
      <c r="I107" t="n">
        <v>24</v>
      </c>
      <c r="J107" t="n">
        <v>304.29</v>
      </c>
      <c r="K107" t="n">
        <v>59.19</v>
      </c>
      <c r="L107" t="n">
        <v>27.25</v>
      </c>
      <c r="M107" t="n">
        <v>22</v>
      </c>
      <c r="N107" t="n">
        <v>87.84</v>
      </c>
      <c r="O107" t="n">
        <v>37762.92</v>
      </c>
      <c r="P107" t="n">
        <v>850.47</v>
      </c>
      <c r="Q107" t="n">
        <v>1367.33</v>
      </c>
      <c r="R107" t="n">
        <v>128.57</v>
      </c>
      <c r="S107" t="n">
        <v>104.26</v>
      </c>
      <c r="T107" t="n">
        <v>11222.33</v>
      </c>
      <c r="U107" t="n">
        <v>0.8100000000000001</v>
      </c>
      <c r="V107" t="n">
        <v>0.9</v>
      </c>
      <c r="W107" t="n">
        <v>20.69</v>
      </c>
      <c r="X107" t="n">
        <v>0.68</v>
      </c>
      <c r="Y107" t="n">
        <v>1</v>
      </c>
      <c r="Z107" t="n">
        <v>10</v>
      </c>
      <c r="AA107" t="n">
        <v>1774.249696541495</v>
      </c>
      <c r="AB107" t="n">
        <v>2427.606709180357</v>
      </c>
      <c r="AC107" t="n">
        <v>2195.919332023599</v>
      </c>
      <c r="AD107" t="n">
        <v>1774249.696541495</v>
      </c>
      <c r="AE107" t="n">
        <v>2427606.709180357</v>
      </c>
      <c r="AF107" t="n">
        <v>2.131384601012144e-06</v>
      </c>
      <c r="AG107" t="n">
        <v>2.385</v>
      </c>
      <c r="AH107" t="n">
        <v>2195919.332023599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1.7476</v>
      </c>
      <c r="E108" t="n">
        <v>57.22</v>
      </c>
      <c r="F108" t="n">
        <v>53.24</v>
      </c>
      <c r="G108" t="n">
        <v>133.11</v>
      </c>
      <c r="H108" t="n">
        <v>1.61</v>
      </c>
      <c r="I108" t="n">
        <v>24</v>
      </c>
      <c r="J108" t="n">
        <v>304.82</v>
      </c>
      <c r="K108" t="n">
        <v>59.19</v>
      </c>
      <c r="L108" t="n">
        <v>27.5</v>
      </c>
      <c r="M108" t="n">
        <v>22</v>
      </c>
      <c r="N108" t="n">
        <v>88.13</v>
      </c>
      <c r="O108" t="n">
        <v>37828.81</v>
      </c>
      <c r="P108" t="n">
        <v>848.73</v>
      </c>
      <c r="Q108" t="n">
        <v>1367.28</v>
      </c>
      <c r="R108" t="n">
        <v>128.19</v>
      </c>
      <c r="S108" t="n">
        <v>104.26</v>
      </c>
      <c r="T108" t="n">
        <v>11031</v>
      </c>
      <c r="U108" t="n">
        <v>0.8100000000000001</v>
      </c>
      <c r="V108" t="n">
        <v>0.9</v>
      </c>
      <c r="W108" t="n">
        <v>20.68</v>
      </c>
      <c r="X108" t="n">
        <v>0.67</v>
      </c>
      <c r="Y108" t="n">
        <v>1</v>
      </c>
      <c r="Z108" t="n">
        <v>10</v>
      </c>
      <c r="AA108" t="n">
        <v>1771.218161927692</v>
      </c>
      <c r="AB108" t="n">
        <v>2423.458829779883</v>
      </c>
      <c r="AC108" t="n">
        <v>2192.167320411521</v>
      </c>
      <c r="AD108" t="n">
        <v>1771218.161927692</v>
      </c>
      <c r="AE108" t="n">
        <v>2423458.829779883</v>
      </c>
      <c r="AF108" t="n">
        <v>2.131872555362193e-06</v>
      </c>
      <c r="AG108" t="n">
        <v>2.384166666666667</v>
      </c>
      <c r="AH108" t="n">
        <v>2192167.320411521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1.7503</v>
      </c>
      <c r="E109" t="n">
        <v>57.13</v>
      </c>
      <c r="F109" t="n">
        <v>53.2</v>
      </c>
      <c r="G109" t="n">
        <v>138.79</v>
      </c>
      <c r="H109" t="n">
        <v>1.62</v>
      </c>
      <c r="I109" t="n">
        <v>23</v>
      </c>
      <c r="J109" t="n">
        <v>305.36</v>
      </c>
      <c r="K109" t="n">
        <v>59.19</v>
      </c>
      <c r="L109" t="n">
        <v>27.75</v>
      </c>
      <c r="M109" t="n">
        <v>21</v>
      </c>
      <c r="N109" t="n">
        <v>88.41</v>
      </c>
      <c r="O109" t="n">
        <v>37894.82</v>
      </c>
      <c r="P109" t="n">
        <v>848.73</v>
      </c>
      <c r="Q109" t="n">
        <v>1367.26</v>
      </c>
      <c r="R109" t="n">
        <v>126.89</v>
      </c>
      <c r="S109" t="n">
        <v>104.26</v>
      </c>
      <c r="T109" t="n">
        <v>10385.3</v>
      </c>
      <c r="U109" t="n">
        <v>0.82</v>
      </c>
      <c r="V109" t="n">
        <v>0.9</v>
      </c>
      <c r="W109" t="n">
        <v>20.68</v>
      </c>
      <c r="X109" t="n">
        <v>0.63</v>
      </c>
      <c r="Y109" t="n">
        <v>1</v>
      </c>
      <c r="Z109" t="n">
        <v>10</v>
      </c>
      <c r="AA109" t="n">
        <v>1768.058380098281</v>
      </c>
      <c r="AB109" t="n">
        <v>2419.135476881147</v>
      </c>
      <c r="AC109" t="n">
        <v>2188.256582245576</v>
      </c>
      <c r="AD109" t="n">
        <v>1768058.380098281</v>
      </c>
      <c r="AE109" t="n">
        <v>2419135.476881147</v>
      </c>
      <c r="AF109" t="n">
        <v>2.13516624722502e-06</v>
      </c>
      <c r="AG109" t="n">
        <v>2.380416666666667</v>
      </c>
      <c r="AH109" t="n">
        <v>2188256.582245576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1.75</v>
      </c>
      <c r="E110" t="n">
        <v>57.14</v>
      </c>
      <c r="F110" t="n">
        <v>53.22</v>
      </c>
      <c r="G110" t="n">
        <v>138.82</v>
      </c>
      <c r="H110" t="n">
        <v>1.63</v>
      </c>
      <c r="I110" t="n">
        <v>23</v>
      </c>
      <c r="J110" t="n">
        <v>305.89</v>
      </c>
      <c r="K110" t="n">
        <v>59.19</v>
      </c>
      <c r="L110" t="n">
        <v>28</v>
      </c>
      <c r="M110" t="n">
        <v>21</v>
      </c>
      <c r="N110" t="n">
        <v>88.7</v>
      </c>
      <c r="O110" t="n">
        <v>37960.95</v>
      </c>
      <c r="P110" t="n">
        <v>848.8</v>
      </c>
      <c r="Q110" t="n">
        <v>1367.21</v>
      </c>
      <c r="R110" t="n">
        <v>127.33</v>
      </c>
      <c r="S110" t="n">
        <v>104.26</v>
      </c>
      <c r="T110" t="n">
        <v>10604.74</v>
      </c>
      <c r="U110" t="n">
        <v>0.82</v>
      </c>
      <c r="V110" t="n">
        <v>0.9</v>
      </c>
      <c r="W110" t="n">
        <v>20.68</v>
      </c>
      <c r="X110" t="n">
        <v>0.64</v>
      </c>
      <c r="Y110" t="n">
        <v>1</v>
      </c>
      <c r="Z110" t="n">
        <v>10</v>
      </c>
      <c r="AA110" t="n">
        <v>1768.672571253743</v>
      </c>
      <c r="AB110" t="n">
        <v>2419.975840316252</v>
      </c>
      <c r="AC110" t="n">
        <v>2189.016742573892</v>
      </c>
      <c r="AD110" t="n">
        <v>1768672.571253743</v>
      </c>
      <c r="AE110" t="n">
        <v>2419975.840316252</v>
      </c>
      <c r="AF110" t="n">
        <v>2.134800281462484e-06</v>
      </c>
      <c r="AG110" t="n">
        <v>2.380833333333333</v>
      </c>
      <c r="AH110" t="n">
        <v>2189016.742573892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1.7504</v>
      </c>
      <c r="E111" t="n">
        <v>57.13</v>
      </c>
      <c r="F111" t="n">
        <v>53.2</v>
      </c>
      <c r="G111" t="n">
        <v>138.79</v>
      </c>
      <c r="H111" t="n">
        <v>1.64</v>
      </c>
      <c r="I111" t="n">
        <v>23</v>
      </c>
      <c r="J111" t="n">
        <v>306.43</v>
      </c>
      <c r="K111" t="n">
        <v>59.19</v>
      </c>
      <c r="L111" t="n">
        <v>28.25</v>
      </c>
      <c r="M111" t="n">
        <v>21</v>
      </c>
      <c r="N111" t="n">
        <v>88.98999999999999</v>
      </c>
      <c r="O111" t="n">
        <v>38027.2</v>
      </c>
      <c r="P111" t="n">
        <v>848.24</v>
      </c>
      <c r="Q111" t="n">
        <v>1367.3</v>
      </c>
      <c r="R111" t="n">
        <v>126.82</v>
      </c>
      <c r="S111" t="n">
        <v>104.26</v>
      </c>
      <c r="T111" t="n">
        <v>10352.37</v>
      </c>
      <c r="U111" t="n">
        <v>0.82</v>
      </c>
      <c r="V111" t="n">
        <v>0.9</v>
      </c>
      <c r="W111" t="n">
        <v>20.68</v>
      </c>
      <c r="X111" t="n">
        <v>0.62</v>
      </c>
      <c r="Y111" t="n">
        <v>1</v>
      </c>
      <c r="Z111" t="n">
        <v>10</v>
      </c>
      <c r="AA111" t="n">
        <v>1767.281719482662</v>
      </c>
      <c r="AB111" t="n">
        <v>2418.072815563009</v>
      </c>
      <c r="AC111" t="n">
        <v>2187.295339832187</v>
      </c>
      <c r="AD111" t="n">
        <v>1767281.719482662</v>
      </c>
      <c r="AE111" t="n">
        <v>2418072.81556301</v>
      </c>
      <c r="AF111" t="n">
        <v>2.135288235812532e-06</v>
      </c>
      <c r="AG111" t="n">
        <v>2.380416666666667</v>
      </c>
      <c r="AH111" t="n">
        <v>2187295.339832187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1.7495</v>
      </c>
      <c r="E112" t="n">
        <v>57.16</v>
      </c>
      <c r="F112" t="n">
        <v>53.23</v>
      </c>
      <c r="G112" t="n">
        <v>138.86</v>
      </c>
      <c r="H112" t="n">
        <v>1.65</v>
      </c>
      <c r="I112" t="n">
        <v>23</v>
      </c>
      <c r="J112" t="n">
        <v>306.97</v>
      </c>
      <c r="K112" t="n">
        <v>59.19</v>
      </c>
      <c r="L112" t="n">
        <v>28.5</v>
      </c>
      <c r="M112" t="n">
        <v>21</v>
      </c>
      <c r="N112" t="n">
        <v>89.27</v>
      </c>
      <c r="O112" t="n">
        <v>38093.58</v>
      </c>
      <c r="P112" t="n">
        <v>848.12</v>
      </c>
      <c r="Q112" t="n">
        <v>1367.23</v>
      </c>
      <c r="R112" t="n">
        <v>127.9</v>
      </c>
      <c r="S112" t="n">
        <v>104.26</v>
      </c>
      <c r="T112" t="n">
        <v>10888.94</v>
      </c>
      <c r="U112" t="n">
        <v>0.82</v>
      </c>
      <c r="V112" t="n">
        <v>0.9</v>
      </c>
      <c r="W112" t="n">
        <v>20.68</v>
      </c>
      <c r="X112" t="n">
        <v>0.65</v>
      </c>
      <c r="Y112" t="n">
        <v>1</v>
      </c>
      <c r="Z112" t="n">
        <v>10</v>
      </c>
      <c r="AA112" t="n">
        <v>1768.346354508177</v>
      </c>
      <c r="AB112" t="n">
        <v>2419.529496173301</v>
      </c>
      <c r="AC112" t="n">
        <v>2188.612996889496</v>
      </c>
      <c r="AD112" t="n">
        <v>1768346.354508176</v>
      </c>
      <c r="AE112" t="n">
        <v>2419529.496173301</v>
      </c>
      <c r="AF112" t="n">
        <v>2.134190338524923e-06</v>
      </c>
      <c r="AG112" t="n">
        <v>2.381666666666666</v>
      </c>
      <c r="AH112" t="n">
        <v>2188612.996889496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1.7495</v>
      </c>
      <c r="E113" t="n">
        <v>57.16</v>
      </c>
      <c r="F113" t="n">
        <v>53.23</v>
      </c>
      <c r="G113" t="n">
        <v>138.86</v>
      </c>
      <c r="H113" t="n">
        <v>1.67</v>
      </c>
      <c r="I113" t="n">
        <v>23</v>
      </c>
      <c r="J113" t="n">
        <v>307.51</v>
      </c>
      <c r="K113" t="n">
        <v>59.19</v>
      </c>
      <c r="L113" t="n">
        <v>28.75</v>
      </c>
      <c r="M113" t="n">
        <v>21</v>
      </c>
      <c r="N113" t="n">
        <v>89.56</v>
      </c>
      <c r="O113" t="n">
        <v>38160.09</v>
      </c>
      <c r="P113" t="n">
        <v>846.54</v>
      </c>
      <c r="Q113" t="n">
        <v>1367.23</v>
      </c>
      <c r="R113" t="n">
        <v>127.78</v>
      </c>
      <c r="S113" t="n">
        <v>104.26</v>
      </c>
      <c r="T113" t="n">
        <v>10830.55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1766.162036566976</v>
      </c>
      <c r="AB113" t="n">
        <v>2416.540816000843</v>
      </c>
      <c r="AC113" t="n">
        <v>2185.909552158058</v>
      </c>
      <c r="AD113" t="n">
        <v>1766162.036566976</v>
      </c>
      <c r="AE113" t="n">
        <v>2416540.816000843</v>
      </c>
      <c r="AF113" t="n">
        <v>2.134190338524923e-06</v>
      </c>
      <c r="AG113" t="n">
        <v>2.381666666666666</v>
      </c>
      <c r="AH113" t="n">
        <v>2185909.552158059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1.7528</v>
      </c>
      <c r="E114" t="n">
        <v>57.05</v>
      </c>
      <c r="F114" t="n">
        <v>53.17</v>
      </c>
      <c r="G114" t="n">
        <v>145.01</v>
      </c>
      <c r="H114" t="n">
        <v>1.68</v>
      </c>
      <c r="I114" t="n">
        <v>22</v>
      </c>
      <c r="J114" t="n">
        <v>308.05</v>
      </c>
      <c r="K114" t="n">
        <v>59.19</v>
      </c>
      <c r="L114" t="n">
        <v>29</v>
      </c>
      <c r="M114" t="n">
        <v>20</v>
      </c>
      <c r="N114" t="n">
        <v>89.84999999999999</v>
      </c>
      <c r="O114" t="n">
        <v>38226.72</v>
      </c>
      <c r="P114" t="n">
        <v>846.27</v>
      </c>
      <c r="Q114" t="n">
        <v>1367.15</v>
      </c>
      <c r="R114" t="n">
        <v>125.88</v>
      </c>
      <c r="S114" t="n">
        <v>104.26</v>
      </c>
      <c r="T114" t="n">
        <v>9886.34</v>
      </c>
      <c r="U114" t="n">
        <v>0.83</v>
      </c>
      <c r="V114" t="n">
        <v>0.9</v>
      </c>
      <c r="W114" t="n">
        <v>20.68</v>
      </c>
      <c r="X114" t="n">
        <v>0.59</v>
      </c>
      <c r="Y114" t="n">
        <v>1</v>
      </c>
      <c r="Z114" t="n">
        <v>10</v>
      </c>
      <c r="AA114" t="n">
        <v>1761.823454246525</v>
      </c>
      <c r="AB114" t="n">
        <v>2410.60457626526</v>
      </c>
      <c r="AC114" t="n">
        <v>2180.539858811275</v>
      </c>
      <c r="AD114" t="n">
        <v>1761823.454246525</v>
      </c>
      <c r="AE114" t="n">
        <v>2410604.57626526</v>
      </c>
      <c r="AF114" t="n">
        <v>2.138215961912824e-06</v>
      </c>
      <c r="AG114" t="n">
        <v>2.377083333333333</v>
      </c>
      <c r="AH114" t="n">
        <v>2180539.858811275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1.7531</v>
      </c>
      <c r="E115" t="n">
        <v>57.04</v>
      </c>
      <c r="F115" t="n">
        <v>53.16</v>
      </c>
      <c r="G115" t="n">
        <v>144.98</v>
      </c>
      <c r="H115" t="n">
        <v>1.69</v>
      </c>
      <c r="I115" t="n">
        <v>22</v>
      </c>
      <c r="J115" t="n">
        <v>308.59</v>
      </c>
      <c r="K115" t="n">
        <v>59.19</v>
      </c>
      <c r="L115" t="n">
        <v>29.25</v>
      </c>
      <c r="M115" t="n">
        <v>20</v>
      </c>
      <c r="N115" t="n">
        <v>90.14</v>
      </c>
      <c r="O115" t="n">
        <v>38293.47</v>
      </c>
      <c r="P115" t="n">
        <v>846.3099999999999</v>
      </c>
      <c r="Q115" t="n">
        <v>1367.2</v>
      </c>
      <c r="R115" t="n">
        <v>125.36</v>
      </c>
      <c r="S115" t="n">
        <v>104.26</v>
      </c>
      <c r="T115" t="n">
        <v>9627.559999999999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1761.47022468483</v>
      </c>
      <c r="AB115" t="n">
        <v>2410.12127199556</v>
      </c>
      <c r="AC115" t="n">
        <v>2180.102680422754</v>
      </c>
      <c r="AD115" t="n">
        <v>1761470.22468483</v>
      </c>
      <c r="AE115" t="n">
        <v>2410121.27199556</v>
      </c>
      <c r="AF115" t="n">
        <v>2.13858192767536e-06</v>
      </c>
      <c r="AG115" t="n">
        <v>2.376666666666666</v>
      </c>
      <c r="AH115" t="n">
        <v>2180102.680422754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1.7527</v>
      </c>
      <c r="E116" t="n">
        <v>57.06</v>
      </c>
      <c r="F116" t="n">
        <v>53.17</v>
      </c>
      <c r="G116" t="n">
        <v>145.02</v>
      </c>
      <c r="H116" t="n">
        <v>1.7</v>
      </c>
      <c r="I116" t="n">
        <v>22</v>
      </c>
      <c r="J116" t="n">
        <v>309.13</v>
      </c>
      <c r="K116" t="n">
        <v>59.19</v>
      </c>
      <c r="L116" t="n">
        <v>29.5</v>
      </c>
      <c r="M116" t="n">
        <v>20</v>
      </c>
      <c r="N116" t="n">
        <v>90.44</v>
      </c>
      <c r="O116" t="n">
        <v>38360.36</v>
      </c>
      <c r="P116" t="n">
        <v>846.38</v>
      </c>
      <c r="Q116" t="n">
        <v>1367.25</v>
      </c>
      <c r="R116" t="n">
        <v>126.12</v>
      </c>
      <c r="S116" t="n">
        <v>104.26</v>
      </c>
      <c r="T116" t="n">
        <v>10005.22</v>
      </c>
      <c r="U116" t="n">
        <v>0.83</v>
      </c>
      <c r="V116" t="n">
        <v>0.9</v>
      </c>
      <c r="W116" t="n">
        <v>20.68</v>
      </c>
      <c r="X116" t="n">
        <v>0.6</v>
      </c>
      <c r="Y116" t="n">
        <v>1</v>
      </c>
      <c r="Z116" t="n">
        <v>10</v>
      </c>
      <c r="AA116" t="n">
        <v>1762.078452861783</v>
      </c>
      <c r="AB116" t="n">
        <v>2410.9534766204</v>
      </c>
      <c r="AC116" t="n">
        <v>2180.855460606205</v>
      </c>
      <c r="AD116" t="n">
        <v>1762078.452861783</v>
      </c>
      <c r="AE116" t="n">
        <v>2410953.4766204</v>
      </c>
      <c r="AF116" t="n">
        <v>2.138093973325311e-06</v>
      </c>
      <c r="AG116" t="n">
        <v>2.3775</v>
      </c>
      <c r="AH116" t="n">
        <v>2180855.460606205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1.7527</v>
      </c>
      <c r="E117" t="n">
        <v>57.05</v>
      </c>
      <c r="F117" t="n">
        <v>53.17</v>
      </c>
      <c r="G117" t="n">
        <v>145.02</v>
      </c>
      <c r="H117" t="n">
        <v>1.71</v>
      </c>
      <c r="I117" t="n">
        <v>22</v>
      </c>
      <c r="J117" t="n">
        <v>309.67</v>
      </c>
      <c r="K117" t="n">
        <v>59.19</v>
      </c>
      <c r="L117" t="n">
        <v>29.75</v>
      </c>
      <c r="M117" t="n">
        <v>20</v>
      </c>
      <c r="N117" t="n">
        <v>90.73</v>
      </c>
      <c r="O117" t="n">
        <v>38427.37</v>
      </c>
      <c r="P117" t="n">
        <v>846.26</v>
      </c>
      <c r="Q117" t="n">
        <v>1367.28</v>
      </c>
      <c r="R117" t="n">
        <v>125.84</v>
      </c>
      <c r="S117" t="n">
        <v>104.26</v>
      </c>
      <c r="T117" t="n">
        <v>9864.16</v>
      </c>
      <c r="U117" t="n">
        <v>0.83</v>
      </c>
      <c r="V117" t="n">
        <v>0.9</v>
      </c>
      <c r="W117" t="n">
        <v>20.68</v>
      </c>
      <c r="X117" t="n">
        <v>0.6</v>
      </c>
      <c r="Y117" t="n">
        <v>1</v>
      </c>
      <c r="Z117" t="n">
        <v>10</v>
      </c>
      <c r="AA117" t="n">
        <v>1761.908763996256</v>
      </c>
      <c r="AB117" t="n">
        <v>2410.721300828442</v>
      </c>
      <c r="AC117" t="n">
        <v>2180.645443345971</v>
      </c>
      <c r="AD117" t="n">
        <v>1761908.763996256</v>
      </c>
      <c r="AE117" t="n">
        <v>2410721.300828442</v>
      </c>
      <c r="AF117" t="n">
        <v>2.138093973325311e-06</v>
      </c>
      <c r="AG117" t="n">
        <v>2.377083333333333</v>
      </c>
      <c r="AH117" t="n">
        <v>2180645.443345971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1.7527</v>
      </c>
      <c r="E118" t="n">
        <v>57.05</v>
      </c>
      <c r="F118" t="n">
        <v>53.17</v>
      </c>
      <c r="G118" t="n">
        <v>145.02</v>
      </c>
      <c r="H118" t="n">
        <v>1.72</v>
      </c>
      <c r="I118" t="n">
        <v>22</v>
      </c>
      <c r="J118" t="n">
        <v>310.22</v>
      </c>
      <c r="K118" t="n">
        <v>59.19</v>
      </c>
      <c r="L118" t="n">
        <v>30</v>
      </c>
      <c r="M118" t="n">
        <v>20</v>
      </c>
      <c r="N118" t="n">
        <v>91.02</v>
      </c>
      <c r="O118" t="n">
        <v>38494.52</v>
      </c>
      <c r="P118" t="n">
        <v>844.85</v>
      </c>
      <c r="Q118" t="n">
        <v>1367.25</v>
      </c>
      <c r="R118" t="n">
        <v>125.97</v>
      </c>
      <c r="S118" t="n">
        <v>104.26</v>
      </c>
      <c r="T118" t="n">
        <v>9930.719999999999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1759.963026542446</v>
      </c>
      <c r="AB118" t="n">
        <v>2408.05905700426</v>
      </c>
      <c r="AC118" t="n">
        <v>2178.237280335886</v>
      </c>
      <c r="AD118" t="n">
        <v>1759963.026542446</v>
      </c>
      <c r="AE118" t="n">
        <v>2408059.05700426</v>
      </c>
      <c r="AF118" t="n">
        <v>2.138093973325311e-06</v>
      </c>
      <c r="AG118" t="n">
        <v>2.377083333333333</v>
      </c>
      <c r="AH118" t="n">
        <v>2178237.280335886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1.755</v>
      </c>
      <c r="E119" t="n">
        <v>56.98</v>
      </c>
      <c r="F119" t="n">
        <v>53.15</v>
      </c>
      <c r="G119" t="n">
        <v>151.85</v>
      </c>
      <c r="H119" t="n">
        <v>1.73</v>
      </c>
      <c r="I119" t="n">
        <v>21</v>
      </c>
      <c r="J119" t="n">
        <v>310.76</v>
      </c>
      <c r="K119" t="n">
        <v>59.19</v>
      </c>
      <c r="L119" t="n">
        <v>30.25</v>
      </c>
      <c r="M119" t="n">
        <v>19</v>
      </c>
      <c r="N119" t="n">
        <v>91.31999999999999</v>
      </c>
      <c r="O119" t="n">
        <v>38561.79</v>
      </c>
      <c r="P119" t="n">
        <v>843.74</v>
      </c>
      <c r="Q119" t="n">
        <v>1367.21</v>
      </c>
      <c r="R119" t="n">
        <v>125.22</v>
      </c>
      <c r="S119" t="n">
        <v>104.26</v>
      </c>
      <c r="T119" t="n">
        <v>9560.08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1755.916645366859</v>
      </c>
      <c r="AB119" t="n">
        <v>2402.522619766084</v>
      </c>
      <c r="AC119" t="n">
        <v>2173.229232897283</v>
      </c>
      <c r="AD119" t="n">
        <v>1755916.645366859</v>
      </c>
      <c r="AE119" t="n">
        <v>2402522.619766084</v>
      </c>
      <c r="AF119" t="n">
        <v>2.140899710838091e-06</v>
      </c>
      <c r="AG119" t="n">
        <v>2.374166666666667</v>
      </c>
      <c r="AH119" t="n">
        <v>2173229.232897283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1.7554</v>
      </c>
      <c r="E120" t="n">
        <v>56.97</v>
      </c>
      <c r="F120" t="n">
        <v>53.14</v>
      </c>
      <c r="G120" t="n">
        <v>151.82</v>
      </c>
      <c r="H120" t="n">
        <v>1.75</v>
      </c>
      <c r="I120" t="n">
        <v>21</v>
      </c>
      <c r="J120" t="n">
        <v>311.31</v>
      </c>
      <c r="K120" t="n">
        <v>59.19</v>
      </c>
      <c r="L120" t="n">
        <v>30.5</v>
      </c>
      <c r="M120" t="n">
        <v>19</v>
      </c>
      <c r="N120" t="n">
        <v>91.62</v>
      </c>
      <c r="O120" t="n">
        <v>38629.19</v>
      </c>
      <c r="P120" t="n">
        <v>843.65</v>
      </c>
      <c r="Q120" t="n">
        <v>1367.29</v>
      </c>
      <c r="R120" t="n">
        <v>124.61</v>
      </c>
      <c r="S120" t="n">
        <v>104.26</v>
      </c>
      <c r="T120" t="n">
        <v>9256.969999999999</v>
      </c>
      <c r="U120" t="n">
        <v>0.84</v>
      </c>
      <c r="V120" t="n">
        <v>0.9</v>
      </c>
      <c r="W120" t="n">
        <v>20.68</v>
      </c>
      <c r="X120" t="n">
        <v>0.5600000000000001</v>
      </c>
      <c r="Y120" t="n">
        <v>1</v>
      </c>
      <c r="Z120" t="n">
        <v>10</v>
      </c>
      <c r="AA120" t="n">
        <v>1755.28713753101</v>
      </c>
      <c r="AB120" t="n">
        <v>2401.66129937315</v>
      </c>
      <c r="AC120" t="n">
        <v>2172.450115713779</v>
      </c>
      <c r="AD120" t="n">
        <v>1755287.13753101</v>
      </c>
      <c r="AE120" t="n">
        <v>2401661.299373149</v>
      </c>
      <c r="AF120" t="n">
        <v>2.141387665188139e-06</v>
      </c>
      <c r="AG120" t="n">
        <v>2.37375</v>
      </c>
      <c r="AH120" t="n">
        <v>2172450.115713779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1.7554</v>
      </c>
      <c r="E121" t="n">
        <v>56.97</v>
      </c>
      <c r="F121" t="n">
        <v>53.14</v>
      </c>
      <c r="G121" t="n">
        <v>151.82</v>
      </c>
      <c r="H121" t="n">
        <v>1.76</v>
      </c>
      <c r="I121" t="n">
        <v>21</v>
      </c>
      <c r="J121" t="n">
        <v>311.86</v>
      </c>
      <c r="K121" t="n">
        <v>59.19</v>
      </c>
      <c r="L121" t="n">
        <v>30.75</v>
      </c>
      <c r="M121" t="n">
        <v>19</v>
      </c>
      <c r="N121" t="n">
        <v>91.91</v>
      </c>
      <c r="O121" t="n">
        <v>38696.85</v>
      </c>
      <c r="P121" t="n">
        <v>844.29</v>
      </c>
      <c r="Q121" t="n">
        <v>1367.16</v>
      </c>
      <c r="R121" t="n">
        <v>124.89</v>
      </c>
      <c r="S121" t="n">
        <v>104.26</v>
      </c>
      <c r="T121" t="n">
        <v>9396.84</v>
      </c>
      <c r="U121" t="n">
        <v>0.83</v>
      </c>
      <c r="V121" t="n">
        <v>0.9</v>
      </c>
      <c r="W121" t="n">
        <v>20.67</v>
      </c>
      <c r="X121" t="n">
        <v>0.5600000000000001</v>
      </c>
      <c r="Y121" t="n">
        <v>1</v>
      </c>
      <c r="Z121" t="n">
        <v>10</v>
      </c>
      <c r="AA121" t="n">
        <v>1756.168950725306</v>
      </c>
      <c r="AB121" t="n">
        <v>2402.867835088439</v>
      </c>
      <c r="AC121" t="n">
        <v>2173.541501353785</v>
      </c>
      <c r="AD121" t="n">
        <v>1756168.950725306</v>
      </c>
      <c r="AE121" t="n">
        <v>2402867.835088439</v>
      </c>
      <c r="AF121" t="n">
        <v>2.141387665188139e-06</v>
      </c>
      <c r="AG121" t="n">
        <v>2.37375</v>
      </c>
      <c r="AH121" t="n">
        <v>2173541.501353785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1.7555</v>
      </c>
      <c r="E122" t="n">
        <v>56.96</v>
      </c>
      <c r="F122" t="n">
        <v>53.13</v>
      </c>
      <c r="G122" t="n">
        <v>151.81</v>
      </c>
      <c r="H122" t="n">
        <v>1.77</v>
      </c>
      <c r="I122" t="n">
        <v>21</v>
      </c>
      <c r="J122" t="n">
        <v>312.41</v>
      </c>
      <c r="K122" t="n">
        <v>59.19</v>
      </c>
      <c r="L122" t="n">
        <v>31</v>
      </c>
      <c r="M122" t="n">
        <v>19</v>
      </c>
      <c r="N122" t="n">
        <v>92.20999999999999</v>
      </c>
      <c r="O122" t="n">
        <v>38764.53</v>
      </c>
      <c r="P122" t="n">
        <v>844.36</v>
      </c>
      <c r="Q122" t="n">
        <v>1367.24</v>
      </c>
      <c r="R122" t="n">
        <v>124.49</v>
      </c>
      <c r="S122" t="n">
        <v>104.26</v>
      </c>
      <c r="T122" t="n">
        <v>9197.629999999999</v>
      </c>
      <c r="U122" t="n">
        <v>0.84</v>
      </c>
      <c r="V122" t="n">
        <v>0.9</v>
      </c>
      <c r="W122" t="n">
        <v>20.68</v>
      </c>
      <c r="X122" t="n">
        <v>0.5600000000000001</v>
      </c>
      <c r="Y122" t="n">
        <v>1</v>
      </c>
      <c r="Z122" t="n">
        <v>10</v>
      </c>
      <c r="AA122" t="n">
        <v>1756.055753809129</v>
      </c>
      <c r="AB122" t="n">
        <v>2402.712954073828</v>
      </c>
      <c r="AC122" t="n">
        <v>2173.401401965833</v>
      </c>
      <c r="AD122" t="n">
        <v>1756055.753809129</v>
      </c>
      <c r="AE122" t="n">
        <v>2402712.954073828</v>
      </c>
      <c r="AF122" t="n">
        <v>2.141509653775652e-06</v>
      </c>
      <c r="AG122" t="n">
        <v>2.373333333333334</v>
      </c>
      <c r="AH122" t="n">
        <v>2173401.401965833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1.755</v>
      </c>
      <c r="E123" t="n">
        <v>56.98</v>
      </c>
      <c r="F123" t="n">
        <v>53.15</v>
      </c>
      <c r="G123" t="n">
        <v>151.86</v>
      </c>
      <c r="H123" t="n">
        <v>1.78</v>
      </c>
      <c r="I123" t="n">
        <v>21</v>
      </c>
      <c r="J123" t="n">
        <v>312.96</v>
      </c>
      <c r="K123" t="n">
        <v>59.19</v>
      </c>
      <c r="L123" t="n">
        <v>31.25</v>
      </c>
      <c r="M123" t="n">
        <v>19</v>
      </c>
      <c r="N123" t="n">
        <v>92.51000000000001</v>
      </c>
      <c r="O123" t="n">
        <v>38832.33</v>
      </c>
      <c r="P123" t="n">
        <v>843.39</v>
      </c>
      <c r="Q123" t="n">
        <v>1367.16</v>
      </c>
      <c r="R123" t="n">
        <v>125.27</v>
      </c>
      <c r="S123" t="n">
        <v>104.26</v>
      </c>
      <c r="T123" t="n">
        <v>9588.23</v>
      </c>
      <c r="U123" t="n">
        <v>0.83</v>
      </c>
      <c r="V123" t="n">
        <v>0.9</v>
      </c>
      <c r="W123" t="n">
        <v>20.68</v>
      </c>
      <c r="X123" t="n">
        <v>0.57</v>
      </c>
      <c r="Y123" t="n">
        <v>1</v>
      </c>
      <c r="Z123" t="n">
        <v>10</v>
      </c>
      <c r="AA123" t="n">
        <v>1755.434293863615</v>
      </c>
      <c r="AB123" t="n">
        <v>2401.862645159498</v>
      </c>
      <c r="AC123" t="n">
        <v>2172.63224534087</v>
      </c>
      <c r="AD123" t="n">
        <v>1755434.293863615</v>
      </c>
      <c r="AE123" t="n">
        <v>2401862.645159498</v>
      </c>
      <c r="AF123" t="n">
        <v>2.140899710838091e-06</v>
      </c>
      <c r="AG123" t="n">
        <v>2.374166666666667</v>
      </c>
      <c r="AH123" t="n">
        <v>2172632.24534087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1.7552</v>
      </c>
      <c r="E124" t="n">
        <v>56.97</v>
      </c>
      <c r="F124" t="n">
        <v>53.14</v>
      </c>
      <c r="G124" t="n">
        <v>151.84</v>
      </c>
      <c r="H124" t="n">
        <v>1.79</v>
      </c>
      <c r="I124" t="n">
        <v>21</v>
      </c>
      <c r="J124" t="n">
        <v>313.51</v>
      </c>
      <c r="K124" t="n">
        <v>59.19</v>
      </c>
      <c r="L124" t="n">
        <v>31.5</v>
      </c>
      <c r="M124" t="n">
        <v>19</v>
      </c>
      <c r="N124" t="n">
        <v>92.81</v>
      </c>
      <c r="O124" t="n">
        <v>38900.27</v>
      </c>
      <c r="P124" t="n">
        <v>841.96</v>
      </c>
      <c r="Q124" t="n">
        <v>1367.28</v>
      </c>
      <c r="R124" t="n">
        <v>125.03</v>
      </c>
      <c r="S124" t="n">
        <v>104.26</v>
      </c>
      <c r="T124" t="n">
        <v>9466.25</v>
      </c>
      <c r="U124" t="n">
        <v>0.83</v>
      </c>
      <c r="V124" t="n">
        <v>0.9</v>
      </c>
      <c r="W124" t="n">
        <v>20.68</v>
      </c>
      <c r="X124" t="n">
        <v>0.57</v>
      </c>
      <c r="Y124" t="n">
        <v>1</v>
      </c>
      <c r="Z124" t="n">
        <v>10</v>
      </c>
      <c r="AA124" t="n">
        <v>1753.155529454015</v>
      </c>
      <c r="AB124" t="n">
        <v>2398.744739162293</v>
      </c>
      <c r="AC124" t="n">
        <v>2169.81190791603</v>
      </c>
      <c r="AD124" t="n">
        <v>1753155.529454015</v>
      </c>
      <c r="AE124" t="n">
        <v>2398744.739162293</v>
      </c>
      <c r="AF124" t="n">
        <v>2.141143688013115e-06</v>
      </c>
      <c r="AG124" t="n">
        <v>2.37375</v>
      </c>
      <c r="AH124" t="n">
        <v>2169811.90791603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1.7575</v>
      </c>
      <c r="E125" t="n">
        <v>56.9</v>
      </c>
      <c r="F125" t="n">
        <v>53.12</v>
      </c>
      <c r="G125" t="n">
        <v>159.35</v>
      </c>
      <c r="H125" t="n">
        <v>1.8</v>
      </c>
      <c r="I125" t="n">
        <v>20</v>
      </c>
      <c r="J125" t="n">
        <v>314.06</v>
      </c>
      <c r="K125" t="n">
        <v>59.19</v>
      </c>
      <c r="L125" t="n">
        <v>31.75</v>
      </c>
      <c r="M125" t="n">
        <v>18</v>
      </c>
      <c r="N125" t="n">
        <v>93.12</v>
      </c>
      <c r="O125" t="n">
        <v>38968.34</v>
      </c>
      <c r="P125" t="n">
        <v>841.5599999999999</v>
      </c>
      <c r="Q125" t="n">
        <v>1367.23</v>
      </c>
      <c r="R125" t="n">
        <v>123.83</v>
      </c>
      <c r="S125" t="n">
        <v>104.26</v>
      </c>
      <c r="T125" t="n">
        <v>8871.700000000001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1750.100821947718</v>
      </c>
      <c r="AB125" t="n">
        <v>2394.565153587994</v>
      </c>
      <c r="AC125" t="n">
        <v>2166.031216122856</v>
      </c>
      <c r="AD125" t="n">
        <v>1750100.821947718</v>
      </c>
      <c r="AE125" t="n">
        <v>2394565.153587994</v>
      </c>
      <c r="AF125" t="n">
        <v>2.143949425525895e-06</v>
      </c>
      <c r="AG125" t="n">
        <v>2.370833333333333</v>
      </c>
      <c r="AH125" t="n">
        <v>2166031.216122856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1.7578</v>
      </c>
      <c r="E126" t="n">
        <v>56.89</v>
      </c>
      <c r="F126" t="n">
        <v>53.11</v>
      </c>
      <c r="G126" t="n">
        <v>159.32</v>
      </c>
      <c r="H126" t="n">
        <v>1.81</v>
      </c>
      <c r="I126" t="n">
        <v>20</v>
      </c>
      <c r="J126" t="n">
        <v>314.61</v>
      </c>
      <c r="K126" t="n">
        <v>59.19</v>
      </c>
      <c r="L126" t="n">
        <v>32</v>
      </c>
      <c r="M126" t="n">
        <v>18</v>
      </c>
      <c r="N126" t="n">
        <v>93.42</v>
      </c>
      <c r="O126" t="n">
        <v>39036.55</v>
      </c>
      <c r="P126" t="n">
        <v>842.6900000000001</v>
      </c>
      <c r="Q126" t="n">
        <v>1367.19</v>
      </c>
      <c r="R126" t="n">
        <v>123.73</v>
      </c>
      <c r="S126" t="n">
        <v>104.26</v>
      </c>
      <c r="T126" t="n">
        <v>8821.389999999999</v>
      </c>
      <c r="U126" t="n">
        <v>0.84</v>
      </c>
      <c r="V126" t="n">
        <v>0.9</v>
      </c>
      <c r="W126" t="n">
        <v>20.68</v>
      </c>
      <c r="X126" t="n">
        <v>0.53</v>
      </c>
      <c r="Y126" t="n">
        <v>1</v>
      </c>
      <c r="Z126" t="n">
        <v>10</v>
      </c>
      <c r="AA126" t="n">
        <v>1751.250303671013</v>
      </c>
      <c r="AB126" t="n">
        <v>2396.137925193361</v>
      </c>
      <c r="AC126" t="n">
        <v>2167.453884613606</v>
      </c>
      <c r="AD126" t="n">
        <v>1751250.303671013</v>
      </c>
      <c r="AE126" t="n">
        <v>2396137.925193361</v>
      </c>
      <c r="AF126" t="n">
        <v>2.144315391288431e-06</v>
      </c>
      <c r="AG126" t="n">
        <v>2.370416666666667</v>
      </c>
      <c r="AH126" t="n">
        <v>2167453.884613606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1.7578</v>
      </c>
      <c r="E127" t="n">
        <v>56.89</v>
      </c>
      <c r="F127" t="n">
        <v>53.11</v>
      </c>
      <c r="G127" t="n">
        <v>159.32</v>
      </c>
      <c r="H127" t="n">
        <v>1.82</v>
      </c>
      <c r="I127" t="n">
        <v>20</v>
      </c>
      <c r="J127" t="n">
        <v>315.17</v>
      </c>
      <c r="K127" t="n">
        <v>59.19</v>
      </c>
      <c r="L127" t="n">
        <v>32.25</v>
      </c>
      <c r="M127" t="n">
        <v>18</v>
      </c>
      <c r="N127" t="n">
        <v>93.72</v>
      </c>
      <c r="O127" t="n">
        <v>39104.89</v>
      </c>
      <c r="P127" t="n">
        <v>844</v>
      </c>
      <c r="Q127" t="n">
        <v>1367.2</v>
      </c>
      <c r="R127" t="n">
        <v>123.84</v>
      </c>
      <c r="S127" t="n">
        <v>104.26</v>
      </c>
      <c r="T127" t="n">
        <v>8876.16</v>
      </c>
      <c r="U127" t="n">
        <v>0.84</v>
      </c>
      <c r="V127" t="n">
        <v>0.9</v>
      </c>
      <c r="W127" t="n">
        <v>20.67</v>
      </c>
      <c r="X127" t="n">
        <v>0.53</v>
      </c>
      <c r="Y127" t="n">
        <v>1</v>
      </c>
      <c r="Z127" t="n">
        <v>10</v>
      </c>
      <c r="AA127" t="n">
        <v>1753.052800661624</v>
      </c>
      <c r="AB127" t="n">
        <v>2398.60418109647</v>
      </c>
      <c r="AC127" t="n">
        <v>2169.684764514734</v>
      </c>
      <c r="AD127" t="n">
        <v>1753052.800661624</v>
      </c>
      <c r="AE127" t="n">
        <v>2398604.18109647</v>
      </c>
      <c r="AF127" t="n">
        <v>2.144315391288431e-06</v>
      </c>
      <c r="AG127" t="n">
        <v>2.370416666666667</v>
      </c>
      <c r="AH127" t="n">
        <v>2169684.764514734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1.7576</v>
      </c>
      <c r="E128" t="n">
        <v>56.9</v>
      </c>
      <c r="F128" t="n">
        <v>53.11</v>
      </c>
      <c r="G128" t="n">
        <v>159.34</v>
      </c>
      <c r="H128" t="n">
        <v>1.83</v>
      </c>
      <c r="I128" t="n">
        <v>20</v>
      </c>
      <c r="J128" t="n">
        <v>315.72</v>
      </c>
      <c r="K128" t="n">
        <v>59.19</v>
      </c>
      <c r="L128" t="n">
        <v>32.5</v>
      </c>
      <c r="M128" t="n">
        <v>18</v>
      </c>
      <c r="N128" t="n">
        <v>94.03</v>
      </c>
      <c r="O128" t="n">
        <v>39173.37</v>
      </c>
      <c r="P128" t="n">
        <v>844.49</v>
      </c>
      <c r="Q128" t="n">
        <v>1367.17</v>
      </c>
      <c r="R128" t="n">
        <v>124.05</v>
      </c>
      <c r="S128" t="n">
        <v>104.26</v>
      </c>
      <c r="T128" t="n">
        <v>8979.190000000001</v>
      </c>
      <c r="U128" t="n">
        <v>0.84</v>
      </c>
      <c r="V128" t="n">
        <v>0.9</v>
      </c>
      <c r="W128" t="n">
        <v>20.67</v>
      </c>
      <c r="X128" t="n">
        <v>0.54</v>
      </c>
      <c r="Y128" t="n">
        <v>1</v>
      </c>
      <c r="Z128" t="n">
        <v>10</v>
      </c>
      <c r="AA128" t="n">
        <v>1753.927863430059</v>
      </c>
      <c r="AB128" t="n">
        <v>2399.801480581287</v>
      </c>
      <c r="AC128" t="n">
        <v>2170.767795417141</v>
      </c>
      <c r="AD128" t="n">
        <v>1753927.863430059</v>
      </c>
      <c r="AE128" t="n">
        <v>2399801.480581287</v>
      </c>
      <c r="AF128" t="n">
        <v>2.144071414113406e-06</v>
      </c>
      <c r="AG128" t="n">
        <v>2.370833333333333</v>
      </c>
      <c r="AH128" t="n">
        <v>2170767.795417141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1.7573</v>
      </c>
      <c r="E129" t="n">
        <v>56.91</v>
      </c>
      <c r="F129" t="n">
        <v>53.12</v>
      </c>
      <c r="G129" t="n">
        <v>159.37</v>
      </c>
      <c r="H129" t="n">
        <v>1.84</v>
      </c>
      <c r="I129" t="n">
        <v>20</v>
      </c>
      <c r="J129" t="n">
        <v>316.28</v>
      </c>
      <c r="K129" t="n">
        <v>59.19</v>
      </c>
      <c r="L129" t="n">
        <v>32.75</v>
      </c>
      <c r="M129" t="n">
        <v>18</v>
      </c>
      <c r="N129" t="n">
        <v>94.33</v>
      </c>
      <c r="O129" t="n">
        <v>39241.99</v>
      </c>
      <c r="P129" t="n">
        <v>844.11</v>
      </c>
      <c r="Q129" t="n">
        <v>1367.24</v>
      </c>
      <c r="R129" t="n">
        <v>124.33</v>
      </c>
      <c r="S129" t="n">
        <v>104.26</v>
      </c>
      <c r="T129" t="n">
        <v>9120.1</v>
      </c>
      <c r="U129" t="n">
        <v>0.84</v>
      </c>
      <c r="V129" t="n">
        <v>0.9</v>
      </c>
      <c r="W129" t="n">
        <v>20.68</v>
      </c>
      <c r="X129" t="n">
        <v>0.55</v>
      </c>
      <c r="Y129" t="n">
        <v>1</v>
      </c>
      <c r="Z129" t="n">
        <v>10</v>
      </c>
      <c r="AA129" t="n">
        <v>1753.810964369642</v>
      </c>
      <c r="AB129" t="n">
        <v>2399.641534129603</v>
      </c>
      <c r="AC129" t="n">
        <v>2170.623114030318</v>
      </c>
      <c r="AD129" t="n">
        <v>1753810.964369642</v>
      </c>
      <c r="AE129" t="n">
        <v>2399641.534129603</v>
      </c>
      <c r="AF129" t="n">
        <v>2.14370544835087e-06</v>
      </c>
      <c r="AG129" t="n">
        <v>2.37125</v>
      </c>
      <c r="AH129" t="n">
        <v>2170623.114030318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1.7576</v>
      </c>
      <c r="E130" t="n">
        <v>56.9</v>
      </c>
      <c r="F130" t="n">
        <v>53.11</v>
      </c>
      <c r="G130" t="n">
        <v>159.34</v>
      </c>
      <c r="H130" t="n">
        <v>1.86</v>
      </c>
      <c r="I130" t="n">
        <v>20</v>
      </c>
      <c r="J130" t="n">
        <v>316.84</v>
      </c>
      <c r="K130" t="n">
        <v>59.19</v>
      </c>
      <c r="L130" t="n">
        <v>33</v>
      </c>
      <c r="M130" t="n">
        <v>18</v>
      </c>
      <c r="N130" t="n">
        <v>94.64</v>
      </c>
      <c r="O130" t="n">
        <v>39310.75</v>
      </c>
      <c r="P130" t="n">
        <v>843.08</v>
      </c>
      <c r="Q130" t="n">
        <v>1367.15</v>
      </c>
      <c r="R130" t="n">
        <v>124.02</v>
      </c>
      <c r="S130" t="n">
        <v>104.26</v>
      </c>
      <c r="T130" t="n">
        <v>8965.629999999999</v>
      </c>
      <c r="U130" t="n">
        <v>0.84</v>
      </c>
      <c r="V130" t="n">
        <v>0.9</v>
      </c>
      <c r="W130" t="n">
        <v>20.68</v>
      </c>
      <c r="X130" t="n">
        <v>0.54</v>
      </c>
      <c r="Y130" t="n">
        <v>1</v>
      </c>
      <c r="Z130" t="n">
        <v>10</v>
      </c>
      <c r="AA130" t="n">
        <v>1751.98755048326</v>
      </c>
      <c r="AB130" t="n">
        <v>2397.146658806911</v>
      </c>
      <c r="AC130" t="n">
        <v>2168.366346106845</v>
      </c>
      <c r="AD130" t="n">
        <v>1751987.55048326</v>
      </c>
      <c r="AE130" t="n">
        <v>2397146.658806911</v>
      </c>
      <c r="AF130" t="n">
        <v>2.144071414113406e-06</v>
      </c>
      <c r="AG130" t="n">
        <v>2.370833333333333</v>
      </c>
      <c r="AH130" t="n">
        <v>2168366.346106845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1.7568</v>
      </c>
      <c r="E131" t="n">
        <v>56.92</v>
      </c>
      <c r="F131" t="n">
        <v>53.14</v>
      </c>
      <c r="G131" t="n">
        <v>159.41</v>
      </c>
      <c r="H131" t="n">
        <v>1.87</v>
      </c>
      <c r="I131" t="n">
        <v>20</v>
      </c>
      <c r="J131" t="n">
        <v>317.39</v>
      </c>
      <c r="K131" t="n">
        <v>59.19</v>
      </c>
      <c r="L131" t="n">
        <v>33.25</v>
      </c>
      <c r="M131" t="n">
        <v>18</v>
      </c>
      <c r="N131" t="n">
        <v>94.95</v>
      </c>
      <c r="O131" t="n">
        <v>39379.65</v>
      </c>
      <c r="P131" t="n">
        <v>840.38</v>
      </c>
      <c r="Q131" t="n">
        <v>1367.23</v>
      </c>
      <c r="R131" t="n">
        <v>124.57</v>
      </c>
      <c r="S131" t="n">
        <v>104.26</v>
      </c>
      <c r="T131" t="n">
        <v>9239.65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1749.385633386855</v>
      </c>
      <c r="AB131" t="n">
        <v>2393.586601047129</v>
      </c>
      <c r="AC131" t="n">
        <v>2165.146055263084</v>
      </c>
      <c r="AD131" t="n">
        <v>1749385.633386855</v>
      </c>
      <c r="AE131" t="n">
        <v>2393586.601047129</v>
      </c>
      <c r="AF131" t="n">
        <v>2.143095505413309e-06</v>
      </c>
      <c r="AG131" t="n">
        <v>2.371666666666667</v>
      </c>
      <c r="AH131" t="n">
        <v>2165146.055263084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1.7597</v>
      </c>
      <c r="E132" t="n">
        <v>56.83</v>
      </c>
      <c r="F132" t="n">
        <v>53.09</v>
      </c>
      <c r="G132" t="n">
        <v>167.66</v>
      </c>
      <c r="H132" t="n">
        <v>1.88</v>
      </c>
      <c r="I132" t="n">
        <v>19</v>
      </c>
      <c r="J132" t="n">
        <v>317.95</v>
      </c>
      <c r="K132" t="n">
        <v>59.19</v>
      </c>
      <c r="L132" t="n">
        <v>33.5</v>
      </c>
      <c r="M132" t="n">
        <v>17</v>
      </c>
      <c r="N132" t="n">
        <v>95.26000000000001</v>
      </c>
      <c r="O132" t="n">
        <v>39448.69</v>
      </c>
      <c r="P132" t="n">
        <v>839.76</v>
      </c>
      <c r="Q132" t="n">
        <v>1367.13</v>
      </c>
      <c r="R132" t="n">
        <v>123.26</v>
      </c>
      <c r="S132" t="n">
        <v>104.26</v>
      </c>
      <c r="T132" t="n">
        <v>8593.41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1745.120993064467</v>
      </c>
      <c r="AB132" t="n">
        <v>2387.751532015386</v>
      </c>
      <c r="AC132" t="n">
        <v>2159.86787703016</v>
      </c>
      <c r="AD132" t="n">
        <v>1745120.993064468</v>
      </c>
      <c r="AE132" t="n">
        <v>2387751.532015386</v>
      </c>
      <c r="AF132" t="n">
        <v>2.146633174451161e-06</v>
      </c>
      <c r="AG132" t="n">
        <v>2.367916666666666</v>
      </c>
      <c r="AH132" t="n">
        <v>2159867.87703016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1.7599</v>
      </c>
      <c r="E133" t="n">
        <v>56.82</v>
      </c>
      <c r="F133" t="n">
        <v>53.09</v>
      </c>
      <c r="G133" t="n">
        <v>167.64</v>
      </c>
      <c r="H133" t="n">
        <v>1.89</v>
      </c>
      <c r="I133" t="n">
        <v>19</v>
      </c>
      <c r="J133" t="n">
        <v>318.52</v>
      </c>
      <c r="K133" t="n">
        <v>59.19</v>
      </c>
      <c r="L133" t="n">
        <v>33.75</v>
      </c>
      <c r="M133" t="n">
        <v>17</v>
      </c>
      <c r="N133" t="n">
        <v>95.56999999999999</v>
      </c>
      <c r="O133" t="n">
        <v>39517.87</v>
      </c>
      <c r="P133" t="n">
        <v>840.16</v>
      </c>
      <c r="Q133" t="n">
        <v>1367.16</v>
      </c>
      <c r="R133" t="n">
        <v>123.32</v>
      </c>
      <c r="S133" t="n">
        <v>104.26</v>
      </c>
      <c r="T133" t="n">
        <v>8619.780000000001</v>
      </c>
      <c r="U133" t="n">
        <v>0.85</v>
      </c>
      <c r="V133" t="n">
        <v>0.9</v>
      </c>
      <c r="W133" t="n">
        <v>20.67</v>
      </c>
      <c r="X133" t="n">
        <v>0.51</v>
      </c>
      <c r="Y133" t="n">
        <v>1</v>
      </c>
      <c r="Z133" t="n">
        <v>10</v>
      </c>
      <c r="AA133" t="n">
        <v>1745.471103101584</v>
      </c>
      <c r="AB133" t="n">
        <v>2388.230568013933</v>
      </c>
      <c r="AC133" t="n">
        <v>2160.301194505337</v>
      </c>
      <c r="AD133" t="n">
        <v>1745471.103101584</v>
      </c>
      <c r="AE133" t="n">
        <v>2388230.568013933</v>
      </c>
      <c r="AF133" t="n">
        <v>2.146877151626186e-06</v>
      </c>
      <c r="AG133" t="n">
        <v>2.3675</v>
      </c>
      <c r="AH133" t="n">
        <v>2160301.194505337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1.7596</v>
      </c>
      <c r="E134" t="n">
        <v>56.83</v>
      </c>
      <c r="F134" t="n">
        <v>53.1</v>
      </c>
      <c r="G134" t="n">
        <v>167.68</v>
      </c>
      <c r="H134" t="n">
        <v>1.9</v>
      </c>
      <c r="I134" t="n">
        <v>19</v>
      </c>
      <c r="J134" t="n">
        <v>319.08</v>
      </c>
      <c r="K134" t="n">
        <v>59.19</v>
      </c>
      <c r="L134" t="n">
        <v>34</v>
      </c>
      <c r="M134" t="n">
        <v>17</v>
      </c>
      <c r="N134" t="n">
        <v>95.88</v>
      </c>
      <c r="O134" t="n">
        <v>39587.19</v>
      </c>
      <c r="P134" t="n">
        <v>840.64</v>
      </c>
      <c r="Q134" t="n">
        <v>1367.18</v>
      </c>
      <c r="R134" t="n">
        <v>123.53</v>
      </c>
      <c r="S134" t="n">
        <v>104.26</v>
      </c>
      <c r="T134" t="n">
        <v>8723.940000000001</v>
      </c>
      <c r="U134" t="n">
        <v>0.84</v>
      </c>
      <c r="V134" t="n">
        <v>0.9</v>
      </c>
      <c r="W134" t="n">
        <v>20.67</v>
      </c>
      <c r="X134" t="n">
        <v>0.52</v>
      </c>
      <c r="Y134" t="n">
        <v>1</v>
      </c>
      <c r="Z134" t="n">
        <v>10</v>
      </c>
      <c r="AA134" t="n">
        <v>1746.535034104324</v>
      </c>
      <c r="AB134" t="n">
        <v>2389.686285349205</v>
      </c>
      <c r="AC134" t="n">
        <v>2161.617980221243</v>
      </c>
      <c r="AD134" t="n">
        <v>1746535.034104324</v>
      </c>
      <c r="AE134" t="n">
        <v>2389686.285349205</v>
      </c>
      <c r="AF134" t="n">
        <v>2.14651118586365e-06</v>
      </c>
      <c r="AG134" t="n">
        <v>2.367916666666666</v>
      </c>
      <c r="AH134" t="n">
        <v>2161617.980221243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1.7598</v>
      </c>
      <c r="E135" t="n">
        <v>56.82</v>
      </c>
      <c r="F135" t="n">
        <v>53.09</v>
      </c>
      <c r="G135" t="n">
        <v>167.66</v>
      </c>
      <c r="H135" t="n">
        <v>1.91</v>
      </c>
      <c r="I135" t="n">
        <v>19</v>
      </c>
      <c r="J135" t="n">
        <v>319.64</v>
      </c>
      <c r="K135" t="n">
        <v>59.19</v>
      </c>
      <c r="L135" t="n">
        <v>34.25</v>
      </c>
      <c r="M135" t="n">
        <v>17</v>
      </c>
      <c r="N135" t="n">
        <v>96.2</v>
      </c>
      <c r="O135" t="n">
        <v>39656.65</v>
      </c>
      <c r="P135" t="n">
        <v>840.88</v>
      </c>
      <c r="Q135" t="n">
        <v>1367.3</v>
      </c>
      <c r="R135" t="n">
        <v>123.17</v>
      </c>
      <c r="S135" t="n">
        <v>104.26</v>
      </c>
      <c r="T135" t="n">
        <v>8545.709999999999</v>
      </c>
      <c r="U135" t="n">
        <v>0.85</v>
      </c>
      <c r="V135" t="n">
        <v>0.9</v>
      </c>
      <c r="W135" t="n">
        <v>20.68</v>
      </c>
      <c r="X135" t="n">
        <v>0.51</v>
      </c>
      <c r="Y135" t="n">
        <v>1</v>
      </c>
      <c r="Z135" t="n">
        <v>10</v>
      </c>
      <c r="AA135" t="n">
        <v>1746.558448142964</v>
      </c>
      <c r="AB135" t="n">
        <v>2389.718321469828</v>
      </c>
      <c r="AC135" t="n">
        <v>2161.646958859476</v>
      </c>
      <c r="AD135" t="n">
        <v>1746558.448142964</v>
      </c>
      <c r="AE135" t="n">
        <v>2389718.321469828</v>
      </c>
      <c r="AF135" t="n">
        <v>2.146755163038674e-06</v>
      </c>
      <c r="AG135" t="n">
        <v>2.3675</v>
      </c>
      <c r="AH135" t="n">
        <v>2161646.958859476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1.7598</v>
      </c>
      <c r="E136" t="n">
        <v>56.83</v>
      </c>
      <c r="F136" t="n">
        <v>53.09</v>
      </c>
      <c r="G136" t="n">
        <v>167.66</v>
      </c>
      <c r="H136" t="n">
        <v>1.92</v>
      </c>
      <c r="I136" t="n">
        <v>19</v>
      </c>
      <c r="J136" t="n">
        <v>320.21</v>
      </c>
      <c r="K136" t="n">
        <v>59.19</v>
      </c>
      <c r="L136" t="n">
        <v>34.5</v>
      </c>
      <c r="M136" t="n">
        <v>17</v>
      </c>
      <c r="N136" t="n">
        <v>96.51000000000001</v>
      </c>
      <c r="O136" t="n">
        <v>39726.26</v>
      </c>
      <c r="P136" t="n">
        <v>840.55</v>
      </c>
      <c r="Q136" t="n">
        <v>1367.2</v>
      </c>
      <c r="R136" t="n">
        <v>123.17</v>
      </c>
      <c r="S136" t="n">
        <v>104.26</v>
      </c>
      <c r="T136" t="n">
        <v>8548.73</v>
      </c>
      <c r="U136" t="n">
        <v>0.85</v>
      </c>
      <c r="V136" t="n">
        <v>0.9</v>
      </c>
      <c r="W136" t="n">
        <v>20.68</v>
      </c>
      <c r="X136" t="n">
        <v>0.52</v>
      </c>
      <c r="Y136" t="n">
        <v>1</v>
      </c>
      <c r="Z136" t="n">
        <v>10</v>
      </c>
      <c r="AA136" t="n">
        <v>1746.108994244769</v>
      </c>
      <c r="AB136" t="n">
        <v>2389.10335881781</v>
      </c>
      <c r="AC136" t="n">
        <v>2161.090687379861</v>
      </c>
      <c r="AD136" t="n">
        <v>1746108.994244769</v>
      </c>
      <c r="AE136" t="n">
        <v>2389103.35881781</v>
      </c>
      <c r="AF136" t="n">
        <v>2.146755163038674e-06</v>
      </c>
      <c r="AG136" t="n">
        <v>2.367916666666666</v>
      </c>
      <c r="AH136" t="n">
        <v>2161090.687379861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1.7597</v>
      </c>
      <c r="E137" t="n">
        <v>56.83</v>
      </c>
      <c r="F137" t="n">
        <v>53.09</v>
      </c>
      <c r="G137" t="n">
        <v>167.67</v>
      </c>
      <c r="H137" t="n">
        <v>1.93</v>
      </c>
      <c r="I137" t="n">
        <v>19</v>
      </c>
      <c r="J137" t="n">
        <v>320.77</v>
      </c>
      <c r="K137" t="n">
        <v>59.19</v>
      </c>
      <c r="L137" t="n">
        <v>34.75</v>
      </c>
      <c r="M137" t="n">
        <v>17</v>
      </c>
      <c r="N137" t="n">
        <v>96.83</v>
      </c>
      <c r="O137" t="n">
        <v>39796.01</v>
      </c>
      <c r="P137" t="n">
        <v>839.78</v>
      </c>
      <c r="Q137" t="n">
        <v>1367.21</v>
      </c>
      <c r="R137" t="n">
        <v>123.5</v>
      </c>
      <c r="S137" t="n">
        <v>104.26</v>
      </c>
      <c r="T137" t="n">
        <v>8712.190000000001</v>
      </c>
      <c r="U137" t="n">
        <v>0.84</v>
      </c>
      <c r="V137" t="n">
        <v>0.9</v>
      </c>
      <c r="W137" t="n">
        <v>20.67</v>
      </c>
      <c r="X137" t="n">
        <v>0.52</v>
      </c>
      <c r="Y137" t="n">
        <v>1</v>
      </c>
      <c r="Z137" t="n">
        <v>10</v>
      </c>
      <c r="AA137" t="n">
        <v>1745.148482389375</v>
      </c>
      <c r="AB137" t="n">
        <v>2387.789144122467</v>
      </c>
      <c r="AC137" t="n">
        <v>2159.901899490531</v>
      </c>
      <c r="AD137" t="n">
        <v>1745148.482389375</v>
      </c>
      <c r="AE137" t="n">
        <v>2387789.144122467</v>
      </c>
      <c r="AF137" t="n">
        <v>2.146633174451161e-06</v>
      </c>
      <c r="AG137" t="n">
        <v>2.367916666666666</v>
      </c>
      <c r="AH137" t="n">
        <v>2159901.899490531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1.7596</v>
      </c>
      <c r="E138" t="n">
        <v>56.83</v>
      </c>
      <c r="F138" t="n">
        <v>53.1</v>
      </c>
      <c r="G138" t="n">
        <v>167.67</v>
      </c>
      <c r="H138" t="n">
        <v>1.94</v>
      </c>
      <c r="I138" t="n">
        <v>19</v>
      </c>
      <c r="J138" t="n">
        <v>321.34</v>
      </c>
      <c r="K138" t="n">
        <v>59.19</v>
      </c>
      <c r="L138" t="n">
        <v>35</v>
      </c>
      <c r="M138" t="n">
        <v>17</v>
      </c>
      <c r="N138" t="n">
        <v>97.14</v>
      </c>
      <c r="O138" t="n">
        <v>39865.91</v>
      </c>
      <c r="P138" t="n">
        <v>838.55</v>
      </c>
      <c r="Q138" t="n">
        <v>1367.17</v>
      </c>
      <c r="R138" t="n">
        <v>123.45</v>
      </c>
      <c r="S138" t="n">
        <v>104.26</v>
      </c>
      <c r="T138" t="n">
        <v>8686.07</v>
      </c>
      <c r="U138" t="n">
        <v>0.84</v>
      </c>
      <c r="V138" t="n">
        <v>0.9</v>
      </c>
      <c r="W138" t="n">
        <v>20.67</v>
      </c>
      <c r="X138" t="n">
        <v>0.52</v>
      </c>
      <c r="Y138" t="n">
        <v>1</v>
      </c>
      <c r="Z138" t="n">
        <v>10</v>
      </c>
      <c r="AA138" t="n">
        <v>1743.662236396526</v>
      </c>
      <c r="AB138" t="n">
        <v>2385.755596786506</v>
      </c>
      <c r="AC138" t="n">
        <v>2158.062431058211</v>
      </c>
      <c r="AD138" t="n">
        <v>1743662.236396526</v>
      </c>
      <c r="AE138" t="n">
        <v>2385755.596786506</v>
      </c>
      <c r="AF138" t="n">
        <v>2.14651118586365e-06</v>
      </c>
      <c r="AG138" t="n">
        <v>2.367916666666666</v>
      </c>
      <c r="AH138" t="n">
        <v>2158062.431058211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1.7623</v>
      </c>
      <c r="E139" t="n">
        <v>56.74</v>
      </c>
      <c r="F139" t="n">
        <v>53.06</v>
      </c>
      <c r="G139" t="n">
        <v>176.86</v>
      </c>
      <c r="H139" t="n">
        <v>1.95</v>
      </c>
      <c r="I139" t="n">
        <v>18</v>
      </c>
      <c r="J139" t="n">
        <v>321.91</v>
      </c>
      <c r="K139" t="n">
        <v>59.19</v>
      </c>
      <c r="L139" t="n">
        <v>35.25</v>
      </c>
      <c r="M139" t="n">
        <v>16</v>
      </c>
      <c r="N139" t="n">
        <v>97.45999999999999</v>
      </c>
      <c r="O139" t="n">
        <v>39935.96</v>
      </c>
      <c r="P139" t="n">
        <v>837.53</v>
      </c>
      <c r="Q139" t="n">
        <v>1367.2</v>
      </c>
      <c r="R139" t="n">
        <v>122.04</v>
      </c>
      <c r="S139" t="n">
        <v>104.26</v>
      </c>
      <c r="T139" t="n">
        <v>7984.01</v>
      </c>
      <c r="U139" t="n">
        <v>0.85</v>
      </c>
      <c r="V139" t="n">
        <v>0.9</v>
      </c>
      <c r="W139" t="n">
        <v>20.68</v>
      </c>
      <c r="X139" t="n">
        <v>0.48</v>
      </c>
      <c r="Y139" t="n">
        <v>1</v>
      </c>
      <c r="Z139" t="n">
        <v>10</v>
      </c>
      <c r="AA139" t="n">
        <v>1739.165805797572</v>
      </c>
      <c r="AB139" t="n">
        <v>2379.603382072499</v>
      </c>
      <c r="AC139" t="n">
        <v>2152.497375081822</v>
      </c>
      <c r="AD139" t="n">
        <v>1739165.805797572</v>
      </c>
      <c r="AE139" t="n">
        <v>2379603.382072499</v>
      </c>
      <c r="AF139" t="n">
        <v>2.149804877726477e-06</v>
      </c>
      <c r="AG139" t="n">
        <v>2.364166666666667</v>
      </c>
      <c r="AH139" t="n">
        <v>2152497.375081822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1.7621</v>
      </c>
      <c r="E140" t="n">
        <v>56.75</v>
      </c>
      <c r="F140" t="n">
        <v>53.07</v>
      </c>
      <c r="G140" t="n">
        <v>176.89</v>
      </c>
      <c r="H140" t="n">
        <v>1.96</v>
      </c>
      <c r="I140" t="n">
        <v>18</v>
      </c>
      <c r="J140" t="n">
        <v>322.47</v>
      </c>
      <c r="K140" t="n">
        <v>59.19</v>
      </c>
      <c r="L140" t="n">
        <v>35.5</v>
      </c>
      <c r="M140" t="n">
        <v>16</v>
      </c>
      <c r="N140" t="n">
        <v>97.78</v>
      </c>
      <c r="O140" t="n">
        <v>40006.15</v>
      </c>
      <c r="P140" t="n">
        <v>837.9</v>
      </c>
      <c r="Q140" t="n">
        <v>1367.19</v>
      </c>
      <c r="R140" t="n">
        <v>122.42</v>
      </c>
      <c r="S140" t="n">
        <v>104.26</v>
      </c>
      <c r="T140" t="n">
        <v>8178.57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1739.978877898486</v>
      </c>
      <c r="AB140" t="n">
        <v>2380.71586319118</v>
      </c>
      <c r="AC140" t="n">
        <v>2153.503682563913</v>
      </c>
      <c r="AD140" t="n">
        <v>1739978.877898486</v>
      </c>
      <c r="AE140" t="n">
        <v>2380715.86319118</v>
      </c>
      <c r="AF140" t="n">
        <v>2.149560900551453e-06</v>
      </c>
      <c r="AG140" t="n">
        <v>2.364583333333333</v>
      </c>
      <c r="AH140" t="n">
        <v>2153503.682563913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1.7618</v>
      </c>
      <c r="E141" t="n">
        <v>56.76</v>
      </c>
      <c r="F141" t="n">
        <v>53.07</v>
      </c>
      <c r="G141" t="n">
        <v>176.91</v>
      </c>
      <c r="H141" t="n">
        <v>1.97</v>
      </c>
      <c r="I141" t="n">
        <v>18</v>
      </c>
      <c r="J141" t="n">
        <v>323.04</v>
      </c>
      <c r="K141" t="n">
        <v>59.19</v>
      </c>
      <c r="L141" t="n">
        <v>35.75</v>
      </c>
      <c r="M141" t="n">
        <v>16</v>
      </c>
      <c r="N141" t="n">
        <v>98.09999999999999</v>
      </c>
      <c r="O141" t="n">
        <v>40076.49</v>
      </c>
      <c r="P141" t="n">
        <v>839.54</v>
      </c>
      <c r="Q141" t="n">
        <v>1367.2</v>
      </c>
      <c r="R141" t="n">
        <v>122.71</v>
      </c>
      <c r="S141" t="n">
        <v>104.26</v>
      </c>
      <c r="T141" t="n">
        <v>8321.530000000001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1742.526503277163</v>
      </c>
      <c r="AB141" t="n">
        <v>2384.201636627585</v>
      </c>
      <c r="AC141" t="n">
        <v>2156.656778675861</v>
      </c>
      <c r="AD141" t="n">
        <v>1742526.503277163</v>
      </c>
      <c r="AE141" t="n">
        <v>2384201.636627585</v>
      </c>
      <c r="AF141" t="n">
        <v>2.149194934788916e-06</v>
      </c>
      <c r="AG141" t="n">
        <v>2.365</v>
      </c>
      <c r="AH141" t="n">
        <v>2156656.778675861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1.7615</v>
      </c>
      <c r="E142" t="n">
        <v>56.77</v>
      </c>
      <c r="F142" t="n">
        <v>53.09</v>
      </c>
      <c r="G142" t="n">
        <v>176.95</v>
      </c>
      <c r="H142" t="n">
        <v>1.98</v>
      </c>
      <c r="I142" t="n">
        <v>18</v>
      </c>
      <c r="J142" t="n">
        <v>323.62</v>
      </c>
      <c r="K142" t="n">
        <v>59.19</v>
      </c>
      <c r="L142" t="n">
        <v>36</v>
      </c>
      <c r="M142" t="n">
        <v>16</v>
      </c>
      <c r="N142" t="n">
        <v>98.42</v>
      </c>
      <c r="O142" t="n">
        <v>40147.11</v>
      </c>
      <c r="P142" t="n">
        <v>839.5700000000001</v>
      </c>
      <c r="Q142" t="n">
        <v>1367.23</v>
      </c>
      <c r="R142" t="n">
        <v>122.95</v>
      </c>
      <c r="S142" t="n">
        <v>104.26</v>
      </c>
      <c r="T142" t="n">
        <v>8440.6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1743.077466409492</v>
      </c>
      <c r="AB142" t="n">
        <v>2384.955488692015</v>
      </c>
      <c r="AC142" t="n">
        <v>2157.3386841573</v>
      </c>
      <c r="AD142" t="n">
        <v>1743077.466409492</v>
      </c>
      <c r="AE142" t="n">
        <v>2384955.488692015</v>
      </c>
      <c r="AF142" t="n">
        <v>2.14882896902638e-06</v>
      </c>
      <c r="AG142" t="n">
        <v>2.365416666666667</v>
      </c>
      <c r="AH142" t="n">
        <v>2157338.6841573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1.7621</v>
      </c>
      <c r="E143" t="n">
        <v>56.75</v>
      </c>
      <c r="F143" t="n">
        <v>53.07</v>
      </c>
      <c r="G143" t="n">
        <v>176.89</v>
      </c>
      <c r="H143" t="n">
        <v>1.99</v>
      </c>
      <c r="I143" t="n">
        <v>18</v>
      </c>
      <c r="J143" t="n">
        <v>324.19</v>
      </c>
      <c r="K143" t="n">
        <v>59.19</v>
      </c>
      <c r="L143" t="n">
        <v>36.25</v>
      </c>
      <c r="M143" t="n">
        <v>16</v>
      </c>
      <c r="N143" t="n">
        <v>98.75</v>
      </c>
      <c r="O143" t="n">
        <v>40217.75</v>
      </c>
      <c r="P143" t="n">
        <v>839.35</v>
      </c>
      <c r="Q143" t="n">
        <v>1367.19</v>
      </c>
      <c r="R143" t="n">
        <v>122.52</v>
      </c>
      <c r="S143" t="n">
        <v>104.26</v>
      </c>
      <c r="T143" t="n">
        <v>8224.93</v>
      </c>
      <c r="U143" t="n">
        <v>0.85</v>
      </c>
      <c r="V143" t="n">
        <v>0.9</v>
      </c>
      <c r="W143" t="n">
        <v>20.67</v>
      </c>
      <c r="X143" t="n">
        <v>0.49</v>
      </c>
      <c r="Y143" t="n">
        <v>1</v>
      </c>
      <c r="Z143" t="n">
        <v>10</v>
      </c>
      <c r="AA143" t="n">
        <v>1741.969139498494</v>
      </c>
      <c r="AB143" t="n">
        <v>2383.439026916455</v>
      </c>
      <c r="AC143" t="n">
        <v>2155.966951365232</v>
      </c>
      <c r="AD143" t="n">
        <v>1741969.139498494</v>
      </c>
      <c r="AE143" t="n">
        <v>2383439.026916455</v>
      </c>
      <c r="AF143" t="n">
        <v>2.149560900551453e-06</v>
      </c>
      <c r="AG143" t="n">
        <v>2.364583333333333</v>
      </c>
      <c r="AH143" t="n">
        <v>2155966.951365232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1.7622</v>
      </c>
      <c r="E144" t="n">
        <v>56.75</v>
      </c>
      <c r="F144" t="n">
        <v>53.06</v>
      </c>
      <c r="G144" t="n">
        <v>176.87</v>
      </c>
      <c r="H144" t="n">
        <v>2</v>
      </c>
      <c r="I144" t="n">
        <v>18</v>
      </c>
      <c r="J144" t="n">
        <v>324.76</v>
      </c>
      <c r="K144" t="n">
        <v>59.19</v>
      </c>
      <c r="L144" t="n">
        <v>36.5</v>
      </c>
      <c r="M144" t="n">
        <v>16</v>
      </c>
      <c r="N144" t="n">
        <v>99.06999999999999</v>
      </c>
      <c r="O144" t="n">
        <v>40288.55</v>
      </c>
      <c r="P144" t="n">
        <v>839.21</v>
      </c>
      <c r="Q144" t="n">
        <v>1367.23</v>
      </c>
      <c r="R144" t="n">
        <v>122.37</v>
      </c>
      <c r="S144" t="n">
        <v>104.26</v>
      </c>
      <c r="T144" t="n">
        <v>8149.7</v>
      </c>
      <c r="U144" t="n">
        <v>0.85</v>
      </c>
      <c r="V144" t="n">
        <v>0.9</v>
      </c>
      <c r="W144" t="n">
        <v>20.67</v>
      </c>
      <c r="X144" t="n">
        <v>0.49</v>
      </c>
      <c r="Y144" t="n">
        <v>1</v>
      </c>
      <c r="Z144" t="n">
        <v>10</v>
      </c>
      <c r="AA144" t="n">
        <v>1741.573023849159</v>
      </c>
      <c r="AB144" t="n">
        <v>2382.897044009645</v>
      </c>
      <c r="AC144" t="n">
        <v>2155.47669454637</v>
      </c>
      <c r="AD144" t="n">
        <v>1741573.023849159</v>
      </c>
      <c r="AE144" t="n">
        <v>2382897.044009645</v>
      </c>
      <c r="AF144" t="n">
        <v>2.149682889138965e-06</v>
      </c>
      <c r="AG144" t="n">
        <v>2.364583333333333</v>
      </c>
      <c r="AH144" t="n">
        <v>2155476.69454637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1.7623</v>
      </c>
      <c r="E145" t="n">
        <v>56.74</v>
      </c>
      <c r="F145" t="n">
        <v>53.06</v>
      </c>
      <c r="G145" t="n">
        <v>176.86</v>
      </c>
      <c r="H145" t="n">
        <v>2.01</v>
      </c>
      <c r="I145" t="n">
        <v>18</v>
      </c>
      <c r="J145" t="n">
        <v>325.34</v>
      </c>
      <c r="K145" t="n">
        <v>59.19</v>
      </c>
      <c r="L145" t="n">
        <v>36.75</v>
      </c>
      <c r="M145" t="n">
        <v>16</v>
      </c>
      <c r="N145" t="n">
        <v>99.40000000000001</v>
      </c>
      <c r="O145" t="n">
        <v>40359.5</v>
      </c>
      <c r="P145" t="n">
        <v>838.5</v>
      </c>
      <c r="Q145" t="n">
        <v>1367.19</v>
      </c>
      <c r="R145" t="n">
        <v>122.03</v>
      </c>
      <c r="S145" t="n">
        <v>104.26</v>
      </c>
      <c r="T145" t="n">
        <v>7978.93</v>
      </c>
      <c r="U145" t="n">
        <v>0.85</v>
      </c>
      <c r="V145" t="n">
        <v>0.9</v>
      </c>
      <c r="W145" t="n">
        <v>20.68</v>
      </c>
      <c r="X145" t="n">
        <v>0.48</v>
      </c>
      <c r="Y145" t="n">
        <v>1</v>
      </c>
      <c r="Z145" t="n">
        <v>10</v>
      </c>
      <c r="AA145" t="n">
        <v>1740.49707107841</v>
      </c>
      <c r="AB145" t="n">
        <v>2381.424877961022</v>
      </c>
      <c r="AC145" t="n">
        <v>2154.14502995923</v>
      </c>
      <c r="AD145" t="n">
        <v>1740497.071078411</v>
      </c>
      <c r="AE145" t="n">
        <v>2381424.877961022</v>
      </c>
      <c r="AF145" t="n">
        <v>2.149804877726477e-06</v>
      </c>
      <c r="AG145" t="n">
        <v>2.364166666666667</v>
      </c>
      <c r="AH145" t="n">
        <v>2154145.02995923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1.762</v>
      </c>
      <c r="E146" t="n">
        <v>56.75</v>
      </c>
      <c r="F146" t="n">
        <v>53.07</v>
      </c>
      <c r="G146" t="n">
        <v>176.89</v>
      </c>
      <c r="H146" t="n">
        <v>2.02</v>
      </c>
      <c r="I146" t="n">
        <v>18</v>
      </c>
      <c r="J146" t="n">
        <v>325.92</v>
      </c>
      <c r="K146" t="n">
        <v>59.19</v>
      </c>
      <c r="L146" t="n">
        <v>37</v>
      </c>
      <c r="M146" t="n">
        <v>16</v>
      </c>
      <c r="N146" t="n">
        <v>99.72</v>
      </c>
      <c r="O146" t="n">
        <v>40430.6</v>
      </c>
      <c r="P146" t="n">
        <v>838.11</v>
      </c>
      <c r="Q146" t="n">
        <v>1367.17</v>
      </c>
      <c r="R146" t="n">
        <v>122.53</v>
      </c>
      <c r="S146" t="n">
        <v>104.26</v>
      </c>
      <c r="T146" t="n">
        <v>8230.049999999999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1740.364492449407</v>
      </c>
      <c r="AB146" t="n">
        <v>2381.243478031863</v>
      </c>
      <c r="AC146" t="n">
        <v>2153.980942584712</v>
      </c>
      <c r="AD146" t="n">
        <v>1740364.492449407</v>
      </c>
      <c r="AE146" t="n">
        <v>2381243.478031863</v>
      </c>
      <c r="AF146" t="n">
        <v>2.149438911963941e-06</v>
      </c>
      <c r="AG146" t="n">
        <v>2.364583333333333</v>
      </c>
      <c r="AH146" t="n">
        <v>2153980.942584713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1.7618</v>
      </c>
      <c r="E147" t="n">
        <v>56.76</v>
      </c>
      <c r="F147" t="n">
        <v>53.07</v>
      </c>
      <c r="G147" t="n">
        <v>176.91</v>
      </c>
      <c r="H147" t="n">
        <v>2.03</v>
      </c>
      <c r="I147" t="n">
        <v>18</v>
      </c>
      <c r="J147" t="n">
        <v>326.49</v>
      </c>
      <c r="K147" t="n">
        <v>59.19</v>
      </c>
      <c r="L147" t="n">
        <v>37.25</v>
      </c>
      <c r="M147" t="n">
        <v>16</v>
      </c>
      <c r="N147" t="n">
        <v>100.05</v>
      </c>
      <c r="O147" t="n">
        <v>40501.85</v>
      </c>
      <c r="P147" t="n">
        <v>837.15</v>
      </c>
      <c r="Q147" t="n">
        <v>1367.15</v>
      </c>
      <c r="R147" t="n">
        <v>122.8</v>
      </c>
      <c r="S147" t="n">
        <v>104.26</v>
      </c>
      <c r="T147" t="n">
        <v>8366.040000000001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1739.245444517806</v>
      </c>
      <c r="AB147" t="n">
        <v>2379.712347282936</v>
      </c>
      <c r="AC147" t="n">
        <v>2152.595940805508</v>
      </c>
      <c r="AD147" t="n">
        <v>1739245.444517806</v>
      </c>
      <c r="AE147" t="n">
        <v>2379712.347282936</v>
      </c>
      <c r="AF147" t="n">
        <v>2.149194934788916e-06</v>
      </c>
      <c r="AG147" t="n">
        <v>2.365</v>
      </c>
      <c r="AH147" t="n">
        <v>2152595.940805508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1.7641</v>
      </c>
      <c r="E148" t="n">
        <v>56.69</v>
      </c>
      <c r="F148" t="n">
        <v>53.05</v>
      </c>
      <c r="G148" t="n">
        <v>187.24</v>
      </c>
      <c r="H148" t="n">
        <v>2.04</v>
      </c>
      <c r="I148" t="n">
        <v>17</v>
      </c>
      <c r="J148" t="n">
        <v>327.07</v>
      </c>
      <c r="K148" t="n">
        <v>59.19</v>
      </c>
      <c r="L148" t="n">
        <v>37.5</v>
      </c>
      <c r="M148" t="n">
        <v>15</v>
      </c>
      <c r="N148" t="n">
        <v>100.38</v>
      </c>
      <c r="O148" t="n">
        <v>40573.27</v>
      </c>
      <c r="P148" t="n">
        <v>836.53</v>
      </c>
      <c r="Q148" t="n">
        <v>1367.14</v>
      </c>
      <c r="R148" t="n">
        <v>121.82</v>
      </c>
      <c r="S148" t="n">
        <v>104.26</v>
      </c>
      <c r="T148" t="n">
        <v>7879.14</v>
      </c>
      <c r="U148" t="n">
        <v>0.86</v>
      </c>
      <c r="V148" t="n">
        <v>0.9</v>
      </c>
      <c r="W148" t="n">
        <v>20.68</v>
      </c>
      <c r="X148" t="n">
        <v>0.48</v>
      </c>
      <c r="Y148" t="n">
        <v>1</v>
      </c>
      <c r="Z148" t="n">
        <v>10</v>
      </c>
      <c r="AA148" t="n">
        <v>1735.918453551749</v>
      </c>
      <c r="AB148" t="n">
        <v>2375.160211466693</v>
      </c>
      <c r="AC148" t="n">
        <v>2148.478254442605</v>
      </c>
      <c r="AD148" t="n">
        <v>1735918.453551749</v>
      </c>
      <c r="AE148" t="n">
        <v>2375160.211466693</v>
      </c>
      <c r="AF148" t="n">
        <v>2.152000672301696e-06</v>
      </c>
      <c r="AG148" t="n">
        <v>2.362083333333333</v>
      </c>
      <c r="AH148" t="n">
        <v>2148478.254442605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1.7646</v>
      </c>
      <c r="E149" t="n">
        <v>56.67</v>
      </c>
      <c r="F149" t="n">
        <v>53.04</v>
      </c>
      <c r="G149" t="n">
        <v>187.18</v>
      </c>
      <c r="H149" t="n">
        <v>2.05</v>
      </c>
      <c r="I149" t="n">
        <v>17</v>
      </c>
      <c r="J149" t="n">
        <v>327.65</v>
      </c>
      <c r="K149" t="n">
        <v>59.19</v>
      </c>
      <c r="L149" t="n">
        <v>37.75</v>
      </c>
      <c r="M149" t="n">
        <v>15</v>
      </c>
      <c r="N149" t="n">
        <v>100.71</v>
      </c>
      <c r="O149" t="n">
        <v>40644.83</v>
      </c>
      <c r="P149" t="n">
        <v>836.55</v>
      </c>
      <c r="Q149" t="n">
        <v>1367.2</v>
      </c>
      <c r="R149" t="n">
        <v>121.52</v>
      </c>
      <c r="S149" t="n">
        <v>104.26</v>
      </c>
      <c r="T149" t="n">
        <v>7730.59</v>
      </c>
      <c r="U149" t="n">
        <v>0.86</v>
      </c>
      <c r="V149" t="n">
        <v>0.9</v>
      </c>
      <c r="W149" t="n">
        <v>20.67</v>
      </c>
      <c r="X149" t="n">
        <v>0.46</v>
      </c>
      <c r="Y149" t="n">
        <v>1</v>
      </c>
      <c r="Z149" t="n">
        <v>10</v>
      </c>
      <c r="AA149" t="n">
        <v>1735.346408694655</v>
      </c>
      <c r="AB149" t="n">
        <v>2374.377514456381</v>
      </c>
      <c r="AC149" t="n">
        <v>2147.770256936435</v>
      </c>
      <c r="AD149" t="n">
        <v>1735346.408694655</v>
      </c>
      <c r="AE149" t="n">
        <v>2374377.514456381</v>
      </c>
      <c r="AF149" t="n">
        <v>2.152610615239256e-06</v>
      </c>
      <c r="AG149" t="n">
        <v>2.36125</v>
      </c>
      <c r="AH149" t="n">
        <v>2147770.256936435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1.7649</v>
      </c>
      <c r="E150" t="n">
        <v>56.66</v>
      </c>
      <c r="F150" t="n">
        <v>53.02</v>
      </c>
      <c r="G150" t="n">
        <v>187.15</v>
      </c>
      <c r="H150" t="n">
        <v>2.06</v>
      </c>
      <c r="I150" t="n">
        <v>17</v>
      </c>
      <c r="J150" t="n">
        <v>328.23</v>
      </c>
      <c r="K150" t="n">
        <v>59.19</v>
      </c>
      <c r="L150" t="n">
        <v>38</v>
      </c>
      <c r="M150" t="n">
        <v>15</v>
      </c>
      <c r="N150" t="n">
        <v>101.04</v>
      </c>
      <c r="O150" t="n">
        <v>40716.56</v>
      </c>
      <c r="P150" t="n">
        <v>837.03</v>
      </c>
      <c r="Q150" t="n">
        <v>1367.15</v>
      </c>
      <c r="R150" t="n">
        <v>121.04</v>
      </c>
      <c r="S150" t="n">
        <v>104.26</v>
      </c>
      <c r="T150" t="n">
        <v>7492.28</v>
      </c>
      <c r="U150" t="n">
        <v>0.86</v>
      </c>
      <c r="V150" t="n">
        <v>0.9</v>
      </c>
      <c r="W150" t="n">
        <v>20.67</v>
      </c>
      <c r="X150" t="n">
        <v>0.45</v>
      </c>
      <c r="Y150" t="n">
        <v>1</v>
      </c>
      <c r="Z150" t="n">
        <v>10</v>
      </c>
      <c r="AA150" t="n">
        <v>1735.496625763463</v>
      </c>
      <c r="AB150" t="n">
        <v>2374.583048077033</v>
      </c>
      <c r="AC150" t="n">
        <v>2147.9561747168</v>
      </c>
      <c r="AD150" t="n">
        <v>1735496.625763463</v>
      </c>
      <c r="AE150" t="n">
        <v>2374583.048077033</v>
      </c>
      <c r="AF150" t="n">
        <v>2.152976581001793e-06</v>
      </c>
      <c r="AG150" t="n">
        <v>2.360833333333333</v>
      </c>
      <c r="AH150" t="n">
        <v>2147956.1747168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1.765</v>
      </c>
      <c r="E151" t="n">
        <v>56.66</v>
      </c>
      <c r="F151" t="n">
        <v>53.02</v>
      </c>
      <c r="G151" t="n">
        <v>187.13</v>
      </c>
      <c r="H151" t="n">
        <v>2.07</v>
      </c>
      <c r="I151" t="n">
        <v>17</v>
      </c>
      <c r="J151" t="n">
        <v>328.82</v>
      </c>
      <c r="K151" t="n">
        <v>59.19</v>
      </c>
      <c r="L151" t="n">
        <v>38.25</v>
      </c>
      <c r="M151" t="n">
        <v>15</v>
      </c>
      <c r="N151" t="n">
        <v>101.37</v>
      </c>
      <c r="O151" t="n">
        <v>40788.44</v>
      </c>
      <c r="P151" t="n">
        <v>837.6900000000001</v>
      </c>
      <c r="Q151" t="n">
        <v>1367.19</v>
      </c>
      <c r="R151" t="n">
        <v>120.95</v>
      </c>
      <c r="S151" t="n">
        <v>104.26</v>
      </c>
      <c r="T151" t="n">
        <v>7443.93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1736.304113401393</v>
      </c>
      <c r="AB151" t="n">
        <v>2375.687888287088</v>
      </c>
      <c r="AC151" t="n">
        <v>2148.955570527861</v>
      </c>
      <c r="AD151" t="n">
        <v>1736304.113401393</v>
      </c>
      <c r="AE151" t="n">
        <v>2375687.888287088</v>
      </c>
      <c r="AF151" t="n">
        <v>2.153098569589305e-06</v>
      </c>
      <c r="AG151" t="n">
        <v>2.360833333333333</v>
      </c>
      <c r="AH151" t="n">
        <v>2148955.570527861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1.7647</v>
      </c>
      <c r="E152" t="n">
        <v>56.67</v>
      </c>
      <c r="F152" t="n">
        <v>53.03</v>
      </c>
      <c r="G152" t="n">
        <v>187.17</v>
      </c>
      <c r="H152" t="n">
        <v>2.08</v>
      </c>
      <c r="I152" t="n">
        <v>17</v>
      </c>
      <c r="J152" t="n">
        <v>329.4</v>
      </c>
      <c r="K152" t="n">
        <v>59.19</v>
      </c>
      <c r="L152" t="n">
        <v>38.5</v>
      </c>
      <c r="M152" t="n">
        <v>15</v>
      </c>
      <c r="N152" t="n">
        <v>101.71</v>
      </c>
      <c r="O152" t="n">
        <v>40860.49</v>
      </c>
      <c r="P152" t="n">
        <v>837.23</v>
      </c>
      <c r="Q152" t="n">
        <v>1367.19</v>
      </c>
      <c r="R152" t="n">
        <v>121.25</v>
      </c>
      <c r="S152" t="n">
        <v>104.26</v>
      </c>
      <c r="T152" t="n">
        <v>7595.67</v>
      </c>
      <c r="U152" t="n">
        <v>0.86</v>
      </c>
      <c r="V152" t="n">
        <v>0.9</v>
      </c>
      <c r="W152" t="n">
        <v>20.67</v>
      </c>
      <c r="X152" t="n">
        <v>0.46</v>
      </c>
      <c r="Y152" t="n">
        <v>1</v>
      </c>
      <c r="Z152" t="n">
        <v>10</v>
      </c>
      <c r="AA152" t="n">
        <v>1736.075096611636</v>
      </c>
      <c r="AB152" t="n">
        <v>2375.374537411835</v>
      </c>
      <c r="AC152" t="n">
        <v>2148.672125420352</v>
      </c>
      <c r="AD152" t="n">
        <v>1736075.096611636</v>
      </c>
      <c r="AE152" t="n">
        <v>2375374.537411835</v>
      </c>
      <c r="AF152" t="n">
        <v>2.152732603826768e-06</v>
      </c>
      <c r="AG152" t="n">
        <v>2.36125</v>
      </c>
      <c r="AH152" t="n">
        <v>2148672.125420352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1.7645</v>
      </c>
      <c r="E153" t="n">
        <v>56.67</v>
      </c>
      <c r="F153" t="n">
        <v>53.04</v>
      </c>
      <c r="G153" t="n">
        <v>187.19</v>
      </c>
      <c r="H153" t="n">
        <v>2.09</v>
      </c>
      <c r="I153" t="n">
        <v>17</v>
      </c>
      <c r="J153" t="n">
        <v>329.99</v>
      </c>
      <c r="K153" t="n">
        <v>59.19</v>
      </c>
      <c r="L153" t="n">
        <v>38.75</v>
      </c>
      <c r="M153" t="n">
        <v>15</v>
      </c>
      <c r="N153" t="n">
        <v>102.04</v>
      </c>
      <c r="O153" t="n">
        <v>40932.69</v>
      </c>
      <c r="P153" t="n">
        <v>837.37</v>
      </c>
      <c r="Q153" t="n">
        <v>1367.28</v>
      </c>
      <c r="R153" t="n">
        <v>121.55</v>
      </c>
      <c r="S153" t="n">
        <v>104.26</v>
      </c>
      <c r="T153" t="n">
        <v>7744.39</v>
      </c>
      <c r="U153" t="n">
        <v>0.86</v>
      </c>
      <c r="V153" t="n">
        <v>0.9</v>
      </c>
      <c r="W153" t="n">
        <v>20.67</v>
      </c>
      <c r="X153" t="n">
        <v>0.46</v>
      </c>
      <c r="Y153" t="n">
        <v>1</v>
      </c>
      <c r="Z153" t="n">
        <v>10</v>
      </c>
      <c r="AA153" t="n">
        <v>1736.567359842776</v>
      </c>
      <c r="AB153" t="n">
        <v>2376.048073681804</v>
      </c>
      <c r="AC153" t="n">
        <v>2149.281380334028</v>
      </c>
      <c r="AD153" t="n">
        <v>1736567.359842776</v>
      </c>
      <c r="AE153" t="n">
        <v>2376048.073681803</v>
      </c>
      <c r="AF153" t="n">
        <v>2.152488626651745e-06</v>
      </c>
      <c r="AG153" t="n">
        <v>2.36125</v>
      </c>
      <c r="AH153" t="n">
        <v>2149281.380334028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1.7648</v>
      </c>
      <c r="E154" t="n">
        <v>56.66</v>
      </c>
      <c r="F154" t="n">
        <v>53.03</v>
      </c>
      <c r="G154" t="n">
        <v>187.16</v>
      </c>
      <c r="H154" t="n">
        <v>2.1</v>
      </c>
      <c r="I154" t="n">
        <v>17</v>
      </c>
      <c r="J154" t="n">
        <v>330.57</v>
      </c>
      <c r="K154" t="n">
        <v>59.19</v>
      </c>
      <c r="L154" t="n">
        <v>39</v>
      </c>
      <c r="M154" t="n">
        <v>15</v>
      </c>
      <c r="N154" t="n">
        <v>102.38</v>
      </c>
      <c r="O154" t="n">
        <v>41005.06</v>
      </c>
      <c r="P154" t="n">
        <v>836.83</v>
      </c>
      <c r="Q154" t="n">
        <v>1367.2</v>
      </c>
      <c r="R154" t="n">
        <v>121.07</v>
      </c>
      <c r="S154" t="n">
        <v>104.26</v>
      </c>
      <c r="T154" t="n">
        <v>7505.51</v>
      </c>
      <c r="U154" t="n">
        <v>0.86</v>
      </c>
      <c r="V154" t="n">
        <v>0.9</v>
      </c>
      <c r="W154" t="n">
        <v>20.67</v>
      </c>
      <c r="X154" t="n">
        <v>0.45</v>
      </c>
      <c r="Y154" t="n">
        <v>1</v>
      </c>
      <c r="Z154" t="n">
        <v>10</v>
      </c>
      <c r="AA154" t="n">
        <v>1735.42582512032</v>
      </c>
      <c r="AB154" t="n">
        <v>2374.48617551358</v>
      </c>
      <c r="AC154" t="n">
        <v>2147.868547534842</v>
      </c>
      <c r="AD154" t="n">
        <v>1735425.82512032</v>
      </c>
      <c r="AE154" t="n">
        <v>2374486.17551358</v>
      </c>
      <c r="AF154" t="n">
        <v>2.152854592414281e-06</v>
      </c>
      <c r="AG154" t="n">
        <v>2.360833333333333</v>
      </c>
      <c r="AH154" t="n">
        <v>2147868.547534842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1.7646</v>
      </c>
      <c r="E155" t="n">
        <v>56.67</v>
      </c>
      <c r="F155" t="n">
        <v>53.04</v>
      </c>
      <c r="G155" t="n">
        <v>187.18</v>
      </c>
      <c r="H155" t="n">
        <v>2.11</v>
      </c>
      <c r="I155" t="n">
        <v>17</v>
      </c>
      <c r="J155" t="n">
        <v>331.16</v>
      </c>
      <c r="K155" t="n">
        <v>59.19</v>
      </c>
      <c r="L155" t="n">
        <v>39.25</v>
      </c>
      <c r="M155" t="n">
        <v>15</v>
      </c>
      <c r="N155" t="n">
        <v>102.72</v>
      </c>
      <c r="O155" t="n">
        <v>41077.58</v>
      </c>
      <c r="P155" t="n">
        <v>834.9299999999999</v>
      </c>
      <c r="Q155" t="n">
        <v>1367.16</v>
      </c>
      <c r="R155" t="n">
        <v>121.45</v>
      </c>
      <c r="S155" t="n">
        <v>104.26</v>
      </c>
      <c r="T155" t="n">
        <v>7695.16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1733.125956372197</v>
      </c>
      <c r="AB155" t="n">
        <v>2371.33939362935</v>
      </c>
      <c r="AC155" t="n">
        <v>2145.022090097107</v>
      </c>
      <c r="AD155" t="n">
        <v>1733125.956372197</v>
      </c>
      <c r="AE155" t="n">
        <v>2371339.39362935</v>
      </c>
      <c r="AF155" t="n">
        <v>2.152610615239256e-06</v>
      </c>
      <c r="AG155" t="n">
        <v>2.36125</v>
      </c>
      <c r="AH155" t="n">
        <v>2145022.090097107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1.7647</v>
      </c>
      <c r="E156" t="n">
        <v>56.67</v>
      </c>
      <c r="F156" t="n">
        <v>53.03</v>
      </c>
      <c r="G156" t="n">
        <v>187.16</v>
      </c>
      <c r="H156" t="n">
        <v>2.12</v>
      </c>
      <c r="I156" t="n">
        <v>17</v>
      </c>
      <c r="J156" t="n">
        <v>331.75</v>
      </c>
      <c r="K156" t="n">
        <v>59.19</v>
      </c>
      <c r="L156" t="n">
        <v>39.5</v>
      </c>
      <c r="M156" t="n">
        <v>15</v>
      </c>
      <c r="N156" t="n">
        <v>103.06</v>
      </c>
      <c r="O156" t="n">
        <v>41150.28</v>
      </c>
      <c r="P156" t="n">
        <v>834.51</v>
      </c>
      <c r="Q156" t="n">
        <v>1367.18</v>
      </c>
      <c r="R156" t="n">
        <v>121.38</v>
      </c>
      <c r="S156" t="n">
        <v>104.26</v>
      </c>
      <c r="T156" t="n">
        <v>7663.67</v>
      </c>
      <c r="U156" t="n">
        <v>0.86</v>
      </c>
      <c r="V156" t="n">
        <v>0.9</v>
      </c>
      <c r="W156" t="n">
        <v>20.67</v>
      </c>
      <c r="X156" t="n">
        <v>0.45</v>
      </c>
      <c r="Y156" t="n">
        <v>1</v>
      </c>
      <c r="Z156" t="n">
        <v>10</v>
      </c>
      <c r="AA156" t="n">
        <v>1732.347141012729</v>
      </c>
      <c r="AB156" t="n">
        <v>2370.273784095618</v>
      </c>
      <c r="AC156" t="n">
        <v>2144.058180841681</v>
      </c>
      <c r="AD156" t="n">
        <v>1732347.141012729</v>
      </c>
      <c r="AE156" t="n">
        <v>2370273.784095618</v>
      </c>
      <c r="AF156" t="n">
        <v>2.152732603826768e-06</v>
      </c>
      <c r="AG156" t="n">
        <v>2.36125</v>
      </c>
      <c r="AH156" t="n">
        <v>2144058.180841682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1.767</v>
      </c>
      <c r="E157" t="n">
        <v>56.59</v>
      </c>
      <c r="F157" t="n">
        <v>53.01</v>
      </c>
      <c r="G157" t="n">
        <v>198.77</v>
      </c>
      <c r="H157" t="n">
        <v>2.13</v>
      </c>
      <c r="I157" t="n">
        <v>16</v>
      </c>
      <c r="J157" t="n">
        <v>332.34</v>
      </c>
      <c r="K157" t="n">
        <v>59.19</v>
      </c>
      <c r="L157" t="n">
        <v>39.75</v>
      </c>
      <c r="M157" t="n">
        <v>14</v>
      </c>
      <c r="N157" t="n">
        <v>103.4</v>
      </c>
      <c r="O157" t="n">
        <v>41223.13</v>
      </c>
      <c r="P157" t="n">
        <v>833.34</v>
      </c>
      <c r="Q157" t="n">
        <v>1367.19</v>
      </c>
      <c r="R157" t="n">
        <v>120.5</v>
      </c>
      <c r="S157" t="n">
        <v>104.26</v>
      </c>
      <c r="T157" t="n">
        <v>7225.63</v>
      </c>
      <c r="U157" t="n">
        <v>0.87</v>
      </c>
      <c r="V157" t="n">
        <v>0.9</v>
      </c>
      <c r="W157" t="n">
        <v>20.67</v>
      </c>
      <c r="X157" t="n">
        <v>0.43</v>
      </c>
      <c r="Y157" t="n">
        <v>1</v>
      </c>
      <c r="Z157" t="n">
        <v>10</v>
      </c>
      <c r="AA157" t="n">
        <v>1728.277566877612</v>
      </c>
      <c r="AB157" t="n">
        <v>2364.705613227011</v>
      </c>
      <c r="AC157" t="n">
        <v>2139.021428385797</v>
      </c>
      <c r="AD157" t="n">
        <v>1728277.566877612</v>
      </c>
      <c r="AE157" t="n">
        <v>2364705.613227011</v>
      </c>
      <c r="AF157" t="n">
        <v>2.155538341339548e-06</v>
      </c>
      <c r="AG157" t="n">
        <v>2.357916666666667</v>
      </c>
      <c r="AH157" t="n">
        <v>2139021.428385797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1.7669</v>
      </c>
      <c r="E158" t="n">
        <v>56.6</v>
      </c>
      <c r="F158" t="n">
        <v>53.01</v>
      </c>
      <c r="G158" t="n">
        <v>198.79</v>
      </c>
      <c r="H158" t="n">
        <v>2.14</v>
      </c>
      <c r="I158" t="n">
        <v>16</v>
      </c>
      <c r="J158" t="n">
        <v>332.93</v>
      </c>
      <c r="K158" t="n">
        <v>59.19</v>
      </c>
      <c r="L158" t="n">
        <v>40</v>
      </c>
      <c r="M158" t="n">
        <v>14</v>
      </c>
      <c r="N158" t="n">
        <v>103.74</v>
      </c>
      <c r="O158" t="n">
        <v>41296.16</v>
      </c>
      <c r="P158" t="n">
        <v>834.6799999999999</v>
      </c>
      <c r="Q158" t="n">
        <v>1367.25</v>
      </c>
      <c r="R158" t="n">
        <v>120.74</v>
      </c>
      <c r="S158" t="n">
        <v>104.26</v>
      </c>
      <c r="T158" t="n">
        <v>7345.77</v>
      </c>
      <c r="U158" t="n">
        <v>0.86</v>
      </c>
      <c r="V158" t="n">
        <v>0.9</v>
      </c>
      <c r="W158" t="n">
        <v>20.66</v>
      </c>
      <c r="X158" t="n">
        <v>0.43</v>
      </c>
      <c r="Y158" t="n">
        <v>1</v>
      </c>
      <c r="Z158" t="n">
        <v>10</v>
      </c>
      <c r="AA158" t="n">
        <v>1730.212365567357</v>
      </c>
      <c r="AB158" t="n">
        <v>2367.352890151613</v>
      </c>
      <c r="AC158" t="n">
        <v>2141.416052916192</v>
      </c>
      <c r="AD158" t="n">
        <v>1730212.365567357</v>
      </c>
      <c r="AE158" t="n">
        <v>2367352.890151613</v>
      </c>
      <c r="AF158" t="n">
        <v>2.155416352752036e-06</v>
      </c>
      <c r="AG158" t="n">
        <v>2.358333333333333</v>
      </c>
      <c r="AH158" t="n">
        <v>2141416.052916192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8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1.0903</v>
      </c>
      <c r="E2" t="n">
        <v>91.72</v>
      </c>
      <c r="F2" t="n">
        <v>70.73999999999999</v>
      </c>
      <c r="G2" t="n">
        <v>6.94</v>
      </c>
      <c r="H2" t="n">
        <v>0.12</v>
      </c>
      <c r="I2" t="n">
        <v>612</v>
      </c>
      <c r="J2" t="n">
        <v>150.44</v>
      </c>
      <c r="K2" t="n">
        <v>49.1</v>
      </c>
      <c r="L2" t="n">
        <v>1</v>
      </c>
      <c r="M2" t="n">
        <v>610</v>
      </c>
      <c r="N2" t="n">
        <v>25.34</v>
      </c>
      <c r="O2" t="n">
        <v>18787.76</v>
      </c>
      <c r="P2" t="n">
        <v>847.58</v>
      </c>
      <c r="Q2" t="n">
        <v>1370.27</v>
      </c>
      <c r="R2" t="n">
        <v>697.53</v>
      </c>
      <c r="S2" t="n">
        <v>104.26</v>
      </c>
      <c r="T2" t="n">
        <v>292761.57</v>
      </c>
      <c r="U2" t="n">
        <v>0.15</v>
      </c>
      <c r="V2" t="n">
        <v>0.68</v>
      </c>
      <c r="W2" t="n">
        <v>21.65</v>
      </c>
      <c r="X2" t="n">
        <v>18.1</v>
      </c>
      <c r="Y2" t="n">
        <v>1</v>
      </c>
      <c r="Z2" t="n">
        <v>10</v>
      </c>
      <c r="AA2" t="n">
        <v>2893.82506550085</v>
      </c>
      <c r="AB2" t="n">
        <v>3959.459121170126</v>
      </c>
      <c r="AC2" t="n">
        <v>3581.573899781279</v>
      </c>
      <c r="AD2" t="n">
        <v>2893825.06550085</v>
      </c>
      <c r="AE2" t="n">
        <v>3959459.121170126</v>
      </c>
      <c r="AF2" t="n">
        <v>1.660437785366546e-06</v>
      </c>
      <c r="AG2" t="n">
        <v>3.821666666666667</v>
      </c>
      <c r="AH2" t="n">
        <v>3581573.899781279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1.2167</v>
      </c>
      <c r="E3" t="n">
        <v>82.19</v>
      </c>
      <c r="F3" t="n">
        <v>65.98</v>
      </c>
      <c r="G3" t="n">
        <v>8.68</v>
      </c>
      <c r="H3" t="n">
        <v>0.15</v>
      </c>
      <c r="I3" t="n">
        <v>456</v>
      </c>
      <c r="J3" t="n">
        <v>150.78</v>
      </c>
      <c r="K3" t="n">
        <v>49.1</v>
      </c>
      <c r="L3" t="n">
        <v>1.25</v>
      </c>
      <c r="M3" t="n">
        <v>454</v>
      </c>
      <c r="N3" t="n">
        <v>25.44</v>
      </c>
      <c r="O3" t="n">
        <v>18830.65</v>
      </c>
      <c r="P3" t="n">
        <v>789.66</v>
      </c>
      <c r="Q3" t="n">
        <v>1369.14</v>
      </c>
      <c r="R3" t="n">
        <v>542.58</v>
      </c>
      <c r="S3" t="n">
        <v>104.26</v>
      </c>
      <c r="T3" t="n">
        <v>216063.86</v>
      </c>
      <c r="U3" t="n">
        <v>0.19</v>
      </c>
      <c r="V3" t="n">
        <v>0.73</v>
      </c>
      <c r="W3" t="n">
        <v>21.39</v>
      </c>
      <c r="X3" t="n">
        <v>13.36</v>
      </c>
      <c r="Y3" t="n">
        <v>1</v>
      </c>
      <c r="Z3" t="n">
        <v>10</v>
      </c>
      <c r="AA3" t="n">
        <v>2419.310412069435</v>
      </c>
      <c r="AB3" t="n">
        <v>3310.207238236173</v>
      </c>
      <c r="AC3" t="n">
        <v>2994.285705323827</v>
      </c>
      <c r="AD3" t="n">
        <v>2419310.412069435</v>
      </c>
      <c r="AE3" t="n">
        <v>3310207.238236174</v>
      </c>
      <c r="AF3" t="n">
        <v>1.852934654182772e-06</v>
      </c>
      <c r="AG3" t="n">
        <v>3.424583333333333</v>
      </c>
      <c r="AH3" t="n">
        <v>2994285.705323827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1.3062</v>
      </c>
      <c r="E4" t="n">
        <v>76.56</v>
      </c>
      <c r="F4" t="n">
        <v>63.19</v>
      </c>
      <c r="G4" t="n">
        <v>10.44</v>
      </c>
      <c r="H4" t="n">
        <v>0.18</v>
      </c>
      <c r="I4" t="n">
        <v>363</v>
      </c>
      <c r="J4" t="n">
        <v>151.13</v>
      </c>
      <c r="K4" t="n">
        <v>49.1</v>
      </c>
      <c r="L4" t="n">
        <v>1.5</v>
      </c>
      <c r="M4" t="n">
        <v>361</v>
      </c>
      <c r="N4" t="n">
        <v>25.54</v>
      </c>
      <c r="O4" t="n">
        <v>18873.58</v>
      </c>
      <c r="P4" t="n">
        <v>755.21</v>
      </c>
      <c r="Q4" t="n">
        <v>1368.81</v>
      </c>
      <c r="R4" t="n">
        <v>450.47</v>
      </c>
      <c r="S4" t="n">
        <v>104.26</v>
      </c>
      <c r="T4" t="n">
        <v>170476.79</v>
      </c>
      <c r="U4" t="n">
        <v>0.23</v>
      </c>
      <c r="V4" t="n">
        <v>0.76</v>
      </c>
      <c r="W4" t="n">
        <v>21.26</v>
      </c>
      <c r="X4" t="n">
        <v>10.58</v>
      </c>
      <c r="Y4" t="n">
        <v>1</v>
      </c>
      <c r="Z4" t="n">
        <v>10</v>
      </c>
      <c r="AA4" t="n">
        <v>2157.74720579997</v>
      </c>
      <c r="AB4" t="n">
        <v>2952.324920063847</v>
      </c>
      <c r="AC4" t="n">
        <v>2670.559173307004</v>
      </c>
      <c r="AD4" t="n">
        <v>2157747.20579997</v>
      </c>
      <c r="AE4" t="n">
        <v>2952324.920063848</v>
      </c>
      <c r="AF4" t="n">
        <v>1.989235838985401e-06</v>
      </c>
      <c r="AG4" t="n">
        <v>3.19</v>
      </c>
      <c r="AH4" t="n">
        <v>2670559.173307003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1.3722</v>
      </c>
      <c r="E5" t="n">
        <v>72.88</v>
      </c>
      <c r="F5" t="n">
        <v>61.37</v>
      </c>
      <c r="G5" t="n">
        <v>12.19</v>
      </c>
      <c r="H5" t="n">
        <v>0.2</v>
      </c>
      <c r="I5" t="n">
        <v>302</v>
      </c>
      <c r="J5" t="n">
        <v>151.48</v>
      </c>
      <c r="K5" t="n">
        <v>49.1</v>
      </c>
      <c r="L5" t="n">
        <v>1.75</v>
      </c>
      <c r="M5" t="n">
        <v>300</v>
      </c>
      <c r="N5" t="n">
        <v>25.64</v>
      </c>
      <c r="O5" t="n">
        <v>18916.54</v>
      </c>
      <c r="P5" t="n">
        <v>732.26</v>
      </c>
      <c r="Q5" t="n">
        <v>1368.62</v>
      </c>
      <c r="R5" t="n">
        <v>392.02</v>
      </c>
      <c r="S5" t="n">
        <v>104.26</v>
      </c>
      <c r="T5" t="n">
        <v>141557.53</v>
      </c>
      <c r="U5" t="n">
        <v>0.27</v>
      </c>
      <c r="V5" t="n">
        <v>0.78</v>
      </c>
      <c r="W5" t="n">
        <v>21.14</v>
      </c>
      <c r="X5" t="n">
        <v>8.76</v>
      </c>
      <c r="Y5" t="n">
        <v>1</v>
      </c>
      <c r="Z5" t="n">
        <v>10</v>
      </c>
      <c r="AA5" t="n">
        <v>1993.648722583311</v>
      </c>
      <c r="AB5" t="n">
        <v>2727.798135812674</v>
      </c>
      <c r="AC5" t="n">
        <v>2467.460910219441</v>
      </c>
      <c r="AD5" t="n">
        <v>1993648.722583311</v>
      </c>
      <c r="AE5" t="n">
        <v>2727798.135812674</v>
      </c>
      <c r="AF5" t="n">
        <v>2.089748444538177e-06</v>
      </c>
      <c r="AG5" t="n">
        <v>3.036666666666667</v>
      </c>
      <c r="AH5" t="n">
        <v>2467460.910219441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1.424</v>
      </c>
      <c r="E6" t="n">
        <v>70.23</v>
      </c>
      <c r="F6" t="n">
        <v>60.07</v>
      </c>
      <c r="G6" t="n">
        <v>13.97</v>
      </c>
      <c r="H6" t="n">
        <v>0.23</v>
      </c>
      <c r="I6" t="n">
        <v>258</v>
      </c>
      <c r="J6" t="n">
        <v>151.83</v>
      </c>
      <c r="K6" t="n">
        <v>49.1</v>
      </c>
      <c r="L6" t="n">
        <v>2</v>
      </c>
      <c r="M6" t="n">
        <v>256</v>
      </c>
      <c r="N6" t="n">
        <v>25.73</v>
      </c>
      <c r="O6" t="n">
        <v>18959.54</v>
      </c>
      <c r="P6" t="n">
        <v>715.47</v>
      </c>
      <c r="Q6" t="n">
        <v>1368.2</v>
      </c>
      <c r="R6" t="n">
        <v>349.6</v>
      </c>
      <c r="S6" t="n">
        <v>104.26</v>
      </c>
      <c r="T6" t="n">
        <v>120567.05</v>
      </c>
      <c r="U6" t="n">
        <v>0.3</v>
      </c>
      <c r="V6" t="n">
        <v>0.8</v>
      </c>
      <c r="W6" t="n">
        <v>21.07</v>
      </c>
      <c r="X6" t="n">
        <v>7.47</v>
      </c>
      <c r="Y6" t="n">
        <v>1</v>
      </c>
      <c r="Z6" t="n">
        <v>10</v>
      </c>
      <c r="AA6" t="n">
        <v>1878.840721588596</v>
      </c>
      <c r="AB6" t="n">
        <v>2570.712763880169</v>
      </c>
      <c r="AC6" t="n">
        <v>2325.36754571347</v>
      </c>
      <c r="AD6" t="n">
        <v>1878840.721588596</v>
      </c>
      <c r="AE6" t="n">
        <v>2570712.763880169</v>
      </c>
      <c r="AF6" t="n">
        <v>2.168635610714447e-06</v>
      </c>
      <c r="AG6" t="n">
        <v>2.92625</v>
      </c>
      <c r="AH6" t="n">
        <v>2325367.54571347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1.4658</v>
      </c>
      <c r="E7" t="n">
        <v>68.22</v>
      </c>
      <c r="F7" t="n">
        <v>59.07</v>
      </c>
      <c r="G7" t="n">
        <v>15.75</v>
      </c>
      <c r="H7" t="n">
        <v>0.26</v>
      </c>
      <c r="I7" t="n">
        <v>225</v>
      </c>
      <c r="J7" t="n">
        <v>152.18</v>
      </c>
      <c r="K7" t="n">
        <v>49.1</v>
      </c>
      <c r="L7" t="n">
        <v>2.25</v>
      </c>
      <c r="M7" t="n">
        <v>223</v>
      </c>
      <c r="N7" t="n">
        <v>25.83</v>
      </c>
      <c r="O7" t="n">
        <v>19002.56</v>
      </c>
      <c r="P7" t="n">
        <v>702.39</v>
      </c>
      <c r="Q7" t="n">
        <v>1368.26</v>
      </c>
      <c r="R7" t="n">
        <v>317.19</v>
      </c>
      <c r="S7" t="n">
        <v>104.26</v>
      </c>
      <c r="T7" t="n">
        <v>104523.76</v>
      </c>
      <c r="U7" t="n">
        <v>0.33</v>
      </c>
      <c r="V7" t="n">
        <v>0.8100000000000001</v>
      </c>
      <c r="W7" t="n">
        <v>21.02</v>
      </c>
      <c r="X7" t="n">
        <v>6.47</v>
      </c>
      <c r="Y7" t="n">
        <v>1</v>
      </c>
      <c r="Z7" t="n">
        <v>10</v>
      </c>
      <c r="AA7" t="n">
        <v>1793.462032906175</v>
      </c>
      <c r="AB7" t="n">
        <v>2453.893875382972</v>
      </c>
      <c r="AC7" t="n">
        <v>2219.697687978105</v>
      </c>
      <c r="AD7" t="n">
        <v>1793462.032906175</v>
      </c>
      <c r="AE7" t="n">
        <v>2453893.875382972</v>
      </c>
      <c r="AF7" t="n">
        <v>2.232293594231205e-06</v>
      </c>
      <c r="AG7" t="n">
        <v>2.8425</v>
      </c>
      <c r="AH7" t="n">
        <v>2219697.687978106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1.4986</v>
      </c>
      <c r="E8" t="n">
        <v>66.73</v>
      </c>
      <c r="F8" t="n">
        <v>58.34</v>
      </c>
      <c r="G8" t="n">
        <v>17.5</v>
      </c>
      <c r="H8" t="n">
        <v>0.29</v>
      </c>
      <c r="I8" t="n">
        <v>200</v>
      </c>
      <c r="J8" t="n">
        <v>152.53</v>
      </c>
      <c r="K8" t="n">
        <v>49.1</v>
      </c>
      <c r="L8" t="n">
        <v>2.5</v>
      </c>
      <c r="M8" t="n">
        <v>198</v>
      </c>
      <c r="N8" t="n">
        <v>25.93</v>
      </c>
      <c r="O8" t="n">
        <v>19045.63</v>
      </c>
      <c r="P8" t="n">
        <v>692.38</v>
      </c>
      <c r="Q8" t="n">
        <v>1368.16</v>
      </c>
      <c r="R8" t="n">
        <v>293.63</v>
      </c>
      <c r="S8" t="n">
        <v>104.26</v>
      </c>
      <c r="T8" t="n">
        <v>92871.56</v>
      </c>
      <c r="U8" t="n">
        <v>0.36</v>
      </c>
      <c r="V8" t="n">
        <v>0.82</v>
      </c>
      <c r="W8" t="n">
        <v>20.97</v>
      </c>
      <c r="X8" t="n">
        <v>5.75</v>
      </c>
      <c r="Y8" t="n">
        <v>1</v>
      </c>
      <c r="Z8" t="n">
        <v>10</v>
      </c>
      <c r="AA8" t="n">
        <v>1730.762971072631</v>
      </c>
      <c r="AB8" t="n">
        <v>2368.10625289493</v>
      </c>
      <c r="AC8" t="n">
        <v>2142.097515776638</v>
      </c>
      <c r="AD8" t="n">
        <v>1730762.971072631</v>
      </c>
      <c r="AE8" t="n">
        <v>2368106.25289493</v>
      </c>
      <c r="AF8" t="n">
        <v>2.282245313354403e-06</v>
      </c>
      <c r="AG8" t="n">
        <v>2.780416666666667</v>
      </c>
      <c r="AH8" t="n">
        <v>2142097.515776638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1.5262</v>
      </c>
      <c r="E9" t="n">
        <v>65.52</v>
      </c>
      <c r="F9" t="n">
        <v>57.75</v>
      </c>
      <c r="G9" t="n">
        <v>19.25</v>
      </c>
      <c r="H9" t="n">
        <v>0.32</v>
      </c>
      <c r="I9" t="n">
        <v>180</v>
      </c>
      <c r="J9" t="n">
        <v>152.88</v>
      </c>
      <c r="K9" t="n">
        <v>49.1</v>
      </c>
      <c r="L9" t="n">
        <v>2.75</v>
      </c>
      <c r="M9" t="n">
        <v>178</v>
      </c>
      <c r="N9" t="n">
        <v>26.03</v>
      </c>
      <c r="O9" t="n">
        <v>19088.72</v>
      </c>
      <c r="P9" t="n">
        <v>684.16</v>
      </c>
      <c r="Q9" t="n">
        <v>1367.95</v>
      </c>
      <c r="R9" t="n">
        <v>274.43</v>
      </c>
      <c r="S9" t="n">
        <v>104.26</v>
      </c>
      <c r="T9" t="n">
        <v>83370.89999999999</v>
      </c>
      <c r="U9" t="n">
        <v>0.38</v>
      </c>
      <c r="V9" t="n">
        <v>0.83</v>
      </c>
      <c r="W9" t="n">
        <v>20.93</v>
      </c>
      <c r="X9" t="n">
        <v>5.15</v>
      </c>
      <c r="Y9" t="n">
        <v>1</v>
      </c>
      <c r="Z9" t="n">
        <v>10</v>
      </c>
      <c r="AA9" t="n">
        <v>1680.650482173964</v>
      </c>
      <c r="AB9" t="n">
        <v>2299.540134776795</v>
      </c>
      <c r="AC9" t="n">
        <v>2080.075251738546</v>
      </c>
      <c r="AD9" t="n">
        <v>1680650.482173964</v>
      </c>
      <c r="AE9" t="n">
        <v>2299540.134776795</v>
      </c>
      <c r="AF9" t="n">
        <v>2.324277857494655e-06</v>
      </c>
      <c r="AG9" t="n">
        <v>2.73</v>
      </c>
      <c r="AH9" t="n">
        <v>2080075.251738546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1.5494</v>
      </c>
      <c r="E10" t="n">
        <v>64.54000000000001</v>
      </c>
      <c r="F10" t="n">
        <v>57.28</v>
      </c>
      <c r="G10" t="n">
        <v>21.09</v>
      </c>
      <c r="H10" t="n">
        <v>0.35</v>
      </c>
      <c r="I10" t="n">
        <v>163</v>
      </c>
      <c r="J10" t="n">
        <v>153.23</v>
      </c>
      <c r="K10" t="n">
        <v>49.1</v>
      </c>
      <c r="L10" t="n">
        <v>3</v>
      </c>
      <c r="M10" t="n">
        <v>161</v>
      </c>
      <c r="N10" t="n">
        <v>26.13</v>
      </c>
      <c r="O10" t="n">
        <v>19131.85</v>
      </c>
      <c r="P10" t="n">
        <v>677.21</v>
      </c>
      <c r="Q10" t="n">
        <v>1367.89</v>
      </c>
      <c r="R10" t="n">
        <v>258.52</v>
      </c>
      <c r="S10" t="n">
        <v>104.26</v>
      </c>
      <c r="T10" t="n">
        <v>75499.95</v>
      </c>
      <c r="U10" t="n">
        <v>0.4</v>
      </c>
      <c r="V10" t="n">
        <v>0.84</v>
      </c>
      <c r="W10" t="n">
        <v>20.93</v>
      </c>
      <c r="X10" t="n">
        <v>4.69</v>
      </c>
      <c r="Y10" t="n">
        <v>1</v>
      </c>
      <c r="Z10" t="n">
        <v>10</v>
      </c>
      <c r="AA10" t="n">
        <v>1640.098136112575</v>
      </c>
      <c r="AB10" t="n">
        <v>2244.054625852358</v>
      </c>
      <c r="AC10" t="n">
        <v>2029.885201911457</v>
      </c>
      <c r="AD10" t="n">
        <v>1640098.136112574</v>
      </c>
      <c r="AE10" t="n">
        <v>2244054.625852358</v>
      </c>
      <c r="AF10" t="n">
        <v>2.359609561264722e-06</v>
      </c>
      <c r="AG10" t="n">
        <v>2.689166666666667</v>
      </c>
      <c r="AH10" t="n">
        <v>2029885.201911457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1.5708</v>
      </c>
      <c r="E11" t="n">
        <v>63.66</v>
      </c>
      <c r="F11" t="n">
        <v>56.83</v>
      </c>
      <c r="G11" t="n">
        <v>22.89</v>
      </c>
      <c r="H11" t="n">
        <v>0.37</v>
      </c>
      <c r="I11" t="n">
        <v>149</v>
      </c>
      <c r="J11" t="n">
        <v>153.58</v>
      </c>
      <c r="K11" t="n">
        <v>49.1</v>
      </c>
      <c r="L11" t="n">
        <v>3.25</v>
      </c>
      <c r="M11" t="n">
        <v>147</v>
      </c>
      <c r="N11" t="n">
        <v>26.23</v>
      </c>
      <c r="O11" t="n">
        <v>19175.02</v>
      </c>
      <c r="P11" t="n">
        <v>670.55</v>
      </c>
      <c r="Q11" t="n">
        <v>1367.63</v>
      </c>
      <c r="R11" t="n">
        <v>244.61</v>
      </c>
      <c r="S11" t="n">
        <v>104.26</v>
      </c>
      <c r="T11" t="n">
        <v>68617.06</v>
      </c>
      <c r="U11" t="n">
        <v>0.43</v>
      </c>
      <c r="V11" t="n">
        <v>0.84</v>
      </c>
      <c r="W11" t="n">
        <v>20.89</v>
      </c>
      <c r="X11" t="n">
        <v>4.25</v>
      </c>
      <c r="Y11" t="n">
        <v>1</v>
      </c>
      <c r="Z11" t="n">
        <v>10</v>
      </c>
      <c r="AA11" t="n">
        <v>1603.212155875415</v>
      </c>
      <c r="AB11" t="n">
        <v>2193.585600397277</v>
      </c>
      <c r="AC11" t="n">
        <v>1984.232869412086</v>
      </c>
      <c r="AD11" t="n">
        <v>1603212.155875415</v>
      </c>
      <c r="AE11" t="n">
        <v>2193585.600397277</v>
      </c>
      <c r="AF11" t="n">
        <v>2.392200012156077e-06</v>
      </c>
      <c r="AG11" t="n">
        <v>2.6525</v>
      </c>
      <c r="AH11" t="n">
        <v>1984232.869412086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1.5869</v>
      </c>
      <c r="E12" t="n">
        <v>63.02</v>
      </c>
      <c r="F12" t="n">
        <v>56.52</v>
      </c>
      <c r="G12" t="n">
        <v>24.58</v>
      </c>
      <c r="H12" t="n">
        <v>0.4</v>
      </c>
      <c r="I12" t="n">
        <v>138</v>
      </c>
      <c r="J12" t="n">
        <v>153.93</v>
      </c>
      <c r="K12" t="n">
        <v>49.1</v>
      </c>
      <c r="L12" t="n">
        <v>3.5</v>
      </c>
      <c r="M12" t="n">
        <v>136</v>
      </c>
      <c r="N12" t="n">
        <v>26.33</v>
      </c>
      <c r="O12" t="n">
        <v>19218.22</v>
      </c>
      <c r="P12" t="n">
        <v>665.6900000000001</v>
      </c>
      <c r="Q12" t="n">
        <v>1367.82</v>
      </c>
      <c r="R12" t="n">
        <v>234.72</v>
      </c>
      <c r="S12" t="n">
        <v>104.26</v>
      </c>
      <c r="T12" t="n">
        <v>63728.13</v>
      </c>
      <c r="U12" t="n">
        <v>0.44</v>
      </c>
      <c r="V12" t="n">
        <v>0.85</v>
      </c>
      <c r="W12" t="n">
        <v>20.86</v>
      </c>
      <c r="X12" t="n">
        <v>3.93</v>
      </c>
      <c r="Y12" t="n">
        <v>1</v>
      </c>
      <c r="Z12" t="n">
        <v>10</v>
      </c>
      <c r="AA12" t="n">
        <v>1576.619783701524</v>
      </c>
      <c r="AB12" t="n">
        <v>2157.200743616298</v>
      </c>
      <c r="AC12" t="n">
        <v>1951.320532295817</v>
      </c>
      <c r="AD12" t="n">
        <v>1576619.783701524</v>
      </c>
      <c r="AE12" t="n">
        <v>2157200.743616298</v>
      </c>
      <c r="AF12" t="n">
        <v>2.41671899623789e-06</v>
      </c>
      <c r="AG12" t="n">
        <v>2.625833333333333</v>
      </c>
      <c r="AH12" t="n">
        <v>1951320.532295817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1.6019</v>
      </c>
      <c r="E13" t="n">
        <v>62.42</v>
      </c>
      <c r="F13" t="n">
        <v>56.24</v>
      </c>
      <c r="G13" t="n">
        <v>26.36</v>
      </c>
      <c r="H13" t="n">
        <v>0.43</v>
      </c>
      <c r="I13" t="n">
        <v>128</v>
      </c>
      <c r="J13" t="n">
        <v>154.28</v>
      </c>
      <c r="K13" t="n">
        <v>49.1</v>
      </c>
      <c r="L13" t="n">
        <v>3.75</v>
      </c>
      <c r="M13" t="n">
        <v>126</v>
      </c>
      <c r="N13" t="n">
        <v>26.43</v>
      </c>
      <c r="O13" t="n">
        <v>19261.45</v>
      </c>
      <c r="P13" t="n">
        <v>660.8099999999999</v>
      </c>
      <c r="Q13" t="n">
        <v>1367.66</v>
      </c>
      <c r="R13" t="n">
        <v>224.77</v>
      </c>
      <c r="S13" t="n">
        <v>104.26</v>
      </c>
      <c r="T13" t="n">
        <v>58799.77</v>
      </c>
      <c r="U13" t="n">
        <v>0.46</v>
      </c>
      <c r="V13" t="n">
        <v>0.85</v>
      </c>
      <c r="W13" t="n">
        <v>20.86</v>
      </c>
      <c r="X13" t="n">
        <v>3.65</v>
      </c>
      <c r="Y13" t="n">
        <v>1</v>
      </c>
      <c r="Z13" t="n">
        <v>10</v>
      </c>
      <c r="AA13" t="n">
        <v>1551.870425914694</v>
      </c>
      <c r="AB13" t="n">
        <v>2123.337580427752</v>
      </c>
      <c r="AC13" t="n">
        <v>1920.689221874738</v>
      </c>
      <c r="AD13" t="n">
        <v>1551870.425914694</v>
      </c>
      <c r="AE13" t="n">
        <v>2123337.580427751</v>
      </c>
      <c r="AF13" t="n">
        <v>2.439562770227157e-06</v>
      </c>
      <c r="AG13" t="n">
        <v>2.600833333333334</v>
      </c>
      <c r="AH13" t="n">
        <v>1920689.221874738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1.6158</v>
      </c>
      <c r="E14" t="n">
        <v>61.89</v>
      </c>
      <c r="F14" t="n">
        <v>55.98</v>
      </c>
      <c r="G14" t="n">
        <v>28.22</v>
      </c>
      <c r="H14" t="n">
        <v>0.46</v>
      </c>
      <c r="I14" t="n">
        <v>119</v>
      </c>
      <c r="J14" t="n">
        <v>154.63</v>
      </c>
      <c r="K14" t="n">
        <v>49.1</v>
      </c>
      <c r="L14" t="n">
        <v>4</v>
      </c>
      <c r="M14" t="n">
        <v>117</v>
      </c>
      <c r="N14" t="n">
        <v>26.53</v>
      </c>
      <c r="O14" t="n">
        <v>19304.72</v>
      </c>
      <c r="P14" t="n">
        <v>656.48</v>
      </c>
      <c r="Q14" t="n">
        <v>1367.88</v>
      </c>
      <c r="R14" t="n">
        <v>216.49</v>
      </c>
      <c r="S14" t="n">
        <v>104.26</v>
      </c>
      <c r="T14" t="n">
        <v>54707.79</v>
      </c>
      <c r="U14" t="n">
        <v>0.48</v>
      </c>
      <c r="V14" t="n">
        <v>0.86</v>
      </c>
      <c r="W14" t="n">
        <v>20.85</v>
      </c>
      <c r="X14" t="n">
        <v>3.39</v>
      </c>
      <c r="Y14" t="n">
        <v>1</v>
      </c>
      <c r="Z14" t="n">
        <v>10</v>
      </c>
      <c r="AA14" t="n">
        <v>1529.635247673027</v>
      </c>
      <c r="AB14" t="n">
        <v>2092.914428610671</v>
      </c>
      <c r="AC14" t="n">
        <v>1893.169612967917</v>
      </c>
      <c r="AD14" t="n">
        <v>1529635.247673027</v>
      </c>
      <c r="AE14" t="n">
        <v>2092914.428610671</v>
      </c>
      <c r="AF14" t="n">
        <v>2.460731334123879e-06</v>
      </c>
      <c r="AG14" t="n">
        <v>2.57875</v>
      </c>
      <c r="AH14" t="n">
        <v>1893169.612967917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1.6279</v>
      </c>
      <c r="E15" t="n">
        <v>61.43</v>
      </c>
      <c r="F15" t="n">
        <v>55.76</v>
      </c>
      <c r="G15" t="n">
        <v>30.14</v>
      </c>
      <c r="H15" t="n">
        <v>0.49</v>
      </c>
      <c r="I15" t="n">
        <v>111</v>
      </c>
      <c r="J15" t="n">
        <v>154.98</v>
      </c>
      <c r="K15" t="n">
        <v>49.1</v>
      </c>
      <c r="L15" t="n">
        <v>4.25</v>
      </c>
      <c r="M15" t="n">
        <v>109</v>
      </c>
      <c r="N15" t="n">
        <v>26.63</v>
      </c>
      <c r="O15" t="n">
        <v>19348.03</v>
      </c>
      <c r="P15" t="n">
        <v>652.48</v>
      </c>
      <c r="Q15" t="n">
        <v>1367.61</v>
      </c>
      <c r="R15" t="n">
        <v>209.66</v>
      </c>
      <c r="S15" t="n">
        <v>104.26</v>
      </c>
      <c r="T15" t="n">
        <v>51331.95</v>
      </c>
      <c r="U15" t="n">
        <v>0.5</v>
      </c>
      <c r="V15" t="n">
        <v>0.86</v>
      </c>
      <c r="W15" t="n">
        <v>20.83</v>
      </c>
      <c r="X15" t="n">
        <v>3.18</v>
      </c>
      <c r="Y15" t="n">
        <v>1</v>
      </c>
      <c r="Z15" t="n">
        <v>10</v>
      </c>
      <c r="AA15" t="n">
        <v>1510.301875808372</v>
      </c>
      <c r="AB15" t="n">
        <v>2066.46165629728</v>
      </c>
      <c r="AC15" t="n">
        <v>1869.241456117417</v>
      </c>
      <c r="AD15" t="n">
        <v>1510301.875808372</v>
      </c>
      <c r="AE15" t="n">
        <v>2066461.65629728</v>
      </c>
      <c r="AF15" t="n">
        <v>2.479158645141887e-06</v>
      </c>
      <c r="AG15" t="n">
        <v>2.559583333333333</v>
      </c>
      <c r="AH15" t="n">
        <v>1869241.456117417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1.6378</v>
      </c>
      <c r="E16" t="n">
        <v>61.06</v>
      </c>
      <c r="F16" t="n">
        <v>55.57</v>
      </c>
      <c r="G16" t="n">
        <v>31.76</v>
      </c>
      <c r="H16" t="n">
        <v>0.51</v>
      </c>
      <c r="I16" t="n">
        <v>105</v>
      </c>
      <c r="J16" t="n">
        <v>155.33</v>
      </c>
      <c r="K16" t="n">
        <v>49.1</v>
      </c>
      <c r="L16" t="n">
        <v>4.5</v>
      </c>
      <c r="M16" t="n">
        <v>103</v>
      </c>
      <c r="N16" t="n">
        <v>26.74</v>
      </c>
      <c r="O16" t="n">
        <v>19391.36</v>
      </c>
      <c r="P16" t="n">
        <v>649.12</v>
      </c>
      <c r="Q16" t="n">
        <v>1367.78</v>
      </c>
      <c r="R16" t="n">
        <v>204.05</v>
      </c>
      <c r="S16" t="n">
        <v>104.26</v>
      </c>
      <c r="T16" t="n">
        <v>48556.66</v>
      </c>
      <c r="U16" t="n">
        <v>0.51</v>
      </c>
      <c r="V16" t="n">
        <v>0.86</v>
      </c>
      <c r="W16" t="n">
        <v>20.81</v>
      </c>
      <c r="X16" t="n">
        <v>2.99</v>
      </c>
      <c r="Y16" t="n">
        <v>1</v>
      </c>
      <c r="Z16" t="n">
        <v>10</v>
      </c>
      <c r="AA16" t="n">
        <v>1494.475986943304</v>
      </c>
      <c r="AB16" t="n">
        <v>2044.807976963152</v>
      </c>
      <c r="AC16" t="n">
        <v>1849.654373547809</v>
      </c>
      <c r="AD16" t="n">
        <v>1494475.986943304</v>
      </c>
      <c r="AE16" t="n">
        <v>2044807.976963152</v>
      </c>
      <c r="AF16" t="n">
        <v>2.494235535974804e-06</v>
      </c>
      <c r="AG16" t="n">
        <v>2.544166666666667</v>
      </c>
      <c r="AH16" t="n">
        <v>1849654.373547809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1.6475</v>
      </c>
      <c r="E17" t="n">
        <v>60.7</v>
      </c>
      <c r="F17" t="n">
        <v>55.4</v>
      </c>
      <c r="G17" t="n">
        <v>33.57</v>
      </c>
      <c r="H17" t="n">
        <v>0.54</v>
      </c>
      <c r="I17" t="n">
        <v>99</v>
      </c>
      <c r="J17" t="n">
        <v>155.68</v>
      </c>
      <c r="K17" t="n">
        <v>49.1</v>
      </c>
      <c r="L17" t="n">
        <v>4.75</v>
      </c>
      <c r="M17" t="n">
        <v>97</v>
      </c>
      <c r="N17" t="n">
        <v>26.84</v>
      </c>
      <c r="O17" t="n">
        <v>19434.74</v>
      </c>
      <c r="P17" t="n">
        <v>645.63</v>
      </c>
      <c r="Q17" t="n">
        <v>1367.67</v>
      </c>
      <c r="R17" t="n">
        <v>198.09</v>
      </c>
      <c r="S17" t="n">
        <v>104.26</v>
      </c>
      <c r="T17" t="n">
        <v>45604.94</v>
      </c>
      <c r="U17" t="n">
        <v>0.53</v>
      </c>
      <c r="V17" t="n">
        <v>0.87</v>
      </c>
      <c r="W17" t="n">
        <v>20.8</v>
      </c>
      <c r="X17" t="n">
        <v>2.81</v>
      </c>
      <c r="Y17" t="n">
        <v>1</v>
      </c>
      <c r="Z17" t="n">
        <v>10</v>
      </c>
      <c r="AA17" t="n">
        <v>1479.010557787527</v>
      </c>
      <c r="AB17" t="n">
        <v>2023.647494505637</v>
      </c>
      <c r="AC17" t="n">
        <v>1830.513417837115</v>
      </c>
      <c r="AD17" t="n">
        <v>1479010.557787527</v>
      </c>
      <c r="AE17" t="n">
        <v>2023647.494505637</v>
      </c>
      <c r="AF17" t="n">
        <v>2.50900784315453e-06</v>
      </c>
      <c r="AG17" t="n">
        <v>2.529166666666667</v>
      </c>
      <c r="AH17" t="n">
        <v>1830513.417837115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1.6571</v>
      </c>
      <c r="E18" t="n">
        <v>60.35</v>
      </c>
      <c r="F18" t="n">
        <v>55.23</v>
      </c>
      <c r="G18" t="n">
        <v>35.63</v>
      </c>
      <c r="H18" t="n">
        <v>0.57</v>
      </c>
      <c r="I18" t="n">
        <v>93</v>
      </c>
      <c r="J18" t="n">
        <v>156.03</v>
      </c>
      <c r="K18" t="n">
        <v>49.1</v>
      </c>
      <c r="L18" t="n">
        <v>5</v>
      </c>
      <c r="M18" t="n">
        <v>91</v>
      </c>
      <c r="N18" t="n">
        <v>26.94</v>
      </c>
      <c r="O18" t="n">
        <v>19478.15</v>
      </c>
      <c r="P18" t="n">
        <v>642.26</v>
      </c>
      <c r="Q18" t="n">
        <v>1367.53</v>
      </c>
      <c r="R18" t="n">
        <v>192.54</v>
      </c>
      <c r="S18" t="n">
        <v>104.26</v>
      </c>
      <c r="T18" t="n">
        <v>42859.69</v>
      </c>
      <c r="U18" t="n">
        <v>0.54</v>
      </c>
      <c r="V18" t="n">
        <v>0.87</v>
      </c>
      <c r="W18" t="n">
        <v>20.8</v>
      </c>
      <c r="X18" t="n">
        <v>2.65</v>
      </c>
      <c r="Y18" t="n">
        <v>1</v>
      </c>
      <c r="Z18" t="n">
        <v>10</v>
      </c>
      <c r="AA18" t="n">
        <v>1463.99041699096</v>
      </c>
      <c r="AB18" t="n">
        <v>2003.096275225929</v>
      </c>
      <c r="AC18" t="n">
        <v>1811.923578081645</v>
      </c>
      <c r="AD18" t="n">
        <v>1463990.41699096</v>
      </c>
      <c r="AE18" t="n">
        <v>2003096.275225929</v>
      </c>
      <c r="AF18" t="n">
        <v>2.523627858507661e-06</v>
      </c>
      <c r="AG18" t="n">
        <v>2.514583333333333</v>
      </c>
      <c r="AH18" t="n">
        <v>1811923.578081645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1.6638</v>
      </c>
      <c r="E19" t="n">
        <v>60.1</v>
      </c>
      <c r="F19" t="n">
        <v>55.11</v>
      </c>
      <c r="G19" t="n">
        <v>37.15</v>
      </c>
      <c r="H19" t="n">
        <v>0.59</v>
      </c>
      <c r="I19" t="n">
        <v>89</v>
      </c>
      <c r="J19" t="n">
        <v>156.39</v>
      </c>
      <c r="K19" t="n">
        <v>49.1</v>
      </c>
      <c r="L19" t="n">
        <v>5.25</v>
      </c>
      <c r="M19" t="n">
        <v>87</v>
      </c>
      <c r="N19" t="n">
        <v>27.04</v>
      </c>
      <c r="O19" t="n">
        <v>19521.59</v>
      </c>
      <c r="P19" t="n">
        <v>639.26</v>
      </c>
      <c r="Q19" t="n">
        <v>1367.51</v>
      </c>
      <c r="R19" t="n">
        <v>188.88</v>
      </c>
      <c r="S19" t="n">
        <v>104.26</v>
      </c>
      <c r="T19" t="n">
        <v>41053.26</v>
      </c>
      <c r="U19" t="n">
        <v>0.55</v>
      </c>
      <c r="V19" t="n">
        <v>0.87</v>
      </c>
      <c r="W19" t="n">
        <v>20.79</v>
      </c>
      <c r="X19" t="n">
        <v>2.53</v>
      </c>
      <c r="Y19" t="n">
        <v>1</v>
      </c>
      <c r="Z19" t="n">
        <v>10</v>
      </c>
      <c r="AA19" t="n">
        <v>1452.652820097135</v>
      </c>
      <c r="AB19" t="n">
        <v>1987.583674976323</v>
      </c>
      <c r="AC19" t="n">
        <v>1797.891478627791</v>
      </c>
      <c r="AD19" t="n">
        <v>1452652.820097135</v>
      </c>
      <c r="AE19" t="n">
        <v>1987583.674976323</v>
      </c>
      <c r="AF19" t="n">
        <v>2.533831410889534e-06</v>
      </c>
      <c r="AG19" t="n">
        <v>2.504166666666667</v>
      </c>
      <c r="AH19" t="n">
        <v>1797891.47862779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1.6716</v>
      </c>
      <c r="E20" t="n">
        <v>59.82</v>
      </c>
      <c r="F20" t="n">
        <v>54.98</v>
      </c>
      <c r="G20" t="n">
        <v>39.27</v>
      </c>
      <c r="H20" t="n">
        <v>0.62</v>
      </c>
      <c r="I20" t="n">
        <v>84</v>
      </c>
      <c r="J20" t="n">
        <v>156.74</v>
      </c>
      <c r="K20" t="n">
        <v>49.1</v>
      </c>
      <c r="L20" t="n">
        <v>5.5</v>
      </c>
      <c r="M20" t="n">
        <v>82</v>
      </c>
      <c r="N20" t="n">
        <v>27.14</v>
      </c>
      <c r="O20" t="n">
        <v>19565.07</v>
      </c>
      <c r="P20" t="n">
        <v>636.6900000000001</v>
      </c>
      <c r="Q20" t="n">
        <v>1367.52</v>
      </c>
      <c r="R20" t="n">
        <v>184.23</v>
      </c>
      <c r="S20" t="n">
        <v>104.26</v>
      </c>
      <c r="T20" t="n">
        <v>38748.97</v>
      </c>
      <c r="U20" t="n">
        <v>0.57</v>
      </c>
      <c r="V20" t="n">
        <v>0.87</v>
      </c>
      <c r="W20" t="n">
        <v>20.79</v>
      </c>
      <c r="X20" t="n">
        <v>2.4</v>
      </c>
      <c r="Y20" t="n">
        <v>1</v>
      </c>
      <c r="Z20" t="n">
        <v>10</v>
      </c>
      <c r="AA20" t="n">
        <v>1440.892302735109</v>
      </c>
      <c r="AB20" t="n">
        <v>1971.492416284191</v>
      </c>
      <c r="AC20" t="n">
        <v>1783.335947081012</v>
      </c>
      <c r="AD20" t="n">
        <v>1440892.302735109</v>
      </c>
      <c r="AE20" t="n">
        <v>1971492.41628419</v>
      </c>
      <c r="AF20" t="n">
        <v>2.545710173363953e-06</v>
      </c>
      <c r="AG20" t="n">
        <v>2.4925</v>
      </c>
      <c r="AH20" t="n">
        <v>1783335.947081012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1.6795</v>
      </c>
      <c r="E21" t="n">
        <v>59.54</v>
      </c>
      <c r="F21" t="n">
        <v>54.82</v>
      </c>
      <c r="G21" t="n">
        <v>41.12</v>
      </c>
      <c r="H21" t="n">
        <v>0.65</v>
      </c>
      <c r="I21" t="n">
        <v>80</v>
      </c>
      <c r="J21" t="n">
        <v>157.09</v>
      </c>
      <c r="K21" t="n">
        <v>49.1</v>
      </c>
      <c r="L21" t="n">
        <v>5.75</v>
      </c>
      <c r="M21" t="n">
        <v>78</v>
      </c>
      <c r="N21" t="n">
        <v>27.25</v>
      </c>
      <c r="O21" t="n">
        <v>19608.58</v>
      </c>
      <c r="P21" t="n">
        <v>633.45</v>
      </c>
      <c r="Q21" t="n">
        <v>1367.47</v>
      </c>
      <c r="R21" t="n">
        <v>179.77</v>
      </c>
      <c r="S21" t="n">
        <v>104.26</v>
      </c>
      <c r="T21" t="n">
        <v>36539.25</v>
      </c>
      <c r="U21" t="n">
        <v>0.58</v>
      </c>
      <c r="V21" t="n">
        <v>0.87</v>
      </c>
      <c r="W21" t="n">
        <v>20.76</v>
      </c>
      <c r="X21" t="n">
        <v>2.24</v>
      </c>
      <c r="Y21" t="n">
        <v>1</v>
      </c>
      <c r="Z21" t="n">
        <v>10</v>
      </c>
      <c r="AA21" t="n">
        <v>1428.023509366542</v>
      </c>
      <c r="AB21" t="n">
        <v>1953.884765466223</v>
      </c>
      <c r="AC21" t="n">
        <v>1767.408745744618</v>
      </c>
      <c r="AD21" t="n">
        <v>1428023.509366542</v>
      </c>
      <c r="AE21" t="n">
        <v>1953884.765466223</v>
      </c>
      <c r="AF21" t="n">
        <v>2.557741227664967e-06</v>
      </c>
      <c r="AG21" t="n">
        <v>2.480833333333333</v>
      </c>
      <c r="AH21" t="n">
        <v>1767408.745744618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1.6834</v>
      </c>
      <c r="E22" t="n">
        <v>59.4</v>
      </c>
      <c r="F22" t="n">
        <v>54.77</v>
      </c>
      <c r="G22" t="n">
        <v>42.68</v>
      </c>
      <c r="H22" t="n">
        <v>0.67</v>
      </c>
      <c r="I22" t="n">
        <v>77</v>
      </c>
      <c r="J22" t="n">
        <v>157.44</v>
      </c>
      <c r="K22" t="n">
        <v>49.1</v>
      </c>
      <c r="L22" t="n">
        <v>6</v>
      </c>
      <c r="M22" t="n">
        <v>75</v>
      </c>
      <c r="N22" t="n">
        <v>27.35</v>
      </c>
      <c r="O22" t="n">
        <v>19652.13</v>
      </c>
      <c r="P22" t="n">
        <v>631.41</v>
      </c>
      <c r="Q22" t="n">
        <v>1367.5</v>
      </c>
      <c r="R22" t="n">
        <v>177.57</v>
      </c>
      <c r="S22" t="n">
        <v>104.26</v>
      </c>
      <c r="T22" t="n">
        <v>35454.94</v>
      </c>
      <c r="U22" t="n">
        <v>0.59</v>
      </c>
      <c r="V22" t="n">
        <v>0.88</v>
      </c>
      <c r="W22" t="n">
        <v>20.78</v>
      </c>
      <c r="X22" t="n">
        <v>2.19</v>
      </c>
      <c r="Y22" t="n">
        <v>1</v>
      </c>
      <c r="Z22" t="n">
        <v>10</v>
      </c>
      <c r="AA22" t="n">
        <v>1421.339980099158</v>
      </c>
      <c r="AB22" t="n">
        <v>1944.740065866087</v>
      </c>
      <c r="AC22" t="n">
        <v>1759.136803439652</v>
      </c>
      <c r="AD22" t="n">
        <v>1421339.980099158</v>
      </c>
      <c r="AE22" t="n">
        <v>1944740.065866087</v>
      </c>
      <c r="AF22" t="n">
        <v>2.563680608902177e-06</v>
      </c>
      <c r="AG22" t="n">
        <v>2.475</v>
      </c>
      <c r="AH22" t="n">
        <v>1759136.803439652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1.6908</v>
      </c>
      <c r="E23" t="n">
        <v>59.14</v>
      </c>
      <c r="F23" t="n">
        <v>54.64</v>
      </c>
      <c r="G23" t="n">
        <v>44.91</v>
      </c>
      <c r="H23" t="n">
        <v>0.7</v>
      </c>
      <c r="I23" t="n">
        <v>73</v>
      </c>
      <c r="J23" t="n">
        <v>157.8</v>
      </c>
      <c r="K23" t="n">
        <v>49.1</v>
      </c>
      <c r="L23" t="n">
        <v>6.25</v>
      </c>
      <c r="M23" t="n">
        <v>71</v>
      </c>
      <c r="N23" t="n">
        <v>27.45</v>
      </c>
      <c r="O23" t="n">
        <v>19695.71</v>
      </c>
      <c r="P23" t="n">
        <v>628.33</v>
      </c>
      <c r="Q23" t="n">
        <v>1367.45</v>
      </c>
      <c r="R23" t="n">
        <v>173.33</v>
      </c>
      <c r="S23" t="n">
        <v>104.26</v>
      </c>
      <c r="T23" t="n">
        <v>33356.6</v>
      </c>
      <c r="U23" t="n">
        <v>0.6</v>
      </c>
      <c r="V23" t="n">
        <v>0.88</v>
      </c>
      <c r="W23" t="n">
        <v>20.77</v>
      </c>
      <c r="X23" t="n">
        <v>2.06</v>
      </c>
      <c r="Y23" t="n">
        <v>1</v>
      </c>
      <c r="Z23" t="n">
        <v>10</v>
      </c>
      <c r="AA23" t="n">
        <v>1409.563527877644</v>
      </c>
      <c r="AB23" t="n">
        <v>1928.627004396207</v>
      </c>
      <c r="AC23" t="n">
        <v>1744.561549941633</v>
      </c>
      <c r="AD23" t="n">
        <v>1409563.527877644</v>
      </c>
      <c r="AE23" t="n">
        <v>1928627.004396207</v>
      </c>
      <c r="AF23" t="n">
        <v>2.574950204070215e-06</v>
      </c>
      <c r="AG23" t="n">
        <v>2.464166666666667</v>
      </c>
      <c r="AH23" t="n">
        <v>1744561.549941633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1.6966</v>
      </c>
      <c r="E24" t="n">
        <v>58.94</v>
      </c>
      <c r="F24" t="n">
        <v>54.53</v>
      </c>
      <c r="G24" t="n">
        <v>46.74</v>
      </c>
      <c r="H24" t="n">
        <v>0.73</v>
      </c>
      <c r="I24" t="n">
        <v>70</v>
      </c>
      <c r="J24" t="n">
        <v>158.15</v>
      </c>
      <c r="K24" t="n">
        <v>49.1</v>
      </c>
      <c r="L24" t="n">
        <v>6.5</v>
      </c>
      <c r="M24" t="n">
        <v>68</v>
      </c>
      <c r="N24" t="n">
        <v>27.56</v>
      </c>
      <c r="O24" t="n">
        <v>19739.33</v>
      </c>
      <c r="P24" t="n">
        <v>625.8099999999999</v>
      </c>
      <c r="Q24" t="n">
        <v>1367.36</v>
      </c>
      <c r="R24" t="n">
        <v>169.74</v>
      </c>
      <c r="S24" t="n">
        <v>104.26</v>
      </c>
      <c r="T24" t="n">
        <v>31574.8</v>
      </c>
      <c r="U24" t="n">
        <v>0.61</v>
      </c>
      <c r="V24" t="n">
        <v>0.88</v>
      </c>
      <c r="W24" t="n">
        <v>20.76</v>
      </c>
      <c r="X24" t="n">
        <v>1.95</v>
      </c>
      <c r="Y24" t="n">
        <v>1</v>
      </c>
      <c r="Z24" t="n">
        <v>10</v>
      </c>
      <c r="AA24" t="n">
        <v>1400.183139622029</v>
      </c>
      <c r="AB24" t="n">
        <v>1915.792343351351</v>
      </c>
      <c r="AC24" t="n">
        <v>1732.951810933339</v>
      </c>
      <c r="AD24" t="n">
        <v>1400183.139622029</v>
      </c>
      <c r="AE24" t="n">
        <v>1915792.343351351</v>
      </c>
      <c r="AF24" t="n">
        <v>2.583783130012732e-06</v>
      </c>
      <c r="AG24" t="n">
        <v>2.455833333333333</v>
      </c>
      <c r="AH24" t="n">
        <v>1732951.810933339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1.6992</v>
      </c>
      <c r="E25" t="n">
        <v>58.85</v>
      </c>
      <c r="F25" t="n">
        <v>54.5</v>
      </c>
      <c r="G25" t="n">
        <v>48.09</v>
      </c>
      <c r="H25" t="n">
        <v>0.75</v>
      </c>
      <c r="I25" t="n">
        <v>68</v>
      </c>
      <c r="J25" t="n">
        <v>158.51</v>
      </c>
      <c r="K25" t="n">
        <v>49.1</v>
      </c>
      <c r="L25" t="n">
        <v>6.75</v>
      </c>
      <c r="M25" t="n">
        <v>66</v>
      </c>
      <c r="N25" t="n">
        <v>27.66</v>
      </c>
      <c r="O25" t="n">
        <v>19782.99</v>
      </c>
      <c r="P25" t="n">
        <v>624.38</v>
      </c>
      <c r="Q25" t="n">
        <v>1367.43</v>
      </c>
      <c r="R25" t="n">
        <v>168.48</v>
      </c>
      <c r="S25" t="n">
        <v>104.26</v>
      </c>
      <c r="T25" t="n">
        <v>30957.85</v>
      </c>
      <c r="U25" t="n">
        <v>0.62</v>
      </c>
      <c r="V25" t="n">
        <v>0.88</v>
      </c>
      <c r="W25" t="n">
        <v>20.77</v>
      </c>
      <c r="X25" t="n">
        <v>1.92</v>
      </c>
      <c r="Y25" t="n">
        <v>1</v>
      </c>
      <c r="Z25" t="n">
        <v>10</v>
      </c>
      <c r="AA25" t="n">
        <v>1395.741954104925</v>
      </c>
      <c r="AB25" t="n">
        <v>1909.715717395572</v>
      </c>
      <c r="AC25" t="n">
        <v>1727.455129630182</v>
      </c>
      <c r="AD25" t="n">
        <v>1395741.954104925</v>
      </c>
      <c r="AE25" t="n">
        <v>1909715.717395572</v>
      </c>
      <c r="AF25" t="n">
        <v>2.587742717504205e-06</v>
      </c>
      <c r="AG25" t="n">
        <v>2.452083333333333</v>
      </c>
      <c r="AH25" t="n">
        <v>1727455.129630182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1.7045</v>
      </c>
      <c r="E26" t="n">
        <v>58.67</v>
      </c>
      <c r="F26" t="n">
        <v>54.41</v>
      </c>
      <c r="G26" t="n">
        <v>50.22</v>
      </c>
      <c r="H26" t="n">
        <v>0.78</v>
      </c>
      <c r="I26" t="n">
        <v>65</v>
      </c>
      <c r="J26" t="n">
        <v>158.86</v>
      </c>
      <c r="K26" t="n">
        <v>49.1</v>
      </c>
      <c r="L26" t="n">
        <v>7</v>
      </c>
      <c r="M26" t="n">
        <v>63</v>
      </c>
      <c r="N26" t="n">
        <v>27.77</v>
      </c>
      <c r="O26" t="n">
        <v>19826.68</v>
      </c>
      <c r="P26" t="n">
        <v>621.6900000000001</v>
      </c>
      <c r="Q26" t="n">
        <v>1367.37</v>
      </c>
      <c r="R26" t="n">
        <v>166.01</v>
      </c>
      <c r="S26" t="n">
        <v>104.26</v>
      </c>
      <c r="T26" t="n">
        <v>29734.76</v>
      </c>
      <c r="U26" t="n">
        <v>0.63</v>
      </c>
      <c r="V26" t="n">
        <v>0.88</v>
      </c>
      <c r="W26" t="n">
        <v>20.75</v>
      </c>
      <c r="X26" t="n">
        <v>1.83</v>
      </c>
      <c r="Y26" t="n">
        <v>1</v>
      </c>
      <c r="Z26" t="n">
        <v>10</v>
      </c>
      <c r="AA26" t="n">
        <v>1386.796605153456</v>
      </c>
      <c r="AB26" t="n">
        <v>1897.476296319229</v>
      </c>
      <c r="AC26" t="n">
        <v>1716.383821723229</v>
      </c>
      <c r="AD26" t="n">
        <v>1386796.605153456</v>
      </c>
      <c r="AE26" t="n">
        <v>1897476.296319229</v>
      </c>
      <c r="AF26" t="n">
        <v>2.595814184313746e-06</v>
      </c>
      <c r="AG26" t="n">
        <v>2.444583333333334</v>
      </c>
      <c r="AH26" t="n">
        <v>1716383.821723229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1.7072</v>
      </c>
      <c r="E27" t="n">
        <v>58.57</v>
      </c>
      <c r="F27" t="n">
        <v>54.37</v>
      </c>
      <c r="G27" t="n">
        <v>51.78</v>
      </c>
      <c r="H27" t="n">
        <v>0.8100000000000001</v>
      </c>
      <c r="I27" t="n">
        <v>63</v>
      </c>
      <c r="J27" t="n">
        <v>159.22</v>
      </c>
      <c r="K27" t="n">
        <v>49.1</v>
      </c>
      <c r="L27" t="n">
        <v>7.25</v>
      </c>
      <c r="M27" t="n">
        <v>61</v>
      </c>
      <c r="N27" t="n">
        <v>27.87</v>
      </c>
      <c r="O27" t="n">
        <v>19870.53</v>
      </c>
      <c r="P27" t="n">
        <v>620.04</v>
      </c>
      <c r="Q27" t="n">
        <v>1367.44</v>
      </c>
      <c r="R27" t="n">
        <v>164.34</v>
      </c>
      <c r="S27" t="n">
        <v>104.26</v>
      </c>
      <c r="T27" t="n">
        <v>28912.58</v>
      </c>
      <c r="U27" t="n">
        <v>0.63</v>
      </c>
      <c r="V27" t="n">
        <v>0.88</v>
      </c>
      <c r="W27" t="n">
        <v>20.76</v>
      </c>
      <c r="X27" t="n">
        <v>1.79</v>
      </c>
      <c r="Y27" t="n">
        <v>1</v>
      </c>
      <c r="Z27" t="n">
        <v>10</v>
      </c>
      <c r="AA27" t="n">
        <v>1381.912779163014</v>
      </c>
      <c r="AB27" t="n">
        <v>1890.79403013991</v>
      </c>
      <c r="AC27" t="n">
        <v>1710.339301649444</v>
      </c>
      <c r="AD27" t="n">
        <v>1381912.779163013</v>
      </c>
      <c r="AE27" t="n">
        <v>1890794.03013991</v>
      </c>
      <c r="AF27" t="n">
        <v>2.599926063631814e-06</v>
      </c>
      <c r="AG27" t="n">
        <v>2.440416666666667</v>
      </c>
      <c r="AH27" t="n">
        <v>1710339.301649445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1.7133</v>
      </c>
      <c r="E28" t="n">
        <v>58.37</v>
      </c>
      <c r="F28" t="n">
        <v>54.26</v>
      </c>
      <c r="G28" t="n">
        <v>54.26</v>
      </c>
      <c r="H28" t="n">
        <v>0.83</v>
      </c>
      <c r="I28" t="n">
        <v>60</v>
      </c>
      <c r="J28" t="n">
        <v>159.57</v>
      </c>
      <c r="K28" t="n">
        <v>49.1</v>
      </c>
      <c r="L28" t="n">
        <v>7.5</v>
      </c>
      <c r="M28" t="n">
        <v>58</v>
      </c>
      <c r="N28" t="n">
        <v>27.98</v>
      </c>
      <c r="O28" t="n">
        <v>19914.3</v>
      </c>
      <c r="P28" t="n">
        <v>617.39</v>
      </c>
      <c r="Q28" t="n">
        <v>1367.4</v>
      </c>
      <c r="R28" t="n">
        <v>161.16</v>
      </c>
      <c r="S28" t="n">
        <v>104.26</v>
      </c>
      <c r="T28" t="n">
        <v>27335.94</v>
      </c>
      <c r="U28" t="n">
        <v>0.65</v>
      </c>
      <c r="V28" t="n">
        <v>0.88</v>
      </c>
      <c r="W28" t="n">
        <v>20.74</v>
      </c>
      <c r="X28" t="n">
        <v>1.68</v>
      </c>
      <c r="Y28" t="n">
        <v>1</v>
      </c>
      <c r="Z28" t="n">
        <v>10</v>
      </c>
      <c r="AA28" t="n">
        <v>1372.294714207112</v>
      </c>
      <c r="AB28" t="n">
        <v>1877.634169348166</v>
      </c>
      <c r="AC28" t="n">
        <v>1698.435399501684</v>
      </c>
      <c r="AD28" t="n">
        <v>1372294.714207112</v>
      </c>
      <c r="AE28" t="n">
        <v>1877634.169348166</v>
      </c>
      <c r="AF28" t="n">
        <v>2.609215865054116e-06</v>
      </c>
      <c r="AG28" t="n">
        <v>2.432083333333333</v>
      </c>
      <c r="AH28" t="n">
        <v>1698435.399501684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1.7169</v>
      </c>
      <c r="E29" t="n">
        <v>58.24</v>
      </c>
      <c r="F29" t="n">
        <v>54.2</v>
      </c>
      <c r="G29" t="n">
        <v>56.07</v>
      </c>
      <c r="H29" t="n">
        <v>0.86</v>
      </c>
      <c r="I29" t="n">
        <v>58</v>
      </c>
      <c r="J29" t="n">
        <v>159.92</v>
      </c>
      <c r="K29" t="n">
        <v>49.1</v>
      </c>
      <c r="L29" t="n">
        <v>7.75</v>
      </c>
      <c r="M29" t="n">
        <v>56</v>
      </c>
      <c r="N29" t="n">
        <v>28.08</v>
      </c>
      <c r="O29" t="n">
        <v>19958.1</v>
      </c>
      <c r="P29" t="n">
        <v>615.6900000000001</v>
      </c>
      <c r="Q29" t="n">
        <v>1367.43</v>
      </c>
      <c r="R29" t="n">
        <v>159.34</v>
      </c>
      <c r="S29" t="n">
        <v>104.26</v>
      </c>
      <c r="T29" t="n">
        <v>26434.1</v>
      </c>
      <c r="U29" t="n">
        <v>0.65</v>
      </c>
      <c r="V29" t="n">
        <v>0.88</v>
      </c>
      <c r="W29" t="n">
        <v>20.73</v>
      </c>
      <c r="X29" t="n">
        <v>1.62</v>
      </c>
      <c r="Y29" t="n">
        <v>1</v>
      </c>
      <c r="Z29" t="n">
        <v>10</v>
      </c>
      <c r="AA29" t="n">
        <v>1366.496907301869</v>
      </c>
      <c r="AB29" t="n">
        <v>1869.701354159224</v>
      </c>
      <c r="AC29" t="n">
        <v>1691.259681060598</v>
      </c>
      <c r="AD29" t="n">
        <v>1366496.907301869</v>
      </c>
      <c r="AE29" t="n">
        <v>1869701.354159224</v>
      </c>
      <c r="AF29" t="n">
        <v>2.61469837081154e-06</v>
      </c>
      <c r="AG29" t="n">
        <v>2.426666666666667</v>
      </c>
      <c r="AH29" t="n">
        <v>1691259.681060598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1.7198</v>
      </c>
      <c r="E30" t="n">
        <v>58.15</v>
      </c>
      <c r="F30" t="n">
        <v>54.16</v>
      </c>
      <c r="G30" t="n">
        <v>58.03</v>
      </c>
      <c r="H30" t="n">
        <v>0.88</v>
      </c>
      <c r="I30" t="n">
        <v>56</v>
      </c>
      <c r="J30" t="n">
        <v>160.28</v>
      </c>
      <c r="K30" t="n">
        <v>49.1</v>
      </c>
      <c r="L30" t="n">
        <v>8</v>
      </c>
      <c r="M30" t="n">
        <v>54</v>
      </c>
      <c r="N30" t="n">
        <v>28.19</v>
      </c>
      <c r="O30" t="n">
        <v>20001.93</v>
      </c>
      <c r="P30" t="n">
        <v>613.4400000000001</v>
      </c>
      <c r="Q30" t="n">
        <v>1367.36</v>
      </c>
      <c r="R30" t="n">
        <v>157.67</v>
      </c>
      <c r="S30" t="n">
        <v>104.26</v>
      </c>
      <c r="T30" t="n">
        <v>25610.65</v>
      </c>
      <c r="U30" t="n">
        <v>0.66</v>
      </c>
      <c r="V30" t="n">
        <v>0.88</v>
      </c>
      <c r="W30" t="n">
        <v>20.74</v>
      </c>
      <c r="X30" t="n">
        <v>1.58</v>
      </c>
      <c r="Y30" t="n">
        <v>1</v>
      </c>
      <c r="Z30" t="n">
        <v>10</v>
      </c>
      <c r="AA30" t="n">
        <v>1360.684279078014</v>
      </c>
      <c r="AB30" t="n">
        <v>1861.748259788287</v>
      </c>
      <c r="AC30" t="n">
        <v>1684.065618854185</v>
      </c>
      <c r="AD30" t="n">
        <v>1360684.279078014</v>
      </c>
      <c r="AE30" t="n">
        <v>1861748.259788287</v>
      </c>
      <c r="AF30" t="n">
        <v>2.619114833782799e-06</v>
      </c>
      <c r="AG30" t="n">
        <v>2.422916666666667</v>
      </c>
      <c r="AH30" t="n">
        <v>1684065.618854186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1.7214</v>
      </c>
      <c r="E31" t="n">
        <v>58.09</v>
      </c>
      <c r="F31" t="n">
        <v>54.13</v>
      </c>
      <c r="G31" t="n">
        <v>59.06</v>
      </c>
      <c r="H31" t="n">
        <v>0.91</v>
      </c>
      <c r="I31" t="n">
        <v>55</v>
      </c>
      <c r="J31" t="n">
        <v>160.64</v>
      </c>
      <c r="K31" t="n">
        <v>49.1</v>
      </c>
      <c r="L31" t="n">
        <v>8.25</v>
      </c>
      <c r="M31" t="n">
        <v>53</v>
      </c>
      <c r="N31" t="n">
        <v>28.29</v>
      </c>
      <c r="O31" t="n">
        <v>20045.81</v>
      </c>
      <c r="P31" t="n">
        <v>611.62</v>
      </c>
      <c r="Q31" t="n">
        <v>1367.37</v>
      </c>
      <c r="R31" t="n">
        <v>157.14</v>
      </c>
      <c r="S31" t="n">
        <v>104.26</v>
      </c>
      <c r="T31" t="n">
        <v>25348.8</v>
      </c>
      <c r="U31" t="n">
        <v>0.66</v>
      </c>
      <c r="V31" t="n">
        <v>0.89</v>
      </c>
      <c r="W31" t="n">
        <v>20.73</v>
      </c>
      <c r="X31" t="n">
        <v>1.56</v>
      </c>
      <c r="Y31" t="n">
        <v>1</v>
      </c>
      <c r="Z31" t="n">
        <v>10</v>
      </c>
      <c r="AA31" t="n">
        <v>1356.599271169692</v>
      </c>
      <c r="AB31" t="n">
        <v>1856.158971750291</v>
      </c>
      <c r="AC31" t="n">
        <v>1679.009764621921</v>
      </c>
      <c r="AD31" t="n">
        <v>1356599.271169692</v>
      </c>
      <c r="AE31" t="n">
        <v>1856158.971750291</v>
      </c>
      <c r="AF31" t="n">
        <v>2.621551503008321e-06</v>
      </c>
      <c r="AG31" t="n">
        <v>2.420416666666667</v>
      </c>
      <c r="AH31" t="n">
        <v>1679009.764621922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1.7247</v>
      </c>
      <c r="E32" t="n">
        <v>57.98</v>
      </c>
      <c r="F32" t="n">
        <v>54.09</v>
      </c>
      <c r="G32" t="n">
        <v>61.23</v>
      </c>
      <c r="H32" t="n">
        <v>0.9399999999999999</v>
      </c>
      <c r="I32" t="n">
        <v>53</v>
      </c>
      <c r="J32" t="n">
        <v>160.99</v>
      </c>
      <c r="K32" t="n">
        <v>49.1</v>
      </c>
      <c r="L32" t="n">
        <v>8.5</v>
      </c>
      <c r="M32" t="n">
        <v>51</v>
      </c>
      <c r="N32" t="n">
        <v>28.4</v>
      </c>
      <c r="O32" t="n">
        <v>20089.72</v>
      </c>
      <c r="P32" t="n">
        <v>609.4400000000001</v>
      </c>
      <c r="Q32" t="n">
        <v>1367.4</v>
      </c>
      <c r="R32" t="n">
        <v>155.22</v>
      </c>
      <c r="S32" t="n">
        <v>104.26</v>
      </c>
      <c r="T32" t="n">
        <v>24401.21</v>
      </c>
      <c r="U32" t="n">
        <v>0.67</v>
      </c>
      <c r="V32" t="n">
        <v>0.89</v>
      </c>
      <c r="W32" t="n">
        <v>20.74</v>
      </c>
      <c r="X32" t="n">
        <v>1.51</v>
      </c>
      <c r="Y32" t="n">
        <v>1</v>
      </c>
      <c r="Z32" t="n">
        <v>10</v>
      </c>
      <c r="AA32" t="n">
        <v>1350.600856433389</v>
      </c>
      <c r="AB32" t="n">
        <v>1847.951676076699</v>
      </c>
      <c r="AC32" t="n">
        <v>1671.585761728405</v>
      </c>
      <c r="AD32" t="n">
        <v>1350600.856433389</v>
      </c>
      <c r="AE32" t="n">
        <v>1847951.6760767</v>
      </c>
      <c r="AF32" t="n">
        <v>2.626577133285959e-06</v>
      </c>
      <c r="AG32" t="n">
        <v>2.415833333333333</v>
      </c>
      <c r="AH32" t="n">
        <v>1671585.761728405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1.7286</v>
      </c>
      <c r="E33" t="n">
        <v>57.85</v>
      </c>
      <c r="F33" t="n">
        <v>54.02</v>
      </c>
      <c r="G33" t="n">
        <v>63.55</v>
      </c>
      <c r="H33" t="n">
        <v>0.96</v>
      </c>
      <c r="I33" t="n">
        <v>51</v>
      </c>
      <c r="J33" t="n">
        <v>161.35</v>
      </c>
      <c r="K33" t="n">
        <v>49.1</v>
      </c>
      <c r="L33" t="n">
        <v>8.75</v>
      </c>
      <c r="M33" t="n">
        <v>49</v>
      </c>
      <c r="N33" t="n">
        <v>28.5</v>
      </c>
      <c r="O33" t="n">
        <v>20133.66</v>
      </c>
      <c r="P33" t="n">
        <v>607.4</v>
      </c>
      <c r="Q33" t="n">
        <v>1367.32</v>
      </c>
      <c r="R33" t="n">
        <v>153.37</v>
      </c>
      <c r="S33" t="n">
        <v>104.26</v>
      </c>
      <c r="T33" t="n">
        <v>23484.67</v>
      </c>
      <c r="U33" t="n">
        <v>0.68</v>
      </c>
      <c r="V33" t="n">
        <v>0.89</v>
      </c>
      <c r="W33" t="n">
        <v>20.72</v>
      </c>
      <c r="X33" t="n">
        <v>1.44</v>
      </c>
      <c r="Y33" t="n">
        <v>1</v>
      </c>
      <c r="Z33" t="n">
        <v>10</v>
      </c>
      <c r="AA33" t="n">
        <v>1344.093943531971</v>
      </c>
      <c r="AB33" t="n">
        <v>1839.048630780242</v>
      </c>
      <c r="AC33" t="n">
        <v>1663.532410579539</v>
      </c>
      <c r="AD33" t="n">
        <v>1344093.943531971</v>
      </c>
      <c r="AE33" t="n">
        <v>1839048.630780242</v>
      </c>
      <c r="AF33" t="n">
        <v>2.632516514523169e-06</v>
      </c>
      <c r="AG33" t="n">
        <v>2.410416666666667</v>
      </c>
      <c r="AH33" t="n">
        <v>1663532.410579539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1.7298</v>
      </c>
      <c r="E34" t="n">
        <v>57.81</v>
      </c>
      <c r="F34" t="n">
        <v>54.01</v>
      </c>
      <c r="G34" t="n">
        <v>64.81</v>
      </c>
      <c r="H34" t="n">
        <v>0.99</v>
      </c>
      <c r="I34" t="n">
        <v>50</v>
      </c>
      <c r="J34" t="n">
        <v>161.71</v>
      </c>
      <c r="K34" t="n">
        <v>49.1</v>
      </c>
      <c r="L34" t="n">
        <v>9</v>
      </c>
      <c r="M34" t="n">
        <v>48</v>
      </c>
      <c r="N34" t="n">
        <v>28.61</v>
      </c>
      <c r="O34" t="n">
        <v>20177.64</v>
      </c>
      <c r="P34" t="n">
        <v>606.63</v>
      </c>
      <c r="Q34" t="n">
        <v>1367.28</v>
      </c>
      <c r="R34" t="n">
        <v>153.02</v>
      </c>
      <c r="S34" t="n">
        <v>104.26</v>
      </c>
      <c r="T34" t="n">
        <v>23315.43</v>
      </c>
      <c r="U34" t="n">
        <v>0.68</v>
      </c>
      <c r="V34" t="n">
        <v>0.89</v>
      </c>
      <c r="W34" t="n">
        <v>20.73</v>
      </c>
      <c r="X34" t="n">
        <v>1.43</v>
      </c>
      <c r="Y34" t="n">
        <v>1</v>
      </c>
      <c r="Z34" t="n">
        <v>10</v>
      </c>
      <c r="AA34" t="n">
        <v>1341.998978562066</v>
      </c>
      <c r="AB34" t="n">
        <v>1836.182207285087</v>
      </c>
      <c r="AC34" t="n">
        <v>1660.939554519711</v>
      </c>
      <c r="AD34" t="n">
        <v>1341998.978562066</v>
      </c>
      <c r="AE34" t="n">
        <v>1836182.207285087</v>
      </c>
      <c r="AF34" t="n">
        <v>2.63434401644231e-06</v>
      </c>
      <c r="AG34" t="n">
        <v>2.40875</v>
      </c>
      <c r="AH34" t="n">
        <v>1660939.554519711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1.7344</v>
      </c>
      <c r="E35" t="n">
        <v>57.66</v>
      </c>
      <c r="F35" t="n">
        <v>53.91</v>
      </c>
      <c r="G35" t="n">
        <v>67.39</v>
      </c>
      <c r="H35" t="n">
        <v>1.01</v>
      </c>
      <c r="I35" t="n">
        <v>48</v>
      </c>
      <c r="J35" t="n">
        <v>162.06</v>
      </c>
      <c r="K35" t="n">
        <v>49.1</v>
      </c>
      <c r="L35" t="n">
        <v>9.25</v>
      </c>
      <c r="M35" t="n">
        <v>46</v>
      </c>
      <c r="N35" t="n">
        <v>28.72</v>
      </c>
      <c r="O35" t="n">
        <v>20221.66</v>
      </c>
      <c r="P35" t="n">
        <v>603.48</v>
      </c>
      <c r="Q35" t="n">
        <v>1367.34</v>
      </c>
      <c r="R35" t="n">
        <v>149.78</v>
      </c>
      <c r="S35" t="n">
        <v>104.26</v>
      </c>
      <c r="T35" t="n">
        <v>21703.98</v>
      </c>
      <c r="U35" t="n">
        <v>0.7</v>
      </c>
      <c r="V35" t="n">
        <v>0.89</v>
      </c>
      <c r="W35" t="n">
        <v>20.72</v>
      </c>
      <c r="X35" t="n">
        <v>1.33</v>
      </c>
      <c r="Y35" t="n">
        <v>1</v>
      </c>
      <c r="Z35" t="n">
        <v>10</v>
      </c>
      <c r="AA35" t="n">
        <v>1333.185136561998</v>
      </c>
      <c r="AB35" t="n">
        <v>1824.122719821328</v>
      </c>
      <c r="AC35" t="n">
        <v>1650.031007613896</v>
      </c>
      <c r="AD35" t="n">
        <v>1333185.136561998</v>
      </c>
      <c r="AE35" t="n">
        <v>1824122.719821328</v>
      </c>
      <c r="AF35" t="n">
        <v>2.641349440465685e-06</v>
      </c>
      <c r="AG35" t="n">
        <v>2.4025</v>
      </c>
      <c r="AH35" t="n">
        <v>1650031.007613896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1.7359</v>
      </c>
      <c r="E36" t="n">
        <v>57.61</v>
      </c>
      <c r="F36" t="n">
        <v>53.89</v>
      </c>
      <c r="G36" t="n">
        <v>68.8</v>
      </c>
      <c r="H36" t="n">
        <v>1.04</v>
      </c>
      <c r="I36" t="n">
        <v>47</v>
      </c>
      <c r="J36" t="n">
        <v>162.42</v>
      </c>
      <c r="K36" t="n">
        <v>49.1</v>
      </c>
      <c r="L36" t="n">
        <v>9.5</v>
      </c>
      <c r="M36" t="n">
        <v>45</v>
      </c>
      <c r="N36" t="n">
        <v>28.82</v>
      </c>
      <c r="O36" t="n">
        <v>20265.72</v>
      </c>
      <c r="P36" t="n">
        <v>601.5599999999999</v>
      </c>
      <c r="Q36" t="n">
        <v>1367.31</v>
      </c>
      <c r="R36" t="n">
        <v>149.18</v>
      </c>
      <c r="S36" t="n">
        <v>104.26</v>
      </c>
      <c r="T36" t="n">
        <v>21409.27</v>
      </c>
      <c r="U36" t="n">
        <v>0.7</v>
      </c>
      <c r="V36" t="n">
        <v>0.89</v>
      </c>
      <c r="W36" t="n">
        <v>20.72</v>
      </c>
      <c r="X36" t="n">
        <v>1.32</v>
      </c>
      <c r="Y36" t="n">
        <v>1</v>
      </c>
      <c r="Z36" t="n">
        <v>10</v>
      </c>
      <c r="AA36" t="n">
        <v>1329.185872937618</v>
      </c>
      <c r="AB36" t="n">
        <v>1818.650750895391</v>
      </c>
      <c r="AC36" t="n">
        <v>1645.081275722295</v>
      </c>
      <c r="AD36" t="n">
        <v>1329185.872937618</v>
      </c>
      <c r="AE36" t="n">
        <v>1818650.750895391</v>
      </c>
      <c r="AF36" t="n">
        <v>2.643633817864612e-06</v>
      </c>
      <c r="AG36" t="n">
        <v>2.400416666666667</v>
      </c>
      <c r="AH36" t="n">
        <v>1645081.275722295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1.7401</v>
      </c>
      <c r="E37" t="n">
        <v>57.47</v>
      </c>
      <c r="F37" t="n">
        <v>53.82</v>
      </c>
      <c r="G37" t="n">
        <v>71.76000000000001</v>
      </c>
      <c r="H37" t="n">
        <v>1.06</v>
      </c>
      <c r="I37" t="n">
        <v>45</v>
      </c>
      <c r="J37" t="n">
        <v>162.78</v>
      </c>
      <c r="K37" t="n">
        <v>49.1</v>
      </c>
      <c r="L37" t="n">
        <v>9.75</v>
      </c>
      <c r="M37" t="n">
        <v>43</v>
      </c>
      <c r="N37" t="n">
        <v>28.93</v>
      </c>
      <c r="O37" t="n">
        <v>20309.81</v>
      </c>
      <c r="P37" t="n">
        <v>599.4400000000001</v>
      </c>
      <c r="Q37" t="n">
        <v>1367.35</v>
      </c>
      <c r="R37" t="n">
        <v>146.76</v>
      </c>
      <c r="S37" t="n">
        <v>104.26</v>
      </c>
      <c r="T37" t="n">
        <v>20210.28</v>
      </c>
      <c r="U37" t="n">
        <v>0.71</v>
      </c>
      <c r="V37" t="n">
        <v>0.89</v>
      </c>
      <c r="W37" t="n">
        <v>20.71</v>
      </c>
      <c r="X37" t="n">
        <v>1.24</v>
      </c>
      <c r="Y37" t="n">
        <v>1</v>
      </c>
      <c r="Z37" t="n">
        <v>10</v>
      </c>
      <c r="AA37" t="n">
        <v>1322.429145455133</v>
      </c>
      <c r="AB37" t="n">
        <v>1809.405898268078</v>
      </c>
      <c r="AC37" t="n">
        <v>1636.7187388545</v>
      </c>
      <c r="AD37" t="n">
        <v>1322429.145455133</v>
      </c>
      <c r="AE37" t="n">
        <v>1809405.898268078</v>
      </c>
      <c r="AF37" t="n">
        <v>2.650030074581607e-06</v>
      </c>
      <c r="AG37" t="n">
        <v>2.394583333333333</v>
      </c>
      <c r="AH37" t="n">
        <v>1636718.7388545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1.7414</v>
      </c>
      <c r="E38" t="n">
        <v>57.42</v>
      </c>
      <c r="F38" t="n">
        <v>53.8</v>
      </c>
      <c r="G38" t="n">
        <v>73.37</v>
      </c>
      <c r="H38" t="n">
        <v>1.09</v>
      </c>
      <c r="I38" t="n">
        <v>44</v>
      </c>
      <c r="J38" t="n">
        <v>163.13</v>
      </c>
      <c r="K38" t="n">
        <v>49.1</v>
      </c>
      <c r="L38" t="n">
        <v>10</v>
      </c>
      <c r="M38" t="n">
        <v>42</v>
      </c>
      <c r="N38" t="n">
        <v>29.04</v>
      </c>
      <c r="O38" t="n">
        <v>20353.94</v>
      </c>
      <c r="P38" t="n">
        <v>597.87</v>
      </c>
      <c r="Q38" t="n">
        <v>1367.28</v>
      </c>
      <c r="R38" t="n">
        <v>146.27</v>
      </c>
      <c r="S38" t="n">
        <v>104.26</v>
      </c>
      <c r="T38" t="n">
        <v>19972.42</v>
      </c>
      <c r="U38" t="n">
        <v>0.71</v>
      </c>
      <c r="V38" t="n">
        <v>0.89</v>
      </c>
      <c r="W38" t="n">
        <v>20.72</v>
      </c>
      <c r="X38" t="n">
        <v>1.23</v>
      </c>
      <c r="Y38" t="n">
        <v>1</v>
      </c>
      <c r="Z38" t="n">
        <v>10</v>
      </c>
      <c r="AA38" t="n">
        <v>1319.086865529244</v>
      </c>
      <c r="AB38" t="n">
        <v>1804.832843422492</v>
      </c>
      <c r="AC38" t="n">
        <v>1632.582129945054</v>
      </c>
      <c r="AD38" t="n">
        <v>1319086.865529244</v>
      </c>
      <c r="AE38" t="n">
        <v>1804832.843422492</v>
      </c>
      <c r="AF38" t="n">
        <v>2.652009868327344e-06</v>
      </c>
      <c r="AG38" t="n">
        <v>2.3925</v>
      </c>
      <c r="AH38" t="n">
        <v>1632582.129945054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1.7432</v>
      </c>
      <c r="E39" t="n">
        <v>57.37</v>
      </c>
      <c r="F39" t="n">
        <v>53.78</v>
      </c>
      <c r="G39" t="n">
        <v>75.04000000000001</v>
      </c>
      <c r="H39" t="n">
        <v>1.11</v>
      </c>
      <c r="I39" t="n">
        <v>43</v>
      </c>
      <c r="J39" t="n">
        <v>163.49</v>
      </c>
      <c r="K39" t="n">
        <v>49.1</v>
      </c>
      <c r="L39" t="n">
        <v>10.25</v>
      </c>
      <c r="M39" t="n">
        <v>41</v>
      </c>
      <c r="N39" t="n">
        <v>29.15</v>
      </c>
      <c r="O39" t="n">
        <v>20398.1</v>
      </c>
      <c r="P39" t="n">
        <v>596.6799999999999</v>
      </c>
      <c r="Q39" t="n">
        <v>1367.33</v>
      </c>
      <c r="R39" t="n">
        <v>145.15</v>
      </c>
      <c r="S39" t="n">
        <v>104.26</v>
      </c>
      <c r="T39" t="n">
        <v>19413.78</v>
      </c>
      <c r="U39" t="n">
        <v>0.72</v>
      </c>
      <c r="V39" t="n">
        <v>0.89</v>
      </c>
      <c r="W39" t="n">
        <v>20.72</v>
      </c>
      <c r="X39" t="n">
        <v>1.2</v>
      </c>
      <c r="Y39" t="n">
        <v>1</v>
      </c>
      <c r="Z39" t="n">
        <v>10</v>
      </c>
      <c r="AA39" t="n">
        <v>1315.906330359143</v>
      </c>
      <c r="AB39" t="n">
        <v>1800.481094887451</v>
      </c>
      <c r="AC39" t="n">
        <v>1628.64570618248</v>
      </c>
      <c r="AD39" t="n">
        <v>1315906.330359143</v>
      </c>
      <c r="AE39" t="n">
        <v>1800481.094887452</v>
      </c>
      <c r="AF39" t="n">
        <v>2.654751121206056e-06</v>
      </c>
      <c r="AG39" t="n">
        <v>2.390416666666666</v>
      </c>
      <c r="AH39" t="n">
        <v>1628645.70618248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1.745</v>
      </c>
      <c r="E40" t="n">
        <v>57.31</v>
      </c>
      <c r="F40" t="n">
        <v>53.75</v>
      </c>
      <c r="G40" t="n">
        <v>76.78</v>
      </c>
      <c r="H40" t="n">
        <v>1.14</v>
      </c>
      <c r="I40" t="n">
        <v>42</v>
      </c>
      <c r="J40" t="n">
        <v>163.85</v>
      </c>
      <c r="K40" t="n">
        <v>49.1</v>
      </c>
      <c r="L40" t="n">
        <v>10.5</v>
      </c>
      <c r="M40" t="n">
        <v>40</v>
      </c>
      <c r="N40" t="n">
        <v>29.26</v>
      </c>
      <c r="O40" t="n">
        <v>20442.3</v>
      </c>
      <c r="P40" t="n">
        <v>594.7</v>
      </c>
      <c r="Q40" t="n">
        <v>1367.33</v>
      </c>
      <c r="R40" t="n">
        <v>144.53</v>
      </c>
      <c r="S40" t="n">
        <v>104.26</v>
      </c>
      <c r="T40" t="n">
        <v>19113.7</v>
      </c>
      <c r="U40" t="n">
        <v>0.72</v>
      </c>
      <c r="V40" t="n">
        <v>0.89</v>
      </c>
      <c r="W40" t="n">
        <v>20.71</v>
      </c>
      <c r="X40" t="n">
        <v>1.17</v>
      </c>
      <c r="Y40" t="n">
        <v>1</v>
      </c>
      <c r="Z40" t="n">
        <v>10</v>
      </c>
      <c r="AA40" t="n">
        <v>1311.547205836425</v>
      </c>
      <c r="AB40" t="n">
        <v>1794.516748404468</v>
      </c>
      <c r="AC40" t="n">
        <v>1623.250588556819</v>
      </c>
      <c r="AD40" t="n">
        <v>1311547.205836425</v>
      </c>
      <c r="AE40" t="n">
        <v>1794516.748404467</v>
      </c>
      <c r="AF40" t="n">
        <v>2.657492374084768e-06</v>
      </c>
      <c r="AG40" t="n">
        <v>2.387916666666667</v>
      </c>
      <c r="AH40" t="n">
        <v>1623250.588556819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1.7473</v>
      </c>
      <c r="E41" t="n">
        <v>57.23</v>
      </c>
      <c r="F41" t="n">
        <v>53.7</v>
      </c>
      <c r="G41" t="n">
        <v>78.59</v>
      </c>
      <c r="H41" t="n">
        <v>1.16</v>
      </c>
      <c r="I41" t="n">
        <v>41</v>
      </c>
      <c r="J41" t="n">
        <v>164.21</v>
      </c>
      <c r="K41" t="n">
        <v>49.1</v>
      </c>
      <c r="L41" t="n">
        <v>10.75</v>
      </c>
      <c r="M41" t="n">
        <v>39</v>
      </c>
      <c r="N41" t="n">
        <v>29.36</v>
      </c>
      <c r="O41" t="n">
        <v>20486.54</v>
      </c>
      <c r="P41" t="n">
        <v>592.55</v>
      </c>
      <c r="Q41" t="n">
        <v>1367.21</v>
      </c>
      <c r="R41" t="n">
        <v>143.14</v>
      </c>
      <c r="S41" t="n">
        <v>104.26</v>
      </c>
      <c r="T41" t="n">
        <v>18422.88</v>
      </c>
      <c r="U41" t="n">
        <v>0.73</v>
      </c>
      <c r="V41" t="n">
        <v>0.89</v>
      </c>
      <c r="W41" t="n">
        <v>20.71</v>
      </c>
      <c r="X41" t="n">
        <v>1.13</v>
      </c>
      <c r="Y41" t="n">
        <v>1</v>
      </c>
      <c r="Z41" t="n">
        <v>10</v>
      </c>
      <c r="AA41" t="n">
        <v>1306.414506356201</v>
      </c>
      <c r="AB41" t="n">
        <v>1787.493962536904</v>
      </c>
      <c r="AC41" t="n">
        <v>1616.898047515914</v>
      </c>
      <c r="AD41" t="n">
        <v>1306414.506356201</v>
      </c>
      <c r="AE41" t="n">
        <v>1787493.962536904</v>
      </c>
      <c r="AF41" t="n">
        <v>2.660995086096456e-06</v>
      </c>
      <c r="AG41" t="n">
        <v>2.384583333333333</v>
      </c>
      <c r="AH41" t="n">
        <v>1616898.047515914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1.7481</v>
      </c>
      <c r="E42" t="n">
        <v>57.21</v>
      </c>
      <c r="F42" t="n">
        <v>53.71</v>
      </c>
      <c r="G42" t="n">
        <v>80.56</v>
      </c>
      <c r="H42" t="n">
        <v>1.18</v>
      </c>
      <c r="I42" t="n">
        <v>40</v>
      </c>
      <c r="J42" t="n">
        <v>164.57</v>
      </c>
      <c r="K42" t="n">
        <v>49.1</v>
      </c>
      <c r="L42" t="n">
        <v>11</v>
      </c>
      <c r="M42" t="n">
        <v>38</v>
      </c>
      <c r="N42" t="n">
        <v>29.47</v>
      </c>
      <c r="O42" t="n">
        <v>20530.82</v>
      </c>
      <c r="P42" t="n">
        <v>591.83</v>
      </c>
      <c r="Q42" t="n">
        <v>1367.22</v>
      </c>
      <c r="R42" t="n">
        <v>143.14</v>
      </c>
      <c r="S42" t="n">
        <v>104.26</v>
      </c>
      <c r="T42" t="n">
        <v>18425.97</v>
      </c>
      <c r="U42" t="n">
        <v>0.73</v>
      </c>
      <c r="V42" t="n">
        <v>0.89</v>
      </c>
      <c r="W42" t="n">
        <v>20.71</v>
      </c>
      <c r="X42" t="n">
        <v>1.13</v>
      </c>
      <c r="Y42" t="n">
        <v>1</v>
      </c>
      <c r="Z42" t="n">
        <v>10</v>
      </c>
      <c r="AA42" t="n">
        <v>1304.90955303721</v>
      </c>
      <c r="AB42" t="n">
        <v>1785.434819012007</v>
      </c>
      <c r="AC42" t="n">
        <v>1615.035425759008</v>
      </c>
      <c r="AD42" t="n">
        <v>1304909.55303721</v>
      </c>
      <c r="AE42" t="n">
        <v>1785434.819012007</v>
      </c>
      <c r="AF42" t="n">
        <v>2.662213420709217e-06</v>
      </c>
      <c r="AG42" t="n">
        <v>2.38375</v>
      </c>
      <c r="AH42" t="n">
        <v>1615035.425759008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1.7498</v>
      </c>
      <c r="E43" t="n">
        <v>57.15</v>
      </c>
      <c r="F43" t="n">
        <v>53.68</v>
      </c>
      <c r="G43" t="n">
        <v>82.59</v>
      </c>
      <c r="H43" t="n">
        <v>1.21</v>
      </c>
      <c r="I43" t="n">
        <v>39</v>
      </c>
      <c r="J43" t="n">
        <v>164.93</v>
      </c>
      <c r="K43" t="n">
        <v>49.1</v>
      </c>
      <c r="L43" t="n">
        <v>11.25</v>
      </c>
      <c r="M43" t="n">
        <v>37</v>
      </c>
      <c r="N43" t="n">
        <v>29.58</v>
      </c>
      <c r="O43" t="n">
        <v>20575.13</v>
      </c>
      <c r="P43" t="n">
        <v>589.6900000000001</v>
      </c>
      <c r="Q43" t="n">
        <v>1367.32</v>
      </c>
      <c r="R43" t="n">
        <v>142.31</v>
      </c>
      <c r="S43" t="n">
        <v>104.26</v>
      </c>
      <c r="T43" t="n">
        <v>18017.08</v>
      </c>
      <c r="U43" t="n">
        <v>0.73</v>
      </c>
      <c r="V43" t="n">
        <v>0.89</v>
      </c>
      <c r="W43" t="n">
        <v>20.71</v>
      </c>
      <c r="X43" t="n">
        <v>1.1</v>
      </c>
      <c r="Y43" t="n">
        <v>1</v>
      </c>
      <c r="Z43" t="n">
        <v>10</v>
      </c>
      <c r="AA43" t="n">
        <v>1300.425604071429</v>
      </c>
      <c r="AB43" t="n">
        <v>1779.299682219158</v>
      </c>
      <c r="AC43" t="n">
        <v>1609.485817810949</v>
      </c>
      <c r="AD43" t="n">
        <v>1300425.604071429</v>
      </c>
      <c r="AE43" t="n">
        <v>1779299.682219158</v>
      </c>
      <c r="AF43" t="n">
        <v>2.664802381761333e-06</v>
      </c>
      <c r="AG43" t="n">
        <v>2.38125</v>
      </c>
      <c r="AH43" t="n">
        <v>1609485.817810949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1.7527</v>
      </c>
      <c r="E44" t="n">
        <v>57.06</v>
      </c>
      <c r="F44" t="n">
        <v>53.62</v>
      </c>
      <c r="G44" t="n">
        <v>84.66</v>
      </c>
      <c r="H44" t="n">
        <v>1.23</v>
      </c>
      <c r="I44" t="n">
        <v>38</v>
      </c>
      <c r="J44" t="n">
        <v>165.29</v>
      </c>
      <c r="K44" t="n">
        <v>49.1</v>
      </c>
      <c r="L44" t="n">
        <v>11.5</v>
      </c>
      <c r="M44" t="n">
        <v>36</v>
      </c>
      <c r="N44" t="n">
        <v>29.69</v>
      </c>
      <c r="O44" t="n">
        <v>20619.48</v>
      </c>
      <c r="P44" t="n">
        <v>587.5599999999999</v>
      </c>
      <c r="Q44" t="n">
        <v>1367.34</v>
      </c>
      <c r="R44" t="n">
        <v>140.45</v>
      </c>
      <c r="S44" t="n">
        <v>104.26</v>
      </c>
      <c r="T44" t="n">
        <v>17091.62</v>
      </c>
      <c r="U44" t="n">
        <v>0.74</v>
      </c>
      <c r="V44" t="n">
        <v>0.89</v>
      </c>
      <c r="W44" t="n">
        <v>20.7</v>
      </c>
      <c r="X44" t="n">
        <v>1.04</v>
      </c>
      <c r="Y44" t="n">
        <v>1</v>
      </c>
      <c r="Z44" t="n">
        <v>10</v>
      </c>
      <c r="AA44" t="n">
        <v>1294.824056107452</v>
      </c>
      <c r="AB44" t="n">
        <v>1771.63539717199</v>
      </c>
      <c r="AC44" t="n">
        <v>1602.553001371791</v>
      </c>
      <c r="AD44" t="n">
        <v>1294824.056107452</v>
      </c>
      <c r="AE44" t="n">
        <v>1771635.39717199</v>
      </c>
      <c r="AF44" t="n">
        <v>2.669218844732592e-06</v>
      </c>
      <c r="AG44" t="n">
        <v>2.3775</v>
      </c>
      <c r="AH44" t="n">
        <v>1602553.001371791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1.7542</v>
      </c>
      <c r="E45" t="n">
        <v>57</v>
      </c>
      <c r="F45" t="n">
        <v>53.6</v>
      </c>
      <c r="G45" t="n">
        <v>86.92</v>
      </c>
      <c r="H45" t="n">
        <v>1.26</v>
      </c>
      <c r="I45" t="n">
        <v>37</v>
      </c>
      <c r="J45" t="n">
        <v>165.65</v>
      </c>
      <c r="K45" t="n">
        <v>49.1</v>
      </c>
      <c r="L45" t="n">
        <v>11.75</v>
      </c>
      <c r="M45" t="n">
        <v>35</v>
      </c>
      <c r="N45" t="n">
        <v>29.8</v>
      </c>
      <c r="O45" t="n">
        <v>20663.87</v>
      </c>
      <c r="P45" t="n">
        <v>586.09</v>
      </c>
      <c r="Q45" t="n">
        <v>1367.29</v>
      </c>
      <c r="R45" t="n">
        <v>139.71</v>
      </c>
      <c r="S45" t="n">
        <v>104.26</v>
      </c>
      <c r="T45" t="n">
        <v>16726.35</v>
      </c>
      <c r="U45" t="n">
        <v>0.75</v>
      </c>
      <c r="V45" t="n">
        <v>0.89</v>
      </c>
      <c r="W45" t="n">
        <v>20.7</v>
      </c>
      <c r="X45" t="n">
        <v>1.02</v>
      </c>
      <c r="Y45" t="n">
        <v>1</v>
      </c>
      <c r="Z45" t="n">
        <v>10</v>
      </c>
      <c r="AA45" t="n">
        <v>1291.515374240761</v>
      </c>
      <c r="AB45" t="n">
        <v>1767.108312673241</v>
      </c>
      <c r="AC45" t="n">
        <v>1598.4579754638</v>
      </c>
      <c r="AD45" t="n">
        <v>1291515.374240761</v>
      </c>
      <c r="AE45" t="n">
        <v>1767108.312673241</v>
      </c>
      <c r="AF45" t="n">
        <v>2.671503222131519e-06</v>
      </c>
      <c r="AG45" t="n">
        <v>2.375</v>
      </c>
      <c r="AH45" t="n">
        <v>1598457.9754638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1.756</v>
      </c>
      <c r="E46" t="n">
        <v>56.95</v>
      </c>
      <c r="F46" t="n">
        <v>53.57</v>
      </c>
      <c r="G46" t="n">
        <v>89.29000000000001</v>
      </c>
      <c r="H46" t="n">
        <v>1.28</v>
      </c>
      <c r="I46" t="n">
        <v>36</v>
      </c>
      <c r="J46" t="n">
        <v>166.01</v>
      </c>
      <c r="K46" t="n">
        <v>49.1</v>
      </c>
      <c r="L46" t="n">
        <v>12</v>
      </c>
      <c r="M46" t="n">
        <v>34</v>
      </c>
      <c r="N46" t="n">
        <v>29.91</v>
      </c>
      <c r="O46" t="n">
        <v>20708.3</v>
      </c>
      <c r="P46" t="n">
        <v>584.0599999999999</v>
      </c>
      <c r="Q46" t="n">
        <v>1367.38</v>
      </c>
      <c r="R46" t="n">
        <v>139.18</v>
      </c>
      <c r="S46" t="n">
        <v>104.26</v>
      </c>
      <c r="T46" t="n">
        <v>16467.96</v>
      </c>
      <c r="U46" t="n">
        <v>0.75</v>
      </c>
      <c r="V46" t="n">
        <v>0.89</v>
      </c>
      <c r="W46" t="n">
        <v>20.69</v>
      </c>
      <c r="X46" t="n">
        <v>0.99</v>
      </c>
      <c r="Y46" t="n">
        <v>1</v>
      </c>
      <c r="Z46" t="n">
        <v>10</v>
      </c>
      <c r="AA46" t="n">
        <v>1287.143368457455</v>
      </c>
      <c r="AB46" t="n">
        <v>1761.126341481239</v>
      </c>
      <c r="AC46" t="n">
        <v>1593.046915206614</v>
      </c>
      <c r="AD46" t="n">
        <v>1287143.368457455</v>
      </c>
      <c r="AE46" t="n">
        <v>1761126.34148124</v>
      </c>
      <c r="AF46" t="n">
        <v>2.67424447501023e-06</v>
      </c>
      <c r="AG46" t="n">
        <v>2.372916666666667</v>
      </c>
      <c r="AH46" t="n">
        <v>1593046.915206614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1.7575</v>
      </c>
      <c r="E47" t="n">
        <v>56.9</v>
      </c>
      <c r="F47" t="n">
        <v>53.55</v>
      </c>
      <c r="G47" t="n">
        <v>91.81</v>
      </c>
      <c r="H47" t="n">
        <v>1.3</v>
      </c>
      <c r="I47" t="n">
        <v>35</v>
      </c>
      <c r="J47" t="n">
        <v>166.37</v>
      </c>
      <c r="K47" t="n">
        <v>49.1</v>
      </c>
      <c r="L47" t="n">
        <v>12.25</v>
      </c>
      <c r="M47" t="n">
        <v>33</v>
      </c>
      <c r="N47" t="n">
        <v>30.02</v>
      </c>
      <c r="O47" t="n">
        <v>20752.76</v>
      </c>
      <c r="P47" t="n">
        <v>581.89</v>
      </c>
      <c r="Q47" t="n">
        <v>1367.29</v>
      </c>
      <c r="R47" t="n">
        <v>138.38</v>
      </c>
      <c r="S47" t="n">
        <v>104.26</v>
      </c>
      <c r="T47" t="n">
        <v>16072.61</v>
      </c>
      <c r="U47" t="n">
        <v>0.75</v>
      </c>
      <c r="V47" t="n">
        <v>0.89</v>
      </c>
      <c r="W47" t="n">
        <v>20.7</v>
      </c>
      <c r="X47" t="n">
        <v>0.98</v>
      </c>
      <c r="Y47" t="n">
        <v>1</v>
      </c>
      <c r="Z47" t="n">
        <v>10</v>
      </c>
      <c r="AA47" t="n">
        <v>1282.888020211648</v>
      </c>
      <c r="AB47" t="n">
        <v>1755.303986278611</v>
      </c>
      <c r="AC47" t="n">
        <v>1587.780237412797</v>
      </c>
      <c r="AD47" t="n">
        <v>1282888.020211648</v>
      </c>
      <c r="AE47" t="n">
        <v>1755303.986278611</v>
      </c>
      <c r="AF47" t="n">
        <v>2.676528852409158e-06</v>
      </c>
      <c r="AG47" t="n">
        <v>2.370833333333333</v>
      </c>
      <c r="AH47" t="n">
        <v>1587780.237412797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1.7564</v>
      </c>
      <c r="E48" t="n">
        <v>56.93</v>
      </c>
      <c r="F48" t="n">
        <v>53.59</v>
      </c>
      <c r="G48" t="n">
        <v>91.86</v>
      </c>
      <c r="H48" t="n">
        <v>1.33</v>
      </c>
      <c r="I48" t="n">
        <v>35</v>
      </c>
      <c r="J48" t="n">
        <v>166.73</v>
      </c>
      <c r="K48" t="n">
        <v>49.1</v>
      </c>
      <c r="L48" t="n">
        <v>12.5</v>
      </c>
      <c r="M48" t="n">
        <v>33</v>
      </c>
      <c r="N48" t="n">
        <v>30.13</v>
      </c>
      <c r="O48" t="n">
        <v>20797.26</v>
      </c>
      <c r="P48" t="n">
        <v>580.5599999999999</v>
      </c>
      <c r="Q48" t="n">
        <v>1367.26</v>
      </c>
      <c r="R48" t="n">
        <v>139.35</v>
      </c>
      <c r="S48" t="n">
        <v>104.26</v>
      </c>
      <c r="T48" t="n">
        <v>16556.54</v>
      </c>
      <c r="U48" t="n">
        <v>0.75</v>
      </c>
      <c r="V48" t="n">
        <v>0.89</v>
      </c>
      <c r="W48" t="n">
        <v>20.71</v>
      </c>
      <c r="X48" t="n">
        <v>1.01</v>
      </c>
      <c r="Y48" t="n">
        <v>1</v>
      </c>
      <c r="Z48" t="n">
        <v>10</v>
      </c>
      <c r="AA48" t="n">
        <v>1282.199275949045</v>
      </c>
      <c r="AB48" t="n">
        <v>1754.361615993265</v>
      </c>
      <c r="AC48" t="n">
        <v>1586.92780562486</v>
      </c>
      <c r="AD48" t="n">
        <v>1282199.275949045</v>
      </c>
      <c r="AE48" t="n">
        <v>1754361.615993265</v>
      </c>
      <c r="AF48" t="n">
        <v>2.674853642316611e-06</v>
      </c>
      <c r="AG48" t="n">
        <v>2.372083333333333</v>
      </c>
      <c r="AH48" t="n">
        <v>1586927.80562486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1.7593</v>
      </c>
      <c r="E49" t="n">
        <v>56.84</v>
      </c>
      <c r="F49" t="n">
        <v>53.53</v>
      </c>
      <c r="G49" t="n">
        <v>94.45999999999999</v>
      </c>
      <c r="H49" t="n">
        <v>1.35</v>
      </c>
      <c r="I49" t="n">
        <v>34</v>
      </c>
      <c r="J49" t="n">
        <v>167.09</v>
      </c>
      <c r="K49" t="n">
        <v>49.1</v>
      </c>
      <c r="L49" t="n">
        <v>12.75</v>
      </c>
      <c r="M49" t="n">
        <v>32</v>
      </c>
      <c r="N49" t="n">
        <v>30.25</v>
      </c>
      <c r="O49" t="n">
        <v>20841.8</v>
      </c>
      <c r="P49" t="n">
        <v>578.58</v>
      </c>
      <c r="Q49" t="n">
        <v>1367.25</v>
      </c>
      <c r="R49" t="n">
        <v>137.54</v>
      </c>
      <c r="S49" t="n">
        <v>104.26</v>
      </c>
      <c r="T49" t="n">
        <v>15657.46</v>
      </c>
      <c r="U49" t="n">
        <v>0.76</v>
      </c>
      <c r="V49" t="n">
        <v>0.9</v>
      </c>
      <c r="W49" t="n">
        <v>20.7</v>
      </c>
      <c r="X49" t="n">
        <v>0.95</v>
      </c>
      <c r="Y49" t="n">
        <v>1</v>
      </c>
      <c r="Z49" t="n">
        <v>10</v>
      </c>
      <c r="AA49" t="n">
        <v>1276.854724315852</v>
      </c>
      <c r="AB49" t="n">
        <v>1747.048964663753</v>
      </c>
      <c r="AC49" t="n">
        <v>1580.313063474866</v>
      </c>
      <c r="AD49" t="n">
        <v>1276854.724315852</v>
      </c>
      <c r="AE49" t="n">
        <v>1747048.964663753</v>
      </c>
      <c r="AF49" t="n">
        <v>2.679270105287869e-06</v>
      </c>
      <c r="AG49" t="n">
        <v>2.368333333333334</v>
      </c>
      <c r="AH49" t="n">
        <v>1580313.063474866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1.7612</v>
      </c>
      <c r="E50" t="n">
        <v>56.78</v>
      </c>
      <c r="F50" t="n">
        <v>53.49</v>
      </c>
      <c r="G50" t="n">
        <v>97.26000000000001</v>
      </c>
      <c r="H50" t="n">
        <v>1.38</v>
      </c>
      <c r="I50" t="n">
        <v>33</v>
      </c>
      <c r="J50" t="n">
        <v>167.45</v>
      </c>
      <c r="K50" t="n">
        <v>49.1</v>
      </c>
      <c r="L50" t="n">
        <v>13</v>
      </c>
      <c r="M50" t="n">
        <v>31</v>
      </c>
      <c r="N50" t="n">
        <v>30.36</v>
      </c>
      <c r="O50" t="n">
        <v>20886.38</v>
      </c>
      <c r="P50" t="n">
        <v>577.24</v>
      </c>
      <c r="Q50" t="n">
        <v>1367.35</v>
      </c>
      <c r="R50" t="n">
        <v>136.28</v>
      </c>
      <c r="S50" t="n">
        <v>104.26</v>
      </c>
      <c r="T50" t="n">
        <v>15033.19</v>
      </c>
      <c r="U50" t="n">
        <v>0.77</v>
      </c>
      <c r="V50" t="n">
        <v>0.9</v>
      </c>
      <c r="W50" t="n">
        <v>20.7</v>
      </c>
      <c r="X50" t="n">
        <v>0.92</v>
      </c>
      <c r="Y50" t="n">
        <v>1</v>
      </c>
      <c r="Z50" t="n">
        <v>10</v>
      </c>
      <c r="AA50" t="n">
        <v>1273.297581968873</v>
      </c>
      <c r="AB50" t="n">
        <v>1742.181925574572</v>
      </c>
      <c r="AC50" t="n">
        <v>1575.910527765424</v>
      </c>
      <c r="AD50" t="n">
        <v>1273297.581968873</v>
      </c>
      <c r="AE50" t="n">
        <v>1742181.925574572</v>
      </c>
      <c r="AF50" t="n">
        <v>2.682163649993177e-06</v>
      </c>
      <c r="AG50" t="n">
        <v>2.365833333333333</v>
      </c>
      <c r="AH50" t="n">
        <v>1575910.527765424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1.7613</v>
      </c>
      <c r="E51" t="n">
        <v>56.78</v>
      </c>
      <c r="F51" t="n">
        <v>53.49</v>
      </c>
      <c r="G51" t="n">
        <v>97.26000000000001</v>
      </c>
      <c r="H51" t="n">
        <v>1.4</v>
      </c>
      <c r="I51" t="n">
        <v>33</v>
      </c>
      <c r="J51" t="n">
        <v>167.81</v>
      </c>
      <c r="K51" t="n">
        <v>49.1</v>
      </c>
      <c r="L51" t="n">
        <v>13.25</v>
      </c>
      <c r="M51" t="n">
        <v>31</v>
      </c>
      <c r="N51" t="n">
        <v>30.47</v>
      </c>
      <c r="O51" t="n">
        <v>20930.99</v>
      </c>
      <c r="P51" t="n">
        <v>575.2</v>
      </c>
      <c r="Q51" t="n">
        <v>1367.39</v>
      </c>
      <c r="R51" t="n">
        <v>136.16</v>
      </c>
      <c r="S51" t="n">
        <v>104.26</v>
      </c>
      <c r="T51" t="n">
        <v>14972.68</v>
      </c>
      <c r="U51" t="n">
        <v>0.77</v>
      </c>
      <c r="V51" t="n">
        <v>0.9</v>
      </c>
      <c r="W51" t="n">
        <v>20.7</v>
      </c>
      <c r="X51" t="n">
        <v>0.91</v>
      </c>
      <c r="Y51" t="n">
        <v>1</v>
      </c>
      <c r="Z51" t="n">
        <v>10</v>
      </c>
      <c r="AA51" t="n">
        <v>1270.425285696773</v>
      </c>
      <c r="AB51" t="n">
        <v>1738.251923098316</v>
      </c>
      <c r="AC51" t="n">
        <v>1572.355599209709</v>
      </c>
      <c r="AD51" t="n">
        <v>1270425.285696773</v>
      </c>
      <c r="AE51" t="n">
        <v>1738251.923098316</v>
      </c>
      <c r="AF51" t="n">
        <v>2.682315941819771e-06</v>
      </c>
      <c r="AG51" t="n">
        <v>2.365833333333333</v>
      </c>
      <c r="AH51" t="n">
        <v>1572355.599209709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1.7632</v>
      </c>
      <c r="E52" t="n">
        <v>56.71</v>
      </c>
      <c r="F52" t="n">
        <v>53.46</v>
      </c>
      <c r="G52" t="n">
        <v>100.24</v>
      </c>
      <c r="H52" t="n">
        <v>1.42</v>
      </c>
      <c r="I52" t="n">
        <v>32</v>
      </c>
      <c r="J52" t="n">
        <v>168.18</v>
      </c>
      <c r="K52" t="n">
        <v>49.1</v>
      </c>
      <c r="L52" t="n">
        <v>13.5</v>
      </c>
      <c r="M52" t="n">
        <v>30</v>
      </c>
      <c r="N52" t="n">
        <v>30.58</v>
      </c>
      <c r="O52" t="n">
        <v>20975.64</v>
      </c>
      <c r="P52" t="n">
        <v>573.29</v>
      </c>
      <c r="Q52" t="n">
        <v>1367.24</v>
      </c>
      <c r="R52" t="n">
        <v>135.16</v>
      </c>
      <c r="S52" t="n">
        <v>104.26</v>
      </c>
      <c r="T52" t="n">
        <v>14478.71</v>
      </c>
      <c r="U52" t="n">
        <v>0.77</v>
      </c>
      <c r="V52" t="n">
        <v>0.9</v>
      </c>
      <c r="W52" t="n">
        <v>20.7</v>
      </c>
      <c r="X52" t="n">
        <v>0.88</v>
      </c>
      <c r="Y52" t="n">
        <v>1</v>
      </c>
      <c r="Z52" t="n">
        <v>10</v>
      </c>
      <c r="AA52" t="n">
        <v>1266.178451069575</v>
      </c>
      <c r="AB52" t="n">
        <v>1732.441216604263</v>
      </c>
      <c r="AC52" t="n">
        <v>1567.09945838807</v>
      </c>
      <c r="AD52" t="n">
        <v>1266178.451069575</v>
      </c>
      <c r="AE52" t="n">
        <v>1732441.216604263</v>
      </c>
      <c r="AF52" t="n">
        <v>2.685209486525079e-06</v>
      </c>
      <c r="AG52" t="n">
        <v>2.362916666666667</v>
      </c>
      <c r="AH52" t="n">
        <v>1567099.45838807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1.7652</v>
      </c>
      <c r="E53" t="n">
        <v>56.65</v>
      </c>
      <c r="F53" t="n">
        <v>53.43</v>
      </c>
      <c r="G53" t="n">
        <v>103.41</v>
      </c>
      <c r="H53" t="n">
        <v>1.45</v>
      </c>
      <c r="I53" t="n">
        <v>31</v>
      </c>
      <c r="J53" t="n">
        <v>168.54</v>
      </c>
      <c r="K53" t="n">
        <v>49.1</v>
      </c>
      <c r="L53" t="n">
        <v>13.75</v>
      </c>
      <c r="M53" t="n">
        <v>29</v>
      </c>
      <c r="N53" t="n">
        <v>30.69</v>
      </c>
      <c r="O53" t="n">
        <v>21020.34</v>
      </c>
      <c r="P53" t="n">
        <v>572.17</v>
      </c>
      <c r="Q53" t="n">
        <v>1367.21</v>
      </c>
      <c r="R53" t="n">
        <v>134.36</v>
      </c>
      <c r="S53" t="n">
        <v>104.26</v>
      </c>
      <c r="T53" t="n">
        <v>14082.35</v>
      </c>
      <c r="U53" t="n">
        <v>0.78</v>
      </c>
      <c r="V53" t="n">
        <v>0.9</v>
      </c>
      <c r="W53" t="n">
        <v>20.69</v>
      </c>
      <c r="X53" t="n">
        <v>0.85</v>
      </c>
      <c r="Y53" t="n">
        <v>1</v>
      </c>
      <c r="Z53" t="n">
        <v>10</v>
      </c>
      <c r="AA53" t="n">
        <v>1262.956987668269</v>
      </c>
      <c r="AB53" t="n">
        <v>1728.033468257662</v>
      </c>
      <c r="AC53" t="n">
        <v>1563.112379357355</v>
      </c>
      <c r="AD53" t="n">
        <v>1262956.987668269</v>
      </c>
      <c r="AE53" t="n">
        <v>1728033.468257662</v>
      </c>
      <c r="AF53" t="n">
        <v>2.688255323056982e-06</v>
      </c>
      <c r="AG53" t="n">
        <v>2.360416666666667</v>
      </c>
      <c r="AH53" t="n">
        <v>1563112.379357355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1.7647</v>
      </c>
      <c r="E54" t="n">
        <v>56.67</v>
      </c>
      <c r="F54" t="n">
        <v>53.44</v>
      </c>
      <c r="G54" t="n">
        <v>103.44</v>
      </c>
      <c r="H54" t="n">
        <v>1.47</v>
      </c>
      <c r="I54" t="n">
        <v>31</v>
      </c>
      <c r="J54" t="n">
        <v>168.9</v>
      </c>
      <c r="K54" t="n">
        <v>49.1</v>
      </c>
      <c r="L54" t="n">
        <v>14</v>
      </c>
      <c r="M54" t="n">
        <v>29</v>
      </c>
      <c r="N54" t="n">
        <v>30.81</v>
      </c>
      <c r="O54" t="n">
        <v>21065.06</v>
      </c>
      <c r="P54" t="n">
        <v>570.3099999999999</v>
      </c>
      <c r="Q54" t="n">
        <v>1367.24</v>
      </c>
      <c r="R54" t="n">
        <v>134.46</v>
      </c>
      <c r="S54" t="n">
        <v>104.26</v>
      </c>
      <c r="T54" t="n">
        <v>14133.71</v>
      </c>
      <c r="U54" t="n">
        <v>0.78</v>
      </c>
      <c r="V54" t="n">
        <v>0.9</v>
      </c>
      <c r="W54" t="n">
        <v>20.7</v>
      </c>
      <c r="X54" t="n">
        <v>0.87</v>
      </c>
      <c r="Y54" t="n">
        <v>1</v>
      </c>
      <c r="Z54" t="n">
        <v>10</v>
      </c>
      <c r="AA54" t="n">
        <v>1260.851937947726</v>
      </c>
      <c r="AB54" t="n">
        <v>1725.153246361775</v>
      </c>
      <c r="AC54" t="n">
        <v>1560.507041796794</v>
      </c>
      <c r="AD54" t="n">
        <v>1260851.937947726</v>
      </c>
      <c r="AE54" t="n">
        <v>1725153.246361775</v>
      </c>
      <c r="AF54" t="n">
        <v>2.687493863924006e-06</v>
      </c>
      <c r="AG54" t="n">
        <v>2.36125</v>
      </c>
      <c r="AH54" t="n">
        <v>1560507.041796794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1.7672</v>
      </c>
      <c r="E55" t="n">
        <v>56.59</v>
      </c>
      <c r="F55" t="n">
        <v>53.39</v>
      </c>
      <c r="G55" t="n">
        <v>106.79</v>
      </c>
      <c r="H55" t="n">
        <v>1.49</v>
      </c>
      <c r="I55" t="n">
        <v>30</v>
      </c>
      <c r="J55" t="n">
        <v>169.26</v>
      </c>
      <c r="K55" t="n">
        <v>49.1</v>
      </c>
      <c r="L55" t="n">
        <v>14.25</v>
      </c>
      <c r="M55" t="n">
        <v>28</v>
      </c>
      <c r="N55" t="n">
        <v>30.92</v>
      </c>
      <c r="O55" t="n">
        <v>21109.83</v>
      </c>
      <c r="P55" t="n">
        <v>568.74</v>
      </c>
      <c r="Q55" t="n">
        <v>1367.31</v>
      </c>
      <c r="R55" t="n">
        <v>133.13</v>
      </c>
      <c r="S55" t="n">
        <v>104.26</v>
      </c>
      <c r="T55" t="n">
        <v>13472.43</v>
      </c>
      <c r="U55" t="n">
        <v>0.78</v>
      </c>
      <c r="V55" t="n">
        <v>0.9</v>
      </c>
      <c r="W55" t="n">
        <v>20.69</v>
      </c>
      <c r="X55" t="n">
        <v>0.82</v>
      </c>
      <c r="Y55" t="n">
        <v>1</v>
      </c>
      <c r="Z55" t="n">
        <v>10</v>
      </c>
      <c r="AA55" t="n">
        <v>1256.496146107084</v>
      </c>
      <c r="AB55" t="n">
        <v>1719.193459801436</v>
      </c>
      <c r="AC55" t="n">
        <v>1555.116048901161</v>
      </c>
      <c r="AD55" t="n">
        <v>1256496.146107084</v>
      </c>
      <c r="AE55" t="n">
        <v>1719193.459801436</v>
      </c>
      <c r="AF55" t="n">
        <v>2.691301159588884e-06</v>
      </c>
      <c r="AG55" t="n">
        <v>2.357916666666667</v>
      </c>
      <c r="AH55" t="n">
        <v>1555116.048901161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1.7691</v>
      </c>
      <c r="E56" t="n">
        <v>56.52</v>
      </c>
      <c r="F56" t="n">
        <v>53.36</v>
      </c>
      <c r="G56" t="n">
        <v>110.4</v>
      </c>
      <c r="H56" t="n">
        <v>1.52</v>
      </c>
      <c r="I56" t="n">
        <v>29</v>
      </c>
      <c r="J56" t="n">
        <v>169.63</v>
      </c>
      <c r="K56" t="n">
        <v>49.1</v>
      </c>
      <c r="L56" t="n">
        <v>14.5</v>
      </c>
      <c r="M56" t="n">
        <v>27</v>
      </c>
      <c r="N56" t="n">
        <v>31.03</v>
      </c>
      <c r="O56" t="n">
        <v>21154.64</v>
      </c>
      <c r="P56" t="n">
        <v>566.29</v>
      </c>
      <c r="Q56" t="n">
        <v>1367.24</v>
      </c>
      <c r="R56" t="n">
        <v>132.02</v>
      </c>
      <c r="S56" t="n">
        <v>104.26</v>
      </c>
      <c r="T56" t="n">
        <v>12923.25</v>
      </c>
      <c r="U56" t="n">
        <v>0.79</v>
      </c>
      <c r="V56" t="n">
        <v>0.9</v>
      </c>
      <c r="W56" t="n">
        <v>20.69</v>
      </c>
      <c r="X56" t="n">
        <v>0.79</v>
      </c>
      <c r="Y56" t="n">
        <v>1</v>
      </c>
      <c r="Z56" t="n">
        <v>10</v>
      </c>
      <c r="AA56" t="n">
        <v>1251.539992442686</v>
      </c>
      <c r="AB56" t="n">
        <v>1712.412231707738</v>
      </c>
      <c r="AC56" t="n">
        <v>1548.982011699213</v>
      </c>
      <c r="AD56" t="n">
        <v>1251539.992442686</v>
      </c>
      <c r="AE56" t="n">
        <v>1712412.231707738</v>
      </c>
      <c r="AF56" t="n">
        <v>2.69419470429419e-06</v>
      </c>
      <c r="AG56" t="n">
        <v>2.355</v>
      </c>
      <c r="AH56" t="n">
        <v>1548982.011699213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1.7685</v>
      </c>
      <c r="E57" t="n">
        <v>56.55</v>
      </c>
      <c r="F57" t="n">
        <v>53.38</v>
      </c>
      <c r="G57" t="n">
        <v>110.45</v>
      </c>
      <c r="H57" t="n">
        <v>1.54</v>
      </c>
      <c r="I57" t="n">
        <v>29</v>
      </c>
      <c r="J57" t="n">
        <v>169.99</v>
      </c>
      <c r="K57" t="n">
        <v>49.1</v>
      </c>
      <c r="L57" t="n">
        <v>14.75</v>
      </c>
      <c r="M57" t="n">
        <v>27</v>
      </c>
      <c r="N57" t="n">
        <v>31.15</v>
      </c>
      <c r="O57" t="n">
        <v>21199.48</v>
      </c>
      <c r="P57" t="n">
        <v>565.9299999999999</v>
      </c>
      <c r="Q57" t="n">
        <v>1367.24</v>
      </c>
      <c r="R57" t="n">
        <v>132.6</v>
      </c>
      <c r="S57" t="n">
        <v>104.26</v>
      </c>
      <c r="T57" t="n">
        <v>13213.35</v>
      </c>
      <c r="U57" t="n">
        <v>0.79</v>
      </c>
      <c r="V57" t="n">
        <v>0.9</v>
      </c>
      <c r="W57" t="n">
        <v>20.7</v>
      </c>
      <c r="X57" t="n">
        <v>0.8100000000000001</v>
      </c>
      <c r="Y57" t="n">
        <v>1</v>
      </c>
      <c r="Z57" t="n">
        <v>10</v>
      </c>
      <c r="AA57" t="n">
        <v>1251.646118776828</v>
      </c>
      <c r="AB57" t="n">
        <v>1712.557438440075</v>
      </c>
      <c r="AC57" t="n">
        <v>1549.113360104814</v>
      </c>
      <c r="AD57" t="n">
        <v>1251646.118776828</v>
      </c>
      <c r="AE57" t="n">
        <v>1712557.438440075</v>
      </c>
      <c r="AF57" t="n">
        <v>2.69328095333462e-06</v>
      </c>
      <c r="AG57" t="n">
        <v>2.35625</v>
      </c>
      <c r="AH57" t="n">
        <v>1549113.360104814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1.7701</v>
      </c>
      <c r="E58" t="n">
        <v>56.49</v>
      </c>
      <c r="F58" t="n">
        <v>53.36</v>
      </c>
      <c r="G58" t="n">
        <v>114.34</v>
      </c>
      <c r="H58" t="n">
        <v>1.56</v>
      </c>
      <c r="I58" t="n">
        <v>28</v>
      </c>
      <c r="J58" t="n">
        <v>170.35</v>
      </c>
      <c r="K58" t="n">
        <v>49.1</v>
      </c>
      <c r="L58" t="n">
        <v>15</v>
      </c>
      <c r="M58" t="n">
        <v>26</v>
      </c>
      <c r="N58" t="n">
        <v>31.26</v>
      </c>
      <c r="O58" t="n">
        <v>21244.37</v>
      </c>
      <c r="P58" t="n">
        <v>563.41</v>
      </c>
      <c r="Q58" t="n">
        <v>1367.23</v>
      </c>
      <c r="R58" t="n">
        <v>131.99</v>
      </c>
      <c r="S58" t="n">
        <v>104.26</v>
      </c>
      <c r="T58" t="n">
        <v>12910.47</v>
      </c>
      <c r="U58" t="n">
        <v>0.79</v>
      </c>
      <c r="V58" t="n">
        <v>0.9</v>
      </c>
      <c r="W58" t="n">
        <v>20.69</v>
      </c>
      <c r="X58" t="n">
        <v>0.78</v>
      </c>
      <c r="Y58" t="n">
        <v>1</v>
      </c>
      <c r="Z58" t="n">
        <v>10</v>
      </c>
      <c r="AA58" t="n">
        <v>1246.899288427347</v>
      </c>
      <c r="AB58" t="n">
        <v>1706.062615740539</v>
      </c>
      <c r="AC58" t="n">
        <v>1543.238394168181</v>
      </c>
      <c r="AD58" t="n">
        <v>1246899.288427347</v>
      </c>
      <c r="AE58" t="n">
        <v>1706062.615740539</v>
      </c>
      <c r="AF58" t="n">
        <v>2.695717622560142e-06</v>
      </c>
      <c r="AG58" t="n">
        <v>2.35375</v>
      </c>
      <c r="AH58" t="n">
        <v>1543238.394168181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1.7711</v>
      </c>
      <c r="E59" t="n">
        <v>56.46</v>
      </c>
      <c r="F59" t="n">
        <v>53.33</v>
      </c>
      <c r="G59" t="n">
        <v>114.28</v>
      </c>
      <c r="H59" t="n">
        <v>1.58</v>
      </c>
      <c r="I59" t="n">
        <v>28</v>
      </c>
      <c r="J59" t="n">
        <v>170.72</v>
      </c>
      <c r="K59" t="n">
        <v>49.1</v>
      </c>
      <c r="L59" t="n">
        <v>15.25</v>
      </c>
      <c r="M59" t="n">
        <v>26</v>
      </c>
      <c r="N59" t="n">
        <v>31.37</v>
      </c>
      <c r="O59" t="n">
        <v>21289.29</v>
      </c>
      <c r="P59" t="n">
        <v>561.5700000000001</v>
      </c>
      <c r="Q59" t="n">
        <v>1367.17</v>
      </c>
      <c r="R59" t="n">
        <v>131.19</v>
      </c>
      <c r="S59" t="n">
        <v>104.26</v>
      </c>
      <c r="T59" t="n">
        <v>12512.14</v>
      </c>
      <c r="U59" t="n">
        <v>0.79</v>
      </c>
      <c r="V59" t="n">
        <v>0.9</v>
      </c>
      <c r="W59" t="n">
        <v>20.68</v>
      </c>
      <c r="X59" t="n">
        <v>0.75</v>
      </c>
      <c r="Y59" t="n">
        <v>1</v>
      </c>
      <c r="Z59" t="n">
        <v>10</v>
      </c>
      <c r="AA59" t="n">
        <v>1243.429396759944</v>
      </c>
      <c r="AB59" t="n">
        <v>1701.314956880383</v>
      </c>
      <c r="AC59" t="n">
        <v>1538.943845206257</v>
      </c>
      <c r="AD59" t="n">
        <v>1243429.396759945</v>
      </c>
      <c r="AE59" t="n">
        <v>1701314.956880383</v>
      </c>
      <c r="AF59" t="n">
        <v>2.697240540826093e-06</v>
      </c>
      <c r="AG59" t="n">
        <v>2.3525</v>
      </c>
      <c r="AH59" t="n">
        <v>1538943.845206257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1.7721</v>
      </c>
      <c r="E60" t="n">
        <v>56.43</v>
      </c>
      <c r="F60" t="n">
        <v>53.33</v>
      </c>
      <c r="G60" t="n">
        <v>118.51</v>
      </c>
      <c r="H60" t="n">
        <v>1.61</v>
      </c>
      <c r="I60" t="n">
        <v>27</v>
      </c>
      <c r="J60" t="n">
        <v>171.08</v>
      </c>
      <c r="K60" t="n">
        <v>49.1</v>
      </c>
      <c r="L60" t="n">
        <v>15.5</v>
      </c>
      <c r="M60" t="n">
        <v>25</v>
      </c>
      <c r="N60" t="n">
        <v>31.49</v>
      </c>
      <c r="O60" t="n">
        <v>21334.25</v>
      </c>
      <c r="P60" t="n">
        <v>560.03</v>
      </c>
      <c r="Q60" t="n">
        <v>1367.24</v>
      </c>
      <c r="R60" t="n">
        <v>130.99</v>
      </c>
      <c r="S60" t="n">
        <v>104.26</v>
      </c>
      <c r="T60" t="n">
        <v>12415.26</v>
      </c>
      <c r="U60" t="n">
        <v>0.8</v>
      </c>
      <c r="V60" t="n">
        <v>0.9</v>
      </c>
      <c r="W60" t="n">
        <v>20.69</v>
      </c>
      <c r="X60" t="n">
        <v>0.75</v>
      </c>
      <c r="Y60" t="n">
        <v>1</v>
      </c>
      <c r="Z60" t="n">
        <v>10</v>
      </c>
      <c r="AA60" t="n">
        <v>1240.627377310035</v>
      </c>
      <c r="AB60" t="n">
        <v>1697.481110252643</v>
      </c>
      <c r="AC60" t="n">
        <v>1535.475895519832</v>
      </c>
      <c r="AD60" t="n">
        <v>1240627.377310035</v>
      </c>
      <c r="AE60" t="n">
        <v>1697481.110252643</v>
      </c>
      <c r="AF60" t="n">
        <v>2.698763459092044e-06</v>
      </c>
      <c r="AG60" t="n">
        <v>2.35125</v>
      </c>
      <c r="AH60" t="n">
        <v>1535475.895519832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1.7724</v>
      </c>
      <c r="E61" t="n">
        <v>56.42</v>
      </c>
      <c r="F61" t="n">
        <v>53.32</v>
      </c>
      <c r="G61" t="n">
        <v>118.49</v>
      </c>
      <c r="H61" t="n">
        <v>1.63</v>
      </c>
      <c r="I61" t="n">
        <v>27</v>
      </c>
      <c r="J61" t="n">
        <v>171.45</v>
      </c>
      <c r="K61" t="n">
        <v>49.1</v>
      </c>
      <c r="L61" t="n">
        <v>15.75</v>
      </c>
      <c r="M61" t="n">
        <v>25</v>
      </c>
      <c r="N61" t="n">
        <v>31.6</v>
      </c>
      <c r="O61" t="n">
        <v>21379.25</v>
      </c>
      <c r="P61" t="n">
        <v>556.88</v>
      </c>
      <c r="Q61" t="n">
        <v>1367.15</v>
      </c>
      <c r="R61" t="n">
        <v>130.61</v>
      </c>
      <c r="S61" t="n">
        <v>104.26</v>
      </c>
      <c r="T61" t="n">
        <v>12224.68</v>
      </c>
      <c r="U61" t="n">
        <v>0.8</v>
      </c>
      <c r="V61" t="n">
        <v>0.9</v>
      </c>
      <c r="W61" t="n">
        <v>20.69</v>
      </c>
      <c r="X61" t="n">
        <v>0.75</v>
      </c>
      <c r="Y61" t="n">
        <v>1</v>
      </c>
      <c r="Z61" t="n">
        <v>10</v>
      </c>
      <c r="AA61" t="n">
        <v>1236.034071451317</v>
      </c>
      <c r="AB61" t="n">
        <v>1691.196346534393</v>
      </c>
      <c r="AC61" t="n">
        <v>1529.79094083013</v>
      </c>
      <c r="AD61" t="n">
        <v>1236034.071451318</v>
      </c>
      <c r="AE61" t="n">
        <v>1691196.346534393</v>
      </c>
      <c r="AF61" t="n">
        <v>2.69922033457183e-06</v>
      </c>
      <c r="AG61" t="n">
        <v>2.350833333333334</v>
      </c>
      <c r="AH61" t="n">
        <v>1529790.94083013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1.7747</v>
      </c>
      <c r="E62" t="n">
        <v>56.35</v>
      </c>
      <c r="F62" t="n">
        <v>53.28</v>
      </c>
      <c r="G62" t="n">
        <v>122.95</v>
      </c>
      <c r="H62" t="n">
        <v>1.65</v>
      </c>
      <c r="I62" t="n">
        <v>26</v>
      </c>
      <c r="J62" t="n">
        <v>171.81</v>
      </c>
      <c r="K62" t="n">
        <v>49.1</v>
      </c>
      <c r="L62" t="n">
        <v>16</v>
      </c>
      <c r="M62" t="n">
        <v>24</v>
      </c>
      <c r="N62" t="n">
        <v>31.72</v>
      </c>
      <c r="O62" t="n">
        <v>21424.29</v>
      </c>
      <c r="P62" t="n">
        <v>555.21</v>
      </c>
      <c r="Q62" t="n">
        <v>1367.27</v>
      </c>
      <c r="R62" t="n">
        <v>129.44</v>
      </c>
      <c r="S62" t="n">
        <v>104.26</v>
      </c>
      <c r="T62" t="n">
        <v>11646.6</v>
      </c>
      <c r="U62" t="n">
        <v>0.8100000000000001</v>
      </c>
      <c r="V62" t="n">
        <v>0.9</v>
      </c>
      <c r="W62" t="n">
        <v>20.68</v>
      </c>
      <c r="X62" t="n">
        <v>0.7</v>
      </c>
      <c r="Y62" t="n">
        <v>1</v>
      </c>
      <c r="Z62" t="n">
        <v>10</v>
      </c>
      <c r="AA62" t="n">
        <v>1231.820391294139</v>
      </c>
      <c r="AB62" t="n">
        <v>1685.431003448893</v>
      </c>
      <c r="AC62" t="n">
        <v>1524.575833997</v>
      </c>
      <c r="AD62" t="n">
        <v>1231820.391294139</v>
      </c>
      <c r="AE62" t="n">
        <v>1685431.003448893</v>
      </c>
      <c r="AF62" t="n">
        <v>2.702723046583517e-06</v>
      </c>
      <c r="AG62" t="n">
        <v>2.347916666666667</v>
      </c>
      <c r="AH62" t="n">
        <v>1524575.833997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1.7743</v>
      </c>
      <c r="E63" t="n">
        <v>56.36</v>
      </c>
      <c r="F63" t="n">
        <v>53.29</v>
      </c>
      <c r="G63" t="n">
        <v>122.97</v>
      </c>
      <c r="H63" t="n">
        <v>1.67</v>
      </c>
      <c r="I63" t="n">
        <v>26</v>
      </c>
      <c r="J63" t="n">
        <v>172.18</v>
      </c>
      <c r="K63" t="n">
        <v>49.1</v>
      </c>
      <c r="L63" t="n">
        <v>16.25</v>
      </c>
      <c r="M63" t="n">
        <v>24</v>
      </c>
      <c r="N63" t="n">
        <v>31.83</v>
      </c>
      <c r="O63" t="n">
        <v>21469.36</v>
      </c>
      <c r="P63" t="n">
        <v>555.01</v>
      </c>
      <c r="Q63" t="n">
        <v>1367.23</v>
      </c>
      <c r="R63" t="n">
        <v>129.57</v>
      </c>
      <c r="S63" t="n">
        <v>104.26</v>
      </c>
      <c r="T63" t="n">
        <v>11709.35</v>
      </c>
      <c r="U63" t="n">
        <v>0.8</v>
      </c>
      <c r="V63" t="n">
        <v>0.9</v>
      </c>
      <c r="W63" t="n">
        <v>20.68</v>
      </c>
      <c r="X63" t="n">
        <v>0.71</v>
      </c>
      <c r="Y63" t="n">
        <v>1</v>
      </c>
      <c r="Z63" t="n">
        <v>10</v>
      </c>
      <c r="AA63" t="n">
        <v>1231.908809854013</v>
      </c>
      <c r="AB63" t="n">
        <v>1685.551981623264</v>
      </c>
      <c r="AC63" t="n">
        <v>1524.685266184203</v>
      </c>
      <c r="AD63" t="n">
        <v>1231908.809854013</v>
      </c>
      <c r="AE63" t="n">
        <v>1685551.981623264</v>
      </c>
      <c r="AF63" t="n">
        <v>2.702113879277137e-06</v>
      </c>
      <c r="AG63" t="n">
        <v>2.348333333333333</v>
      </c>
      <c r="AH63" t="n">
        <v>1524685.266184203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1.776</v>
      </c>
      <c r="E64" t="n">
        <v>56.31</v>
      </c>
      <c r="F64" t="n">
        <v>53.27</v>
      </c>
      <c r="G64" t="n">
        <v>127.84</v>
      </c>
      <c r="H64" t="n">
        <v>1.7</v>
      </c>
      <c r="I64" t="n">
        <v>25</v>
      </c>
      <c r="J64" t="n">
        <v>172.54</v>
      </c>
      <c r="K64" t="n">
        <v>49.1</v>
      </c>
      <c r="L64" t="n">
        <v>16.5</v>
      </c>
      <c r="M64" t="n">
        <v>23</v>
      </c>
      <c r="N64" t="n">
        <v>31.95</v>
      </c>
      <c r="O64" t="n">
        <v>21514.48</v>
      </c>
      <c r="P64" t="n">
        <v>551.95</v>
      </c>
      <c r="Q64" t="n">
        <v>1367.25</v>
      </c>
      <c r="R64" t="n">
        <v>128.88</v>
      </c>
      <c r="S64" t="n">
        <v>104.26</v>
      </c>
      <c r="T64" t="n">
        <v>11373.17</v>
      </c>
      <c r="U64" t="n">
        <v>0.8100000000000001</v>
      </c>
      <c r="V64" t="n">
        <v>0.9</v>
      </c>
      <c r="W64" t="n">
        <v>20.68</v>
      </c>
      <c r="X64" t="n">
        <v>0.6899999999999999</v>
      </c>
      <c r="Y64" t="n">
        <v>1</v>
      </c>
      <c r="Z64" t="n">
        <v>10</v>
      </c>
      <c r="AA64" t="n">
        <v>1226.395937434429</v>
      </c>
      <c r="AB64" t="n">
        <v>1678.009026368024</v>
      </c>
      <c r="AC64" t="n">
        <v>1517.862199991919</v>
      </c>
      <c r="AD64" t="n">
        <v>1226395.93743443</v>
      </c>
      <c r="AE64" t="n">
        <v>1678009.026368024</v>
      </c>
      <c r="AF64" t="n">
        <v>2.704702840329254e-06</v>
      </c>
      <c r="AG64" t="n">
        <v>2.34625</v>
      </c>
      <c r="AH64" t="n">
        <v>1517862.199991919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1.7758</v>
      </c>
      <c r="E65" t="n">
        <v>56.31</v>
      </c>
      <c r="F65" t="n">
        <v>53.27</v>
      </c>
      <c r="G65" t="n">
        <v>127.85</v>
      </c>
      <c r="H65" t="n">
        <v>1.72</v>
      </c>
      <c r="I65" t="n">
        <v>25</v>
      </c>
      <c r="J65" t="n">
        <v>172.91</v>
      </c>
      <c r="K65" t="n">
        <v>49.1</v>
      </c>
      <c r="L65" t="n">
        <v>16.75</v>
      </c>
      <c r="M65" t="n">
        <v>23</v>
      </c>
      <c r="N65" t="n">
        <v>32.07</v>
      </c>
      <c r="O65" t="n">
        <v>21559.64</v>
      </c>
      <c r="P65" t="n">
        <v>552.22</v>
      </c>
      <c r="Q65" t="n">
        <v>1367.19</v>
      </c>
      <c r="R65" t="n">
        <v>129.02</v>
      </c>
      <c r="S65" t="n">
        <v>104.26</v>
      </c>
      <c r="T65" t="n">
        <v>11441.21</v>
      </c>
      <c r="U65" t="n">
        <v>0.8100000000000001</v>
      </c>
      <c r="V65" t="n">
        <v>0.9</v>
      </c>
      <c r="W65" t="n">
        <v>20.69</v>
      </c>
      <c r="X65" t="n">
        <v>0.7</v>
      </c>
      <c r="Y65" t="n">
        <v>1</v>
      </c>
      <c r="Z65" t="n">
        <v>10</v>
      </c>
      <c r="AA65" t="n">
        <v>1226.899123647857</v>
      </c>
      <c r="AB65" t="n">
        <v>1678.697507944244</v>
      </c>
      <c r="AC65" t="n">
        <v>1518.484973852795</v>
      </c>
      <c r="AD65" t="n">
        <v>1226899.123647857</v>
      </c>
      <c r="AE65" t="n">
        <v>1678697.507944244</v>
      </c>
      <c r="AF65" t="n">
        <v>2.704398256676063e-06</v>
      </c>
      <c r="AG65" t="n">
        <v>2.34625</v>
      </c>
      <c r="AH65" t="n">
        <v>1518484.973852795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1.7782</v>
      </c>
      <c r="E66" t="n">
        <v>56.24</v>
      </c>
      <c r="F66" t="n">
        <v>53.23</v>
      </c>
      <c r="G66" t="n">
        <v>133.07</v>
      </c>
      <c r="H66" t="n">
        <v>1.74</v>
      </c>
      <c r="I66" t="n">
        <v>24</v>
      </c>
      <c r="J66" t="n">
        <v>173.28</v>
      </c>
      <c r="K66" t="n">
        <v>49.1</v>
      </c>
      <c r="L66" t="n">
        <v>17</v>
      </c>
      <c r="M66" t="n">
        <v>22</v>
      </c>
      <c r="N66" t="n">
        <v>32.18</v>
      </c>
      <c r="O66" t="n">
        <v>21604.83</v>
      </c>
      <c r="P66" t="n">
        <v>546.71</v>
      </c>
      <c r="Q66" t="n">
        <v>1367.25</v>
      </c>
      <c r="R66" t="n">
        <v>127.81</v>
      </c>
      <c r="S66" t="n">
        <v>104.26</v>
      </c>
      <c r="T66" t="n">
        <v>10841.82</v>
      </c>
      <c r="U66" t="n">
        <v>0.82</v>
      </c>
      <c r="V66" t="n">
        <v>0.9</v>
      </c>
      <c r="W66" t="n">
        <v>20.68</v>
      </c>
      <c r="X66" t="n">
        <v>0.65</v>
      </c>
      <c r="Y66" t="n">
        <v>1</v>
      </c>
      <c r="Z66" t="n">
        <v>10</v>
      </c>
      <c r="AA66" t="n">
        <v>1217.414742217512</v>
      </c>
      <c r="AB66" t="n">
        <v>1665.720558849867</v>
      </c>
      <c r="AC66" t="n">
        <v>1506.746526566723</v>
      </c>
      <c r="AD66" t="n">
        <v>1217414.742217511</v>
      </c>
      <c r="AE66" t="n">
        <v>1665720.558849867</v>
      </c>
      <c r="AF66" t="n">
        <v>2.708053260514346e-06</v>
      </c>
      <c r="AG66" t="n">
        <v>2.343333333333333</v>
      </c>
      <c r="AH66" t="n">
        <v>1506746.526566723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1.7782</v>
      </c>
      <c r="E67" t="n">
        <v>56.24</v>
      </c>
      <c r="F67" t="n">
        <v>53.23</v>
      </c>
      <c r="G67" t="n">
        <v>133.06</v>
      </c>
      <c r="H67" t="n">
        <v>1.76</v>
      </c>
      <c r="I67" t="n">
        <v>24</v>
      </c>
      <c r="J67" t="n">
        <v>173.64</v>
      </c>
      <c r="K67" t="n">
        <v>49.1</v>
      </c>
      <c r="L67" t="n">
        <v>17.25</v>
      </c>
      <c r="M67" t="n">
        <v>22</v>
      </c>
      <c r="N67" t="n">
        <v>32.3</v>
      </c>
      <c r="O67" t="n">
        <v>21650.07</v>
      </c>
      <c r="P67" t="n">
        <v>547.29</v>
      </c>
      <c r="Q67" t="n">
        <v>1367.18</v>
      </c>
      <c r="R67" t="n">
        <v>127.46</v>
      </c>
      <c r="S67" t="n">
        <v>104.26</v>
      </c>
      <c r="T67" t="n">
        <v>10666.69</v>
      </c>
      <c r="U67" t="n">
        <v>0.82</v>
      </c>
      <c r="V67" t="n">
        <v>0.9</v>
      </c>
      <c r="W67" t="n">
        <v>20.68</v>
      </c>
      <c r="X67" t="n">
        <v>0.65</v>
      </c>
      <c r="Y67" t="n">
        <v>1</v>
      </c>
      <c r="Z67" t="n">
        <v>10</v>
      </c>
      <c r="AA67" t="n">
        <v>1218.203638846771</v>
      </c>
      <c r="AB67" t="n">
        <v>1666.799962021682</v>
      </c>
      <c r="AC67" t="n">
        <v>1507.722913014772</v>
      </c>
      <c r="AD67" t="n">
        <v>1218203.638846771</v>
      </c>
      <c r="AE67" t="n">
        <v>1666799.962021682</v>
      </c>
      <c r="AF67" t="n">
        <v>2.708053260514346e-06</v>
      </c>
      <c r="AG67" t="n">
        <v>2.343333333333333</v>
      </c>
      <c r="AH67" t="n">
        <v>1507722.913014772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1.7772</v>
      </c>
      <c r="E68" t="n">
        <v>56.27</v>
      </c>
      <c r="F68" t="n">
        <v>53.26</v>
      </c>
      <c r="G68" t="n">
        <v>133.15</v>
      </c>
      <c r="H68" t="n">
        <v>1.78</v>
      </c>
      <c r="I68" t="n">
        <v>24</v>
      </c>
      <c r="J68" t="n">
        <v>174.01</v>
      </c>
      <c r="K68" t="n">
        <v>49.1</v>
      </c>
      <c r="L68" t="n">
        <v>17.5</v>
      </c>
      <c r="M68" t="n">
        <v>22</v>
      </c>
      <c r="N68" t="n">
        <v>32.42</v>
      </c>
      <c r="O68" t="n">
        <v>21695.35</v>
      </c>
      <c r="P68" t="n">
        <v>547.79</v>
      </c>
      <c r="Q68" t="n">
        <v>1367.27</v>
      </c>
      <c r="R68" t="n">
        <v>128.66</v>
      </c>
      <c r="S68" t="n">
        <v>104.26</v>
      </c>
      <c r="T68" t="n">
        <v>11265.54</v>
      </c>
      <c r="U68" t="n">
        <v>0.8100000000000001</v>
      </c>
      <c r="V68" t="n">
        <v>0.9</v>
      </c>
      <c r="W68" t="n">
        <v>20.69</v>
      </c>
      <c r="X68" t="n">
        <v>0.68</v>
      </c>
      <c r="Y68" t="n">
        <v>1</v>
      </c>
      <c r="Z68" t="n">
        <v>10</v>
      </c>
      <c r="AA68" t="n">
        <v>1219.821922156164</v>
      </c>
      <c r="AB68" t="n">
        <v>1669.014168639215</v>
      </c>
      <c r="AC68" t="n">
        <v>1509.725798860386</v>
      </c>
      <c r="AD68" t="n">
        <v>1219821.922156164</v>
      </c>
      <c r="AE68" t="n">
        <v>1669014.168639215</v>
      </c>
      <c r="AF68" t="n">
        <v>2.706530342248395e-06</v>
      </c>
      <c r="AG68" t="n">
        <v>2.344583333333333</v>
      </c>
      <c r="AH68" t="n">
        <v>1509725.798860386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1.7797</v>
      </c>
      <c r="E69" t="n">
        <v>56.19</v>
      </c>
      <c r="F69" t="n">
        <v>53.21</v>
      </c>
      <c r="G69" t="n">
        <v>138.81</v>
      </c>
      <c r="H69" t="n">
        <v>1.8</v>
      </c>
      <c r="I69" t="n">
        <v>23</v>
      </c>
      <c r="J69" t="n">
        <v>174.38</v>
      </c>
      <c r="K69" t="n">
        <v>49.1</v>
      </c>
      <c r="L69" t="n">
        <v>17.75</v>
      </c>
      <c r="M69" t="n">
        <v>21</v>
      </c>
      <c r="N69" t="n">
        <v>32.53</v>
      </c>
      <c r="O69" t="n">
        <v>21740.66</v>
      </c>
      <c r="P69" t="n">
        <v>544.52</v>
      </c>
      <c r="Q69" t="n">
        <v>1367.16</v>
      </c>
      <c r="R69" t="n">
        <v>127.03</v>
      </c>
      <c r="S69" t="n">
        <v>104.26</v>
      </c>
      <c r="T69" t="n">
        <v>10454.43</v>
      </c>
      <c r="U69" t="n">
        <v>0.82</v>
      </c>
      <c r="V69" t="n">
        <v>0.9</v>
      </c>
      <c r="W69" t="n">
        <v>20.68</v>
      </c>
      <c r="X69" t="n">
        <v>0.63</v>
      </c>
      <c r="Y69" t="n">
        <v>1</v>
      </c>
      <c r="Z69" t="n">
        <v>10</v>
      </c>
      <c r="AA69" t="n">
        <v>1213.243578589353</v>
      </c>
      <c r="AB69" t="n">
        <v>1660.013388755069</v>
      </c>
      <c r="AC69" t="n">
        <v>1501.584040775709</v>
      </c>
      <c r="AD69" t="n">
        <v>1213243.578589353</v>
      </c>
      <c r="AE69" t="n">
        <v>1660013.388755069</v>
      </c>
      <c r="AF69" t="n">
        <v>2.710337637913273e-06</v>
      </c>
      <c r="AG69" t="n">
        <v>2.34125</v>
      </c>
      <c r="AH69" t="n">
        <v>1501584.040775709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1.7794</v>
      </c>
      <c r="E70" t="n">
        <v>56.2</v>
      </c>
      <c r="F70" t="n">
        <v>53.22</v>
      </c>
      <c r="G70" t="n">
        <v>138.83</v>
      </c>
      <c r="H70" t="n">
        <v>1.83</v>
      </c>
      <c r="I70" t="n">
        <v>23</v>
      </c>
      <c r="J70" t="n">
        <v>174.75</v>
      </c>
      <c r="K70" t="n">
        <v>49.1</v>
      </c>
      <c r="L70" t="n">
        <v>18</v>
      </c>
      <c r="M70" t="n">
        <v>21</v>
      </c>
      <c r="N70" t="n">
        <v>32.65</v>
      </c>
      <c r="O70" t="n">
        <v>21786.02</v>
      </c>
      <c r="P70" t="n">
        <v>543.33</v>
      </c>
      <c r="Q70" t="n">
        <v>1367.19</v>
      </c>
      <c r="R70" t="n">
        <v>127.44</v>
      </c>
      <c r="S70" t="n">
        <v>104.26</v>
      </c>
      <c r="T70" t="n">
        <v>10663.49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1211.915087663549</v>
      </c>
      <c r="AB70" t="n">
        <v>1658.195688861501</v>
      </c>
      <c r="AC70" t="n">
        <v>1499.939819608825</v>
      </c>
      <c r="AD70" t="n">
        <v>1211915.087663549</v>
      </c>
      <c r="AE70" t="n">
        <v>1658195.688861501</v>
      </c>
      <c r="AF70" t="n">
        <v>2.709880762433488e-06</v>
      </c>
      <c r="AG70" t="n">
        <v>2.341666666666667</v>
      </c>
      <c r="AH70" t="n">
        <v>1499939.819608825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1.7791</v>
      </c>
      <c r="E71" t="n">
        <v>56.21</v>
      </c>
      <c r="F71" t="n">
        <v>53.23</v>
      </c>
      <c r="G71" t="n">
        <v>138.86</v>
      </c>
      <c r="H71" t="n">
        <v>1.85</v>
      </c>
      <c r="I71" t="n">
        <v>23</v>
      </c>
      <c r="J71" t="n">
        <v>175.11</v>
      </c>
      <c r="K71" t="n">
        <v>49.1</v>
      </c>
      <c r="L71" t="n">
        <v>18.25</v>
      </c>
      <c r="M71" t="n">
        <v>21</v>
      </c>
      <c r="N71" t="n">
        <v>32.77</v>
      </c>
      <c r="O71" t="n">
        <v>21831.41</v>
      </c>
      <c r="P71" t="n">
        <v>540.99</v>
      </c>
      <c r="Q71" t="n">
        <v>1367.24</v>
      </c>
      <c r="R71" t="n">
        <v>127.84</v>
      </c>
      <c r="S71" t="n">
        <v>104.26</v>
      </c>
      <c r="T71" t="n">
        <v>10862.5</v>
      </c>
      <c r="U71" t="n">
        <v>0.82</v>
      </c>
      <c r="V71" t="n">
        <v>0.9</v>
      </c>
      <c r="W71" t="n">
        <v>20.68</v>
      </c>
      <c r="X71" t="n">
        <v>0.65</v>
      </c>
      <c r="Y71" t="n">
        <v>1</v>
      </c>
      <c r="Z71" t="n">
        <v>10</v>
      </c>
      <c r="AA71" t="n">
        <v>1209.022747054488</v>
      </c>
      <c r="AB71" t="n">
        <v>1654.238260839122</v>
      </c>
      <c r="AC71" t="n">
        <v>1496.360082962616</v>
      </c>
      <c r="AD71" t="n">
        <v>1209022.747054488</v>
      </c>
      <c r="AE71" t="n">
        <v>1654238.260839122</v>
      </c>
      <c r="AF71" t="n">
        <v>2.709423886953702e-06</v>
      </c>
      <c r="AG71" t="n">
        <v>2.342083333333334</v>
      </c>
      <c r="AH71" t="n">
        <v>1496360.082962616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1.7822</v>
      </c>
      <c r="E72" t="n">
        <v>56.11</v>
      </c>
      <c r="F72" t="n">
        <v>53.16</v>
      </c>
      <c r="G72" t="n">
        <v>144.98</v>
      </c>
      <c r="H72" t="n">
        <v>1.87</v>
      </c>
      <c r="I72" t="n">
        <v>22</v>
      </c>
      <c r="J72" t="n">
        <v>175.48</v>
      </c>
      <c r="K72" t="n">
        <v>49.1</v>
      </c>
      <c r="L72" t="n">
        <v>18.5</v>
      </c>
      <c r="M72" t="n">
        <v>20</v>
      </c>
      <c r="N72" t="n">
        <v>32.89</v>
      </c>
      <c r="O72" t="n">
        <v>21876.85</v>
      </c>
      <c r="P72" t="n">
        <v>539.03</v>
      </c>
      <c r="Q72" t="n">
        <v>1367.2</v>
      </c>
      <c r="R72" t="n">
        <v>125.45</v>
      </c>
      <c r="S72" t="n">
        <v>104.26</v>
      </c>
      <c r="T72" t="n">
        <v>9671.940000000001</v>
      </c>
      <c r="U72" t="n">
        <v>0.83</v>
      </c>
      <c r="V72" t="n">
        <v>0.9</v>
      </c>
      <c r="W72" t="n">
        <v>20.68</v>
      </c>
      <c r="X72" t="n">
        <v>0.58</v>
      </c>
      <c r="Y72" t="n">
        <v>1</v>
      </c>
      <c r="Z72" t="n">
        <v>10</v>
      </c>
      <c r="AA72" t="n">
        <v>1203.670808726504</v>
      </c>
      <c r="AB72" t="n">
        <v>1646.915502707918</v>
      </c>
      <c r="AC72" t="n">
        <v>1489.736198589899</v>
      </c>
      <c r="AD72" t="n">
        <v>1203670.808726504</v>
      </c>
      <c r="AE72" t="n">
        <v>1646915.502707918</v>
      </c>
      <c r="AF72" t="n">
        <v>2.714144933578151e-06</v>
      </c>
      <c r="AG72" t="n">
        <v>2.337916666666667</v>
      </c>
      <c r="AH72" t="n">
        <v>1489736.198589899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1.7815</v>
      </c>
      <c r="E73" t="n">
        <v>56.13</v>
      </c>
      <c r="F73" t="n">
        <v>53.18</v>
      </c>
      <c r="G73" t="n">
        <v>145.04</v>
      </c>
      <c r="H73" t="n">
        <v>1.89</v>
      </c>
      <c r="I73" t="n">
        <v>22</v>
      </c>
      <c r="J73" t="n">
        <v>175.85</v>
      </c>
      <c r="K73" t="n">
        <v>49.1</v>
      </c>
      <c r="L73" t="n">
        <v>18.75</v>
      </c>
      <c r="M73" t="n">
        <v>20</v>
      </c>
      <c r="N73" t="n">
        <v>33.01</v>
      </c>
      <c r="O73" t="n">
        <v>21922.32</v>
      </c>
      <c r="P73" t="n">
        <v>537.73</v>
      </c>
      <c r="Q73" t="n">
        <v>1367.23</v>
      </c>
      <c r="R73" t="n">
        <v>126.05</v>
      </c>
      <c r="S73" t="n">
        <v>104.26</v>
      </c>
      <c r="T73" t="n">
        <v>9969.84</v>
      </c>
      <c r="U73" t="n">
        <v>0.83</v>
      </c>
      <c r="V73" t="n">
        <v>0.9</v>
      </c>
      <c r="W73" t="n">
        <v>20.68</v>
      </c>
      <c r="X73" t="n">
        <v>0.61</v>
      </c>
      <c r="Y73" t="n">
        <v>1</v>
      </c>
      <c r="Z73" t="n">
        <v>10</v>
      </c>
      <c r="AA73" t="n">
        <v>1202.546248367185</v>
      </c>
      <c r="AB73" t="n">
        <v>1645.376829612197</v>
      </c>
      <c r="AC73" t="n">
        <v>1488.344374294892</v>
      </c>
      <c r="AD73" t="n">
        <v>1202546.248367185</v>
      </c>
      <c r="AE73" t="n">
        <v>1645376.829612197</v>
      </c>
      <c r="AF73" t="n">
        <v>2.713078890791985e-06</v>
      </c>
      <c r="AG73" t="n">
        <v>2.33875</v>
      </c>
      <c r="AH73" t="n">
        <v>1488344.374294892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1.7816</v>
      </c>
      <c r="E74" t="n">
        <v>56.13</v>
      </c>
      <c r="F74" t="n">
        <v>53.18</v>
      </c>
      <c r="G74" t="n">
        <v>145.04</v>
      </c>
      <c r="H74" t="n">
        <v>1.91</v>
      </c>
      <c r="I74" t="n">
        <v>22</v>
      </c>
      <c r="J74" t="n">
        <v>176.22</v>
      </c>
      <c r="K74" t="n">
        <v>49.1</v>
      </c>
      <c r="L74" t="n">
        <v>19</v>
      </c>
      <c r="M74" t="n">
        <v>18</v>
      </c>
      <c r="N74" t="n">
        <v>33.13</v>
      </c>
      <c r="O74" t="n">
        <v>21967.84</v>
      </c>
      <c r="P74" t="n">
        <v>535.3</v>
      </c>
      <c r="Q74" t="n">
        <v>1367.18</v>
      </c>
      <c r="R74" t="n">
        <v>126.16</v>
      </c>
      <c r="S74" t="n">
        <v>104.26</v>
      </c>
      <c r="T74" t="n">
        <v>10024.92</v>
      </c>
      <c r="U74" t="n">
        <v>0.83</v>
      </c>
      <c r="V74" t="n">
        <v>0.9</v>
      </c>
      <c r="W74" t="n">
        <v>20.68</v>
      </c>
      <c r="X74" t="n">
        <v>0.6</v>
      </c>
      <c r="Y74" t="n">
        <v>1</v>
      </c>
      <c r="Z74" t="n">
        <v>10</v>
      </c>
      <c r="AA74" t="n">
        <v>1199.181183835451</v>
      </c>
      <c r="AB74" t="n">
        <v>1640.772599863707</v>
      </c>
      <c r="AC74" t="n">
        <v>1484.179565771522</v>
      </c>
      <c r="AD74" t="n">
        <v>1199181.183835451</v>
      </c>
      <c r="AE74" t="n">
        <v>1640772.599863707</v>
      </c>
      <c r="AF74" t="n">
        <v>2.71323118261858e-06</v>
      </c>
      <c r="AG74" t="n">
        <v>2.33875</v>
      </c>
      <c r="AH74" t="n">
        <v>1484179.565771522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1.7841</v>
      </c>
      <c r="E75" t="n">
        <v>56.05</v>
      </c>
      <c r="F75" t="n">
        <v>53.13</v>
      </c>
      <c r="G75" t="n">
        <v>151.81</v>
      </c>
      <c r="H75" t="n">
        <v>1.93</v>
      </c>
      <c r="I75" t="n">
        <v>21</v>
      </c>
      <c r="J75" t="n">
        <v>176.59</v>
      </c>
      <c r="K75" t="n">
        <v>49.1</v>
      </c>
      <c r="L75" t="n">
        <v>19.25</v>
      </c>
      <c r="M75" t="n">
        <v>18</v>
      </c>
      <c r="N75" t="n">
        <v>33.24</v>
      </c>
      <c r="O75" t="n">
        <v>22013.39</v>
      </c>
      <c r="P75" t="n">
        <v>532.5599999999999</v>
      </c>
      <c r="Q75" t="n">
        <v>1367.27</v>
      </c>
      <c r="R75" t="n">
        <v>124.65</v>
      </c>
      <c r="S75" t="n">
        <v>104.26</v>
      </c>
      <c r="T75" t="n">
        <v>9275.719999999999</v>
      </c>
      <c r="U75" t="n">
        <v>0.84</v>
      </c>
      <c r="V75" t="n">
        <v>0.9</v>
      </c>
      <c r="W75" t="n">
        <v>20.68</v>
      </c>
      <c r="X75" t="n">
        <v>0.5600000000000001</v>
      </c>
      <c r="Y75" t="n">
        <v>1</v>
      </c>
      <c r="Z75" t="n">
        <v>10</v>
      </c>
      <c r="AA75" t="n">
        <v>1193.366334935232</v>
      </c>
      <c r="AB75" t="n">
        <v>1632.8164670654</v>
      </c>
      <c r="AC75" t="n">
        <v>1476.982755120982</v>
      </c>
      <c r="AD75" t="n">
        <v>1193366.334935232</v>
      </c>
      <c r="AE75" t="n">
        <v>1632816.4670654</v>
      </c>
      <c r="AF75" t="n">
        <v>2.717038478283458e-06</v>
      </c>
      <c r="AG75" t="n">
        <v>2.335416666666667</v>
      </c>
      <c r="AH75" t="n">
        <v>1476982.755120982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1.7839</v>
      </c>
      <c r="E76" t="n">
        <v>56.06</v>
      </c>
      <c r="F76" t="n">
        <v>53.14</v>
      </c>
      <c r="G76" t="n">
        <v>151.83</v>
      </c>
      <c r="H76" t="n">
        <v>1.95</v>
      </c>
      <c r="I76" t="n">
        <v>21</v>
      </c>
      <c r="J76" t="n">
        <v>176.96</v>
      </c>
      <c r="K76" t="n">
        <v>49.1</v>
      </c>
      <c r="L76" t="n">
        <v>19.5</v>
      </c>
      <c r="M76" t="n">
        <v>19</v>
      </c>
      <c r="N76" t="n">
        <v>33.36</v>
      </c>
      <c r="O76" t="n">
        <v>22058.99</v>
      </c>
      <c r="P76" t="n">
        <v>531.9400000000001</v>
      </c>
      <c r="Q76" t="n">
        <v>1367.26</v>
      </c>
      <c r="R76" t="n">
        <v>124.61</v>
      </c>
      <c r="S76" t="n">
        <v>104.26</v>
      </c>
      <c r="T76" t="n">
        <v>9254.450000000001</v>
      </c>
      <c r="U76" t="n">
        <v>0.84</v>
      </c>
      <c r="V76" t="n">
        <v>0.9</v>
      </c>
      <c r="W76" t="n">
        <v>20.68</v>
      </c>
      <c r="X76" t="n">
        <v>0.5600000000000001</v>
      </c>
      <c r="Y76" t="n">
        <v>1</v>
      </c>
      <c r="Z76" t="n">
        <v>10</v>
      </c>
      <c r="AA76" t="n">
        <v>1192.745120339047</v>
      </c>
      <c r="AB76" t="n">
        <v>1631.966493848847</v>
      </c>
      <c r="AC76" t="n">
        <v>1476.213902155272</v>
      </c>
      <c r="AD76" t="n">
        <v>1192745.120339047</v>
      </c>
      <c r="AE76" t="n">
        <v>1631966.493848847</v>
      </c>
      <c r="AF76" t="n">
        <v>2.716733894630268e-06</v>
      </c>
      <c r="AG76" t="n">
        <v>2.335833333333333</v>
      </c>
      <c r="AH76" t="n">
        <v>1476213.902155272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1.7834</v>
      </c>
      <c r="E77" t="n">
        <v>56.07</v>
      </c>
      <c r="F77" t="n">
        <v>53.15</v>
      </c>
      <c r="G77" t="n">
        <v>151.87</v>
      </c>
      <c r="H77" t="n">
        <v>1.98</v>
      </c>
      <c r="I77" t="n">
        <v>21</v>
      </c>
      <c r="J77" t="n">
        <v>177.33</v>
      </c>
      <c r="K77" t="n">
        <v>49.1</v>
      </c>
      <c r="L77" t="n">
        <v>19.75</v>
      </c>
      <c r="M77" t="n">
        <v>18</v>
      </c>
      <c r="N77" t="n">
        <v>33.48</v>
      </c>
      <c r="O77" t="n">
        <v>22104.63</v>
      </c>
      <c r="P77" t="n">
        <v>529.46</v>
      </c>
      <c r="Q77" t="n">
        <v>1367.22</v>
      </c>
      <c r="R77" t="n">
        <v>125.24</v>
      </c>
      <c r="S77" t="n">
        <v>104.26</v>
      </c>
      <c r="T77" t="n">
        <v>9572.540000000001</v>
      </c>
      <c r="U77" t="n">
        <v>0.83</v>
      </c>
      <c r="V77" t="n">
        <v>0.9</v>
      </c>
      <c r="W77" t="n">
        <v>20.68</v>
      </c>
      <c r="X77" t="n">
        <v>0.58</v>
      </c>
      <c r="Y77" t="n">
        <v>1</v>
      </c>
      <c r="Z77" t="n">
        <v>10</v>
      </c>
      <c r="AA77" t="n">
        <v>1189.797784729614</v>
      </c>
      <c r="AB77" t="n">
        <v>1627.93381924075</v>
      </c>
      <c r="AC77" t="n">
        <v>1472.566100351877</v>
      </c>
      <c r="AD77" t="n">
        <v>1189797.784729614</v>
      </c>
      <c r="AE77" t="n">
        <v>1627933.81924075</v>
      </c>
      <c r="AF77" t="n">
        <v>2.715972435497293e-06</v>
      </c>
      <c r="AG77" t="n">
        <v>2.33625</v>
      </c>
      <c r="AH77" t="n">
        <v>1472566.100351877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1.7859</v>
      </c>
      <c r="E78" t="n">
        <v>55.99</v>
      </c>
      <c r="F78" t="n">
        <v>53.11</v>
      </c>
      <c r="G78" t="n">
        <v>159.32</v>
      </c>
      <c r="H78" t="n">
        <v>2</v>
      </c>
      <c r="I78" t="n">
        <v>20</v>
      </c>
      <c r="J78" t="n">
        <v>177.7</v>
      </c>
      <c r="K78" t="n">
        <v>49.1</v>
      </c>
      <c r="L78" t="n">
        <v>20</v>
      </c>
      <c r="M78" t="n">
        <v>13</v>
      </c>
      <c r="N78" t="n">
        <v>33.61</v>
      </c>
      <c r="O78" t="n">
        <v>22150.3</v>
      </c>
      <c r="P78" t="n">
        <v>527.84</v>
      </c>
      <c r="Q78" t="n">
        <v>1367.25</v>
      </c>
      <c r="R78" t="n">
        <v>123.7</v>
      </c>
      <c r="S78" t="n">
        <v>104.26</v>
      </c>
      <c r="T78" t="n">
        <v>8807.889999999999</v>
      </c>
      <c r="U78" t="n">
        <v>0.84</v>
      </c>
      <c r="V78" t="n">
        <v>0.9</v>
      </c>
      <c r="W78" t="n">
        <v>20.68</v>
      </c>
      <c r="X78" t="n">
        <v>0.53</v>
      </c>
      <c r="Y78" t="n">
        <v>1</v>
      </c>
      <c r="Z78" t="n">
        <v>10</v>
      </c>
      <c r="AA78" t="n">
        <v>1185.602867677456</v>
      </c>
      <c r="AB78" t="n">
        <v>1622.194148663308</v>
      </c>
      <c r="AC78" t="n">
        <v>1467.374215878668</v>
      </c>
      <c r="AD78" t="n">
        <v>1185602.867677456</v>
      </c>
      <c r="AE78" t="n">
        <v>1622194.148663308</v>
      </c>
      <c r="AF78" t="n">
        <v>2.71977973116217e-06</v>
      </c>
      <c r="AG78" t="n">
        <v>2.332916666666667</v>
      </c>
      <c r="AH78" t="n">
        <v>1467374.215878668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1.7856</v>
      </c>
      <c r="E79" t="n">
        <v>56</v>
      </c>
      <c r="F79" t="n">
        <v>53.12</v>
      </c>
      <c r="G79" t="n">
        <v>159.35</v>
      </c>
      <c r="H79" t="n">
        <v>2.02</v>
      </c>
      <c r="I79" t="n">
        <v>20</v>
      </c>
      <c r="J79" t="n">
        <v>178.07</v>
      </c>
      <c r="K79" t="n">
        <v>49.1</v>
      </c>
      <c r="L79" t="n">
        <v>20.25</v>
      </c>
      <c r="M79" t="n">
        <v>12</v>
      </c>
      <c r="N79" t="n">
        <v>33.73</v>
      </c>
      <c r="O79" t="n">
        <v>22196.02</v>
      </c>
      <c r="P79" t="n">
        <v>529.34</v>
      </c>
      <c r="Q79" t="n">
        <v>1367.22</v>
      </c>
      <c r="R79" t="n">
        <v>123.99</v>
      </c>
      <c r="S79" t="n">
        <v>104.26</v>
      </c>
      <c r="T79" t="n">
        <v>8950.559999999999</v>
      </c>
      <c r="U79" t="n">
        <v>0.84</v>
      </c>
      <c r="V79" t="n">
        <v>0.9</v>
      </c>
      <c r="W79" t="n">
        <v>20.68</v>
      </c>
      <c r="X79" t="n">
        <v>0.54</v>
      </c>
      <c r="Y79" t="n">
        <v>1</v>
      </c>
      <c r="Z79" t="n">
        <v>10</v>
      </c>
      <c r="AA79" t="n">
        <v>1187.918057736745</v>
      </c>
      <c r="AB79" t="n">
        <v>1625.361893841405</v>
      </c>
      <c r="AC79" t="n">
        <v>1470.239635902926</v>
      </c>
      <c r="AD79" t="n">
        <v>1187918.057736745</v>
      </c>
      <c r="AE79" t="n">
        <v>1625361.893841405</v>
      </c>
      <c r="AF79" t="n">
        <v>2.719322855682385e-06</v>
      </c>
      <c r="AG79" t="n">
        <v>2.333333333333333</v>
      </c>
      <c r="AH79" t="n">
        <v>1470239.635902926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1.7856</v>
      </c>
      <c r="E80" t="n">
        <v>56</v>
      </c>
      <c r="F80" t="n">
        <v>53.12</v>
      </c>
      <c r="G80" t="n">
        <v>159.35</v>
      </c>
      <c r="H80" t="n">
        <v>2.04</v>
      </c>
      <c r="I80" t="n">
        <v>20</v>
      </c>
      <c r="J80" t="n">
        <v>178.44</v>
      </c>
      <c r="K80" t="n">
        <v>49.1</v>
      </c>
      <c r="L80" t="n">
        <v>20.5</v>
      </c>
      <c r="M80" t="n">
        <v>9</v>
      </c>
      <c r="N80" t="n">
        <v>33.85</v>
      </c>
      <c r="O80" t="n">
        <v>22241.78</v>
      </c>
      <c r="P80" t="n">
        <v>529.99</v>
      </c>
      <c r="Q80" t="n">
        <v>1367.24</v>
      </c>
      <c r="R80" t="n">
        <v>123.63</v>
      </c>
      <c r="S80" t="n">
        <v>104.26</v>
      </c>
      <c r="T80" t="n">
        <v>8770.6</v>
      </c>
      <c r="U80" t="n">
        <v>0.84</v>
      </c>
      <c r="V80" t="n">
        <v>0.9</v>
      </c>
      <c r="W80" t="n">
        <v>20.69</v>
      </c>
      <c r="X80" t="n">
        <v>0.54</v>
      </c>
      <c r="Y80" t="n">
        <v>1</v>
      </c>
      <c r="Z80" t="n">
        <v>10</v>
      </c>
      <c r="AA80" t="n">
        <v>1188.798502048902</v>
      </c>
      <c r="AB80" t="n">
        <v>1626.56655659176</v>
      </c>
      <c r="AC80" t="n">
        <v>1471.329327331142</v>
      </c>
      <c r="AD80" t="n">
        <v>1188798.502048902</v>
      </c>
      <c r="AE80" t="n">
        <v>1626566.55659176</v>
      </c>
      <c r="AF80" t="n">
        <v>2.719322855682385e-06</v>
      </c>
      <c r="AG80" t="n">
        <v>2.333333333333333</v>
      </c>
      <c r="AH80" t="n">
        <v>1471329.327331142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1.7858</v>
      </c>
      <c r="E81" t="n">
        <v>56</v>
      </c>
      <c r="F81" t="n">
        <v>53.11</v>
      </c>
      <c r="G81" t="n">
        <v>159.33</v>
      </c>
      <c r="H81" t="n">
        <v>2.06</v>
      </c>
      <c r="I81" t="n">
        <v>20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530.0599999999999</v>
      </c>
      <c r="Q81" t="n">
        <v>1367.22</v>
      </c>
      <c r="R81" t="n">
        <v>123.58</v>
      </c>
      <c r="S81" t="n">
        <v>104.26</v>
      </c>
      <c r="T81" t="n">
        <v>8744.629999999999</v>
      </c>
      <c r="U81" t="n">
        <v>0.84</v>
      </c>
      <c r="V81" t="n">
        <v>0.9</v>
      </c>
      <c r="W81" t="n">
        <v>20.68</v>
      </c>
      <c r="X81" t="n">
        <v>0.53</v>
      </c>
      <c r="Y81" t="n">
        <v>1</v>
      </c>
      <c r="Z81" t="n">
        <v>10</v>
      </c>
      <c r="AA81" t="n">
        <v>1188.678631491181</v>
      </c>
      <c r="AB81" t="n">
        <v>1626.40254440637</v>
      </c>
      <c r="AC81" t="n">
        <v>1471.180968238532</v>
      </c>
      <c r="AD81" t="n">
        <v>1188678.631491181</v>
      </c>
      <c r="AE81" t="n">
        <v>1626402.54440637</v>
      </c>
      <c r="AF81" t="n">
        <v>2.719627439335575e-06</v>
      </c>
      <c r="AG81" t="n">
        <v>2.333333333333333</v>
      </c>
      <c r="AH81" t="n">
        <v>1471180.968238532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1.7851</v>
      </c>
      <c r="E82" t="n">
        <v>56.02</v>
      </c>
      <c r="F82" t="n">
        <v>53.13</v>
      </c>
      <c r="G82" t="n">
        <v>159.39</v>
      </c>
      <c r="H82" t="n">
        <v>2.08</v>
      </c>
      <c r="I82" t="n">
        <v>20</v>
      </c>
      <c r="J82" t="n">
        <v>179.18</v>
      </c>
      <c r="K82" t="n">
        <v>49.1</v>
      </c>
      <c r="L82" t="n">
        <v>21</v>
      </c>
      <c r="M82" t="n">
        <v>7</v>
      </c>
      <c r="N82" t="n">
        <v>34.09</v>
      </c>
      <c r="O82" t="n">
        <v>22333.43</v>
      </c>
      <c r="P82" t="n">
        <v>530.0599999999999</v>
      </c>
      <c r="Q82" t="n">
        <v>1367.28</v>
      </c>
      <c r="R82" t="n">
        <v>124.07</v>
      </c>
      <c r="S82" t="n">
        <v>104.26</v>
      </c>
      <c r="T82" t="n">
        <v>8991</v>
      </c>
      <c r="U82" t="n">
        <v>0.84</v>
      </c>
      <c r="V82" t="n">
        <v>0.9</v>
      </c>
      <c r="W82" t="n">
        <v>20.69</v>
      </c>
      <c r="X82" t="n">
        <v>0.55</v>
      </c>
      <c r="Y82" t="n">
        <v>1</v>
      </c>
      <c r="Z82" t="n">
        <v>10</v>
      </c>
      <c r="AA82" t="n">
        <v>1189.311875121364</v>
      </c>
      <c r="AB82" t="n">
        <v>1627.268976277924</v>
      </c>
      <c r="AC82" t="n">
        <v>1471.964709068311</v>
      </c>
      <c r="AD82" t="n">
        <v>1189311.875121364</v>
      </c>
      <c r="AE82" t="n">
        <v>1627268.976277924</v>
      </c>
      <c r="AF82" t="n">
        <v>2.718561396549409e-06</v>
      </c>
      <c r="AG82" t="n">
        <v>2.334166666666667</v>
      </c>
      <c r="AH82" t="n">
        <v>1471964.709068311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1.7851</v>
      </c>
      <c r="E83" t="n">
        <v>56.02</v>
      </c>
      <c r="F83" t="n">
        <v>53.13</v>
      </c>
      <c r="G83" t="n">
        <v>159.4</v>
      </c>
      <c r="H83" t="n">
        <v>2.1</v>
      </c>
      <c r="I83" t="n">
        <v>20</v>
      </c>
      <c r="J83" t="n">
        <v>179.56</v>
      </c>
      <c r="K83" t="n">
        <v>49.1</v>
      </c>
      <c r="L83" t="n">
        <v>21.25</v>
      </c>
      <c r="M83" t="n">
        <v>4</v>
      </c>
      <c r="N83" t="n">
        <v>34.21</v>
      </c>
      <c r="O83" t="n">
        <v>22379.31</v>
      </c>
      <c r="P83" t="n">
        <v>530.5599999999999</v>
      </c>
      <c r="Q83" t="n">
        <v>1367.22</v>
      </c>
      <c r="R83" t="n">
        <v>123.92</v>
      </c>
      <c r="S83" t="n">
        <v>104.26</v>
      </c>
      <c r="T83" t="n">
        <v>8916.440000000001</v>
      </c>
      <c r="U83" t="n">
        <v>0.84</v>
      </c>
      <c r="V83" t="n">
        <v>0.9</v>
      </c>
      <c r="W83" t="n">
        <v>20.7</v>
      </c>
      <c r="X83" t="n">
        <v>0.5600000000000001</v>
      </c>
      <c r="Y83" t="n">
        <v>1</v>
      </c>
      <c r="Z83" t="n">
        <v>10</v>
      </c>
      <c r="AA83" t="n">
        <v>1189.989329676287</v>
      </c>
      <c r="AB83" t="n">
        <v>1628.195899487154</v>
      </c>
      <c r="AC83" t="n">
        <v>1472.803168027397</v>
      </c>
      <c r="AD83" t="n">
        <v>1189989.329676287</v>
      </c>
      <c r="AE83" t="n">
        <v>1628195.899487154</v>
      </c>
      <c r="AF83" t="n">
        <v>2.718561396549409e-06</v>
      </c>
      <c r="AG83" t="n">
        <v>2.334166666666667</v>
      </c>
      <c r="AH83" t="n">
        <v>1472803.168027397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1.7849</v>
      </c>
      <c r="E84" t="n">
        <v>56.02</v>
      </c>
      <c r="F84" t="n">
        <v>53.14</v>
      </c>
      <c r="G84" t="n">
        <v>159.41</v>
      </c>
      <c r="H84" t="n">
        <v>2.12</v>
      </c>
      <c r="I84" t="n">
        <v>20</v>
      </c>
      <c r="J84" t="n">
        <v>179.93</v>
      </c>
      <c r="K84" t="n">
        <v>49.1</v>
      </c>
      <c r="L84" t="n">
        <v>21.5</v>
      </c>
      <c r="M84" t="n">
        <v>1</v>
      </c>
      <c r="N84" t="n">
        <v>34.33</v>
      </c>
      <c r="O84" t="n">
        <v>22425.23</v>
      </c>
      <c r="P84" t="n">
        <v>530.77</v>
      </c>
      <c r="Q84" t="n">
        <v>1367.24</v>
      </c>
      <c r="R84" t="n">
        <v>124.05</v>
      </c>
      <c r="S84" t="n">
        <v>104.26</v>
      </c>
      <c r="T84" t="n">
        <v>8982.790000000001</v>
      </c>
      <c r="U84" t="n">
        <v>0.84</v>
      </c>
      <c r="V84" t="n">
        <v>0.9</v>
      </c>
      <c r="W84" t="n">
        <v>20.7</v>
      </c>
      <c r="X84" t="n">
        <v>0.5600000000000001</v>
      </c>
      <c r="Y84" t="n">
        <v>1</v>
      </c>
      <c r="Z84" t="n">
        <v>10</v>
      </c>
      <c r="AA84" t="n">
        <v>1190.488810278353</v>
      </c>
      <c r="AB84" t="n">
        <v>1628.87931088243</v>
      </c>
      <c r="AC84" t="n">
        <v>1473.421355598281</v>
      </c>
      <c r="AD84" t="n">
        <v>1190488.810278353</v>
      </c>
      <c r="AE84" t="n">
        <v>1628879.31088243</v>
      </c>
      <c r="AF84" t="n">
        <v>2.718256812896219e-06</v>
      </c>
      <c r="AG84" t="n">
        <v>2.334166666666667</v>
      </c>
      <c r="AH84" t="n">
        <v>1473421.355598281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1.7847</v>
      </c>
      <c r="E85" t="n">
        <v>56.03</v>
      </c>
      <c r="F85" t="n">
        <v>53.15</v>
      </c>
      <c r="G85" t="n">
        <v>159.44</v>
      </c>
      <c r="H85" t="n">
        <v>2.14</v>
      </c>
      <c r="I85" t="n">
        <v>20</v>
      </c>
      <c r="J85" t="n">
        <v>180.3</v>
      </c>
      <c r="K85" t="n">
        <v>49.1</v>
      </c>
      <c r="L85" t="n">
        <v>21.75</v>
      </c>
      <c r="M85" t="n">
        <v>1</v>
      </c>
      <c r="N85" t="n">
        <v>34.46</v>
      </c>
      <c r="O85" t="n">
        <v>22471.2</v>
      </c>
      <c r="P85" t="n">
        <v>531.42</v>
      </c>
      <c r="Q85" t="n">
        <v>1367.21</v>
      </c>
      <c r="R85" t="n">
        <v>124.23</v>
      </c>
      <c r="S85" t="n">
        <v>104.26</v>
      </c>
      <c r="T85" t="n">
        <v>9069.799999999999</v>
      </c>
      <c r="U85" t="n">
        <v>0.84</v>
      </c>
      <c r="V85" t="n">
        <v>0.9</v>
      </c>
      <c r="W85" t="n">
        <v>20.7</v>
      </c>
      <c r="X85" t="n">
        <v>0.57</v>
      </c>
      <c r="Y85" t="n">
        <v>1</v>
      </c>
      <c r="Z85" t="n">
        <v>10</v>
      </c>
      <c r="AA85" t="n">
        <v>1191.588675032634</v>
      </c>
      <c r="AB85" t="n">
        <v>1630.384194361845</v>
      </c>
      <c r="AC85" t="n">
        <v>1474.782615110538</v>
      </c>
      <c r="AD85" t="n">
        <v>1191588.675032634</v>
      </c>
      <c r="AE85" t="n">
        <v>1630384.194361845</v>
      </c>
      <c r="AF85" t="n">
        <v>2.717952229243028e-06</v>
      </c>
      <c r="AG85" t="n">
        <v>2.334583333333333</v>
      </c>
      <c r="AH85" t="n">
        <v>1474782.615110538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1.7848</v>
      </c>
      <c r="E86" t="n">
        <v>56.03</v>
      </c>
      <c r="F86" t="n">
        <v>53.14</v>
      </c>
      <c r="G86" t="n">
        <v>159.42</v>
      </c>
      <c r="H86" t="n">
        <v>2.16</v>
      </c>
      <c r="I86" t="n">
        <v>20</v>
      </c>
      <c r="J86" t="n">
        <v>180.67</v>
      </c>
      <c r="K86" t="n">
        <v>49.1</v>
      </c>
      <c r="L86" t="n">
        <v>22</v>
      </c>
      <c r="M86" t="n">
        <v>0</v>
      </c>
      <c r="N86" t="n">
        <v>34.58</v>
      </c>
      <c r="O86" t="n">
        <v>22517.21</v>
      </c>
      <c r="P86" t="n">
        <v>532.3</v>
      </c>
      <c r="Q86" t="n">
        <v>1367.32</v>
      </c>
      <c r="R86" t="n">
        <v>123.94</v>
      </c>
      <c r="S86" t="n">
        <v>104.26</v>
      </c>
      <c r="T86" t="n">
        <v>8924.469999999999</v>
      </c>
      <c r="U86" t="n">
        <v>0.84</v>
      </c>
      <c r="V86" t="n">
        <v>0.9</v>
      </c>
      <c r="W86" t="n">
        <v>20.7</v>
      </c>
      <c r="X86" t="n">
        <v>0.5600000000000001</v>
      </c>
      <c r="Y86" t="n">
        <v>1</v>
      </c>
      <c r="Z86" t="n">
        <v>10</v>
      </c>
      <c r="AA86" t="n">
        <v>1192.631523829893</v>
      </c>
      <c r="AB86" t="n">
        <v>1631.811066093497</v>
      </c>
      <c r="AC86" t="n">
        <v>1476.073308206748</v>
      </c>
      <c r="AD86" t="n">
        <v>1192631.523829893</v>
      </c>
      <c r="AE86" t="n">
        <v>1631811.066093497</v>
      </c>
      <c r="AF86" t="n">
        <v>2.718104521069624e-06</v>
      </c>
      <c r="AG86" t="n">
        <v>2.334583333333333</v>
      </c>
      <c r="AH86" t="n">
        <v>1476073.308206748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0.954</v>
      </c>
      <c r="E2" t="n">
        <v>104.82</v>
      </c>
      <c r="F2" t="n">
        <v>74.77</v>
      </c>
      <c r="G2" t="n">
        <v>6.05</v>
      </c>
      <c r="H2" t="n">
        <v>0.1</v>
      </c>
      <c r="I2" t="n">
        <v>741</v>
      </c>
      <c r="J2" t="n">
        <v>185.69</v>
      </c>
      <c r="K2" t="n">
        <v>53.44</v>
      </c>
      <c r="L2" t="n">
        <v>1</v>
      </c>
      <c r="M2" t="n">
        <v>739</v>
      </c>
      <c r="N2" t="n">
        <v>36.26</v>
      </c>
      <c r="O2" t="n">
        <v>23136.14</v>
      </c>
      <c r="P2" t="n">
        <v>1025.37</v>
      </c>
      <c r="Q2" t="n">
        <v>1370.87</v>
      </c>
      <c r="R2" t="n">
        <v>828.9299999999999</v>
      </c>
      <c r="S2" t="n">
        <v>104.26</v>
      </c>
      <c r="T2" t="n">
        <v>357818.44</v>
      </c>
      <c r="U2" t="n">
        <v>0.13</v>
      </c>
      <c r="V2" t="n">
        <v>0.64</v>
      </c>
      <c r="W2" t="n">
        <v>21.88</v>
      </c>
      <c r="X2" t="n">
        <v>22.12</v>
      </c>
      <c r="Y2" t="n">
        <v>1</v>
      </c>
      <c r="Z2" t="n">
        <v>10</v>
      </c>
      <c r="AA2" t="n">
        <v>3939.7592842672</v>
      </c>
      <c r="AB2" t="n">
        <v>5390.552462647425</v>
      </c>
      <c r="AC2" t="n">
        <v>4876.08570130005</v>
      </c>
      <c r="AD2" t="n">
        <v>3939759.2842672</v>
      </c>
      <c r="AE2" t="n">
        <v>5390552.462647425</v>
      </c>
      <c r="AF2" t="n">
        <v>1.320730677944755e-06</v>
      </c>
      <c r="AG2" t="n">
        <v>4.3675</v>
      </c>
      <c r="AH2" t="n">
        <v>4876085.70130005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1.0955</v>
      </c>
      <c r="E3" t="n">
        <v>91.29000000000001</v>
      </c>
      <c r="F3" t="n">
        <v>68.61</v>
      </c>
      <c r="G3" t="n">
        <v>7.58</v>
      </c>
      <c r="H3" t="n">
        <v>0.12</v>
      </c>
      <c r="I3" t="n">
        <v>543</v>
      </c>
      <c r="J3" t="n">
        <v>186.07</v>
      </c>
      <c r="K3" t="n">
        <v>53.44</v>
      </c>
      <c r="L3" t="n">
        <v>1.25</v>
      </c>
      <c r="M3" t="n">
        <v>541</v>
      </c>
      <c r="N3" t="n">
        <v>36.39</v>
      </c>
      <c r="O3" t="n">
        <v>23182.76</v>
      </c>
      <c r="P3" t="n">
        <v>940.59</v>
      </c>
      <c r="Q3" t="n">
        <v>1369.62</v>
      </c>
      <c r="R3" t="n">
        <v>628.45</v>
      </c>
      <c r="S3" t="n">
        <v>104.26</v>
      </c>
      <c r="T3" t="n">
        <v>258565.21</v>
      </c>
      <c r="U3" t="n">
        <v>0.17</v>
      </c>
      <c r="V3" t="n">
        <v>0.7</v>
      </c>
      <c r="W3" t="n">
        <v>21.52</v>
      </c>
      <c r="X3" t="n">
        <v>15.98</v>
      </c>
      <c r="Y3" t="n">
        <v>1</v>
      </c>
      <c r="Z3" t="n">
        <v>10</v>
      </c>
      <c r="AA3" t="n">
        <v>3150.841206435983</v>
      </c>
      <c r="AB3" t="n">
        <v>4311.119943949484</v>
      </c>
      <c r="AC3" t="n">
        <v>3899.672707193626</v>
      </c>
      <c r="AD3" t="n">
        <v>3150841.206435983</v>
      </c>
      <c r="AE3" t="n">
        <v>4311119.943949484</v>
      </c>
      <c r="AF3" t="n">
        <v>1.516625217702808e-06</v>
      </c>
      <c r="AG3" t="n">
        <v>3.80375</v>
      </c>
      <c r="AH3" t="n">
        <v>3899672.707193626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1.196</v>
      </c>
      <c r="E4" t="n">
        <v>83.61</v>
      </c>
      <c r="F4" t="n">
        <v>65.18000000000001</v>
      </c>
      <c r="G4" t="n">
        <v>9.119999999999999</v>
      </c>
      <c r="H4" t="n">
        <v>0.14</v>
      </c>
      <c r="I4" t="n">
        <v>429</v>
      </c>
      <c r="J4" t="n">
        <v>186.45</v>
      </c>
      <c r="K4" t="n">
        <v>53.44</v>
      </c>
      <c r="L4" t="n">
        <v>1.5</v>
      </c>
      <c r="M4" t="n">
        <v>427</v>
      </c>
      <c r="N4" t="n">
        <v>36.51</v>
      </c>
      <c r="O4" t="n">
        <v>23229.42</v>
      </c>
      <c r="P4" t="n">
        <v>893.01</v>
      </c>
      <c r="Q4" t="n">
        <v>1369.16</v>
      </c>
      <c r="R4" t="n">
        <v>515.1</v>
      </c>
      <c r="S4" t="n">
        <v>104.26</v>
      </c>
      <c r="T4" t="n">
        <v>202461.21</v>
      </c>
      <c r="U4" t="n">
        <v>0.2</v>
      </c>
      <c r="V4" t="n">
        <v>0.74</v>
      </c>
      <c r="W4" t="n">
        <v>21.39</v>
      </c>
      <c r="X4" t="n">
        <v>12.56</v>
      </c>
      <c r="Y4" t="n">
        <v>1</v>
      </c>
      <c r="Z4" t="n">
        <v>10</v>
      </c>
      <c r="AA4" t="n">
        <v>2742.461731456678</v>
      </c>
      <c r="AB4" t="n">
        <v>3752.357129851867</v>
      </c>
      <c r="AC4" t="n">
        <v>3394.237431844972</v>
      </c>
      <c r="AD4" t="n">
        <v>2742461.731456678</v>
      </c>
      <c r="AE4" t="n">
        <v>3752357.129851867</v>
      </c>
      <c r="AF4" t="n">
        <v>1.655758795410824e-06</v>
      </c>
      <c r="AG4" t="n">
        <v>3.48375</v>
      </c>
      <c r="AH4" t="n">
        <v>3394237.431844972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1.2721</v>
      </c>
      <c r="E5" t="n">
        <v>78.61</v>
      </c>
      <c r="F5" t="n">
        <v>62.93</v>
      </c>
      <c r="G5" t="n">
        <v>10.64</v>
      </c>
      <c r="H5" t="n">
        <v>0.17</v>
      </c>
      <c r="I5" t="n">
        <v>355</v>
      </c>
      <c r="J5" t="n">
        <v>186.83</v>
      </c>
      <c r="K5" t="n">
        <v>53.44</v>
      </c>
      <c r="L5" t="n">
        <v>1.75</v>
      </c>
      <c r="M5" t="n">
        <v>353</v>
      </c>
      <c r="N5" t="n">
        <v>36.64</v>
      </c>
      <c r="O5" t="n">
        <v>23276.13</v>
      </c>
      <c r="P5" t="n">
        <v>861.48</v>
      </c>
      <c r="Q5" t="n">
        <v>1368.79</v>
      </c>
      <c r="R5" t="n">
        <v>443.07</v>
      </c>
      <c r="S5" t="n">
        <v>104.26</v>
      </c>
      <c r="T5" t="n">
        <v>166816.11</v>
      </c>
      <c r="U5" t="n">
        <v>0.24</v>
      </c>
      <c r="V5" t="n">
        <v>0.76</v>
      </c>
      <c r="W5" t="n">
        <v>21.22</v>
      </c>
      <c r="X5" t="n">
        <v>10.32</v>
      </c>
      <c r="Y5" t="n">
        <v>1</v>
      </c>
      <c r="Z5" t="n">
        <v>10</v>
      </c>
      <c r="AA5" t="n">
        <v>2489.296610014076</v>
      </c>
      <c r="AB5" t="n">
        <v>3405.96544183718</v>
      </c>
      <c r="AC5" t="n">
        <v>3080.904880370632</v>
      </c>
      <c r="AD5" t="n">
        <v>2489296.610014076</v>
      </c>
      <c r="AE5" t="n">
        <v>3405965.44183718</v>
      </c>
      <c r="AF5" t="n">
        <v>1.761112678630527e-06</v>
      </c>
      <c r="AG5" t="n">
        <v>3.275416666666667</v>
      </c>
      <c r="AH5" t="n">
        <v>3080904.880370632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1.3308</v>
      </c>
      <c r="E6" t="n">
        <v>75.14</v>
      </c>
      <c r="F6" t="n">
        <v>61.4</v>
      </c>
      <c r="G6" t="n">
        <v>12.16</v>
      </c>
      <c r="H6" t="n">
        <v>0.19</v>
      </c>
      <c r="I6" t="n">
        <v>303</v>
      </c>
      <c r="J6" t="n">
        <v>187.21</v>
      </c>
      <c r="K6" t="n">
        <v>53.44</v>
      </c>
      <c r="L6" t="n">
        <v>2</v>
      </c>
      <c r="M6" t="n">
        <v>301</v>
      </c>
      <c r="N6" t="n">
        <v>36.77</v>
      </c>
      <c r="O6" t="n">
        <v>23322.88</v>
      </c>
      <c r="P6" t="n">
        <v>839.64</v>
      </c>
      <c r="Q6" t="n">
        <v>1368.69</v>
      </c>
      <c r="R6" t="n">
        <v>393.27</v>
      </c>
      <c r="S6" t="n">
        <v>104.26</v>
      </c>
      <c r="T6" t="n">
        <v>142174.62</v>
      </c>
      <c r="U6" t="n">
        <v>0.27</v>
      </c>
      <c r="V6" t="n">
        <v>0.78</v>
      </c>
      <c r="W6" t="n">
        <v>21.14</v>
      </c>
      <c r="X6" t="n">
        <v>8.789999999999999</v>
      </c>
      <c r="Y6" t="n">
        <v>1</v>
      </c>
      <c r="Z6" t="n">
        <v>10</v>
      </c>
      <c r="AA6" t="n">
        <v>2320.858655374091</v>
      </c>
      <c r="AB6" t="n">
        <v>3175.50120134063</v>
      </c>
      <c r="AC6" t="n">
        <v>2872.435823528488</v>
      </c>
      <c r="AD6" t="n">
        <v>2320858.655374091</v>
      </c>
      <c r="AE6" t="n">
        <v>3175501.20134063</v>
      </c>
      <c r="AF6" t="n">
        <v>1.842377763321677e-06</v>
      </c>
      <c r="AG6" t="n">
        <v>3.130833333333333</v>
      </c>
      <c r="AH6" t="n">
        <v>2872435.823528488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1.3787</v>
      </c>
      <c r="E7" t="n">
        <v>72.53</v>
      </c>
      <c r="F7" t="n">
        <v>60.24</v>
      </c>
      <c r="G7" t="n">
        <v>13.69</v>
      </c>
      <c r="H7" t="n">
        <v>0.21</v>
      </c>
      <c r="I7" t="n">
        <v>264</v>
      </c>
      <c r="J7" t="n">
        <v>187.59</v>
      </c>
      <c r="K7" t="n">
        <v>53.44</v>
      </c>
      <c r="L7" t="n">
        <v>2.25</v>
      </c>
      <c r="M7" t="n">
        <v>262</v>
      </c>
      <c r="N7" t="n">
        <v>36.9</v>
      </c>
      <c r="O7" t="n">
        <v>23369.68</v>
      </c>
      <c r="P7" t="n">
        <v>823.08</v>
      </c>
      <c r="Q7" t="n">
        <v>1368.28</v>
      </c>
      <c r="R7" t="n">
        <v>354.77</v>
      </c>
      <c r="S7" t="n">
        <v>104.26</v>
      </c>
      <c r="T7" t="n">
        <v>123121.86</v>
      </c>
      <c r="U7" t="n">
        <v>0.29</v>
      </c>
      <c r="V7" t="n">
        <v>0.8</v>
      </c>
      <c r="W7" t="n">
        <v>21.09</v>
      </c>
      <c r="X7" t="n">
        <v>7.64</v>
      </c>
      <c r="Y7" t="n">
        <v>1</v>
      </c>
      <c r="Z7" t="n">
        <v>10</v>
      </c>
      <c r="AA7" t="n">
        <v>2197.314474649298</v>
      </c>
      <c r="AB7" t="n">
        <v>3006.462602888374</v>
      </c>
      <c r="AC7" t="n">
        <v>2719.530031665359</v>
      </c>
      <c r="AD7" t="n">
        <v>2197314.474649298</v>
      </c>
      <c r="AE7" t="n">
        <v>3006462.602888375</v>
      </c>
      <c r="AF7" t="n">
        <v>1.908691179960622e-06</v>
      </c>
      <c r="AG7" t="n">
        <v>3.022083333333333</v>
      </c>
      <c r="AH7" t="n">
        <v>2719530.031665359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1.4184</v>
      </c>
      <c r="E8" t="n">
        <v>70.5</v>
      </c>
      <c r="F8" t="n">
        <v>59.33</v>
      </c>
      <c r="G8" t="n">
        <v>15.21</v>
      </c>
      <c r="H8" t="n">
        <v>0.24</v>
      </c>
      <c r="I8" t="n">
        <v>234</v>
      </c>
      <c r="J8" t="n">
        <v>187.97</v>
      </c>
      <c r="K8" t="n">
        <v>53.44</v>
      </c>
      <c r="L8" t="n">
        <v>2.5</v>
      </c>
      <c r="M8" t="n">
        <v>232</v>
      </c>
      <c r="N8" t="n">
        <v>37.03</v>
      </c>
      <c r="O8" t="n">
        <v>23416.52</v>
      </c>
      <c r="P8" t="n">
        <v>809.6</v>
      </c>
      <c r="Q8" t="n">
        <v>1367.95</v>
      </c>
      <c r="R8" t="n">
        <v>326.05</v>
      </c>
      <c r="S8" t="n">
        <v>104.26</v>
      </c>
      <c r="T8" t="n">
        <v>108910.15</v>
      </c>
      <c r="U8" t="n">
        <v>0.32</v>
      </c>
      <c r="V8" t="n">
        <v>0.8100000000000001</v>
      </c>
      <c r="W8" t="n">
        <v>21.02</v>
      </c>
      <c r="X8" t="n">
        <v>6.73</v>
      </c>
      <c r="Y8" t="n">
        <v>1</v>
      </c>
      <c r="Z8" t="n">
        <v>10</v>
      </c>
      <c r="AA8" t="n">
        <v>2102.159514989562</v>
      </c>
      <c r="AB8" t="n">
        <v>2876.267389141206</v>
      </c>
      <c r="AC8" t="n">
        <v>2601.760466388204</v>
      </c>
      <c r="AD8" t="n">
        <v>2102159.514989562</v>
      </c>
      <c r="AE8" t="n">
        <v>2876267.389141206</v>
      </c>
      <c r="AF8" t="n">
        <v>1.96365240418956e-06</v>
      </c>
      <c r="AG8" t="n">
        <v>2.9375</v>
      </c>
      <c r="AH8" t="n">
        <v>2601760.466388204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1.4506</v>
      </c>
      <c r="E9" t="n">
        <v>68.94</v>
      </c>
      <c r="F9" t="n">
        <v>58.65</v>
      </c>
      <c r="G9" t="n">
        <v>16.76</v>
      </c>
      <c r="H9" t="n">
        <v>0.26</v>
      </c>
      <c r="I9" t="n">
        <v>210</v>
      </c>
      <c r="J9" t="n">
        <v>188.35</v>
      </c>
      <c r="K9" t="n">
        <v>53.44</v>
      </c>
      <c r="L9" t="n">
        <v>2.75</v>
      </c>
      <c r="M9" t="n">
        <v>208</v>
      </c>
      <c r="N9" t="n">
        <v>37.16</v>
      </c>
      <c r="O9" t="n">
        <v>23463.4</v>
      </c>
      <c r="P9" t="n">
        <v>799.51</v>
      </c>
      <c r="Q9" t="n">
        <v>1368.06</v>
      </c>
      <c r="R9" t="n">
        <v>303.61</v>
      </c>
      <c r="S9" t="n">
        <v>104.26</v>
      </c>
      <c r="T9" t="n">
        <v>97809.64999999999</v>
      </c>
      <c r="U9" t="n">
        <v>0.34</v>
      </c>
      <c r="V9" t="n">
        <v>0.82</v>
      </c>
      <c r="W9" t="n">
        <v>20.99</v>
      </c>
      <c r="X9" t="n">
        <v>6.06</v>
      </c>
      <c r="Y9" t="n">
        <v>1</v>
      </c>
      <c r="Z9" t="n">
        <v>10</v>
      </c>
      <c r="AA9" t="n">
        <v>2030.95501740183</v>
      </c>
      <c r="AB9" t="n">
        <v>2778.842254220942</v>
      </c>
      <c r="AC9" t="n">
        <v>2513.633449607694</v>
      </c>
      <c r="AD9" t="n">
        <v>2030955.01740183</v>
      </c>
      <c r="AE9" t="n">
        <v>2778842.254220942</v>
      </c>
      <c r="AF9" t="n">
        <v>2.008230525604466e-06</v>
      </c>
      <c r="AG9" t="n">
        <v>2.8725</v>
      </c>
      <c r="AH9" t="n">
        <v>2513633.449607694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1.4793</v>
      </c>
      <c r="E10" t="n">
        <v>67.59999999999999</v>
      </c>
      <c r="F10" t="n">
        <v>58.06</v>
      </c>
      <c r="G10" t="n">
        <v>18.33</v>
      </c>
      <c r="H10" t="n">
        <v>0.28</v>
      </c>
      <c r="I10" t="n">
        <v>190</v>
      </c>
      <c r="J10" t="n">
        <v>188.73</v>
      </c>
      <c r="K10" t="n">
        <v>53.44</v>
      </c>
      <c r="L10" t="n">
        <v>3</v>
      </c>
      <c r="M10" t="n">
        <v>188</v>
      </c>
      <c r="N10" t="n">
        <v>37.29</v>
      </c>
      <c r="O10" t="n">
        <v>23510.33</v>
      </c>
      <c r="P10" t="n">
        <v>790.53</v>
      </c>
      <c r="Q10" t="n">
        <v>1368.22</v>
      </c>
      <c r="R10" t="n">
        <v>284.9</v>
      </c>
      <c r="S10" t="n">
        <v>104.26</v>
      </c>
      <c r="T10" t="n">
        <v>88554.53</v>
      </c>
      <c r="U10" t="n">
        <v>0.37</v>
      </c>
      <c r="V10" t="n">
        <v>0.83</v>
      </c>
      <c r="W10" t="n">
        <v>20.94</v>
      </c>
      <c r="X10" t="n">
        <v>5.46</v>
      </c>
      <c r="Y10" t="n">
        <v>1</v>
      </c>
      <c r="Z10" t="n">
        <v>10</v>
      </c>
      <c r="AA10" t="n">
        <v>1970.301659717213</v>
      </c>
      <c r="AB10" t="n">
        <v>2695.853654399559</v>
      </c>
      <c r="AC10" t="n">
        <v>2438.565165278032</v>
      </c>
      <c r="AD10" t="n">
        <v>1970301.659717213</v>
      </c>
      <c r="AE10" t="n">
        <v>2695853.654399559</v>
      </c>
      <c r="AF10" t="n">
        <v>2.047963199039493e-06</v>
      </c>
      <c r="AG10" t="n">
        <v>2.816666666666666</v>
      </c>
      <c r="AH10" t="n">
        <v>2438565.165278032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1.5036</v>
      </c>
      <c r="E11" t="n">
        <v>66.51000000000001</v>
      </c>
      <c r="F11" t="n">
        <v>57.56</v>
      </c>
      <c r="G11" t="n">
        <v>19.85</v>
      </c>
      <c r="H11" t="n">
        <v>0.3</v>
      </c>
      <c r="I11" t="n">
        <v>174</v>
      </c>
      <c r="J11" t="n">
        <v>189.11</v>
      </c>
      <c r="K11" t="n">
        <v>53.44</v>
      </c>
      <c r="L11" t="n">
        <v>3.25</v>
      </c>
      <c r="M11" t="n">
        <v>172</v>
      </c>
      <c r="N11" t="n">
        <v>37.42</v>
      </c>
      <c r="O11" t="n">
        <v>23557.3</v>
      </c>
      <c r="P11" t="n">
        <v>782.95</v>
      </c>
      <c r="Q11" t="n">
        <v>1367.88</v>
      </c>
      <c r="R11" t="n">
        <v>269.34</v>
      </c>
      <c r="S11" t="n">
        <v>104.26</v>
      </c>
      <c r="T11" t="n">
        <v>80855.7</v>
      </c>
      <c r="U11" t="n">
        <v>0.39</v>
      </c>
      <c r="V11" t="n">
        <v>0.83</v>
      </c>
      <c r="W11" t="n">
        <v>20.9</v>
      </c>
      <c r="X11" t="n">
        <v>4.97</v>
      </c>
      <c r="Y11" t="n">
        <v>1</v>
      </c>
      <c r="Z11" t="n">
        <v>10</v>
      </c>
      <c r="AA11" t="n">
        <v>1920.791557100193</v>
      </c>
      <c r="AB11" t="n">
        <v>2628.111747767381</v>
      </c>
      <c r="AC11" t="n">
        <v>2377.288451138466</v>
      </c>
      <c r="AD11" t="n">
        <v>1920791.557100193</v>
      </c>
      <c r="AE11" t="n">
        <v>2628111.747767381</v>
      </c>
      <c r="AF11" t="n">
        <v>2.081604452156953e-06</v>
      </c>
      <c r="AG11" t="n">
        <v>2.77125</v>
      </c>
      <c r="AH11" t="n">
        <v>2377288.451138466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1.5248</v>
      </c>
      <c r="E12" t="n">
        <v>65.58</v>
      </c>
      <c r="F12" t="n">
        <v>57.16</v>
      </c>
      <c r="G12" t="n">
        <v>21.43</v>
      </c>
      <c r="H12" t="n">
        <v>0.33</v>
      </c>
      <c r="I12" t="n">
        <v>160</v>
      </c>
      <c r="J12" t="n">
        <v>189.49</v>
      </c>
      <c r="K12" t="n">
        <v>53.44</v>
      </c>
      <c r="L12" t="n">
        <v>3.5</v>
      </c>
      <c r="M12" t="n">
        <v>158</v>
      </c>
      <c r="N12" t="n">
        <v>37.55</v>
      </c>
      <c r="O12" t="n">
        <v>23604.32</v>
      </c>
      <c r="P12" t="n">
        <v>776.46</v>
      </c>
      <c r="Q12" t="n">
        <v>1367.81</v>
      </c>
      <c r="R12" t="n">
        <v>255.1</v>
      </c>
      <c r="S12" t="n">
        <v>104.26</v>
      </c>
      <c r="T12" t="n">
        <v>73808.64</v>
      </c>
      <c r="U12" t="n">
        <v>0.41</v>
      </c>
      <c r="V12" t="n">
        <v>0.84</v>
      </c>
      <c r="W12" t="n">
        <v>20.91</v>
      </c>
      <c r="X12" t="n">
        <v>4.57</v>
      </c>
      <c r="Y12" t="n">
        <v>1</v>
      </c>
      <c r="Z12" t="n">
        <v>10</v>
      </c>
      <c r="AA12" t="n">
        <v>1879.471370194467</v>
      </c>
      <c r="AB12" t="n">
        <v>2571.575645124975</v>
      </c>
      <c r="AC12" t="n">
        <v>2326.148074783333</v>
      </c>
      <c r="AD12" t="n">
        <v>1879471.370194467</v>
      </c>
      <c r="AE12" t="n">
        <v>2571575.645124976</v>
      </c>
      <c r="AF12" t="n">
        <v>2.110954022777948e-06</v>
      </c>
      <c r="AG12" t="n">
        <v>2.7325</v>
      </c>
      <c r="AH12" t="n">
        <v>2326148.074783333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1.5416</v>
      </c>
      <c r="E13" t="n">
        <v>64.87</v>
      </c>
      <c r="F13" t="n">
        <v>56.85</v>
      </c>
      <c r="G13" t="n">
        <v>22.89</v>
      </c>
      <c r="H13" t="n">
        <v>0.35</v>
      </c>
      <c r="I13" t="n">
        <v>149</v>
      </c>
      <c r="J13" t="n">
        <v>189.87</v>
      </c>
      <c r="K13" t="n">
        <v>53.44</v>
      </c>
      <c r="L13" t="n">
        <v>3.75</v>
      </c>
      <c r="M13" t="n">
        <v>147</v>
      </c>
      <c r="N13" t="n">
        <v>37.69</v>
      </c>
      <c r="O13" t="n">
        <v>23651.38</v>
      </c>
      <c r="P13" t="n">
        <v>771.37</v>
      </c>
      <c r="Q13" t="n">
        <v>1367.85</v>
      </c>
      <c r="R13" t="n">
        <v>245.15</v>
      </c>
      <c r="S13" t="n">
        <v>104.26</v>
      </c>
      <c r="T13" t="n">
        <v>68888.06</v>
      </c>
      <c r="U13" t="n">
        <v>0.43</v>
      </c>
      <c r="V13" t="n">
        <v>0.84</v>
      </c>
      <c r="W13" t="n">
        <v>20.89</v>
      </c>
      <c r="X13" t="n">
        <v>4.26</v>
      </c>
      <c r="Y13" t="n">
        <v>1</v>
      </c>
      <c r="Z13" t="n">
        <v>10</v>
      </c>
      <c r="AA13" t="n">
        <v>1847.695832906826</v>
      </c>
      <c r="AB13" t="n">
        <v>2528.098953170256</v>
      </c>
      <c r="AC13" t="n">
        <v>2286.820737288852</v>
      </c>
      <c r="AD13" t="n">
        <v>1847695.832906826</v>
      </c>
      <c r="AE13" t="n">
        <v>2528098.953170256</v>
      </c>
      <c r="AF13" t="n">
        <v>2.134212173081377e-06</v>
      </c>
      <c r="AG13" t="n">
        <v>2.702916666666667</v>
      </c>
      <c r="AH13" t="n">
        <v>2286820.737288852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1.5571</v>
      </c>
      <c r="E14" t="n">
        <v>64.22</v>
      </c>
      <c r="F14" t="n">
        <v>56.58</v>
      </c>
      <c r="G14" t="n">
        <v>24.42</v>
      </c>
      <c r="H14" t="n">
        <v>0.37</v>
      </c>
      <c r="I14" t="n">
        <v>139</v>
      </c>
      <c r="J14" t="n">
        <v>190.25</v>
      </c>
      <c r="K14" t="n">
        <v>53.44</v>
      </c>
      <c r="L14" t="n">
        <v>4</v>
      </c>
      <c r="M14" t="n">
        <v>137</v>
      </c>
      <c r="N14" t="n">
        <v>37.82</v>
      </c>
      <c r="O14" t="n">
        <v>23698.48</v>
      </c>
      <c r="P14" t="n">
        <v>766.79</v>
      </c>
      <c r="Q14" t="n">
        <v>1367.87</v>
      </c>
      <c r="R14" t="n">
        <v>236.5</v>
      </c>
      <c r="S14" t="n">
        <v>104.26</v>
      </c>
      <c r="T14" t="n">
        <v>64611.34</v>
      </c>
      <c r="U14" t="n">
        <v>0.44</v>
      </c>
      <c r="V14" t="n">
        <v>0.85</v>
      </c>
      <c r="W14" t="n">
        <v>20.87</v>
      </c>
      <c r="X14" t="n">
        <v>3.99</v>
      </c>
      <c r="Y14" t="n">
        <v>1</v>
      </c>
      <c r="Z14" t="n">
        <v>10</v>
      </c>
      <c r="AA14" t="n">
        <v>1819.334273422339</v>
      </c>
      <c r="AB14" t="n">
        <v>2489.293416259883</v>
      </c>
      <c r="AC14" t="n">
        <v>2251.718746357292</v>
      </c>
      <c r="AD14" t="n">
        <v>1819334.273422339</v>
      </c>
      <c r="AE14" t="n">
        <v>2489293.416259883</v>
      </c>
      <c r="AF14" t="n">
        <v>2.155670585563708e-06</v>
      </c>
      <c r="AG14" t="n">
        <v>2.675833333333333</v>
      </c>
      <c r="AH14" t="n">
        <v>2251718.746357292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1.5714</v>
      </c>
      <c r="E15" t="n">
        <v>63.64</v>
      </c>
      <c r="F15" t="n">
        <v>56.33</v>
      </c>
      <c r="G15" t="n">
        <v>26</v>
      </c>
      <c r="H15" t="n">
        <v>0.4</v>
      </c>
      <c r="I15" t="n">
        <v>130</v>
      </c>
      <c r="J15" t="n">
        <v>190.63</v>
      </c>
      <c r="K15" t="n">
        <v>53.44</v>
      </c>
      <c r="L15" t="n">
        <v>4.25</v>
      </c>
      <c r="M15" t="n">
        <v>128</v>
      </c>
      <c r="N15" t="n">
        <v>37.95</v>
      </c>
      <c r="O15" t="n">
        <v>23745.63</v>
      </c>
      <c r="P15" t="n">
        <v>762.3099999999999</v>
      </c>
      <c r="Q15" t="n">
        <v>1367.72</v>
      </c>
      <c r="R15" t="n">
        <v>228.37</v>
      </c>
      <c r="S15" t="n">
        <v>104.26</v>
      </c>
      <c r="T15" t="n">
        <v>60593.12</v>
      </c>
      <c r="U15" t="n">
        <v>0.46</v>
      </c>
      <c r="V15" t="n">
        <v>0.85</v>
      </c>
      <c r="W15" t="n">
        <v>20.85</v>
      </c>
      <c r="X15" t="n">
        <v>3.74</v>
      </c>
      <c r="Y15" t="n">
        <v>1</v>
      </c>
      <c r="Z15" t="n">
        <v>10</v>
      </c>
      <c r="AA15" t="n">
        <v>1793.266650355523</v>
      </c>
      <c r="AB15" t="n">
        <v>2453.626544357501</v>
      </c>
      <c r="AC15" t="n">
        <v>2219.455870650504</v>
      </c>
      <c r="AD15" t="n">
        <v>1793266.650355523</v>
      </c>
      <c r="AE15" t="n">
        <v>2453626.544357501</v>
      </c>
      <c r="AF15" t="n">
        <v>2.175467701595794e-06</v>
      </c>
      <c r="AG15" t="n">
        <v>2.651666666666667</v>
      </c>
      <c r="AH15" t="n">
        <v>2219455.870650504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1.5857</v>
      </c>
      <c r="E16" t="n">
        <v>63.06</v>
      </c>
      <c r="F16" t="n">
        <v>56.05</v>
      </c>
      <c r="G16" t="n">
        <v>27.57</v>
      </c>
      <c r="H16" t="n">
        <v>0.42</v>
      </c>
      <c r="I16" t="n">
        <v>122</v>
      </c>
      <c r="J16" t="n">
        <v>191.02</v>
      </c>
      <c r="K16" t="n">
        <v>53.44</v>
      </c>
      <c r="L16" t="n">
        <v>4.5</v>
      </c>
      <c r="M16" t="n">
        <v>120</v>
      </c>
      <c r="N16" t="n">
        <v>38.08</v>
      </c>
      <c r="O16" t="n">
        <v>23792.83</v>
      </c>
      <c r="P16" t="n">
        <v>757.61</v>
      </c>
      <c r="Q16" t="n">
        <v>1367.64</v>
      </c>
      <c r="R16" t="n">
        <v>219.58</v>
      </c>
      <c r="S16" t="n">
        <v>104.26</v>
      </c>
      <c r="T16" t="n">
        <v>56237.01</v>
      </c>
      <c r="U16" t="n">
        <v>0.47</v>
      </c>
      <c r="V16" t="n">
        <v>0.86</v>
      </c>
      <c r="W16" t="n">
        <v>20.84</v>
      </c>
      <c r="X16" t="n">
        <v>3.47</v>
      </c>
      <c r="Y16" t="n">
        <v>1</v>
      </c>
      <c r="Z16" t="n">
        <v>10</v>
      </c>
      <c r="AA16" t="n">
        <v>1767.016524513037</v>
      </c>
      <c r="AB16" t="n">
        <v>2417.709964105992</v>
      </c>
      <c r="AC16" t="n">
        <v>2186.967118408962</v>
      </c>
      <c r="AD16" t="n">
        <v>1767016.524513037</v>
      </c>
      <c r="AE16" t="n">
        <v>2417709.964105992</v>
      </c>
      <c r="AF16" t="n">
        <v>2.19526481762788e-06</v>
      </c>
      <c r="AG16" t="n">
        <v>2.6275</v>
      </c>
      <c r="AH16" t="n">
        <v>2186967.118408962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1.597</v>
      </c>
      <c r="E17" t="n">
        <v>62.62</v>
      </c>
      <c r="F17" t="n">
        <v>55.87</v>
      </c>
      <c r="G17" t="n">
        <v>29.15</v>
      </c>
      <c r="H17" t="n">
        <v>0.44</v>
      </c>
      <c r="I17" t="n">
        <v>115</v>
      </c>
      <c r="J17" t="n">
        <v>191.4</v>
      </c>
      <c r="K17" t="n">
        <v>53.44</v>
      </c>
      <c r="L17" t="n">
        <v>4.75</v>
      </c>
      <c r="M17" t="n">
        <v>113</v>
      </c>
      <c r="N17" t="n">
        <v>38.22</v>
      </c>
      <c r="O17" t="n">
        <v>23840.07</v>
      </c>
      <c r="P17" t="n">
        <v>754.15</v>
      </c>
      <c r="Q17" t="n">
        <v>1367.65</v>
      </c>
      <c r="R17" t="n">
        <v>213.54</v>
      </c>
      <c r="S17" t="n">
        <v>104.26</v>
      </c>
      <c r="T17" t="n">
        <v>53251.33</v>
      </c>
      <c r="U17" t="n">
        <v>0.49</v>
      </c>
      <c r="V17" t="n">
        <v>0.86</v>
      </c>
      <c r="W17" t="n">
        <v>20.83</v>
      </c>
      <c r="X17" t="n">
        <v>3.28</v>
      </c>
      <c r="Y17" t="n">
        <v>1</v>
      </c>
      <c r="Z17" t="n">
        <v>10</v>
      </c>
      <c r="AA17" t="n">
        <v>1747.422278905032</v>
      </c>
      <c r="AB17" t="n">
        <v>2390.900252828013</v>
      </c>
      <c r="AC17" t="n">
        <v>2162.716088347687</v>
      </c>
      <c r="AD17" t="n">
        <v>1747422.278905032</v>
      </c>
      <c r="AE17" t="n">
        <v>2390900.252828013</v>
      </c>
      <c r="AF17" t="n">
        <v>2.210908692534354e-06</v>
      </c>
      <c r="AG17" t="n">
        <v>2.609166666666666</v>
      </c>
      <c r="AH17" t="n">
        <v>2162716.088347687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1.6077</v>
      </c>
      <c r="E18" t="n">
        <v>62.2</v>
      </c>
      <c r="F18" t="n">
        <v>55.68</v>
      </c>
      <c r="G18" t="n">
        <v>30.65</v>
      </c>
      <c r="H18" t="n">
        <v>0.46</v>
      </c>
      <c r="I18" t="n">
        <v>109</v>
      </c>
      <c r="J18" t="n">
        <v>191.78</v>
      </c>
      <c r="K18" t="n">
        <v>53.44</v>
      </c>
      <c r="L18" t="n">
        <v>5</v>
      </c>
      <c r="M18" t="n">
        <v>107</v>
      </c>
      <c r="N18" t="n">
        <v>38.35</v>
      </c>
      <c r="O18" t="n">
        <v>23887.36</v>
      </c>
      <c r="P18" t="n">
        <v>750.63</v>
      </c>
      <c r="Q18" t="n">
        <v>1367.52</v>
      </c>
      <c r="R18" t="n">
        <v>207.08</v>
      </c>
      <c r="S18" t="n">
        <v>104.26</v>
      </c>
      <c r="T18" t="n">
        <v>50050.06</v>
      </c>
      <c r="U18" t="n">
        <v>0.5</v>
      </c>
      <c r="V18" t="n">
        <v>0.86</v>
      </c>
      <c r="W18" t="n">
        <v>20.82</v>
      </c>
      <c r="X18" t="n">
        <v>3.09</v>
      </c>
      <c r="Y18" t="n">
        <v>1</v>
      </c>
      <c r="Z18" t="n">
        <v>10</v>
      </c>
      <c r="AA18" t="n">
        <v>1728.55084252522</v>
      </c>
      <c r="AB18" t="n">
        <v>2365.079521024139</v>
      </c>
      <c r="AC18" t="n">
        <v>2139.35965094755</v>
      </c>
      <c r="AD18" t="n">
        <v>1728550.84252522</v>
      </c>
      <c r="AE18" t="n">
        <v>2365079.521024139</v>
      </c>
      <c r="AF18" t="n">
        <v>2.225721919215704e-06</v>
      </c>
      <c r="AG18" t="n">
        <v>2.591666666666667</v>
      </c>
      <c r="AH18" t="n">
        <v>2139359.65094755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1.6178</v>
      </c>
      <c r="E19" t="n">
        <v>61.81</v>
      </c>
      <c r="F19" t="n">
        <v>55.51</v>
      </c>
      <c r="G19" t="n">
        <v>32.34</v>
      </c>
      <c r="H19" t="n">
        <v>0.48</v>
      </c>
      <c r="I19" t="n">
        <v>103</v>
      </c>
      <c r="J19" t="n">
        <v>192.17</v>
      </c>
      <c r="K19" t="n">
        <v>53.44</v>
      </c>
      <c r="L19" t="n">
        <v>5.25</v>
      </c>
      <c r="M19" t="n">
        <v>101</v>
      </c>
      <c r="N19" t="n">
        <v>38.48</v>
      </c>
      <c r="O19" t="n">
        <v>23934.69</v>
      </c>
      <c r="P19" t="n">
        <v>747.5700000000001</v>
      </c>
      <c r="Q19" t="n">
        <v>1367.59</v>
      </c>
      <c r="R19" t="n">
        <v>201.56</v>
      </c>
      <c r="S19" t="n">
        <v>104.26</v>
      </c>
      <c r="T19" t="n">
        <v>47320.19</v>
      </c>
      <c r="U19" t="n">
        <v>0.52</v>
      </c>
      <c r="V19" t="n">
        <v>0.86</v>
      </c>
      <c r="W19" t="n">
        <v>20.82</v>
      </c>
      <c r="X19" t="n">
        <v>2.93</v>
      </c>
      <c r="Y19" t="n">
        <v>1</v>
      </c>
      <c r="Z19" t="n">
        <v>10</v>
      </c>
      <c r="AA19" t="n">
        <v>1711.455343120492</v>
      </c>
      <c r="AB19" t="n">
        <v>2341.688704538386</v>
      </c>
      <c r="AC19" t="n">
        <v>2118.201221157979</v>
      </c>
      <c r="AD19" t="n">
        <v>1711455.343120492</v>
      </c>
      <c r="AE19" t="n">
        <v>2341688.704538385</v>
      </c>
      <c r="AF19" t="n">
        <v>2.239704497671933e-06</v>
      </c>
      <c r="AG19" t="n">
        <v>2.575416666666667</v>
      </c>
      <c r="AH19" t="n">
        <v>2118201.22115798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1.6263</v>
      </c>
      <c r="E20" t="n">
        <v>61.49</v>
      </c>
      <c r="F20" t="n">
        <v>55.37</v>
      </c>
      <c r="G20" t="n">
        <v>33.9</v>
      </c>
      <c r="H20" t="n">
        <v>0.51</v>
      </c>
      <c r="I20" t="n">
        <v>98</v>
      </c>
      <c r="J20" t="n">
        <v>192.55</v>
      </c>
      <c r="K20" t="n">
        <v>53.44</v>
      </c>
      <c r="L20" t="n">
        <v>5.5</v>
      </c>
      <c r="M20" t="n">
        <v>96</v>
      </c>
      <c r="N20" t="n">
        <v>38.62</v>
      </c>
      <c r="O20" t="n">
        <v>23982.06</v>
      </c>
      <c r="P20" t="n">
        <v>744.6799999999999</v>
      </c>
      <c r="Q20" t="n">
        <v>1367.58</v>
      </c>
      <c r="R20" t="n">
        <v>197.33</v>
      </c>
      <c r="S20" t="n">
        <v>104.26</v>
      </c>
      <c r="T20" t="n">
        <v>45231.96</v>
      </c>
      <c r="U20" t="n">
        <v>0.53</v>
      </c>
      <c r="V20" t="n">
        <v>0.87</v>
      </c>
      <c r="W20" t="n">
        <v>20.8</v>
      </c>
      <c r="X20" t="n">
        <v>2.79</v>
      </c>
      <c r="Y20" t="n">
        <v>1</v>
      </c>
      <c r="Z20" t="n">
        <v>10</v>
      </c>
      <c r="AA20" t="n">
        <v>1696.797495977205</v>
      </c>
      <c r="AB20" t="n">
        <v>2321.633191418362</v>
      </c>
      <c r="AC20" t="n">
        <v>2100.059778062042</v>
      </c>
      <c r="AD20" t="n">
        <v>1696797.495977205</v>
      </c>
      <c r="AE20" t="n">
        <v>2321633.191418362</v>
      </c>
      <c r="AF20" t="n">
        <v>2.251472014194502e-06</v>
      </c>
      <c r="AG20" t="n">
        <v>2.562083333333333</v>
      </c>
      <c r="AH20" t="n">
        <v>2100059.778062042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1.6327</v>
      </c>
      <c r="E21" t="n">
        <v>61.25</v>
      </c>
      <c r="F21" t="n">
        <v>55.28</v>
      </c>
      <c r="G21" t="n">
        <v>35.29</v>
      </c>
      <c r="H21" t="n">
        <v>0.53</v>
      </c>
      <c r="I21" t="n">
        <v>94</v>
      </c>
      <c r="J21" t="n">
        <v>192.94</v>
      </c>
      <c r="K21" t="n">
        <v>53.44</v>
      </c>
      <c r="L21" t="n">
        <v>5.75</v>
      </c>
      <c r="M21" t="n">
        <v>92</v>
      </c>
      <c r="N21" t="n">
        <v>38.75</v>
      </c>
      <c r="O21" t="n">
        <v>24029.48</v>
      </c>
      <c r="P21" t="n">
        <v>742.6</v>
      </c>
      <c r="Q21" t="n">
        <v>1367.57</v>
      </c>
      <c r="R21" t="n">
        <v>193.98</v>
      </c>
      <c r="S21" t="n">
        <v>104.26</v>
      </c>
      <c r="T21" t="n">
        <v>43574.54</v>
      </c>
      <c r="U21" t="n">
        <v>0.54</v>
      </c>
      <c r="V21" t="n">
        <v>0.87</v>
      </c>
      <c r="W21" t="n">
        <v>20.81</v>
      </c>
      <c r="X21" t="n">
        <v>2.7</v>
      </c>
      <c r="Y21" t="n">
        <v>1</v>
      </c>
      <c r="Z21" t="n">
        <v>10</v>
      </c>
      <c r="AA21" t="n">
        <v>1686.159536690797</v>
      </c>
      <c r="AB21" t="n">
        <v>2307.077866209057</v>
      </c>
      <c r="AC21" t="n">
        <v>2086.893592662187</v>
      </c>
      <c r="AD21" t="n">
        <v>1686159.536690797</v>
      </c>
      <c r="AE21" t="n">
        <v>2307077.866209058</v>
      </c>
      <c r="AF21" t="n">
        <v>2.260332261929142e-06</v>
      </c>
      <c r="AG21" t="n">
        <v>2.552083333333333</v>
      </c>
      <c r="AH21" t="n">
        <v>2086893.592662187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1.6405</v>
      </c>
      <c r="E22" t="n">
        <v>60.96</v>
      </c>
      <c r="F22" t="n">
        <v>55.14</v>
      </c>
      <c r="G22" t="n">
        <v>36.76</v>
      </c>
      <c r="H22" t="n">
        <v>0.55</v>
      </c>
      <c r="I22" t="n">
        <v>90</v>
      </c>
      <c r="J22" t="n">
        <v>193.32</v>
      </c>
      <c r="K22" t="n">
        <v>53.44</v>
      </c>
      <c r="L22" t="n">
        <v>6</v>
      </c>
      <c r="M22" t="n">
        <v>88</v>
      </c>
      <c r="N22" t="n">
        <v>38.89</v>
      </c>
      <c r="O22" t="n">
        <v>24076.95</v>
      </c>
      <c r="P22" t="n">
        <v>739.64</v>
      </c>
      <c r="Q22" t="n">
        <v>1367.63</v>
      </c>
      <c r="R22" t="n">
        <v>189.39</v>
      </c>
      <c r="S22" t="n">
        <v>104.26</v>
      </c>
      <c r="T22" t="n">
        <v>41299.3</v>
      </c>
      <c r="U22" t="n">
        <v>0.55</v>
      </c>
      <c r="V22" t="n">
        <v>0.87</v>
      </c>
      <c r="W22" t="n">
        <v>20.8</v>
      </c>
      <c r="X22" t="n">
        <v>2.56</v>
      </c>
      <c r="Y22" t="n">
        <v>1</v>
      </c>
      <c r="Z22" t="n">
        <v>10</v>
      </c>
      <c r="AA22" t="n">
        <v>1672.374553845583</v>
      </c>
      <c r="AB22" t="n">
        <v>2288.216644529714</v>
      </c>
      <c r="AC22" t="n">
        <v>2069.832459508028</v>
      </c>
      <c r="AD22" t="n">
        <v>1672374.553845583</v>
      </c>
      <c r="AE22" t="n">
        <v>2288216.644529714</v>
      </c>
      <c r="AF22" t="n">
        <v>2.271130688855734e-06</v>
      </c>
      <c r="AG22" t="n">
        <v>2.54</v>
      </c>
      <c r="AH22" t="n">
        <v>2069832.459508028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1.6478</v>
      </c>
      <c r="E23" t="n">
        <v>60.69</v>
      </c>
      <c r="F23" t="n">
        <v>55.02</v>
      </c>
      <c r="G23" t="n">
        <v>38.39</v>
      </c>
      <c r="H23" t="n">
        <v>0.57</v>
      </c>
      <c r="I23" t="n">
        <v>86</v>
      </c>
      <c r="J23" t="n">
        <v>193.71</v>
      </c>
      <c r="K23" t="n">
        <v>53.44</v>
      </c>
      <c r="L23" t="n">
        <v>6.25</v>
      </c>
      <c r="M23" t="n">
        <v>84</v>
      </c>
      <c r="N23" t="n">
        <v>39.02</v>
      </c>
      <c r="O23" t="n">
        <v>24124.47</v>
      </c>
      <c r="P23" t="n">
        <v>736.89</v>
      </c>
      <c r="Q23" t="n">
        <v>1367.56</v>
      </c>
      <c r="R23" t="n">
        <v>185.68</v>
      </c>
      <c r="S23" t="n">
        <v>104.26</v>
      </c>
      <c r="T23" t="n">
        <v>39464.09</v>
      </c>
      <c r="U23" t="n">
        <v>0.5600000000000001</v>
      </c>
      <c r="V23" t="n">
        <v>0.87</v>
      </c>
      <c r="W23" t="n">
        <v>20.78</v>
      </c>
      <c r="X23" t="n">
        <v>2.44</v>
      </c>
      <c r="Y23" t="n">
        <v>1</v>
      </c>
      <c r="Z23" t="n">
        <v>10</v>
      </c>
      <c r="AA23" t="n">
        <v>1659.731407009052</v>
      </c>
      <c r="AB23" t="n">
        <v>2270.9177332517</v>
      </c>
      <c r="AC23" t="n">
        <v>2054.184532043214</v>
      </c>
      <c r="AD23" t="n">
        <v>1659731.407009052</v>
      </c>
      <c r="AE23" t="n">
        <v>2270917.7332517</v>
      </c>
      <c r="AF23" t="n">
        <v>2.281236908928057e-06</v>
      </c>
      <c r="AG23" t="n">
        <v>2.52875</v>
      </c>
      <c r="AH23" t="n">
        <v>2054184.532043214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1.6545</v>
      </c>
      <c r="E24" t="n">
        <v>60.44</v>
      </c>
      <c r="F24" t="n">
        <v>54.92</v>
      </c>
      <c r="G24" t="n">
        <v>40.19</v>
      </c>
      <c r="H24" t="n">
        <v>0.59</v>
      </c>
      <c r="I24" t="n">
        <v>82</v>
      </c>
      <c r="J24" t="n">
        <v>194.09</v>
      </c>
      <c r="K24" t="n">
        <v>53.44</v>
      </c>
      <c r="L24" t="n">
        <v>6.5</v>
      </c>
      <c r="M24" t="n">
        <v>80</v>
      </c>
      <c r="N24" t="n">
        <v>39.16</v>
      </c>
      <c r="O24" t="n">
        <v>24172.03</v>
      </c>
      <c r="P24" t="n">
        <v>734.6900000000001</v>
      </c>
      <c r="Q24" t="n">
        <v>1367.52</v>
      </c>
      <c r="R24" t="n">
        <v>182.53</v>
      </c>
      <c r="S24" t="n">
        <v>104.26</v>
      </c>
      <c r="T24" t="n">
        <v>37910.52</v>
      </c>
      <c r="U24" t="n">
        <v>0.57</v>
      </c>
      <c r="V24" t="n">
        <v>0.87</v>
      </c>
      <c r="W24" t="n">
        <v>20.78</v>
      </c>
      <c r="X24" t="n">
        <v>2.34</v>
      </c>
      <c r="Y24" t="n">
        <v>1</v>
      </c>
      <c r="Z24" t="n">
        <v>10</v>
      </c>
      <c r="AA24" t="n">
        <v>1648.798818533619</v>
      </c>
      <c r="AB24" t="n">
        <v>2255.959283387849</v>
      </c>
      <c r="AC24" t="n">
        <v>2040.653695640053</v>
      </c>
      <c r="AD24" t="n">
        <v>1648798.818533619</v>
      </c>
      <c r="AE24" t="n">
        <v>2255959.283387849</v>
      </c>
      <c r="AF24" t="n">
        <v>2.290512480775259e-06</v>
      </c>
      <c r="AG24" t="n">
        <v>2.518333333333333</v>
      </c>
      <c r="AH24" t="n">
        <v>2040653.695640052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1.6606</v>
      </c>
      <c r="E25" t="n">
        <v>60.22</v>
      </c>
      <c r="F25" t="n">
        <v>54.81</v>
      </c>
      <c r="G25" t="n">
        <v>41.63</v>
      </c>
      <c r="H25" t="n">
        <v>0.62</v>
      </c>
      <c r="I25" t="n">
        <v>79</v>
      </c>
      <c r="J25" t="n">
        <v>194.48</v>
      </c>
      <c r="K25" t="n">
        <v>53.44</v>
      </c>
      <c r="L25" t="n">
        <v>6.75</v>
      </c>
      <c r="M25" t="n">
        <v>77</v>
      </c>
      <c r="N25" t="n">
        <v>39.29</v>
      </c>
      <c r="O25" t="n">
        <v>24219.63</v>
      </c>
      <c r="P25" t="n">
        <v>732.3</v>
      </c>
      <c r="Q25" t="n">
        <v>1367.42</v>
      </c>
      <c r="R25" t="n">
        <v>179.06</v>
      </c>
      <c r="S25" t="n">
        <v>104.26</v>
      </c>
      <c r="T25" t="n">
        <v>36189.12</v>
      </c>
      <c r="U25" t="n">
        <v>0.58</v>
      </c>
      <c r="V25" t="n">
        <v>0.87</v>
      </c>
      <c r="W25" t="n">
        <v>20.77</v>
      </c>
      <c r="X25" t="n">
        <v>2.23</v>
      </c>
      <c r="Y25" t="n">
        <v>1</v>
      </c>
      <c r="Z25" t="n">
        <v>10</v>
      </c>
      <c r="AA25" t="n">
        <v>1638.171884981412</v>
      </c>
      <c r="AB25" t="n">
        <v>2241.419044074499</v>
      </c>
      <c r="AC25" t="n">
        <v>2027.501156359414</v>
      </c>
      <c r="AD25" t="n">
        <v>1638171.884981412</v>
      </c>
      <c r="AE25" t="n">
        <v>2241419.044074499</v>
      </c>
      <c r="AF25" t="n">
        <v>2.298957404397337e-06</v>
      </c>
      <c r="AG25" t="n">
        <v>2.509166666666667</v>
      </c>
      <c r="AH25" t="n">
        <v>2027501.156359414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1.6659</v>
      </c>
      <c r="E26" t="n">
        <v>60.03</v>
      </c>
      <c r="F26" t="n">
        <v>54.73</v>
      </c>
      <c r="G26" t="n">
        <v>43.21</v>
      </c>
      <c r="H26" t="n">
        <v>0.64</v>
      </c>
      <c r="I26" t="n">
        <v>76</v>
      </c>
      <c r="J26" t="n">
        <v>194.86</v>
      </c>
      <c r="K26" t="n">
        <v>53.44</v>
      </c>
      <c r="L26" t="n">
        <v>7</v>
      </c>
      <c r="M26" t="n">
        <v>74</v>
      </c>
      <c r="N26" t="n">
        <v>39.43</v>
      </c>
      <c r="O26" t="n">
        <v>24267.28</v>
      </c>
      <c r="P26" t="n">
        <v>730.21</v>
      </c>
      <c r="Q26" t="n">
        <v>1367.39</v>
      </c>
      <c r="R26" t="n">
        <v>176.14</v>
      </c>
      <c r="S26" t="n">
        <v>104.26</v>
      </c>
      <c r="T26" t="n">
        <v>34746.74</v>
      </c>
      <c r="U26" t="n">
        <v>0.59</v>
      </c>
      <c r="V26" t="n">
        <v>0.88</v>
      </c>
      <c r="W26" t="n">
        <v>20.78</v>
      </c>
      <c r="X26" t="n">
        <v>2.15</v>
      </c>
      <c r="Y26" t="n">
        <v>1</v>
      </c>
      <c r="Z26" t="n">
        <v>10</v>
      </c>
      <c r="AA26" t="n">
        <v>1629.136860050584</v>
      </c>
      <c r="AB26" t="n">
        <v>2229.056924366972</v>
      </c>
      <c r="AC26" t="n">
        <v>2016.31886000643</v>
      </c>
      <c r="AD26" t="n">
        <v>1629136.860050584</v>
      </c>
      <c r="AE26" t="n">
        <v>2229056.924366971</v>
      </c>
      <c r="AF26" t="n">
        <v>2.306294797052585e-06</v>
      </c>
      <c r="AG26" t="n">
        <v>2.50125</v>
      </c>
      <c r="AH26" t="n">
        <v>2016318.86000643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1.6713</v>
      </c>
      <c r="E27" t="n">
        <v>59.83</v>
      </c>
      <c r="F27" t="n">
        <v>54.65</v>
      </c>
      <c r="G27" t="n">
        <v>44.92</v>
      </c>
      <c r="H27" t="n">
        <v>0.66</v>
      </c>
      <c r="I27" t="n">
        <v>73</v>
      </c>
      <c r="J27" t="n">
        <v>195.25</v>
      </c>
      <c r="K27" t="n">
        <v>53.44</v>
      </c>
      <c r="L27" t="n">
        <v>7.25</v>
      </c>
      <c r="M27" t="n">
        <v>71</v>
      </c>
      <c r="N27" t="n">
        <v>39.57</v>
      </c>
      <c r="O27" t="n">
        <v>24314.98</v>
      </c>
      <c r="P27" t="n">
        <v>727.86</v>
      </c>
      <c r="Q27" t="n">
        <v>1367.49</v>
      </c>
      <c r="R27" t="n">
        <v>173.37</v>
      </c>
      <c r="S27" t="n">
        <v>104.26</v>
      </c>
      <c r="T27" t="n">
        <v>33375.03</v>
      </c>
      <c r="U27" t="n">
        <v>0.6</v>
      </c>
      <c r="V27" t="n">
        <v>0.88</v>
      </c>
      <c r="W27" t="n">
        <v>20.77</v>
      </c>
      <c r="X27" t="n">
        <v>2.06</v>
      </c>
      <c r="Y27" t="n">
        <v>1</v>
      </c>
      <c r="Z27" t="n">
        <v>10</v>
      </c>
      <c r="AA27" t="n">
        <v>1619.581473076641</v>
      </c>
      <c r="AB27" t="n">
        <v>2215.982822355302</v>
      </c>
      <c r="AC27" t="n">
        <v>2004.492531941135</v>
      </c>
      <c r="AD27" t="n">
        <v>1619581.473076641</v>
      </c>
      <c r="AE27" t="n">
        <v>2215982.822355302</v>
      </c>
      <c r="AF27" t="n">
        <v>2.313770631078688e-06</v>
      </c>
      <c r="AG27" t="n">
        <v>2.492916666666666</v>
      </c>
      <c r="AH27" t="n">
        <v>2004492.531941135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1.6749</v>
      </c>
      <c r="E28" t="n">
        <v>59.7</v>
      </c>
      <c r="F28" t="n">
        <v>54.59</v>
      </c>
      <c r="G28" t="n">
        <v>46.13</v>
      </c>
      <c r="H28" t="n">
        <v>0.68</v>
      </c>
      <c r="I28" t="n">
        <v>71</v>
      </c>
      <c r="J28" t="n">
        <v>195.64</v>
      </c>
      <c r="K28" t="n">
        <v>53.44</v>
      </c>
      <c r="L28" t="n">
        <v>7.5</v>
      </c>
      <c r="M28" t="n">
        <v>69</v>
      </c>
      <c r="N28" t="n">
        <v>39.7</v>
      </c>
      <c r="O28" t="n">
        <v>24362.73</v>
      </c>
      <c r="P28" t="n">
        <v>726.61</v>
      </c>
      <c r="Q28" t="n">
        <v>1367.54</v>
      </c>
      <c r="R28" t="n">
        <v>171.61</v>
      </c>
      <c r="S28" t="n">
        <v>104.26</v>
      </c>
      <c r="T28" t="n">
        <v>32508.24</v>
      </c>
      <c r="U28" t="n">
        <v>0.61</v>
      </c>
      <c r="V28" t="n">
        <v>0.88</v>
      </c>
      <c r="W28" t="n">
        <v>20.77</v>
      </c>
      <c r="X28" t="n">
        <v>2.01</v>
      </c>
      <c r="Y28" t="n">
        <v>1</v>
      </c>
      <c r="Z28" t="n">
        <v>10</v>
      </c>
      <c r="AA28" t="n">
        <v>1613.705248138685</v>
      </c>
      <c r="AB28" t="n">
        <v>2207.942712154442</v>
      </c>
      <c r="AC28" t="n">
        <v>1997.219758573481</v>
      </c>
      <c r="AD28" t="n">
        <v>1613705.248138685</v>
      </c>
      <c r="AE28" t="n">
        <v>2207942.712154442</v>
      </c>
      <c r="AF28" t="n">
        <v>2.318754520429423e-06</v>
      </c>
      <c r="AG28" t="n">
        <v>2.4875</v>
      </c>
      <c r="AH28" t="n">
        <v>1997219.758573481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1.6803</v>
      </c>
      <c r="E29" t="n">
        <v>59.51</v>
      </c>
      <c r="F29" t="n">
        <v>54.51</v>
      </c>
      <c r="G29" t="n">
        <v>48.1</v>
      </c>
      <c r="H29" t="n">
        <v>0.7</v>
      </c>
      <c r="I29" t="n">
        <v>68</v>
      </c>
      <c r="J29" t="n">
        <v>196.03</v>
      </c>
      <c r="K29" t="n">
        <v>53.44</v>
      </c>
      <c r="L29" t="n">
        <v>7.75</v>
      </c>
      <c r="M29" t="n">
        <v>66</v>
      </c>
      <c r="N29" t="n">
        <v>39.84</v>
      </c>
      <c r="O29" t="n">
        <v>24410.52</v>
      </c>
      <c r="P29" t="n">
        <v>724.4400000000001</v>
      </c>
      <c r="Q29" t="n">
        <v>1367.41</v>
      </c>
      <c r="R29" t="n">
        <v>169.55</v>
      </c>
      <c r="S29" t="n">
        <v>104.26</v>
      </c>
      <c r="T29" t="n">
        <v>31491.04</v>
      </c>
      <c r="U29" t="n">
        <v>0.61</v>
      </c>
      <c r="V29" t="n">
        <v>0.88</v>
      </c>
      <c r="W29" t="n">
        <v>20.75</v>
      </c>
      <c r="X29" t="n">
        <v>1.93</v>
      </c>
      <c r="Y29" t="n">
        <v>1</v>
      </c>
      <c r="Z29" t="n">
        <v>10</v>
      </c>
      <c r="AA29" t="n">
        <v>1604.613511554756</v>
      </c>
      <c r="AB29" t="n">
        <v>2195.5029970612</v>
      </c>
      <c r="AC29" t="n">
        <v>1985.967272429489</v>
      </c>
      <c r="AD29" t="n">
        <v>1604613.511554756</v>
      </c>
      <c r="AE29" t="n">
        <v>2195502.9970612</v>
      </c>
      <c r="AF29" t="n">
        <v>2.326230354455525e-06</v>
      </c>
      <c r="AG29" t="n">
        <v>2.479583333333333</v>
      </c>
      <c r="AH29" t="n">
        <v>1985967.272429489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1.6844</v>
      </c>
      <c r="E30" t="n">
        <v>59.37</v>
      </c>
      <c r="F30" t="n">
        <v>54.44</v>
      </c>
      <c r="G30" t="n">
        <v>49.49</v>
      </c>
      <c r="H30" t="n">
        <v>0.72</v>
      </c>
      <c r="I30" t="n">
        <v>66</v>
      </c>
      <c r="J30" t="n">
        <v>196.41</v>
      </c>
      <c r="K30" t="n">
        <v>53.44</v>
      </c>
      <c r="L30" t="n">
        <v>8</v>
      </c>
      <c r="M30" t="n">
        <v>64</v>
      </c>
      <c r="N30" t="n">
        <v>39.98</v>
      </c>
      <c r="O30" t="n">
        <v>24458.36</v>
      </c>
      <c r="P30" t="n">
        <v>722.39</v>
      </c>
      <c r="Q30" t="n">
        <v>1367.38</v>
      </c>
      <c r="R30" t="n">
        <v>167.23</v>
      </c>
      <c r="S30" t="n">
        <v>104.26</v>
      </c>
      <c r="T30" t="n">
        <v>30341.1</v>
      </c>
      <c r="U30" t="n">
        <v>0.62</v>
      </c>
      <c r="V30" t="n">
        <v>0.88</v>
      </c>
      <c r="W30" t="n">
        <v>20.75</v>
      </c>
      <c r="X30" t="n">
        <v>1.86</v>
      </c>
      <c r="Y30" t="n">
        <v>1</v>
      </c>
      <c r="Z30" t="n">
        <v>10</v>
      </c>
      <c r="AA30" t="n">
        <v>1597.08211272627</v>
      </c>
      <c r="AB30" t="n">
        <v>2185.198204922199</v>
      </c>
      <c r="AC30" t="n">
        <v>1976.645955189366</v>
      </c>
      <c r="AD30" t="n">
        <v>1597082.11272627</v>
      </c>
      <c r="AE30" t="n">
        <v>2185198.204922199</v>
      </c>
      <c r="AF30" t="n">
        <v>2.331906450660529e-06</v>
      </c>
      <c r="AG30" t="n">
        <v>2.47375</v>
      </c>
      <c r="AH30" t="n">
        <v>1976645.955189366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1.689</v>
      </c>
      <c r="E31" t="n">
        <v>59.21</v>
      </c>
      <c r="F31" t="n">
        <v>54.36</v>
      </c>
      <c r="G31" t="n">
        <v>50.96</v>
      </c>
      <c r="H31" t="n">
        <v>0.74</v>
      </c>
      <c r="I31" t="n">
        <v>64</v>
      </c>
      <c r="J31" t="n">
        <v>196.8</v>
      </c>
      <c r="K31" t="n">
        <v>53.44</v>
      </c>
      <c r="L31" t="n">
        <v>8.25</v>
      </c>
      <c r="M31" t="n">
        <v>62</v>
      </c>
      <c r="N31" t="n">
        <v>40.12</v>
      </c>
      <c r="O31" t="n">
        <v>24506.24</v>
      </c>
      <c r="P31" t="n">
        <v>720.37</v>
      </c>
      <c r="Q31" t="n">
        <v>1367.4</v>
      </c>
      <c r="R31" t="n">
        <v>164.4</v>
      </c>
      <c r="S31" t="n">
        <v>104.26</v>
      </c>
      <c r="T31" t="n">
        <v>28934.88</v>
      </c>
      <c r="U31" t="n">
        <v>0.63</v>
      </c>
      <c r="V31" t="n">
        <v>0.88</v>
      </c>
      <c r="W31" t="n">
        <v>20.74</v>
      </c>
      <c r="X31" t="n">
        <v>1.77</v>
      </c>
      <c r="Y31" t="n">
        <v>1</v>
      </c>
      <c r="Z31" t="n">
        <v>10</v>
      </c>
      <c r="AA31" t="n">
        <v>1589.060902531742</v>
      </c>
      <c r="AB31" t="n">
        <v>2174.223231263228</v>
      </c>
      <c r="AC31" t="n">
        <v>1966.718417612936</v>
      </c>
      <c r="AD31" t="n">
        <v>1589060.902531742</v>
      </c>
      <c r="AE31" t="n">
        <v>2174223.231263228</v>
      </c>
      <c r="AF31" t="n">
        <v>2.338274753719802e-06</v>
      </c>
      <c r="AG31" t="n">
        <v>2.467083333333334</v>
      </c>
      <c r="AH31" t="n">
        <v>1966718.417612936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1.6917</v>
      </c>
      <c r="E32" t="n">
        <v>59.11</v>
      </c>
      <c r="F32" t="n">
        <v>54.34</v>
      </c>
      <c r="G32" t="n">
        <v>52.58</v>
      </c>
      <c r="H32" t="n">
        <v>0.77</v>
      </c>
      <c r="I32" t="n">
        <v>62</v>
      </c>
      <c r="J32" t="n">
        <v>197.19</v>
      </c>
      <c r="K32" t="n">
        <v>53.44</v>
      </c>
      <c r="L32" t="n">
        <v>8.5</v>
      </c>
      <c r="M32" t="n">
        <v>60</v>
      </c>
      <c r="N32" t="n">
        <v>40.26</v>
      </c>
      <c r="O32" t="n">
        <v>24554.18</v>
      </c>
      <c r="P32" t="n">
        <v>719.36</v>
      </c>
      <c r="Q32" t="n">
        <v>1367.37</v>
      </c>
      <c r="R32" t="n">
        <v>163.72</v>
      </c>
      <c r="S32" t="n">
        <v>104.26</v>
      </c>
      <c r="T32" t="n">
        <v>28607.24</v>
      </c>
      <c r="U32" t="n">
        <v>0.64</v>
      </c>
      <c r="V32" t="n">
        <v>0.88</v>
      </c>
      <c r="W32" t="n">
        <v>20.74</v>
      </c>
      <c r="X32" t="n">
        <v>1.76</v>
      </c>
      <c r="Y32" t="n">
        <v>1</v>
      </c>
      <c r="Z32" t="n">
        <v>10</v>
      </c>
      <c r="AA32" t="n">
        <v>1584.885167382185</v>
      </c>
      <c r="AB32" t="n">
        <v>2168.509806211171</v>
      </c>
      <c r="AC32" t="n">
        <v>1961.550273829004</v>
      </c>
      <c r="AD32" t="n">
        <v>1584885.167382185</v>
      </c>
      <c r="AE32" t="n">
        <v>2168509.806211171</v>
      </c>
      <c r="AF32" t="n">
        <v>2.342012670732853e-06</v>
      </c>
      <c r="AG32" t="n">
        <v>2.462916666666667</v>
      </c>
      <c r="AH32" t="n">
        <v>1961550.273829004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1.6956</v>
      </c>
      <c r="E33" t="n">
        <v>58.98</v>
      </c>
      <c r="F33" t="n">
        <v>54.28</v>
      </c>
      <c r="G33" t="n">
        <v>54.28</v>
      </c>
      <c r="H33" t="n">
        <v>0.79</v>
      </c>
      <c r="I33" t="n">
        <v>60</v>
      </c>
      <c r="J33" t="n">
        <v>197.58</v>
      </c>
      <c r="K33" t="n">
        <v>53.44</v>
      </c>
      <c r="L33" t="n">
        <v>8.75</v>
      </c>
      <c r="M33" t="n">
        <v>58</v>
      </c>
      <c r="N33" t="n">
        <v>40.39</v>
      </c>
      <c r="O33" t="n">
        <v>24602.15</v>
      </c>
      <c r="P33" t="n">
        <v>717.8099999999999</v>
      </c>
      <c r="Q33" t="n">
        <v>1367.33</v>
      </c>
      <c r="R33" t="n">
        <v>161.46</v>
      </c>
      <c r="S33" t="n">
        <v>104.26</v>
      </c>
      <c r="T33" t="n">
        <v>27484.76</v>
      </c>
      <c r="U33" t="n">
        <v>0.65</v>
      </c>
      <c r="V33" t="n">
        <v>0.88</v>
      </c>
      <c r="W33" t="n">
        <v>20.75</v>
      </c>
      <c r="X33" t="n">
        <v>1.7</v>
      </c>
      <c r="Y33" t="n">
        <v>1</v>
      </c>
      <c r="Z33" t="n">
        <v>10</v>
      </c>
      <c r="AA33" t="n">
        <v>1578.449204900863</v>
      </c>
      <c r="AB33" t="n">
        <v>2159.703838409599</v>
      </c>
      <c r="AC33" t="n">
        <v>1953.584735235162</v>
      </c>
      <c r="AD33" t="n">
        <v>1578449.204900863</v>
      </c>
      <c r="AE33" t="n">
        <v>2159703.838409599</v>
      </c>
      <c r="AF33" t="n">
        <v>2.347411884196149e-06</v>
      </c>
      <c r="AG33" t="n">
        <v>2.4575</v>
      </c>
      <c r="AH33" t="n">
        <v>1953584.735235162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1.6997</v>
      </c>
      <c r="E34" t="n">
        <v>58.84</v>
      </c>
      <c r="F34" t="n">
        <v>54.21</v>
      </c>
      <c r="G34" t="n">
        <v>56.08</v>
      </c>
      <c r="H34" t="n">
        <v>0.8100000000000001</v>
      </c>
      <c r="I34" t="n">
        <v>58</v>
      </c>
      <c r="J34" t="n">
        <v>197.97</v>
      </c>
      <c r="K34" t="n">
        <v>53.44</v>
      </c>
      <c r="L34" t="n">
        <v>9</v>
      </c>
      <c r="M34" t="n">
        <v>56</v>
      </c>
      <c r="N34" t="n">
        <v>40.53</v>
      </c>
      <c r="O34" t="n">
        <v>24650.18</v>
      </c>
      <c r="P34" t="n">
        <v>715.8200000000001</v>
      </c>
      <c r="Q34" t="n">
        <v>1367.32</v>
      </c>
      <c r="R34" t="n">
        <v>159.44</v>
      </c>
      <c r="S34" t="n">
        <v>104.26</v>
      </c>
      <c r="T34" t="n">
        <v>26486.61</v>
      </c>
      <c r="U34" t="n">
        <v>0.65</v>
      </c>
      <c r="V34" t="n">
        <v>0.88</v>
      </c>
      <c r="W34" t="n">
        <v>20.74</v>
      </c>
      <c r="X34" t="n">
        <v>1.63</v>
      </c>
      <c r="Y34" t="n">
        <v>1</v>
      </c>
      <c r="Z34" t="n">
        <v>10</v>
      </c>
      <c r="AA34" t="n">
        <v>1571.133071181559</v>
      </c>
      <c r="AB34" t="n">
        <v>2149.693581489808</v>
      </c>
      <c r="AC34" t="n">
        <v>1944.529843186312</v>
      </c>
      <c r="AD34" t="n">
        <v>1571133.071181559</v>
      </c>
      <c r="AE34" t="n">
        <v>2149693.581489808</v>
      </c>
      <c r="AF34" t="n">
        <v>2.353087980401153e-06</v>
      </c>
      <c r="AG34" t="n">
        <v>2.451666666666667</v>
      </c>
      <c r="AH34" t="n">
        <v>1944529.843186312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1.7008</v>
      </c>
      <c r="E35" t="n">
        <v>58.8</v>
      </c>
      <c r="F35" t="n">
        <v>54.21</v>
      </c>
      <c r="G35" t="n">
        <v>57.06</v>
      </c>
      <c r="H35" t="n">
        <v>0.83</v>
      </c>
      <c r="I35" t="n">
        <v>57</v>
      </c>
      <c r="J35" t="n">
        <v>198.36</v>
      </c>
      <c r="K35" t="n">
        <v>53.44</v>
      </c>
      <c r="L35" t="n">
        <v>9.25</v>
      </c>
      <c r="M35" t="n">
        <v>55</v>
      </c>
      <c r="N35" t="n">
        <v>40.67</v>
      </c>
      <c r="O35" t="n">
        <v>24698.26</v>
      </c>
      <c r="P35" t="n">
        <v>714.22</v>
      </c>
      <c r="Q35" t="n">
        <v>1367.31</v>
      </c>
      <c r="R35" t="n">
        <v>159.55</v>
      </c>
      <c r="S35" t="n">
        <v>104.26</v>
      </c>
      <c r="T35" t="n">
        <v>26547.06</v>
      </c>
      <c r="U35" t="n">
        <v>0.65</v>
      </c>
      <c r="V35" t="n">
        <v>0.88</v>
      </c>
      <c r="W35" t="n">
        <v>20.74</v>
      </c>
      <c r="X35" t="n">
        <v>1.63</v>
      </c>
      <c r="Y35" t="n">
        <v>1</v>
      </c>
      <c r="Z35" t="n">
        <v>10</v>
      </c>
      <c r="AA35" t="n">
        <v>1567.841737651041</v>
      </c>
      <c r="AB35" t="n">
        <v>2145.190233749966</v>
      </c>
      <c r="AC35" t="n">
        <v>1940.456288634271</v>
      </c>
      <c r="AD35" t="n">
        <v>1567841.737651041</v>
      </c>
      <c r="AE35" t="n">
        <v>2145190.233749966</v>
      </c>
      <c r="AF35" t="n">
        <v>2.354610835480544e-06</v>
      </c>
      <c r="AG35" t="n">
        <v>2.45</v>
      </c>
      <c r="AH35" t="n">
        <v>1940456.288634271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1.7054</v>
      </c>
      <c r="E36" t="n">
        <v>58.64</v>
      </c>
      <c r="F36" t="n">
        <v>54.12</v>
      </c>
      <c r="G36" t="n">
        <v>59.04</v>
      </c>
      <c r="H36" t="n">
        <v>0.85</v>
      </c>
      <c r="I36" t="n">
        <v>55</v>
      </c>
      <c r="J36" t="n">
        <v>198.75</v>
      </c>
      <c r="K36" t="n">
        <v>53.44</v>
      </c>
      <c r="L36" t="n">
        <v>9.5</v>
      </c>
      <c r="M36" t="n">
        <v>53</v>
      </c>
      <c r="N36" t="n">
        <v>40.81</v>
      </c>
      <c r="O36" t="n">
        <v>24746.38</v>
      </c>
      <c r="P36" t="n">
        <v>712.88</v>
      </c>
      <c r="Q36" t="n">
        <v>1367.36</v>
      </c>
      <c r="R36" t="n">
        <v>156.8</v>
      </c>
      <c r="S36" t="n">
        <v>104.26</v>
      </c>
      <c r="T36" t="n">
        <v>25183.73</v>
      </c>
      <c r="U36" t="n">
        <v>0.66</v>
      </c>
      <c r="V36" t="n">
        <v>0.89</v>
      </c>
      <c r="W36" t="n">
        <v>20.73</v>
      </c>
      <c r="X36" t="n">
        <v>1.54</v>
      </c>
      <c r="Y36" t="n">
        <v>1</v>
      </c>
      <c r="Z36" t="n">
        <v>10</v>
      </c>
      <c r="AA36" t="n">
        <v>1560.842715649508</v>
      </c>
      <c r="AB36" t="n">
        <v>2135.61386307241</v>
      </c>
      <c r="AC36" t="n">
        <v>1931.793873333661</v>
      </c>
      <c r="AD36" t="n">
        <v>1560842.715649508</v>
      </c>
      <c r="AE36" t="n">
        <v>2135613.86307241</v>
      </c>
      <c r="AF36" t="n">
        <v>2.360979138539816e-06</v>
      </c>
      <c r="AG36" t="n">
        <v>2.443333333333333</v>
      </c>
      <c r="AH36" t="n">
        <v>1931793.873333661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1.7072</v>
      </c>
      <c r="E37" t="n">
        <v>58.58</v>
      </c>
      <c r="F37" t="n">
        <v>54.1</v>
      </c>
      <c r="G37" t="n">
        <v>60.11</v>
      </c>
      <c r="H37" t="n">
        <v>0.87</v>
      </c>
      <c r="I37" t="n">
        <v>54</v>
      </c>
      <c r="J37" t="n">
        <v>199.14</v>
      </c>
      <c r="K37" t="n">
        <v>53.44</v>
      </c>
      <c r="L37" t="n">
        <v>9.75</v>
      </c>
      <c r="M37" t="n">
        <v>52</v>
      </c>
      <c r="N37" t="n">
        <v>40.95</v>
      </c>
      <c r="O37" t="n">
        <v>24794.55</v>
      </c>
      <c r="P37" t="n">
        <v>711.22</v>
      </c>
      <c r="Q37" t="n">
        <v>1367.43</v>
      </c>
      <c r="R37" t="n">
        <v>155.57</v>
      </c>
      <c r="S37" t="n">
        <v>104.26</v>
      </c>
      <c r="T37" t="n">
        <v>24573.64</v>
      </c>
      <c r="U37" t="n">
        <v>0.67</v>
      </c>
      <c r="V37" t="n">
        <v>0.89</v>
      </c>
      <c r="W37" t="n">
        <v>20.74</v>
      </c>
      <c r="X37" t="n">
        <v>1.52</v>
      </c>
      <c r="Y37" t="n">
        <v>1</v>
      </c>
      <c r="Z37" t="n">
        <v>10</v>
      </c>
      <c r="AA37" t="n">
        <v>1556.653690283792</v>
      </c>
      <c r="AB37" t="n">
        <v>2129.882253760281</v>
      </c>
      <c r="AC37" t="n">
        <v>1926.609280769917</v>
      </c>
      <c r="AD37" t="n">
        <v>1556653.690283792</v>
      </c>
      <c r="AE37" t="n">
        <v>2129882.253760281</v>
      </c>
      <c r="AF37" t="n">
        <v>2.363471083215184e-06</v>
      </c>
      <c r="AG37" t="n">
        <v>2.440833333333333</v>
      </c>
      <c r="AH37" t="n">
        <v>1926609.280769917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1.7112</v>
      </c>
      <c r="E38" t="n">
        <v>58.44</v>
      </c>
      <c r="F38" t="n">
        <v>54.03</v>
      </c>
      <c r="G38" t="n">
        <v>62.35</v>
      </c>
      <c r="H38" t="n">
        <v>0.89</v>
      </c>
      <c r="I38" t="n">
        <v>52</v>
      </c>
      <c r="J38" t="n">
        <v>199.53</v>
      </c>
      <c r="K38" t="n">
        <v>53.44</v>
      </c>
      <c r="L38" t="n">
        <v>10</v>
      </c>
      <c r="M38" t="n">
        <v>50</v>
      </c>
      <c r="N38" t="n">
        <v>41.1</v>
      </c>
      <c r="O38" t="n">
        <v>24842.77</v>
      </c>
      <c r="P38" t="n">
        <v>709.58</v>
      </c>
      <c r="Q38" t="n">
        <v>1367.34</v>
      </c>
      <c r="R38" t="n">
        <v>154.08</v>
      </c>
      <c r="S38" t="n">
        <v>104.26</v>
      </c>
      <c r="T38" t="n">
        <v>23837.2</v>
      </c>
      <c r="U38" t="n">
        <v>0.68</v>
      </c>
      <c r="V38" t="n">
        <v>0.89</v>
      </c>
      <c r="W38" t="n">
        <v>20.72</v>
      </c>
      <c r="X38" t="n">
        <v>1.45</v>
      </c>
      <c r="Y38" t="n">
        <v>1</v>
      </c>
      <c r="Z38" t="n">
        <v>10</v>
      </c>
      <c r="AA38" t="n">
        <v>1550.022389182785</v>
      </c>
      <c r="AB38" t="n">
        <v>2120.809015041526</v>
      </c>
      <c r="AC38" t="n">
        <v>1918.40197922011</v>
      </c>
      <c r="AD38" t="n">
        <v>1550022.389182785</v>
      </c>
      <c r="AE38" t="n">
        <v>2120809.015041526</v>
      </c>
      <c r="AF38" t="n">
        <v>2.369008738049334e-06</v>
      </c>
      <c r="AG38" t="n">
        <v>2.435</v>
      </c>
      <c r="AH38" t="n">
        <v>1918401.97922011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1.7125</v>
      </c>
      <c r="E39" t="n">
        <v>58.39</v>
      </c>
      <c r="F39" t="n">
        <v>54.03</v>
      </c>
      <c r="G39" t="n">
        <v>63.56</v>
      </c>
      <c r="H39" t="n">
        <v>0.91</v>
      </c>
      <c r="I39" t="n">
        <v>51</v>
      </c>
      <c r="J39" t="n">
        <v>199.92</v>
      </c>
      <c r="K39" t="n">
        <v>53.44</v>
      </c>
      <c r="L39" t="n">
        <v>10.25</v>
      </c>
      <c r="M39" t="n">
        <v>49</v>
      </c>
      <c r="N39" t="n">
        <v>41.24</v>
      </c>
      <c r="O39" t="n">
        <v>24891.03</v>
      </c>
      <c r="P39" t="n">
        <v>708.1900000000001</v>
      </c>
      <c r="Q39" t="n">
        <v>1367.26</v>
      </c>
      <c r="R39" t="n">
        <v>153.62</v>
      </c>
      <c r="S39" t="n">
        <v>104.26</v>
      </c>
      <c r="T39" t="n">
        <v>23612.92</v>
      </c>
      <c r="U39" t="n">
        <v>0.68</v>
      </c>
      <c r="V39" t="n">
        <v>0.89</v>
      </c>
      <c r="W39" t="n">
        <v>20.73</v>
      </c>
      <c r="X39" t="n">
        <v>1.45</v>
      </c>
      <c r="Y39" t="n">
        <v>1</v>
      </c>
      <c r="Z39" t="n">
        <v>10</v>
      </c>
      <c r="AA39" t="n">
        <v>1546.881340916756</v>
      </c>
      <c r="AB39" t="n">
        <v>2116.511294230676</v>
      </c>
      <c r="AC39" t="n">
        <v>1914.514426851558</v>
      </c>
      <c r="AD39" t="n">
        <v>1546881.340916756</v>
      </c>
      <c r="AE39" t="n">
        <v>2116511.294230676</v>
      </c>
      <c r="AF39" t="n">
        <v>2.370808475870432e-06</v>
      </c>
      <c r="AG39" t="n">
        <v>2.432916666666667</v>
      </c>
      <c r="AH39" t="n">
        <v>1914514.426851558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1.7142</v>
      </c>
      <c r="E40" t="n">
        <v>58.34</v>
      </c>
      <c r="F40" t="n">
        <v>54.01</v>
      </c>
      <c r="G40" t="n">
        <v>64.81</v>
      </c>
      <c r="H40" t="n">
        <v>0.93</v>
      </c>
      <c r="I40" t="n">
        <v>50</v>
      </c>
      <c r="J40" t="n">
        <v>200.31</v>
      </c>
      <c r="K40" t="n">
        <v>53.44</v>
      </c>
      <c r="L40" t="n">
        <v>10.5</v>
      </c>
      <c r="M40" t="n">
        <v>48</v>
      </c>
      <c r="N40" t="n">
        <v>41.38</v>
      </c>
      <c r="O40" t="n">
        <v>24939.35</v>
      </c>
      <c r="P40" t="n">
        <v>707.51</v>
      </c>
      <c r="Q40" t="n">
        <v>1367.21</v>
      </c>
      <c r="R40" t="n">
        <v>152.92</v>
      </c>
      <c r="S40" t="n">
        <v>104.26</v>
      </c>
      <c r="T40" t="n">
        <v>23268.68</v>
      </c>
      <c r="U40" t="n">
        <v>0.68</v>
      </c>
      <c r="V40" t="n">
        <v>0.89</v>
      </c>
      <c r="W40" t="n">
        <v>20.73</v>
      </c>
      <c r="X40" t="n">
        <v>1.43</v>
      </c>
      <c r="Y40" t="n">
        <v>1</v>
      </c>
      <c r="Z40" t="n">
        <v>10</v>
      </c>
      <c r="AA40" t="n">
        <v>1544.199420190468</v>
      </c>
      <c r="AB40" t="n">
        <v>2112.841771974977</v>
      </c>
      <c r="AC40" t="n">
        <v>1911.195118649736</v>
      </c>
      <c r="AD40" t="n">
        <v>1544199.420190468</v>
      </c>
      <c r="AE40" t="n">
        <v>2112841.771974977</v>
      </c>
      <c r="AF40" t="n">
        <v>2.373161979174946e-06</v>
      </c>
      <c r="AG40" t="n">
        <v>2.430833333333334</v>
      </c>
      <c r="AH40" t="n">
        <v>1911195.118649736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1.7187</v>
      </c>
      <c r="E41" t="n">
        <v>58.18</v>
      </c>
      <c r="F41" t="n">
        <v>53.93</v>
      </c>
      <c r="G41" t="n">
        <v>67.41</v>
      </c>
      <c r="H41" t="n">
        <v>0.95</v>
      </c>
      <c r="I41" t="n">
        <v>48</v>
      </c>
      <c r="J41" t="n">
        <v>200.71</v>
      </c>
      <c r="K41" t="n">
        <v>53.44</v>
      </c>
      <c r="L41" t="n">
        <v>10.75</v>
      </c>
      <c r="M41" t="n">
        <v>46</v>
      </c>
      <c r="N41" t="n">
        <v>41.52</v>
      </c>
      <c r="O41" t="n">
        <v>24987.71</v>
      </c>
      <c r="P41" t="n">
        <v>705.0700000000001</v>
      </c>
      <c r="Q41" t="n">
        <v>1367.29</v>
      </c>
      <c r="R41" t="n">
        <v>150.09</v>
      </c>
      <c r="S41" t="n">
        <v>104.26</v>
      </c>
      <c r="T41" t="n">
        <v>21860.86</v>
      </c>
      <c r="U41" t="n">
        <v>0.6899999999999999</v>
      </c>
      <c r="V41" t="n">
        <v>0.89</v>
      </c>
      <c r="W41" t="n">
        <v>20.73</v>
      </c>
      <c r="X41" t="n">
        <v>1.35</v>
      </c>
      <c r="Y41" t="n">
        <v>1</v>
      </c>
      <c r="Z41" t="n">
        <v>10</v>
      </c>
      <c r="AA41" t="n">
        <v>1535.953489072223</v>
      </c>
      <c r="AB41" t="n">
        <v>2101.559325234187</v>
      </c>
      <c r="AC41" t="n">
        <v>1900.989452790874</v>
      </c>
      <c r="AD41" t="n">
        <v>1535953.489072222</v>
      </c>
      <c r="AE41" t="n">
        <v>2101559.325234187</v>
      </c>
      <c r="AF41" t="n">
        <v>2.379391840863365e-06</v>
      </c>
      <c r="AG41" t="n">
        <v>2.424166666666667</v>
      </c>
      <c r="AH41" t="n">
        <v>1900989.452790874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1.7206</v>
      </c>
      <c r="E42" t="n">
        <v>58.12</v>
      </c>
      <c r="F42" t="n">
        <v>53.9</v>
      </c>
      <c r="G42" t="n">
        <v>68.81</v>
      </c>
      <c r="H42" t="n">
        <v>0.97</v>
      </c>
      <c r="I42" t="n">
        <v>47</v>
      </c>
      <c r="J42" t="n">
        <v>201.1</v>
      </c>
      <c r="K42" t="n">
        <v>53.44</v>
      </c>
      <c r="L42" t="n">
        <v>11</v>
      </c>
      <c r="M42" t="n">
        <v>45</v>
      </c>
      <c r="N42" t="n">
        <v>41.66</v>
      </c>
      <c r="O42" t="n">
        <v>25036.12</v>
      </c>
      <c r="P42" t="n">
        <v>703.67</v>
      </c>
      <c r="Q42" t="n">
        <v>1367.3</v>
      </c>
      <c r="R42" t="n">
        <v>149.56</v>
      </c>
      <c r="S42" t="n">
        <v>104.26</v>
      </c>
      <c r="T42" t="n">
        <v>21599.91</v>
      </c>
      <c r="U42" t="n">
        <v>0.7</v>
      </c>
      <c r="V42" t="n">
        <v>0.89</v>
      </c>
      <c r="W42" t="n">
        <v>20.72</v>
      </c>
      <c r="X42" t="n">
        <v>1.32</v>
      </c>
      <c r="Y42" t="n">
        <v>1</v>
      </c>
      <c r="Z42" t="n">
        <v>10</v>
      </c>
      <c r="AA42" t="n">
        <v>1532.004279089433</v>
      </c>
      <c r="AB42" t="n">
        <v>2096.155841908886</v>
      </c>
      <c r="AC42" t="n">
        <v>1896.101670330303</v>
      </c>
      <c r="AD42" t="n">
        <v>1532004.279089433</v>
      </c>
      <c r="AE42" t="n">
        <v>2096155.841908886</v>
      </c>
      <c r="AF42" t="n">
        <v>2.382022226909586e-06</v>
      </c>
      <c r="AG42" t="n">
        <v>2.421666666666666</v>
      </c>
      <c r="AH42" t="n">
        <v>1896101.670330303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1.7225</v>
      </c>
      <c r="E43" t="n">
        <v>58.05</v>
      </c>
      <c r="F43" t="n">
        <v>53.87</v>
      </c>
      <c r="G43" t="n">
        <v>70.27</v>
      </c>
      <c r="H43" t="n">
        <v>0.99</v>
      </c>
      <c r="I43" t="n">
        <v>46</v>
      </c>
      <c r="J43" t="n">
        <v>201.49</v>
      </c>
      <c r="K43" t="n">
        <v>53.44</v>
      </c>
      <c r="L43" t="n">
        <v>11.25</v>
      </c>
      <c r="M43" t="n">
        <v>44</v>
      </c>
      <c r="N43" t="n">
        <v>41.81</v>
      </c>
      <c r="O43" t="n">
        <v>25084.58</v>
      </c>
      <c r="P43" t="n">
        <v>702.53</v>
      </c>
      <c r="Q43" t="n">
        <v>1367.37</v>
      </c>
      <c r="R43" t="n">
        <v>149.02</v>
      </c>
      <c r="S43" t="n">
        <v>104.26</v>
      </c>
      <c r="T43" t="n">
        <v>21334.51</v>
      </c>
      <c r="U43" t="n">
        <v>0.7</v>
      </c>
      <c r="V43" t="n">
        <v>0.89</v>
      </c>
      <c r="W43" t="n">
        <v>20.71</v>
      </c>
      <c r="X43" t="n">
        <v>1.29</v>
      </c>
      <c r="Y43" t="n">
        <v>1</v>
      </c>
      <c r="Z43" t="n">
        <v>10</v>
      </c>
      <c r="AA43" t="n">
        <v>1528.42478200338</v>
      </c>
      <c r="AB43" t="n">
        <v>2091.258216079482</v>
      </c>
      <c r="AC43" t="n">
        <v>1891.671467036196</v>
      </c>
      <c r="AD43" t="n">
        <v>1528424.78200338</v>
      </c>
      <c r="AE43" t="n">
        <v>2091258.216079482</v>
      </c>
      <c r="AF43" t="n">
        <v>2.384652612955807e-06</v>
      </c>
      <c r="AG43" t="n">
        <v>2.41875</v>
      </c>
      <c r="AH43" t="n">
        <v>1891671.467036196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1.7247</v>
      </c>
      <c r="E44" t="n">
        <v>57.98</v>
      </c>
      <c r="F44" t="n">
        <v>53.84</v>
      </c>
      <c r="G44" t="n">
        <v>71.78</v>
      </c>
      <c r="H44" t="n">
        <v>1.01</v>
      </c>
      <c r="I44" t="n">
        <v>45</v>
      </c>
      <c r="J44" t="n">
        <v>201.88</v>
      </c>
      <c r="K44" t="n">
        <v>53.44</v>
      </c>
      <c r="L44" t="n">
        <v>11.5</v>
      </c>
      <c r="M44" t="n">
        <v>43</v>
      </c>
      <c r="N44" t="n">
        <v>41.95</v>
      </c>
      <c r="O44" t="n">
        <v>25133.09</v>
      </c>
      <c r="P44" t="n">
        <v>701.0599999999999</v>
      </c>
      <c r="Q44" t="n">
        <v>1367.28</v>
      </c>
      <c r="R44" t="n">
        <v>147.76</v>
      </c>
      <c r="S44" t="n">
        <v>104.26</v>
      </c>
      <c r="T44" t="n">
        <v>20713.28</v>
      </c>
      <c r="U44" t="n">
        <v>0.71</v>
      </c>
      <c r="V44" t="n">
        <v>0.89</v>
      </c>
      <c r="W44" t="n">
        <v>20.71</v>
      </c>
      <c r="X44" t="n">
        <v>1.26</v>
      </c>
      <c r="Y44" t="n">
        <v>1</v>
      </c>
      <c r="Z44" t="n">
        <v>10</v>
      </c>
      <c r="AA44" t="n">
        <v>1524.129393476429</v>
      </c>
      <c r="AB44" t="n">
        <v>2085.38107599774</v>
      </c>
      <c r="AC44" t="n">
        <v>1886.355232955238</v>
      </c>
      <c r="AD44" t="n">
        <v>1524129.393476429</v>
      </c>
      <c r="AE44" t="n">
        <v>2085381.07599774</v>
      </c>
      <c r="AF44" t="n">
        <v>2.387698323114589e-06</v>
      </c>
      <c r="AG44" t="n">
        <v>2.415833333333333</v>
      </c>
      <c r="AH44" t="n">
        <v>1886355.232955238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1.726</v>
      </c>
      <c r="E45" t="n">
        <v>57.94</v>
      </c>
      <c r="F45" t="n">
        <v>53.83</v>
      </c>
      <c r="G45" t="n">
        <v>73.41</v>
      </c>
      <c r="H45" t="n">
        <v>1.03</v>
      </c>
      <c r="I45" t="n">
        <v>44</v>
      </c>
      <c r="J45" t="n">
        <v>202.28</v>
      </c>
      <c r="K45" t="n">
        <v>53.44</v>
      </c>
      <c r="L45" t="n">
        <v>11.75</v>
      </c>
      <c r="M45" t="n">
        <v>42</v>
      </c>
      <c r="N45" t="n">
        <v>42.09</v>
      </c>
      <c r="O45" t="n">
        <v>25181.64</v>
      </c>
      <c r="P45" t="n">
        <v>700.14</v>
      </c>
      <c r="Q45" t="n">
        <v>1367.31</v>
      </c>
      <c r="R45" t="n">
        <v>147.15</v>
      </c>
      <c r="S45" t="n">
        <v>104.26</v>
      </c>
      <c r="T45" t="n">
        <v>20410.83</v>
      </c>
      <c r="U45" t="n">
        <v>0.71</v>
      </c>
      <c r="V45" t="n">
        <v>0.89</v>
      </c>
      <c r="W45" t="n">
        <v>20.72</v>
      </c>
      <c r="X45" t="n">
        <v>1.25</v>
      </c>
      <c r="Y45" t="n">
        <v>1</v>
      </c>
      <c r="Z45" t="n">
        <v>10</v>
      </c>
      <c r="AA45" t="n">
        <v>1521.59893713801</v>
      </c>
      <c r="AB45" t="n">
        <v>2081.918793999661</v>
      </c>
      <c r="AC45" t="n">
        <v>1883.223386291712</v>
      </c>
      <c r="AD45" t="n">
        <v>1521598.93713801</v>
      </c>
      <c r="AE45" t="n">
        <v>2081918.793999661</v>
      </c>
      <c r="AF45" t="n">
        <v>2.389498060935688e-06</v>
      </c>
      <c r="AG45" t="n">
        <v>2.414166666666667</v>
      </c>
      <c r="AH45" t="n">
        <v>1883223.386291712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1.7286</v>
      </c>
      <c r="E46" t="n">
        <v>57.85</v>
      </c>
      <c r="F46" t="n">
        <v>53.78</v>
      </c>
      <c r="G46" t="n">
        <v>75.04000000000001</v>
      </c>
      <c r="H46" t="n">
        <v>1.05</v>
      </c>
      <c r="I46" t="n">
        <v>43</v>
      </c>
      <c r="J46" t="n">
        <v>202.67</v>
      </c>
      <c r="K46" t="n">
        <v>53.44</v>
      </c>
      <c r="L46" t="n">
        <v>12</v>
      </c>
      <c r="M46" t="n">
        <v>41</v>
      </c>
      <c r="N46" t="n">
        <v>42.24</v>
      </c>
      <c r="O46" t="n">
        <v>25230.25</v>
      </c>
      <c r="P46" t="n">
        <v>698.62</v>
      </c>
      <c r="Q46" t="n">
        <v>1367.26</v>
      </c>
      <c r="R46" t="n">
        <v>145.15</v>
      </c>
      <c r="S46" t="n">
        <v>104.26</v>
      </c>
      <c r="T46" t="n">
        <v>19415.29</v>
      </c>
      <c r="U46" t="n">
        <v>0.72</v>
      </c>
      <c r="V46" t="n">
        <v>0.89</v>
      </c>
      <c r="W46" t="n">
        <v>20.73</v>
      </c>
      <c r="X46" t="n">
        <v>1.2</v>
      </c>
      <c r="Y46" t="n">
        <v>1</v>
      </c>
      <c r="Z46" t="n">
        <v>10</v>
      </c>
      <c r="AA46" t="n">
        <v>1516.706063570952</v>
      </c>
      <c r="AB46" t="n">
        <v>2075.224148526866</v>
      </c>
      <c r="AC46" t="n">
        <v>1877.167668386846</v>
      </c>
      <c r="AD46" t="n">
        <v>1516706.063570953</v>
      </c>
      <c r="AE46" t="n">
        <v>2075224.148526866</v>
      </c>
      <c r="AF46" t="n">
        <v>2.393097536577886e-06</v>
      </c>
      <c r="AG46" t="n">
        <v>2.410416666666667</v>
      </c>
      <c r="AH46" t="n">
        <v>1877167.668386846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1.7307</v>
      </c>
      <c r="E47" t="n">
        <v>57.78</v>
      </c>
      <c r="F47" t="n">
        <v>53.75</v>
      </c>
      <c r="G47" t="n">
        <v>76.78</v>
      </c>
      <c r="H47" t="n">
        <v>1.07</v>
      </c>
      <c r="I47" t="n">
        <v>42</v>
      </c>
      <c r="J47" t="n">
        <v>203.07</v>
      </c>
      <c r="K47" t="n">
        <v>53.44</v>
      </c>
      <c r="L47" t="n">
        <v>12.25</v>
      </c>
      <c r="M47" t="n">
        <v>40</v>
      </c>
      <c r="N47" t="n">
        <v>42.38</v>
      </c>
      <c r="O47" t="n">
        <v>25279.03</v>
      </c>
      <c r="P47" t="n">
        <v>696.9</v>
      </c>
      <c r="Q47" t="n">
        <v>1367.29</v>
      </c>
      <c r="R47" t="n">
        <v>144.47</v>
      </c>
      <c r="S47" t="n">
        <v>104.26</v>
      </c>
      <c r="T47" t="n">
        <v>19083.42</v>
      </c>
      <c r="U47" t="n">
        <v>0.72</v>
      </c>
      <c r="V47" t="n">
        <v>0.89</v>
      </c>
      <c r="W47" t="n">
        <v>20.71</v>
      </c>
      <c r="X47" t="n">
        <v>1.17</v>
      </c>
      <c r="Y47" t="n">
        <v>1</v>
      </c>
      <c r="Z47" t="n">
        <v>10</v>
      </c>
      <c r="AA47" t="n">
        <v>1512.17709881406</v>
      </c>
      <c r="AB47" t="n">
        <v>2069.027419142662</v>
      </c>
      <c r="AC47" t="n">
        <v>1871.562346157907</v>
      </c>
      <c r="AD47" t="n">
        <v>1512177.09881406</v>
      </c>
      <c r="AE47" t="n">
        <v>2069027.419142662</v>
      </c>
      <c r="AF47" t="n">
        <v>2.396004805365814e-06</v>
      </c>
      <c r="AG47" t="n">
        <v>2.4075</v>
      </c>
      <c r="AH47" t="n">
        <v>1871562.346157907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1.7325</v>
      </c>
      <c r="E48" t="n">
        <v>57.72</v>
      </c>
      <c r="F48" t="n">
        <v>53.73</v>
      </c>
      <c r="G48" t="n">
        <v>78.62</v>
      </c>
      <c r="H48" t="n">
        <v>1.09</v>
      </c>
      <c r="I48" t="n">
        <v>41</v>
      </c>
      <c r="J48" t="n">
        <v>203.46</v>
      </c>
      <c r="K48" t="n">
        <v>53.44</v>
      </c>
      <c r="L48" t="n">
        <v>12.5</v>
      </c>
      <c r="M48" t="n">
        <v>39</v>
      </c>
      <c r="N48" t="n">
        <v>42.53</v>
      </c>
      <c r="O48" t="n">
        <v>25327.74</v>
      </c>
      <c r="P48" t="n">
        <v>695.3099999999999</v>
      </c>
      <c r="Q48" t="n">
        <v>1367.29</v>
      </c>
      <c r="R48" t="n">
        <v>144</v>
      </c>
      <c r="S48" t="n">
        <v>104.26</v>
      </c>
      <c r="T48" t="n">
        <v>18851.33</v>
      </c>
      <c r="U48" t="n">
        <v>0.72</v>
      </c>
      <c r="V48" t="n">
        <v>0.89</v>
      </c>
      <c r="W48" t="n">
        <v>20.71</v>
      </c>
      <c r="X48" t="n">
        <v>1.15</v>
      </c>
      <c r="Y48" t="n">
        <v>1</v>
      </c>
      <c r="Z48" t="n">
        <v>10</v>
      </c>
      <c r="AA48" t="n">
        <v>1508.196819030696</v>
      </c>
      <c r="AB48" t="n">
        <v>2063.581424745512</v>
      </c>
      <c r="AC48" t="n">
        <v>1866.63610982252</v>
      </c>
      <c r="AD48" t="n">
        <v>1508196.819030696</v>
      </c>
      <c r="AE48" t="n">
        <v>2063581.424745512</v>
      </c>
      <c r="AF48" t="n">
        <v>2.398496750041182e-06</v>
      </c>
      <c r="AG48" t="n">
        <v>2.405</v>
      </c>
      <c r="AH48" t="n">
        <v>1866636.10982252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1.735</v>
      </c>
      <c r="E49" t="n">
        <v>57.64</v>
      </c>
      <c r="F49" t="n">
        <v>53.68</v>
      </c>
      <c r="G49" t="n">
        <v>80.52</v>
      </c>
      <c r="H49" t="n">
        <v>1.11</v>
      </c>
      <c r="I49" t="n">
        <v>40</v>
      </c>
      <c r="J49" t="n">
        <v>203.86</v>
      </c>
      <c r="K49" t="n">
        <v>53.44</v>
      </c>
      <c r="L49" t="n">
        <v>12.75</v>
      </c>
      <c r="M49" t="n">
        <v>38</v>
      </c>
      <c r="N49" t="n">
        <v>42.67</v>
      </c>
      <c r="O49" t="n">
        <v>25376.49</v>
      </c>
      <c r="P49" t="n">
        <v>694.13</v>
      </c>
      <c r="Q49" t="n">
        <v>1367.31</v>
      </c>
      <c r="R49" t="n">
        <v>141.84</v>
      </c>
      <c r="S49" t="n">
        <v>104.26</v>
      </c>
      <c r="T49" t="n">
        <v>17775.09</v>
      </c>
      <c r="U49" t="n">
        <v>0.74</v>
      </c>
      <c r="V49" t="n">
        <v>0.89</v>
      </c>
      <c r="W49" t="n">
        <v>20.72</v>
      </c>
      <c r="X49" t="n">
        <v>1.1</v>
      </c>
      <c r="Y49" t="n">
        <v>1</v>
      </c>
      <c r="Z49" t="n">
        <v>10</v>
      </c>
      <c r="AA49" t="n">
        <v>1503.905317496916</v>
      </c>
      <c r="AB49" t="n">
        <v>2057.709603019309</v>
      </c>
      <c r="AC49" t="n">
        <v>1861.324686520712</v>
      </c>
      <c r="AD49" t="n">
        <v>1503905.317496916</v>
      </c>
      <c r="AE49" t="n">
        <v>2057709.603019309</v>
      </c>
      <c r="AF49" t="n">
        <v>2.401957784312526e-06</v>
      </c>
      <c r="AG49" t="n">
        <v>2.401666666666667</v>
      </c>
      <c r="AH49" t="n">
        <v>1861324.686520712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1.7347</v>
      </c>
      <c r="E50" t="n">
        <v>57.65</v>
      </c>
      <c r="F50" t="n">
        <v>53.69</v>
      </c>
      <c r="G50" t="n">
        <v>80.53</v>
      </c>
      <c r="H50" t="n">
        <v>1.13</v>
      </c>
      <c r="I50" t="n">
        <v>40</v>
      </c>
      <c r="J50" t="n">
        <v>204.25</v>
      </c>
      <c r="K50" t="n">
        <v>53.44</v>
      </c>
      <c r="L50" t="n">
        <v>13</v>
      </c>
      <c r="M50" t="n">
        <v>38</v>
      </c>
      <c r="N50" t="n">
        <v>42.82</v>
      </c>
      <c r="O50" t="n">
        <v>25425.3</v>
      </c>
      <c r="P50" t="n">
        <v>692.9</v>
      </c>
      <c r="Q50" t="n">
        <v>1367.21</v>
      </c>
      <c r="R50" t="n">
        <v>142.7</v>
      </c>
      <c r="S50" t="n">
        <v>104.26</v>
      </c>
      <c r="T50" t="n">
        <v>18207.12</v>
      </c>
      <c r="U50" t="n">
        <v>0.73</v>
      </c>
      <c r="V50" t="n">
        <v>0.89</v>
      </c>
      <c r="W50" t="n">
        <v>20.71</v>
      </c>
      <c r="X50" t="n">
        <v>1.11</v>
      </c>
      <c r="Y50" t="n">
        <v>1</v>
      </c>
      <c r="Z50" t="n">
        <v>10</v>
      </c>
      <c r="AA50" t="n">
        <v>1502.545558601576</v>
      </c>
      <c r="AB50" t="n">
        <v>2055.849120910374</v>
      </c>
      <c r="AC50" t="n">
        <v>1859.641766213051</v>
      </c>
      <c r="AD50" t="n">
        <v>1502545.558601575</v>
      </c>
      <c r="AE50" t="n">
        <v>2055849.120910374</v>
      </c>
      <c r="AF50" t="n">
        <v>2.401542460199964e-06</v>
      </c>
      <c r="AG50" t="n">
        <v>2.402083333333333</v>
      </c>
      <c r="AH50" t="n">
        <v>1859641.766213051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1.7365</v>
      </c>
      <c r="E51" t="n">
        <v>57.59</v>
      </c>
      <c r="F51" t="n">
        <v>53.67</v>
      </c>
      <c r="G51" t="n">
        <v>82.56999999999999</v>
      </c>
      <c r="H51" t="n">
        <v>1.15</v>
      </c>
      <c r="I51" t="n">
        <v>39</v>
      </c>
      <c r="J51" t="n">
        <v>204.65</v>
      </c>
      <c r="K51" t="n">
        <v>53.44</v>
      </c>
      <c r="L51" t="n">
        <v>13.25</v>
      </c>
      <c r="M51" t="n">
        <v>37</v>
      </c>
      <c r="N51" t="n">
        <v>42.96</v>
      </c>
      <c r="O51" t="n">
        <v>25474.16</v>
      </c>
      <c r="P51" t="n">
        <v>692.4400000000001</v>
      </c>
      <c r="Q51" t="n">
        <v>1367.28</v>
      </c>
      <c r="R51" t="n">
        <v>142.05</v>
      </c>
      <c r="S51" t="n">
        <v>104.26</v>
      </c>
      <c r="T51" t="n">
        <v>17888.56</v>
      </c>
      <c r="U51" t="n">
        <v>0.73</v>
      </c>
      <c r="V51" t="n">
        <v>0.89</v>
      </c>
      <c r="W51" t="n">
        <v>20.71</v>
      </c>
      <c r="X51" t="n">
        <v>1.09</v>
      </c>
      <c r="Y51" t="n">
        <v>1</v>
      </c>
      <c r="Z51" t="n">
        <v>10</v>
      </c>
      <c r="AA51" t="n">
        <v>1500.158218423489</v>
      </c>
      <c r="AB51" t="n">
        <v>2052.582656756702</v>
      </c>
      <c r="AC51" t="n">
        <v>1856.687048813694</v>
      </c>
      <c r="AD51" t="n">
        <v>1500158.218423489</v>
      </c>
      <c r="AE51" t="n">
        <v>2052582.656756702</v>
      </c>
      <c r="AF51" t="n">
        <v>2.404034404875332e-06</v>
      </c>
      <c r="AG51" t="n">
        <v>2.399583333333334</v>
      </c>
      <c r="AH51" t="n">
        <v>1856687.048813694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1.7392</v>
      </c>
      <c r="E52" t="n">
        <v>57.5</v>
      </c>
      <c r="F52" t="n">
        <v>53.61</v>
      </c>
      <c r="G52" t="n">
        <v>84.65000000000001</v>
      </c>
      <c r="H52" t="n">
        <v>1.17</v>
      </c>
      <c r="I52" t="n">
        <v>38</v>
      </c>
      <c r="J52" t="n">
        <v>205.05</v>
      </c>
      <c r="K52" t="n">
        <v>53.44</v>
      </c>
      <c r="L52" t="n">
        <v>13.5</v>
      </c>
      <c r="M52" t="n">
        <v>36</v>
      </c>
      <c r="N52" t="n">
        <v>43.11</v>
      </c>
      <c r="O52" t="n">
        <v>25523.06</v>
      </c>
      <c r="P52" t="n">
        <v>690.17</v>
      </c>
      <c r="Q52" t="n">
        <v>1367.35</v>
      </c>
      <c r="R52" t="n">
        <v>140.32</v>
      </c>
      <c r="S52" t="n">
        <v>104.26</v>
      </c>
      <c r="T52" t="n">
        <v>17027</v>
      </c>
      <c r="U52" t="n">
        <v>0.74</v>
      </c>
      <c r="V52" t="n">
        <v>0.89</v>
      </c>
      <c r="W52" t="n">
        <v>20.7</v>
      </c>
      <c r="X52" t="n">
        <v>1.04</v>
      </c>
      <c r="Y52" t="n">
        <v>1</v>
      </c>
      <c r="Z52" t="n">
        <v>10</v>
      </c>
      <c r="AA52" t="n">
        <v>1494.103851520154</v>
      </c>
      <c r="AB52" t="n">
        <v>2044.298804859742</v>
      </c>
      <c r="AC52" t="n">
        <v>1849.193796115321</v>
      </c>
      <c r="AD52" t="n">
        <v>1494103.851520154</v>
      </c>
      <c r="AE52" t="n">
        <v>2044298.804859742</v>
      </c>
      <c r="AF52" t="n">
        <v>2.407772321888383e-06</v>
      </c>
      <c r="AG52" t="n">
        <v>2.395833333333333</v>
      </c>
      <c r="AH52" t="n">
        <v>1849193.796115321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1.7407</v>
      </c>
      <c r="E53" t="n">
        <v>57.45</v>
      </c>
      <c r="F53" t="n">
        <v>53.6</v>
      </c>
      <c r="G53" t="n">
        <v>86.92</v>
      </c>
      <c r="H53" t="n">
        <v>1.19</v>
      </c>
      <c r="I53" t="n">
        <v>37</v>
      </c>
      <c r="J53" t="n">
        <v>205.44</v>
      </c>
      <c r="K53" t="n">
        <v>53.44</v>
      </c>
      <c r="L53" t="n">
        <v>13.75</v>
      </c>
      <c r="M53" t="n">
        <v>35</v>
      </c>
      <c r="N53" t="n">
        <v>43.26</v>
      </c>
      <c r="O53" t="n">
        <v>25572.02</v>
      </c>
      <c r="P53" t="n">
        <v>688.92</v>
      </c>
      <c r="Q53" t="n">
        <v>1367.3</v>
      </c>
      <c r="R53" t="n">
        <v>139.68</v>
      </c>
      <c r="S53" t="n">
        <v>104.26</v>
      </c>
      <c r="T53" t="n">
        <v>16711.99</v>
      </c>
      <c r="U53" t="n">
        <v>0.75</v>
      </c>
      <c r="V53" t="n">
        <v>0.89</v>
      </c>
      <c r="W53" t="n">
        <v>20.7</v>
      </c>
      <c r="X53" t="n">
        <v>1.02</v>
      </c>
      <c r="Y53" t="n">
        <v>1</v>
      </c>
      <c r="Z53" t="n">
        <v>10</v>
      </c>
      <c r="AA53" t="n">
        <v>1490.985508803376</v>
      </c>
      <c r="AB53" t="n">
        <v>2040.032150783074</v>
      </c>
      <c r="AC53" t="n">
        <v>1845.334345515443</v>
      </c>
      <c r="AD53" t="n">
        <v>1490985.508803376</v>
      </c>
      <c r="AE53" t="n">
        <v>2040032.150783074</v>
      </c>
      <c r="AF53" t="n">
        <v>2.409848942451189e-06</v>
      </c>
      <c r="AG53" t="n">
        <v>2.39375</v>
      </c>
      <c r="AH53" t="n">
        <v>1845334.345515443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1.7402</v>
      </c>
      <c r="E54" t="n">
        <v>57.46</v>
      </c>
      <c r="F54" t="n">
        <v>53.62</v>
      </c>
      <c r="G54" t="n">
        <v>86.95</v>
      </c>
      <c r="H54" t="n">
        <v>1.21</v>
      </c>
      <c r="I54" t="n">
        <v>37</v>
      </c>
      <c r="J54" t="n">
        <v>205.84</v>
      </c>
      <c r="K54" t="n">
        <v>53.44</v>
      </c>
      <c r="L54" t="n">
        <v>14</v>
      </c>
      <c r="M54" t="n">
        <v>35</v>
      </c>
      <c r="N54" t="n">
        <v>43.4</v>
      </c>
      <c r="O54" t="n">
        <v>25621.03</v>
      </c>
      <c r="P54" t="n">
        <v>688.76</v>
      </c>
      <c r="Q54" t="n">
        <v>1367.23</v>
      </c>
      <c r="R54" t="n">
        <v>140.31</v>
      </c>
      <c r="S54" t="n">
        <v>104.26</v>
      </c>
      <c r="T54" t="n">
        <v>17028.35</v>
      </c>
      <c r="U54" t="n">
        <v>0.74</v>
      </c>
      <c r="V54" t="n">
        <v>0.89</v>
      </c>
      <c r="W54" t="n">
        <v>20.71</v>
      </c>
      <c r="X54" t="n">
        <v>1.04</v>
      </c>
      <c r="Y54" t="n">
        <v>1</v>
      </c>
      <c r="Z54" t="n">
        <v>10</v>
      </c>
      <c r="AA54" t="n">
        <v>1491.378583632738</v>
      </c>
      <c r="AB54" t="n">
        <v>2040.569973105846</v>
      </c>
      <c r="AC54" t="n">
        <v>1845.820838830568</v>
      </c>
      <c r="AD54" t="n">
        <v>1491378.583632738</v>
      </c>
      <c r="AE54" t="n">
        <v>2040569.973105846</v>
      </c>
      <c r="AF54" t="n">
        <v>2.40915673559692e-06</v>
      </c>
      <c r="AG54" t="n">
        <v>2.394166666666667</v>
      </c>
      <c r="AH54" t="n">
        <v>1845820.838830568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1.7428</v>
      </c>
      <c r="E55" t="n">
        <v>57.38</v>
      </c>
      <c r="F55" t="n">
        <v>53.57</v>
      </c>
      <c r="G55" t="n">
        <v>89.29000000000001</v>
      </c>
      <c r="H55" t="n">
        <v>1.23</v>
      </c>
      <c r="I55" t="n">
        <v>36</v>
      </c>
      <c r="J55" t="n">
        <v>206.24</v>
      </c>
      <c r="K55" t="n">
        <v>53.44</v>
      </c>
      <c r="L55" t="n">
        <v>14.25</v>
      </c>
      <c r="M55" t="n">
        <v>34</v>
      </c>
      <c r="N55" t="n">
        <v>43.55</v>
      </c>
      <c r="O55" t="n">
        <v>25670.09</v>
      </c>
      <c r="P55" t="n">
        <v>686.76</v>
      </c>
      <c r="Q55" t="n">
        <v>1367.43</v>
      </c>
      <c r="R55" t="n">
        <v>138.79</v>
      </c>
      <c r="S55" t="n">
        <v>104.26</v>
      </c>
      <c r="T55" t="n">
        <v>16271.67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1485.907960942506</v>
      </c>
      <c r="AB55" t="n">
        <v>2033.084825794231</v>
      </c>
      <c r="AC55" t="n">
        <v>1839.050063472903</v>
      </c>
      <c r="AD55" t="n">
        <v>1485907.960942506</v>
      </c>
      <c r="AE55" t="n">
        <v>2033084.825794231</v>
      </c>
      <c r="AF55" t="n">
        <v>2.412756211239118e-06</v>
      </c>
      <c r="AG55" t="n">
        <v>2.390833333333334</v>
      </c>
      <c r="AH55" t="n">
        <v>1839050.063472903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1.7445</v>
      </c>
      <c r="E56" t="n">
        <v>57.32</v>
      </c>
      <c r="F56" t="n">
        <v>53.55</v>
      </c>
      <c r="G56" t="n">
        <v>91.8</v>
      </c>
      <c r="H56" t="n">
        <v>1.25</v>
      </c>
      <c r="I56" t="n">
        <v>35</v>
      </c>
      <c r="J56" t="n">
        <v>206.64</v>
      </c>
      <c r="K56" t="n">
        <v>53.44</v>
      </c>
      <c r="L56" t="n">
        <v>14.5</v>
      </c>
      <c r="M56" t="n">
        <v>33</v>
      </c>
      <c r="N56" t="n">
        <v>43.7</v>
      </c>
      <c r="O56" t="n">
        <v>25719.19</v>
      </c>
      <c r="P56" t="n">
        <v>684.6900000000001</v>
      </c>
      <c r="Q56" t="n">
        <v>1367.32</v>
      </c>
      <c r="R56" t="n">
        <v>138.25</v>
      </c>
      <c r="S56" t="n">
        <v>104.26</v>
      </c>
      <c r="T56" t="n">
        <v>16006.83</v>
      </c>
      <c r="U56" t="n">
        <v>0.75</v>
      </c>
      <c r="V56" t="n">
        <v>0.89</v>
      </c>
      <c r="W56" t="n">
        <v>20.7</v>
      </c>
      <c r="X56" t="n">
        <v>0.97</v>
      </c>
      <c r="Y56" t="n">
        <v>1</v>
      </c>
      <c r="Z56" t="n">
        <v>10</v>
      </c>
      <c r="AA56" t="n">
        <v>1481.400114787377</v>
      </c>
      <c r="AB56" t="n">
        <v>2026.916991812647</v>
      </c>
      <c r="AC56" t="n">
        <v>1833.470878909912</v>
      </c>
      <c r="AD56" t="n">
        <v>1481400.114787377</v>
      </c>
      <c r="AE56" t="n">
        <v>2026916.991812647</v>
      </c>
      <c r="AF56" t="n">
        <v>2.415109714543632e-06</v>
      </c>
      <c r="AG56" t="n">
        <v>2.388333333333333</v>
      </c>
      <c r="AH56" t="n">
        <v>1833470.878909912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1.7435</v>
      </c>
      <c r="E57" t="n">
        <v>57.36</v>
      </c>
      <c r="F57" t="n">
        <v>53.59</v>
      </c>
      <c r="G57" t="n">
        <v>91.86</v>
      </c>
      <c r="H57" t="n">
        <v>1.27</v>
      </c>
      <c r="I57" t="n">
        <v>35</v>
      </c>
      <c r="J57" t="n">
        <v>207.03</v>
      </c>
      <c r="K57" t="n">
        <v>53.44</v>
      </c>
      <c r="L57" t="n">
        <v>14.75</v>
      </c>
      <c r="M57" t="n">
        <v>33</v>
      </c>
      <c r="N57" t="n">
        <v>43.85</v>
      </c>
      <c r="O57" t="n">
        <v>25768.35</v>
      </c>
      <c r="P57" t="n">
        <v>684.5</v>
      </c>
      <c r="Q57" t="n">
        <v>1367.37</v>
      </c>
      <c r="R57" t="n">
        <v>139.34</v>
      </c>
      <c r="S57" t="n">
        <v>104.26</v>
      </c>
      <c r="T57" t="n">
        <v>16553.71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1482.367715059677</v>
      </c>
      <c r="AB57" t="n">
        <v>2028.240905192718</v>
      </c>
      <c r="AC57" t="n">
        <v>1834.668439855114</v>
      </c>
      <c r="AD57" t="n">
        <v>1482367.715059677</v>
      </c>
      <c r="AE57" t="n">
        <v>2028240.905192718</v>
      </c>
      <c r="AF57" t="n">
        <v>2.413725300835094e-06</v>
      </c>
      <c r="AG57" t="n">
        <v>2.39</v>
      </c>
      <c r="AH57" t="n">
        <v>1834668.439855114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1.7465</v>
      </c>
      <c r="E58" t="n">
        <v>57.26</v>
      </c>
      <c r="F58" t="n">
        <v>53.52</v>
      </c>
      <c r="G58" t="n">
        <v>94.45</v>
      </c>
      <c r="H58" t="n">
        <v>1.28</v>
      </c>
      <c r="I58" t="n">
        <v>34</v>
      </c>
      <c r="J58" t="n">
        <v>207.43</v>
      </c>
      <c r="K58" t="n">
        <v>53.44</v>
      </c>
      <c r="L58" t="n">
        <v>15</v>
      </c>
      <c r="M58" t="n">
        <v>32</v>
      </c>
      <c r="N58" t="n">
        <v>44</v>
      </c>
      <c r="O58" t="n">
        <v>25817.56</v>
      </c>
      <c r="P58" t="n">
        <v>682.5599999999999</v>
      </c>
      <c r="Q58" t="n">
        <v>1367.22</v>
      </c>
      <c r="R58" t="n">
        <v>137.29</v>
      </c>
      <c r="S58" t="n">
        <v>104.26</v>
      </c>
      <c r="T58" t="n">
        <v>15529.68</v>
      </c>
      <c r="U58" t="n">
        <v>0.76</v>
      </c>
      <c r="V58" t="n">
        <v>0.9</v>
      </c>
      <c r="W58" t="n">
        <v>20.7</v>
      </c>
      <c r="X58" t="n">
        <v>0.95</v>
      </c>
      <c r="Y58" t="n">
        <v>1</v>
      </c>
      <c r="Z58" t="n">
        <v>10</v>
      </c>
      <c r="AA58" t="n">
        <v>1476.473718683846</v>
      </c>
      <c r="AB58" t="n">
        <v>2020.176479326538</v>
      </c>
      <c r="AC58" t="n">
        <v>1827.373671475109</v>
      </c>
      <c r="AD58" t="n">
        <v>1476473.718683846</v>
      </c>
      <c r="AE58" t="n">
        <v>2020176.479326538</v>
      </c>
      <c r="AF58" t="n">
        <v>2.417878541960707e-06</v>
      </c>
      <c r="AG58" t="n">
        <v>2.385833333333333</v>
      </c>
      <c r="AH58" t="n">
        <v>1827373.671475109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1.7481</v>
      </c>
      <c r="E59" t="n">
        <v>57.2</v>
      </c>
      <c r="F59" t="n">
        <v>53.51</v>
      </c>
      <c r="G59" t="n">
        <v>97.29000000000001</v>
      </c>
      <c r="H59" t="n">
        <v>1.3</v>
      </c>
      <c r="I59" t="n">
        <v>33</v>
      </c>
      <c r="J59" t="n">
        <v>207.83</v>
      </c>
      <c r="K59" t="n">
        <v>53.44</v>
      </c>
      <c r="L59" t="n">
        <v>15.25</v>
      </c>
      <c r="M59" t="n">
        <v>31</v>
      </c>
      <c r="N59" t="n">
        <v>44.15</v>
      </c>
      <c r="O59" t="n">
        <v>25866.82</v>
      </c>
      <c r="P59" t="n">
        <v>681.78</v>
      </c>
      <c r="Q59" t="n">
        <v>1367.25</v>
      </c>
      <c r="R59" t="n">
        <v>136.81</v>
      </c>
      <c r="S59" t="n">
        <v>104.26</v>
      </c>
      <c r="T59" t="n">
        <v>15298.43</v>
      </c>
      <c r="U59" t="n">
        <v>0.76</v>
      </c>
      <c r="V59" t="n">
        <v>0.9</v>
      </c>
      <c r="W59" t="n">
        <v>20.7</v>
      </c>
      <c r="X59" t="n">
        <v>0.93</v>
      </c>
      <c r="Y59" t="n">
        <v>1</v>
      </c>
      <c r="Z59" t="n">
        <v>10</v>
      </c>
      <c r="AA59" t="n">
        <v>1473.946732630396</v>
      </c>
      <c r="AB59" t="n">
        <v>2016.718945525451</v>
      </c>
      <c r="AC59" t="n">
        <v>1824.246119847319</v>
      </c>
      <c r="AD59" t="n">
        <v>1473946.732630396</v>
      </c>
      <c r="AE59" t="n">
        <v>2016718.945525451</v>
      </c>
      <c r="AF59" t="n">
        <v>2.420093603894367e-06</v>
      </c>
      <c r="AG59" t="n">
        <v>2.383333333333333</v>
      </c>
      <c r="AH59" t="n">
        <v>1824246.119847319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1.7491</v>
      </c>
      <c r="E60" t="n">
        <v>57.17</v>
      </c>
      <c r="F60" t="n">
        <v>53.48</v>
      </c>
      <c r="G60" t="n">
        <v>97.23</v>
      </c>
      <c r="H60" t="n">
        <v>1.32</v>
      </c>
      <c r="I60" t="n">
        <v>33</v>
      </c>
      <c r="J60" t="n">
        <v>208.23</v>
      </c>
      <c r="K60" t="n">
        <v>53.44</v>
      </c>
      <c r="L60" t="n">
        <v>15.5</v>
      </c>
      <c r="M60" t="n">
        <v>31</v>
      </c>
      <c r="N60" t="n">
        <v>44.3</v>
      </c>
      <c r="O60" t="n">
        <v>25916.13</v>
      </c>
      <c r="P60" t="n">
        <v>681.01</v>
      </c>
      <c r="Q60" t="n">
        <v>1367.21</v>
      </c>
      <c r="R60" t="n">
        <v>135.86</v>
      </c>
      <c r="S60" t="n">
        <v>104.26</v>
      </c>
      <c r="T60" t="n">
        <v>14823.14</v>
      </c>
      <c r="U60" t="n">
        <v>0.77</v>
      </c>
      <c r="V60" t="n">
        <v>0.9</v>
      </c>
      <c r="W60" t="n">
        <v>20.69</v>
      </c>
      <c r="X60" t="n">
        <v>0.9</v>
      </c>
      <c r="Y60" t="n">
        <v>1</v>
      </c>
      <c r="Z60" t="n">
        <v>10</v>
      </c>
      <c r="AA60" t="n">
        <v>1471.757506711648</v>
      </c>
      <c r="AB60" t="n">
        <v>2013.723550041589</v>
      </c>
      <c r="AC60" t="n">
        <v>1821.536600704372</v>
      </c>
      <c r="AD60" t="n">
        <v>1471757.506711648</v>
      </c>
      <c r="AE60" t="n">
        <v>2013723.550041589</v>
      </c>
      <c r="AF60" t="n">
        <v>2.421478017602904e-06</v>
      </c>
      <c r="AG60" t="n">
        <v>2.382083333333334</v>
      </c>
      <c r="AH60" t="n">
        <v>1821536.600704372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1.7506</v>
      </c>
      <c r="E61" t="n">
        <v>57.12</v>
      </c>
      <c r="F61" t="n">
        <v>53.46</v>
      </c>
      <c r="G61" t="n">
        <v>100.24</v>
      </c>
      <c r="H61" t="n">
        <v>1.34</v>
      </c>
      <c r="I61" t="n">
        <v>32</v>
      </c>
      <c r="J61" t="n">
        <v>208.63</v>
      </c>
      <c r="K61" t="n">
        <v>53.44</v>
      </c>
      <c r="L61" t="n">
        <v>15.75</v>
      </c>
      <c r="M61" t="n">
        <v>30</v>
      </c>
      <c r="N61" t="n">
        <v>44.45</v>
      </c>
      <c r="O61" t="n">
        <v>25965.5</v>
      </c>
      <c r="P61" t="n">
        <v>679.59</v>
      </c>
      <c r="Q61" t="n">
        <v>1367.26</v>
      </c>
      <c r="R61" t="n">
        <v>135.51</v>
      </c>
      <c r="S61" t="n">
        <v>104.26</v>
      </c>
      <c r="T61" t="n">
        <v>14650.68</v>
      </c>
      <c r="U61" t="n">
        <v>0.77</v>
      </c>
      <c r="V61" t="n">
        <v>0.9</v>
      </c>
      <c r="W61" t="n">
        <v>20.69</v>
      </c>
      <c r="X61" t="n">
        <v>0.88</v>
      </c>
      <c r="Y61" t="n">
        <v>1</v>
      </c>
      <c r="Z61" t="n">
        <v>10</v>
      </c>
      <c r="AA61" t="n">
        <v>1468.346372590656</v>
      </c>
      <c r="AB61" t="n">
        <v>2009.056285848631</v>
      </c>
      <c r="AC61" t="n">
        <v>1817.314773655445</v>
      </c>
      <c r="AD61" t="n">
        <v>1468346.372590656</v>
      </c>
      <c r="AE61" t="n">
        <v>2009056.285848632</v>
      </c>
      <c r="AF61" t="n">
        <v>2.423554638165711e-06</v>
      </c>
      <c r="AG61" t="n">
        <v>2.38</v>
      </c>
      <c r="AH61" t="n">
        <v>1817314.773655445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1.7507</v>
      </c>
      <c r="E62" t="n">
        <v>57.12</v>
      </c>
      <c r="F62" t="n">
        <v>53.46</v>
      </c>
      <c r="G62" t="n">
        <v>100.24</v>
      </c>
      <c r="H62" t="n">
        <v>1.36</v>
      </c>
      <c r="I62" t="n">
        <v>32</v>
      </c>
      <c r="J62" t="n">
        <v>209.03</v>
      </c>
      <c r="K62" t="n">
        <v>53.44</v>
      </c>
      <c r="L62" t="n">
        <v>16</v>
      </c>
      <c r="M62" t="n">
        <v>30</v>
      </c>
      <c r="N62" t="n">
        <v>44.6</v>
      </c>
      <c r="O62" t="n">
        <v>26014.91</v>
      </c>
      <c r="P62" t="n">
        <v>678.03</v>
      </c>
      <c r="Q62" t="n">
        <v>1367.23</v>
      </c>
      <c r="R62" t="n">
        <v>135.22</v>
      </c>
      <c r="S62" t="n">
        <v>104.26</v>
      </c>
      <c r="T62" t="n">
        <v>14505.92</v>
      </c>
      <c r="U62" t="n">
        <v>0.77</v>
      </c>
      <c r="V62" t="n">
        <v>0.9</v>
      </c>
      <c r="W62" t="n">
        <v>20.7</v>
      </c>
      <c r="X62" t="n">
        <v>0.88</v>
      </c>
      <c r="Y62" t="n">
        <v>1</v>
      </c>
      <c r="Z62" t="n">
        <v>10</v>
      </c>
      <c r="AA62" t="n">
        <v>1466.108702504529</v>
      </c>
      <c r="AB62" t="n">
        <v>2005.994606917754</v>
      </c>
      <c r="AC62" t="n">
        <v>1814.545297064637</v>
      </c>
      <c r="AD62" t="n">
        <v>1466108.702504529</v>
      </c>
      <c r="AE62" t="n">
        <v>2005994.606917755</v>
      </c>
      <c r="AF62" t="n">
        <v>2.423693079536564e-06</v>
      </c>
      <c r="AG62" t="n">
        <v>2.38</v>
      </c>
      <c r="AH62" t="n">
        <v>1814545.297064637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1.7523</v>
      </c>
      <c r="E63" t="n">
        <v>57.07</v>
      </c>
      <c r="F63" t="n">
        <v>53.44</v>
      </c>
      <c r="G63" t="n">
        <v>103.44</v>
      </c>
      <c r="H63" t="n">
        <v>1.38</v>
      </c>
      <c r="I63" t="n">
        <v>31</v>
      </c>
      <c r="J63" t="n">
        <v>209.43</v>
      </c>
      <c r="K63" t="n">
        <v>53.44</v>
      </c>
      <c r="L63" t="n">
        <v>16.25</v>
      </c>
      <c r="M63" t="n">
        <v>29</v>
      </c>
      <c r="N63" t="n">
        <v>44.75</v>
      </c>
      <c r="O63" t="n">
        <v>26064.38</v>
      </c>
      <c r="P63" t="n">
        <v>677.64</v>
      </c>
      <c r="Q63" t="n">
        <v>1367.37</v>
      </c>
      <c r="R63" t="n">
        <v>134.7</v>
      </c>
      <c r="S63" t="n">
        <v>104.26</v>
      </c>
      <c r="T63" t="n">
        <v>14251.27</v>
      </c>
      <c r="U63" t="n">
        <v>0.77</v>
      </c>
      <c r="V63" t="n">
        <v>0.9</v>
      </c>
      <c r="W63" t="n">
        <v>20.69</v>
      </c>
      <c r="X63" t="n">
        <v>0.87</v>
      </c>
      <c r="Y63" t="n">
        <v>1</v>
      </c>
      <c r="Z63" t="n">
        <v>10</v>
      </c>
      <c r="AA63" t="n">
        <v>1464.0450782003</v>
      </c>
      <c r="AB63" t="n">
        <v>2003.17106510403</v>
      </c>
      <c r="AC63" t="n">
        <v>1811.991230118748</v>
      </c>
      <c r="AD63" t="n">
        <v>1464045.0782003</v>
      </c>
      <c r="AE63" t="n">
        <v>2003171.06510403</v>
      </c>
      <c r="AF63" t="n">
        <v>2.425908141470224e-06</v>
      </c>
      <c r="AG63" t="n">
        <v>2.377916666666667</v>
      </c>
      <c r="AH63" t="n">
        <v>1811991.230118748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1.7526</v>
      </c>
      <c r="E64" t="n">
        <v>57.06</v>
      </c>
      <c r="F64" t="n">
        <v>53.44</v>
      </c>
      <c r="G64" t="n">
        <v>103.42</v>
      </c>
      <c r="H64" t="n">
        <v>1.4</v>
      </c>
      <c r="I64" t="n">
        <v>31</v>
      </c>
      <c r="J64" t="n">
        <v>209.84</v>
      </c>
      <c r="K64" t="n">
        <v>53.44</v>
      </c>
      <c r="L64" t="n">
        <v>16.5</v>
      </c>
      <c r="M64" t="n">
        <v>29</v>
      </c>
      <c r="N64" t="n">
        <v>44.9</v>
      </c>
      <c r="O64" t="n">
        <v>26113.9</v>
      </c>
      <c r="P64" t="n">
        <v>676.58</v>
      </c>
      <c r="Q64" t="n">
        <v>1367.23</v>
      </c>
      <c r="R64" t="n">
        <v>134.33</v>
      </c>
      <c r="S64" t="n">
        <v>104.26</v>
      </c>
      <c r="T64" t="n">
        <v>14065.15</v>
      </c>
      <c r="U64" t="n">
        <v>0.78</v>
      </c>
      <c r="V64" t="n">
        <v>0.9</v>
      </c>
      <c r="W64" t="n">
        <v>20.7</v>
      </c>
      <c r="X64" t="n">
        <v>0.86</v>
      </c>
      <c r="Y64" t="n">
        <v>1</v>
      </c>
      <c r="Z64" t="n">
        <v>10</v>
      </c>
      <c r="AA64" t="n">
        <v>1462.331777675979</v>
      </c>
      <c r="AB64" t="n">
        <v>2000.826851741169</v>
      </c>
      <c r="AC64" t="n">
        <v>1809.870745189115</v>
      </c>
      <c r="AD64" t="n">
        <v>1462331.777675979</v>
      </c>
      <c r="AE64" t="n">
        <v>2000826.851741169</v>
      </c>
      <c r="AF64" t="n">
        <v>2.426323465582785e-06</v>
      </c>
      <c r="AG64" t="n">
        <v>2.3775</v>
      </c>
      <c r="AH64" t="n">
        <v>1809870.745189115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1.7548</v>
      </c>
      <c r="E65" t="n">
        <v>56.99</v>
      </c>
      <c r="F65" t="n">
        <v>53.4</v>
      </c>
      <c r="G65" t="n">
        <v>106.8</v>
      </c>
      <c r="H65" t="n">
        <v>1.42</v>
      </c>
      <c r="I65" t="n">
        <v>30</v>
      </c>
      <c r="J65" t="n">
        <v>210.24</v>
      </c>
      <c r="K65" t="n">
        <v>53.44</v>
      </c>
      <c r="L65" t="n">
        <v>16.75</v>
      </c>
      <c r="M65" t="n">
        <v>28</v>
      </c>
      <c r="N65" t="n">
        <v>45.05</v>
      </c>
      <c r="O65" t="n">
        <v>26163.47</v>
      </c>
      <c r="P65" t="n">
        <v>674.53</v>
      </c>
      <c r="Q65" t="n">
        <v>1367.22</v>
      </c>
      <c r="R65" t="n">
        <v>133.32</v>
      </c>
      <c r="S65" t="n">
        <v>104.26</v>
      </c>
      <c r="T65" t="n">
        <v>13563.75</v>
      </c>
      <c r="U65" t="n">
        <v>0.78</v>
      </c>
      <c r="V65" t="n">
        <v>0.9</v>
      </c>
      <c r="W65" t="n">
        <v>20.69</v>
      </c>
      <c r="X65" t="n">
        <v>0.83</v>
      </c>
      <c r="Y65" t="n">
        <v>1</v>
      </c>
      <c r="Z65" t="n">
        <v>10</v>
      </c>
      <c r="AA65" t="n">
        <v>1457.298283378877</v>
      </c>
      <c r="AB65" t="n">
        <v>1993.939802781779</v>
      </c>
      <c r="AC65" t="n">
        <v>1803.640986516375</v>
      </c>
      <c r="AD65" t="n">
        <v>1457298.283378877</v>
      </c>
      <c r="AE65" t="n">
        <v>1993939.802781779</v>
      </c>
      <c r="AF65" t="n">
        <v>2.429369175741568e-06</v>
      </c>
      <c r="AG65" t="n">
        <v>2.374583333333333</v>
      </c>
      <c r="AH65" t="n">
        <v>1803640.986516375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1.7549</v>
      </c>
      <c r="E66" t="n">
        <v>56.98</v>
      </c>
      <c r="F66" t="n">
        <v>53.4</v>
      </c>
      <c r="G66" t="n">
        <v>106.8</v>
      </c>
      <c r="H66" t="n">
        <v>1.43</v>
      </c>
      <c r="I66" t="n">
        <v>30</v>
      </c>
      <c r="J66" t="n">
        <v>210.64</v>
      </c>
      <c r="K66" t="n">
        <v>53.44</v>
      </c>
      <c r="L66" t="n">
        <v>17</v>
      </c>
      <c r="M66" t="n">
        <v>28</v>
      </c>
      <c r="N66" t="n">
        <v>45.21</v>
      </c>
      <c r="O66" t="n">
        <v>26213.09</v>
      </c>
      <c r="P66" t="n">
        <v>673.8200000000001</v>
      </c>
      <c r="Q66" t="n">
        <v>1367.3</v>
      </c>
      <c r="R66" t="n">
        <v>133.54</v>
      </c>
      <c r="S66" t="n">
        <v>104.26</v>
      </c>
      <c r="T66" t="n">
        <v>13676.64</v>
      </c>
      <c r="U66" t="n">
        <v>0.78</v>
      </c>
      <c r="V66" t="n">
        <v>0.9</v>
      </c>
      <c r="W66" t="n">
        <v>20.68</v>
      </c>
      <c r="X66" t="n">
        <v>0.82</v>
      </c>
      <c r="Y66" t="n">
        <v>1</v>
      </c>
      <c r="Z66" t="n">
        <v>10</v>
      </c>
      <c r="AA66" t="n">
        <v>1456.234061970514</v>
      </c>
      <c r="AB66" t="n">
        <v>1992.483688100721</v>
      </c>
      <c r="AC66" t="n">
        <v>1802.323841376808</v>
      </c>
      <c r="AD66" t="n">
        <v>1456234.061970514</v>
      </c>
      <c r="AE66" t="n">
        <v>1992483.688100721</v>
      </c>
      <c r="AF66" t="n">
        <v>2.429507617112421e-06</v>
      </c>
      <c r="AG66" t="n">
        <v>2.374166666666667</v>
      </c>
      <c r="AH66" t="n">
        <v>1802323.841376808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1.7569</v>
      </c>
      <c r="E67" t="n">
        <v>56.92</v>
      </c>
      <c r="F67" t="n">
        <v>53.37</v>
      </c>
      <c r="G67" t="n">
        <v>110.42</v>
      </c>
      <c r="H67" t="n">
        <v>1.45</v>
      </c>
      <c r="I67" t="n">
        <v>29</v>
      </c>
      <c r="J67" t="n">
        <v>211.04</v>
      </c>
      <c r="K67" t="n">
        <v>53.44</v>
      </c>
      <c r="L67" t="n">
        <v>17.25</v>
      </c>
      <c r="M67" t="n">
        <v>27</v>
      </c>
      <c r="N67" t="n">
        <v>45.36</v>
      </c>
      <c r="O67" t="n">
        <v>26262.77</v>
      </c>
      <c r="P67" t="n">
        <v>672.33</v>
      </c>
      <c r="Q67" t="n">
        <v>1367.19</v>
      </c>
      <c r="R67" t="n">
        <v>132.36</v>
      </c>
      <c r="S67" t="n">
        <v>104.26</v>
      </c>
      <c r="T67" t="n">
        <v>13091.3</v>
      </c>
      <c r="U67" t="n">
        <v>0.79</v>
      </c>
      <c r="V67" t="n">
        <v>0.9</v>
      </c>
      <c r="W67" t="n">
        <v>20.69</v>
      </c>
      <c r="X67" t="n">
        <v>0.8</v>
      </c>
      <c r="Y67" t="n">
        <v>1</v>
      </c>
      <c r="Z67" t="n">
        <v>10</v>
      </c>
      <c r="AA67" t="n">
        <v>1452.246237571675</v>
      </c>
      <c r="AB67" t="n">
        <v>1987.027370827834</v>
      </c>
      <c r="AC67" t="n">
        <v>1797.388267366455</v>
      </c>
      <c r="AD67" t="n">
        <v>1452246.237571675</v>
      </c>
      <c r="AE67" t="n">
        <v>1987027.370827834</v>
      </c>
      <c r="AF67" t="n">
        <v>2.432276444529496e-06</v>
      </c>
      <c r="AG67" t="n">
        <v>2.371666666666667</v>
      </c>
      <c r="AH67" t="n">
        <v>1797388.267366455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1.7567</v>
      </c>
      <c r="E68" t="n">
        <v>56.92</v>
      </c>
      <c r="F68" t="n">
        <v>53.38</v>
      </c>
      <c r="G68" t="n">
        <v>110.43</v>
      </c>
      <c r="H68" t="n">
        <v>1.47</v>
      </c>
      <c r="I68" t="n">
        <v>29</v>
      </c>
      <c r="J68" t="n">
        <v>211.45</v>
      </c>
      <c r="K68" t="n">
        <v>53.44</v>
      </c>
      <c r="L68" t="n">
        <v>17.5</v>
      </c>
      <c r="M68" t="n">
        <v>27</v>
      </c>
      <c r="N68" t="n">
        <v>45.51</v>
      </c>
      <c r="O68" t="n">
        <v>26312.5</v>
      </c>
      <c r="P68" t="n">
        <v>671.9</v>
      </c>
      <c r="Q68" t="n">
        <v>1367.21</v>
      </c>
      <c r="R68" t="n">
        <v>132.63</v>
      </c>
      <c r="S68" t="n">
        <v>104.26</v>
      </c>
      <c r="T68" t="n">
        <v>13224.24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1451.910924694752</v>
      </c>
      <c r="AB68" t="n">
        <v>1986.568580956668</v>
      </c>
      <c r="AC68" t="n">
        <v>1796.973263756678</v>
      </c>
      <c r="AD68" t="n">
        <v>1451910.924694752</v>
      </c>
      <c r="AE68" t="n">
        <v>1986568.580956668</v>
      </c>
      <c r="AF68" t="n">
        <v>2.431999561787789e-06</v>
      </c>
      <c r="AG68" t="n">
        <v>2.371666666666667</v>
      </c>
      <c r="AH68" t="n">
        <v>1796973.263756678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1.7583</v>
      </c>
      <c r="E69" t="n">
        <v>56.87</v>
      </c>
      <c r="F69" t="n">
        <v>53.36</v>
      </c>
      <c r="G69" t="n">
        <v>114.35</v>
      </c>
      <c r="H69" t="n">
        <v>1.49</v>
      </c>
      <c r="I69" t="n">
        <v>28</v>
      </c>
      <c r="J69" t="n">
        <v>211.85</v>
      </c>
      <c r="K69" t="n">
        <v>53.44</v>
      </c>
      <c r="L69" t="n">
        <v>17.75</v>
      </c>
      <c r="M69" t="n">
        <v>26</v>
      </c>
      <c r="N69" t="n">
        <v>45.67</v>
      </c>
      <c r="O69" t="n">
        <v>26362.28</v>
      </c>
      <c r="P69" t="n">
        <v>669.67</v>
      </c>
      <c r="Q69" t="n">
        <v>1367.21</v>
      </c>
      <c r="R69" t="n">
        <v>131.93</v>
      </c>
      <c r="S69" t="n">
        <v>104.26</v>
      </c>
      <c r="T69" t="n">
        <v>12881.69</v>
      </c>
      <c r="U69" t="n">
        <v>0.79</v>
      </c>
      <c r="V69" t="n">
        <v>0.9</v>
      </c>
      <c r="W69" t="n">
        <v>20.69</v>
      </c>
      <c r="X69" t="n">
        <v>0.78</v>
      </c>
      <c r="Y69" t="n">
        <v>1</v>
      </c>
      <c r="Z69" t="n">
        <v>10</v>
      </c>
      <c r="AA69" t="n">
        <v>1447.336088337931</v>
      </c>
      <c r="AB69" t="n">
        <v>1980.309088025729</v>
      </c>
      <c r="AC69" t="n">
        <v>1791.311168045814</v>
      </c>
      <c r="AD69" t="n">
        <v>1447336.088337931</v>
      </c>
      <c r="AE69" t="n">
        <v>1980309.088025729</v>
      </c>
      <c r="AF69" t="n">
        <v>2.434214623721449e-06</v>
      </c>
      <c r="AG69" t="n">
        <v>2.369583333333333</v>
      </c>
      <c r="AH69" t="n">
        <v>1791311.168045814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1.7589</v>
      </c>
      <c r="E70" t="n">
        <v>56.85</v>
      </c>
      <c r="F70" t="n">
        <v>53.34</v>
      </c>
      <c r="G70" t="n">
        <v>114.31</v>
      </c>
      <c r="H70" t="n">
        <v>1.51</v>
      </c>
      <c r="I70" t="n">
        <v>28</v>
      </c>
      <c r="J70" t="n">
        <v>212.25</v>
      </c>
      <c r="K70" t="n">
        <v>53.44</v>
      </c>
      <c r="L70" t="n">
        <v>18</v>
      </c>
      <c r="M70" t="n">
        <v>26</v>
      </c>
      <c r="N70" t="n">
        <v>45.82</v>
      </c>
      <c r="O70" t="n">
        <v>26412.11</v>
      </c>
      <c r="P70" t="n">
        <v>668.98</v>
      </c>
      <c r="Q70" t="n">
        <v>1367.15</v>
      </c>
      <c r="R70" t="n">
        <v>131.77</v>
      </c>
      <c r="S70" t="n">
        <v>104.26</v>
      </c>
      <c r="T70" t="n">
        <v>12803.37</v>
      </c>
      <c r="U70" t="n">
        <v>0.79</v>
      </c>
      <c r="V70" t="n">
        <v>0.9</v>
      </c>
      <c r="W70" t="n">
        <v>20.68</v>
      </c>
      <c r="X70" t="n">
        <v>0.77</v>
      </c>
      <c r="Y70" t="n">
        <v>1</v>
      </c>
      <c r="Z70" t="n">
        <v>10</v>
      </c>
      <c r="AA70" t="n">
        <v>1445.705732022563</v>
      </c>
      <c r="AB70" t="n">
        <v>1978.078362588798</v>
      </c>
      <c r="AC70" t="n">
        <v>1789.293339913741</v>
      </c>
      <c r="AD70" t="n">
        <v>1445705.732022563</v>
      </c>
      <c r="AE70" t="n">
        <v>1978078.362588798</v>
      </c>
      <c r="AF70" t="n">
        <v>2.435045271946572e-06</v>
      </c>
      <c r="AG70" t="n">
        <v>2.36875</v>
      </c>
      <c r="AH70" t="n">
        <v>1789293.339913741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1.7587</v>
      </c>
      <c r="E71" t="n">
        <v>56.86</v>
      </c>
      <c r="F71" t="n">
        <v>53.35</v>
      </c>
      <c r="G71" t="n">
        <v>114.32</v>
      </c>
      <c r="H71" t="n">
        <v>1.52</v>
      </c>
      <c r="I71" t="n">
        <v>28</v>
      </c>
      <c r="J71" t="n">
        <v>212.66</v>
      </c>
      <c r="K71" t="n">
        <v>53.44</v>
      </c>
      <c r="L71" t="n">
        <v>18.25</v>
      </c>
      <c r="M71" t="n">
        <v>26</v>
      </c>
      <c r="N71" t="n">
        <v>45.97</v>
      </c>
      <c r="O71" t="n">
        <v>26462</v>
      </c>
      <c r="P71" t="n">
        <v>667.62</v>
      </c>
      <c r="Q71" t="n">
        <v>1367.25</v>
      </c>
      <c r="R71" t="n">
        <v>131.57</v>
      </c>
      <c r="S71" t="n">
        <v>104.26</v>
      </c>
      <c r="T71" t="n">
        <v>12703.71</v>
      </c>
      <c r="U71" t="n">
        <v>0.79</v>
      </c>
      <c r="V71" t="n">
        <v>0.9</v>
      </c>
      <c r="W71" t="n">
        <v>20.69</v>
      </c>
      <c r="X71" t="n">
        <v>0.77</v>
      </c>
      <c r="Y71" t="n">
        <v>1</v>
      </c>
      <c r="Z71" t="n">
        <v>10</v>
      </c>
      <c r="AA71" t="n">
        <v>1444.095104595808</v>
      </c>
      <c r="AB71" t="n">
        <v>1975.874631087645</v>
      </c>
      <c r="AC71" t="n">
        <v>1787.299929454101</v>
      </c>
      <c r="AD71" t="n">
        <v>1444095.104595808</v>
      </c>
      <c r="AE71" t="n">
        <v>1975874.631087645</v>
      </c>
      <c r="AF71" t="n">
        <v>2.434768389204864e-06</v>
      </c>
      <c r="AG71" t="n">
        <v>2.369166666666667</v>
      </c>
      <c r="AH71" t="n">
        <v>1787299.929454101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1.76</v>
      </c>
      <c r="E72" t="n">
        <v>56.82</v>
      </c>
      <c r="F72" t="n">
        <v>53.34</v>
      </c>
      <c r="G72" t="n">
        <v>118.54</v>
      </c>
      <c r="H72" t="n">
        <v>1.54</v>
      </c>
      <c r="I72" t="n">
        <v>27</v>
      </c>
      <c r="J72" t="n">
        <v>213.06</v>
      </c>
      <c r="K72" t="n">
        <v>53.44</v>
      </c>
      <c r="L72" t="n">
        <v>18.5</v>
      </c>
      <c r="M72" t="n">
        <v>25</v>
      </c>
      <c r="N72" t="n">
        <v>46.13</v>
      </c>
      <c r="O72" t="n">
        <v>26511.94</v>
      </c>
      <c r="P72" t="n">
        <v>667.11</v>
      </c>
      <c r="Q72" t="n">
        <v>1367.15</v>
      </c>
      <c r="R72" t="n">
        <v>131.29</v>
      </c>
      <c r="S72" t="n">
        <v>104.26</v>
      </c>
      <c r="T72" t="n">
        <v>12564.33</v>
      </c>
      <c r="U72" t="n">
        <v>0.79</v>
      </c>
      <c r="V72" t="n">
        <v>0.9</v>
      </c>
      <c r="W72" t="n">
        <v>20.7</v>
      </c>
      <c r="X72" t="n">
        <v>0.77</v>
      </c>
      <c r="Y72" t="n">
        <v>1</v>
      </c>
      <c r="Z72" t="n">
        <v>10</v>
      </c>
      <c r="AA72" t="n">
        <v>1442.235439390697</v>
      </c>
      <c r="AB72" t="n">
        <v>1973.330155111373</v>
      </c>
      <c r="AC72" t="n">
        <v>1784.99829469381</v>
      </c>
      <c r="AD72" t="n">
        <v>1442235.439390697</v>
      </c>
      <c r="AE72" t="n">
        <v>1973330.155111373</v>
      </c>
      <c r="AF72" t="n">
        <v>2.436568127025963e-06</v>
      </c>
      <c r="AG72" t="n">
        <v>2.3675</v>
      </c>
      <c r="AH72" t="n">
        <v>1784998.29469381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1.7604</v>
      </c>
      <c r="E73" t="n">
        <v>56.81</v>
      </c>
      <c r="F73" t="n">
        <v>53.33</v>
      </c>
      <c r="G73" t="n">
        <v>118.52</v>
      </c>
      <c r="H73" t="n">
        <v>1.56</v>
      </c>
      <c r="I73" t="n">
        <v>27</v>
      </c>
      <c r="J73" t="n">
        <v>213.47</v>
      </c>
      <c r="K73" t="n">
        <v>53.44</v>
      </c>
      <c r="L73" t="n">
        <v>18.75</v>
      </c>
      <c r="M73" t="n">
        <v>25</v>
      </c>
      <c r="N73" t="n">
        <v>46.28</v>
      </c>
      <c r="O73" t="n">
        <v>26561.93</v>
      </c>
      <c r="P73" t="n">
        <v>664.51</v>
      </c>
      <c r="Q73" t="n">
        <v>1367.2</v>
      </c>
      <c r="R73" t="n">
        <v>130.92</v>
      </c>
      <c r="S73" t="n">
        <v>104.26</v>
      </c>
      <c r="T73" t="n">
        <v>12379.32</v>
      </c>
      <c r="U73" t="n">
        <v>0.8</v>
      </c>
      <c r="V73" t="n">
        <v>0.9</v>
      </c>
      <c r="W73" t="n">
        <v>20.69</v>
      </c>
      <c r="X73" t="n">
        <v>0.76</v>
      </c>
      <c r="Y73" t="n">
        <v>1</v>
      </c>
      <c r="Z73" t="n">
        <v>10</v>
      </c>
      <c r="AA73" t="n">
        <v>1438.24308010911</v>
      </c>
      <c r="AB73" t="n">
        <v>1967.867633011846</v>
      </c>
      <c r="AC73" t="n">
        <v>1780.057108036764</v>
      </c>
      <c r="AD73" t="n">
        <v>1438243.08010911</v>
      </c>
      <c r="AE73" t="n">
        <v>1967867.633011846</v>
      </c>
      <c r="AF73" t="n">
        <v>2.437121892509377e-06</v>
      </c>
      <c r="AG73" t="n">
        <v>2.367083333333333</v>
      </c>
      <c r="AH73" t="n">
        <v>1780057.108036764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1.7627</v>
      </c>
      <c r="E74" t="n">
        <v>56.73</v>
      </c>
      <c r="F74" t="n">
        <v>53.29</v>
      </c>
      <c r="G74" t="n">
        <v>122.99</v>
      </c>
      <c r="H74" t="n">
        <v>1.58</v>
      </c>
      <c r="I74" t="n">
        <v>26</v>
      </c>
      <c r="J74" t="n">
        <v>213.87</v>
      </c>
      <c r="K74" t="n">
        <v>53.44</v>
      </c>
      <c r="L74" t="n">
        <v>19</v>
      </c>
      <c r="M74" t="n">
        <v>24</v>
      </c>
      <c r="N74" t="n">
        <v>46.44</v>
      </c>
      <c r="O74" t="n">
        <v>26611.98</v>
      </c>
      <c r="P74" t="n">
        <v>662.28</v>
      </c>
      <c r="Q74" t="n">
        <v>1367.19</v>
      </c>
      <c r="R74" t="n">
        <v>129.8</v>
      </c>
      <c r="S74" t="n">
        <v>104.26</v>
      </c>
      <c r="T74" t="n">
        <v>11828.42</v>
      </c>
      <c r="U74" t="n">
        <v>0.8</v>
      </c>
      <c r="V74" t="n">
        <v>0.9</v>
      </c>
      <c r="W74" t="n">
        <v>20.69</v>
      </c>
      <c r="X74" t="n">
        <v>0.72</v>
      </c>
      <c r="Y74" t="n">
        <v>1</v>
      </c>
      <c r="Z74" t="n">
        <v>10</v>
      </c>
      <c r="AA74" t="n">
        <v>1432.930731820696</v>
      </c>
      <c r="AB74" t="n">
        <v>1960.599043719371</v>
      </c>
      <c r="AC74" t="n">
        <v>1773.482222704834</v>
      </c>
      <c r="AD74" t="n">
        <v>1432930.731820696</v>
      </c>
      <c r="AE74" t="n">
        <v>1960599.043719371</v>
      </c>
      <c r="AF74" t="n">
        <v>2.440306044039014e-06</v>
      </c>
      <c r="AG74" t="n">
        <v>2.36375</v>
      </c>
      <c r="AH74" t="n">
        <v>1773482.222704834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1.7628</v>
      </c>
      <c r="E75" t="n">
        <v>56.73</v>
      </c>
      <c r="F75" t="n">
        <v>53.29</v>
      </c>
      <c r="G75" t="n">
        <v>122.98</v>
      </c>
      <c r="H75" t="n">
        <v>1.6</v>
      </c>
      <c r="I75" t="n">
        <v>26</v>
      </c>
      <c r="J75" t="n">
        <v>214.28</v>
      </c>
      <c r="K75" t="n">
        <v>53.44</v>
      </c>
      <c r="L75" t="n">
        <v>19.25</v>
      </c>
      <c r="M75" t="n">
        <v>24</v>
      </c>
      <c r="N75" t="n">
        <v>46.6</v>
      </c>
      <c r="O75" t="n">
        <v>26662.08</v>
      </c>
      <c r="P75" t="n">
        <v>663.66</v>
      </c>
      <c r="Q75" t="n">
        <v>1367.22</v>
      </c>
      <c r="R75" t="n">
        <v>129.61</v>
      </c>
      <c r="S75" t="n">
        <v>104.26</v>
      </c>
      <c r="T75" t="n">
        <v>11729.76</v>
      </c>
      <c r="U75" t="n">
        <v>0.8</v>
      </c>
      <c r="V75" t="n">
        <v>0.9</v>
      </c>
      <c r="W75" t="n">
        <v>20.69</v>
      </c>
      <c r="X75" t="n">
        <v>0.72</v>
      </c>
      <c r="Y75" t="n">
        <v>1</v>
      </c>
      <c r="Z75" t="n">
        <v>10</v>
      </c>
      <c r="AA75" t="n">
        <v>1434.74424594996</v>
      </c>
      <c r="AB75" t="n">
        <v>1963.080373757628</v>
      </c>
      <c r="AC75" t="n">
        <v>1775.726738086808</v>
      </c>
      <c r="AD75" t="n">
        <v>1434744.245949961</v>
      </c>
      <c r="AE75" t="n">
        <v>1963080.373757628</v>
      </c>
      <c r="AF75" t="n">
        <v>2.440444485409867e-06</v>
      </c>
      <c r="AG75" t="n">
        <v>2.36375</v>
      </c>
      <c r="AH75" t="n">
        <v>1775726.738086808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1.7631</v>
      </c>
      <c r="E76" t="n">
        <v>56.72</v>
      </c>
      <c r="F76" t="n">
        <v>53.28</v>
      </c>
      <c r="G76" t="n">
        <v>122.96</v>
      </c>
      <c r="H76" t="n">
        <v>1.61</v>
      </c>
      <c r="I76" t="n">
        <v>26</v>
      </c>
      <c r="J76" t="n">
        <v>214.69</v>
      </c>
      <c r="K76" t="n">
        <v>53.44</v>
      </c>
      <c r="L76" t="n">
        <v>19.5</v>
      </c>
      <c r="M76" t="n">
        <v>24</v>
      </c>
      <c r="N76" t="n">
        <v>46.75</v>
      </c>
      <c r="O76" t="n">
        <v>26712.23</v>
      </c>
      <c r="P76" t="n">
        <v>661.92</v>
      </c>
      <c r="Q76" t="n">
        <v>1367.21</v>
      </c>
      <c r="R76" t="n">
        <v>129.57</v>
      </c>
      <c r="S76" t="n">
        <v>104.26</v>
      </c>
      <c r="T76" t="n">
        <v>11713.34</v>
      </c>
      <c r="U76" t="n">
        <v>0.8</v>
      </c>
      <c r="V76" t="n">
        <v>0.9</v>
      </c>
      <c r="W76" t="n">
        <v>20.68</v>
      </c>
      <c r="X76" t="n">
        <v>0.71</v>
      </c>
      <c r="Y76" t="n">
        <v>1</v>
      </c>
      <c r="Z76" t="n">
        <v>10</v>
      </c>
      <c r="AA76" t="n">
        <v>1432.019450174602</v>
      </c>
      <c r="AB76" t="n">
        <v>1959.352187968277</v>
      </c>
      <c r="AC76" t="n">
        <v>1772.354365116652</v>
      </c>
      <c r="AD76" t="n">
        <v>1432019.450174602</v>
      </c>
      <c r="AE76" t="n">
        <v>1959352.187968277</v>
      </c>
      <c r="AF76" t="n">
        <v>2.440859809522429e-06</v>
      </c>
      <c r="AG76" t="n">
        <v>2.363333333333333</v>
      </c>
      <c r="AH76" t="n">
        <v>1772354.365116652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1.7649</v>
      </c>
      <c r="E77" t="n">
        <v>56.66</v>
      </c>
      <c r="F77" t="n">
        <v>53.26</v>
      </c>
      <c r="G77" t="n">
        <v>127.83</v>
      </c>
      <c r="H77" t="n">
        <v>1.63</v>
      </c>
      <c r="I77" t="n">
        <v>25</v>
      </c>
      <c r="J77" t="n">
        <v>215.09</v>
      </c>
      <c r="K77" t="n">
        <v>53.44</v>
      </c>
      <c r="L77" t="n">
        <v>19.75</v>
      </c>
      <c r="M77" t="n">
        <v>23</v>
      </c>
      <c r="N77" t="n">
        <v>46.91</v>
      </c>
      <c r="O77" t="n">
        <v>26762.44</v>
      </c>
      <c r="P77" t="n">
        <v>659.98</v>
      </c>
      <c r="Q77" t="n">
        <v>1367.24</v>
      </c>
      <c r="R77" t="n">
        <v>128.87</v>
      </c>
      <c r="S77" t="n">
        <v>104.26</v>
      </c>
      <c r="T77" t="n">
        <v>11367.16</v>
      </c>
      <c r="U77" t="n">
        <v>0.8100000000000001</v>
      </c>
      <c r="V77" t="n">
        <v>0.9</v>
      </c>
      <c r="W77" t="n">
        <v>20.68</v>
      </c>
      <c r="X77" t="n">
        <v>0.6899999999999999</v>
      </c>
      <c r="Y77" t="n">
        <v>1</v>
      </c>
      <c r="Z77" t="n">
        <v>10</v>
      </c>
      <c r="AA77" t="n">
        <v>1427.713467779177</v>
      </c>
      <c r="AB77" t="n">
        <v>1953.460552888321</v>
      </c>
      <c r="AC77" t="n">
        <v>1767.025019419764</v>
      </c>
      <c r="AD77" t="n">
        <v>1427713.467779177</v>
      </c>
      <c r="AE77" t="n">
        <v>1953460.552888321</v>
      </c>
      <c r="AF77" t="n">
        <v>2.443351754197796e-06</v>
      </c>
      <c r="AG77" t="n">
        <v>2.360833333333333</v>
      </c>
      <c r="AH77" t="n">
        <v>1767025.019419764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1.7646</v>
      </c>
      <c r="E78" t="n">
        <v>56.67</v>
      </c>
      <c r="F78" t="n">
        <v>53.27</v>
      </c>
      <c r="G78" t="n">
        <v>127.85</v>
      </c>
      <c r="H78" t="n">
        <v>1.65</v>
      </c>
      <c r="I78" t="n">
        <v>25</v>
      </c>
      <c r="J78" t="n">
        <v>215.5</v>
      </c>
      <c r="K78" t="n">
        <v>53.44</v>
      </c>
      <c r="L78" t="n">
        <v>20</v>
      </c>
      <c r="M78" t="n">
        <v>23</v>
      </c>
      <c r="N78" t="n">
        <v>47.07</v>
      </c>
      <c r="O78" t="n">
        <v>26812.71</v>
      </c>
      <c r="P78" t="n">
        <v>660.03</v>
      </c>
      <c r="Q78" t="n">
        <v>1367.2</v>
      </c>
      <c r="R78" t="n">
        <v>129.07</v>
      </c>
      <c r="S78" t="n">
        <v>104.26</v>
      </c>
      <c r="T78" t="n">
        <v>11463.9</v>
      </c>
      <c r="U78" t="n">
        <v>0.8100000000000001</v>
      </c>
      <c r="V78" t="n">
        <v>0.9</v>
      </c>
      <c r="W78" t="n">
        <v>20.69</v>
      </c>
      <c r="X78" t="n">
        <v>0.6899999999999999</v>
      </c>
      <c r="Y78" t="n">
        <v>1</v>
      </c>
      <c r="Z78" t="n">
        <v>10</v>
      </c>
      <c r="AA78" t="n">
        <v>1428.118362453745</v>
      </c>
      <c r="AB78" t="n">
        <v>1954.014547644757</v>
      </c>
      <c r="AC78" t="n">
        <v>1767.526141694183</v>
      </c>
      <c r="AD78" t="n">
        <v>1428118.362453745</v>
      </c>
      <c r="AE78" t="n">
        <v>1954014.547644757</v>
      </c>
      <c r="AF78" t="n">
        <v>2.442936430085235e-06</v>
      </c>
      <c r="AG78" t="n">
        <v>2.36125</v>
      </c>
      <c r="AH78" t="n">
        <v>1767526.141694183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1.7647</v>
      </c>
      <c r="E79" t="n">
        <v>56.67</v>
      </c>
      <c r="F79" t="n">
        <v>53.27</v>
      </c>
      <c r="G79" t="n">
        <v>127.85</v>
      </c>
      <c r="H79" t="n">
        <v>1.67</v>
      </c>
      <c r="I79" t="n">
        <v>25</v>
      </c>
      <c r="J79" t="n">
        <v>215.91</v>
      </c>
      <c r="K79" t="n">
        <v>53.44</v>
      </c>
      <c r="L79" t="n">
        <v>20.25</v>
      </c>
      <c r="M79" t="n">
        <v>23</v>
      </c>
      <c r="N79" t="n">
        <v>47.23</v>
      </c>
      <c r="O79" t="n">
        <v>26863.02</v>
      </c>
      <c r="P79" t="n">
        <v>657.9</v>
      </c>
      <c r="Q79" t="n">
        <v>1367.22</v>
      </c>
      <c r="R79" t="n">
        <v>129.08</v>
      </c>
      <c r="S79" t="n">
        <v>104.26</v>
      </c>
      <c r="T79" t="n">
        <v>11470.16</v>
      </c>
      <c r="U79" t="n">
        <v>0.8100000000000001</v>
      </c>
      <c r="V79" t="n">
        <v>0.9</v>
      </c>
      <c r="W79" t="n">
        <v>20.68</v>
      </c>
      <c r="X79" t="n">
        <v>0.6899999999999999</v>
      </c>
      <c r="Y79" t="n">
        <v>1</v>
      </c>
      <c r="Z79" t="n">
        <v>10</v>
      </c>
      <c r="AA79" t="n">
        <v>1425.119487950693</v>
      </c>
      <c r="AB79" t="n">
        <v>1949.911355248675</v>
      </c>
      <c r="AC79" t="n">
        <v>1763.814552221517</v>
      </c>
      <c r="AD79" t="n">
        <v>1425119.487950693</v>
      </c>
      <c r="AE79" t="n">
        <v>1949911.355248675</v>
      </c>
      <c r="AF79" t="n">
        <v>2.443074871456089e-06</v>
      </c>
      <c r="AG79" t="n">
        <v>2.36125</v>
      </c>
      <c r="AH79" t="n">
        <v>1763814.552221517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1.7674</v>
      </c>
      <c r="E80" t="n">
        <v>56.58</v>
      </c>
      <c r="F80" t="n">
        <v>53.22</v>
      </c>
      <c r="G80" t="n">
        <v>133.04</v>
      </c>
      <c r="H80" t="n">
        <v>1.68</v>
      </c>
      <c r="I80" t="n">
        <v>24</v>
      </c>
      <c r="J80" t="n">
        <v>216.32</v>
      </c>
      <c r="K80" t="n">
        <v>53.44</v>
      </c>
      <c r="L80" t="n">
        <v>20.5</v>
      </c>
      <c r="M80" t="n">
        <v>22</v>
      </c>
      <c r="N80" t="n">
        <v>47.38</v>
      </c>
      <c r="O80" t="n">
        <v>26913.4</v>
      </c>
      <c r="P80" t="n">
        <v>655.75</v>
      </c>
      <c r="Q80" t="n">
        <v>1367.24</v>
      </c>
      <c r="R80" t="n">
        <v>127.45</v>
      </c>
      <c r="S80" t="n">
        <v>104.26</v>
      </c>
      <c r="T80" t="n">
        <v>10659.98</v>
      </c>
      <c r="U80" t="n">
        <v>0.82</v>
      </c>
      <c r="V80" t="n">
        <v>0.9</v>
      </c>
      <c r="W80" t="n">
        <v>20.68</v>
      </c>
      <c r="X80" t="n">
        <v>0.64</v>
      </c>
      <c r="Y80" t="n">
        <v>1</v>
      </c>
      <c r="Z80" t="n">
        <v>10</v>
      </c>
      <c r="AA80" t="n">
        <v>1419.533004454524</v>
      </c>
      <c r="AB80" t="n">
        <v>1942.26768207096</v>
      </c>
      <c r="AC80" t="n">
        <v>1756.900380483919</v>
      </c>
      <c r="AD80" t="n">
        <v>1419533.004454524</v>
      </c>
      <c r="AE80" t="n">
        <v>1942267.68207096</v>
      </c>
      <c r="AF80" t="n">
        <v>2.44681278846914e-06</v>
      </c>
      <c r="AG80" t="n">
        <v>2.3575</v>
      </c>
      <c r="AH80" t="n">
        <v>1756900.38048392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1.7669</v>
      </c>
      <c r="E81" t="n">
        <v>56.6</v>
      </c>
      <c r="F81" t="n">
        <v>53.24</v>
      </c>
      <c r="G81" t="n">
        <v>133.09</v>
      </c>
      <c r="H81" t="n">
        <v>1.7</v>
      </c>
      <c r="I81" t="n">
        <v>24</v>
      </c>
      <c r="J81" t="n">
        <v>216.73</v>
      </c>
      <c r="K81" t="n">
        <v>53.44</v>
      </c>
      <c r="L81" t="n">
        <v>20.75</v>
      </c>
      <c r="M81" t="n">
        <v>22</v>
      </c>
      <c r="N81" t="n">
        <v>47.54</v>
      </c>
      <c r="O81" t="n">
        <v>26963.82</v>
      </c>
      <c r="P81" t="n">
        <v>656.42</v>
      </c>
      <c r="Q81" t="n">
        <v>1367.26</v>
      </c>
      <c r="R81" t="n">
        <v>127.93</v>
      </c>
      <c r="S81" t="n">
        <v>104.26</v>
      </c>
      <c r="T81" t="n">
        <v>10901.75</v>
      </c>
      <c r="U81" t="n">
        <v>0.8100000000000001</v>
      </c>
      <c r="V81" t="n">
        <v>0.9</v>
      </c>
      <c r="W81" t="n">
        <v>20.68</v>
      </c>
      <c r="X81" t="n">
        <v>0.66</v>
      </c>
      <c r="Y81" t="n">
        <v>1</v>
      </c>
      <c r="Z81" t="n">
        <v>10</v>
      </c>
      <c r="AA81" t="n">
        <v>1421.040263044034</v>
      </c>
      <c r="AB81" t="n">
        <v>1944.329979768682</v>
      </c>
      <c r="AC81" t="n">
        <v>1758.765855383824</v>
      </c>
      <c r="AD81" t="n">
        <v>1421040.263044034</v>
      </c>
      <c r="AE81" t="n">
        <v>1944329.979768682</v>
      </c>
      <c r="AF81" t="n">
        <v>2.446120581614871e-06</v>
      </c>
      <c r="AG81" t="n">
        <v>2.358333333333333</v>
      </c>
      <c r="AH81" t="n">
        <v>1758765.855383824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1.7663</v>
      </c>
      <c r="E82" t="n">
        <v>56.61</v>
      </c>
      <c r="F82" t="n">
        <v>53.25</v>
      </c>
      <c r="G82" t="n">
        <v>133.13</v>
      </c>
      <c r="H82" t="n">
        <v>1.72</v>
      </c>
      <c r="I82" t="n">
        <v>24</v>
      </c>
      <c r="J82" t="n">
        <v>217.14</v>
      </c>
      <c r="K82" t="n">
        <v>53.44</v>
      </c>
      <c r="L82" t="n">
        <v>21</v>
      </c>
      <c r="M82" t="n">
        <v>22</v>
      </c>
      <c r="N82" t="n">
        <v>47.7</v>
      </c>
      <c r="O82" t="n">
        <v>27014.3</v>
      </c>
      <c r="P82" t="n">
        <v>656.65</v>
      </c>
      <c r="Q82" t="n">
        <v>1367.28</v>
      </c>
      <c r="R82" t="n">
        <v>128.58</v>
      </c>
      <c r="S82" t="n">
        <v>104.26</v>
      </c>
      <c r="T82" t="n">
        <v>11224.92</v>
      </c>
      <c r="U82" t="n">
        <v>0.8100000000000001</v>
      </c>
      <c r="V82" t="n">
        <v>0.9</v>
      </c>
      <c r="W82" t="n">
        <v>20.68</v>
      </c>
      <c r="X82" t="n">
        <v>0.68</v>
      </c>
      <c r="Y82" t="n">
        <v>1</v>
      </c>
      <c r="Z82" t="n">
        <v>10</v>
      </c>
      <c r="AA82" t="n">
        <v>1421.927377438015</v>
      </c>
      <c r="AB82" t="n">
        <v>1945.543768819253</v>
      </c>
      <c r="AC82" t="n">
        <v>1759.863802110972</v>
      </c>
      <c r="AD82" t="n">
        <v>1421927.377438015</v>
      </c>
      <c r="AE82" t="n">
        <v>1945543.768819252</v>
      </c>
      <c r="AF82" t="n">
        <v>2.445289933389749e-06</v>
      </c>
      <c r="AG82" t="n">
        <v>2.35875</v>
      </c>
      <c r="AH82" t="n">
        <v>1759863.802110972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1.7691</v>
      </c>
      <c r="E83" t="n">
        <v>56.53</v>
      </c>
      <c r="F83" t="n">
        <v>53.2</v>
      </c>
      <c r="G83" t="n">
        <v>138.79</v>
      </c>
      <c r="H83" t="n">
        <v>1.74</v>
      </c>
      <c r="I83" t="n">
        <v>23</v>
      </c>
      <c r="J83" t="n">
        <v>217.55</v>
      </c>
      <c r="K83" t="n">
        <v>53.44</v>
      </c>
      <c r="L83" t="n">
        <v>21.25</v>
      </c>
      <c r="M83" t="n">
        <v>21</v>
      </c>
      <c r="N83" t="n">
        <v>47.86</v>
      </c>
      <c r="O83" t="n">
        <v>27064.84</v>
      </c>
      <c r="P83" t="n">
        <v>653.33</v>
      </c>
      <c r="Q83" t="n">
        <v>1367.26</v>
      </c>
      <c r="R83" t="n">
        <v>126.95</v>
      </c>
      <c r="S83" t="n">
        <v>104.26</v>
      </c>
      <c r="T83" t="n">
        <v>10418.67</v>
      </c>
      <c r="U83" t="n">
        <v>0.82</v>
      </c>
      <c r="V83" t="n">
        <v>0.9</v>
      </c>
      <c r="W83" t="n">
        <v>20.68</v>
      </c>
      <c r="X83" t="n">
        <v>0.62</v>
      </c>
      <c r="Y83" t="n">
        <v>1</v>
      </c>
      <c r="Z83" t="n">
        <v>10</v>
      </c>
      <c r="AA83" t="n">
        <v>1414.676496776817</v>
      </c>
      <c r="AB83" t="n">
        <v>1935.622794012323</v>
      </c>
      <c r="AC83" t="n">
        <v>1750.88967121544</v>
      </c>
      <c r="AD83" t="n">
        <v>1414676.496776817</v>
      </c>
      <c r="AE83" t="n">
        <v>1935622.794012323</v>
      </c>
      <c r="AF83" t="n">
        <v>2.449166291773653e-06</v>
      </c>
      <c r="AG83" t="n">
        <v>2.355416666666667</v>
      </c>
      <c r="AH83" t="n">
        <v>1750889.67121544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1.7688</v>
      </c>
      <c r="E84" t="n">
        <v>56.53</v>
      </c>
      <c r="F84" t="n">
        <v>53.21</v>
      </c>
      <c r="G84" t="n">
        <v>138.81</v>
      </c>
      <c r="H84" t="n">
        <v>1.75</v>
      </c>
      <c r="I84" t="n">
        <v>23</v>
      </c>
      <c r="J84" t="n">
        <v>217.96</v>
      </c>
      <c r="K84" t="n">
        <v>53.44</v>
      </c>
      <c r="L84" t="n">
        <v>21.5</v>
      </c>
      <c r="M84" t="n">
        <v>21</v>
      </c>
      <c r="N84" t="n">
        <v>48.02</v>
      </c>
      <c r="O84" t="n">
        <v>27115.43</v>
      </c>
      <c r="P84" t="n">
        <v>653.8200000000001</v>
      </c>
      <c r="Q84" t="n">
        <v>1367.19</v>
      </c>
      <c r="R84" t="n">
        <v>127.2</v>
      </c>
      <c r="S84" t="n">
        <v>104.26</v>
      </c>
      <c r="T84" t="n">
        <v>10543.58</v>
      </c>
      <c r="U84" t="n">
        <v>0.82</v>
      </c>
      <c r="V84" t="n">
        <v>0.9</v>
      </c>
      <c r="W84" t="n">
        <v>20.68</v>
      </c>
      <c r="X84" t="n">
        <v>0.63</v>
      </c>
      <c r="Y84" t="n">
        <v>1</v>
      </c>
      <c r="Z84" t="n">
        <v>10</v>
      </c>
      <c r="AA84" t="n">
        <v>1415.675865962886</v>
      </c>
      <c r="AB84" t="n">
        <v>1936.99017502176</v>
      </c>
      <c r="AC84" t="n">
        <v>1752.126551300467</v>
      </c>
      <c r="AD84" t="n">
        <v>1415675.865962886</v>
      </c>
      <c r="AE84" t="n">
        <v>1936990.17502176</v>
      </c>
      <c r="AF84" t="n">
        <v>2.448750967661093e-06</v>
      </c>
      <c r="AG84" t="n">
        <v>2.355416666666667</v>
      </c>
      <c r="AH84" t="n">
        <v>1752126.551300467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1.7692</v>
      </c>
      <c r="E85" t="n">
        <v>56.52</v>
      </c>
      <c r="F85" t="n">
        <v>53.2</v>
      </c>
      <c r="G85" t="n">
        <v>138.78</v>
      </c>
      <c r="H85" t="n">
        <v>1.77</v>
      </c>
      <c r="I85" t="n">
        <v>23</v>
      </c>
      <c r="J85" t="n">
        <v>218.37</v>
      </c>
      <c r="K85" t="n">
        <v>53.44</v>
      </c>
      <c r="L85" t="n">
        <v>21.75</v>
      </c>
      <c r="M85" t="n">
        <v>21</v>
      </c>
      <c r="N85" t="n">
        <v>48.18</v>
      </c>
      <c r="O85" t="n">
        <v>27166.08</v>
      </c>
      <c r="P85" t="n">
        <v>652.4</v>
      </c>
      <c r="Q85" t="n">
        <v>1367.2</v>
      </c>
      <c r="R85" t="n">
        <v>126.73</v>
      </c>
      <c r="S85" t="n">
        <v>104.26</v>
      </c>
      <c r="T85" t="n">
        <v>10304.5</v>
      </c>
      <c r="U85" t="n">
        <v>0.82</v>
      </c>
      <c r="V85" t="n">
        <v>0.9</v>
      </c>
      <c r="W85" t="n">
        <v>20.68</v>
      </c>
      <c r="X85" t="n">
        <v>0.62</v>
      </c>
      <c r="Y85" t="n">
        <v>1</v>
      </c>
      <c r="Z85" t="n">
        <v>10</v>
      </c>
      <c r="AA85" t="n">
        <v>1413.322484420112</v>
      </c>
      <c r="AB85" t="n">
        <v>1933.770174571071</v>
      </c>
      <c r="AC85" t="n">
        <v>1749.213863173493</v>
      </c>
      <c r="AD85" t="n">
        <v>1413322.484420113</v>
      </c>
      <c r="AE85" t="n">
        <v>1933770.174571071</v>
      </c>
      <c r="AF85" t="n">
        <v>2.449304733144508e-06</v>
      </c>
      <c r="AG85" t="n">
        <v>2.355</v>
      </c>
      <c r="AH85" t="n">
        <v>1749213.863173493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1.7683</v>
      </c>
      <c r="E86" t="n">
        <v>56.55</v>
      </c>
      <c r="F86" t="n">
        <v>53.23</v>
      </c>
      <c r="G86" t="n">
        <v>138.86</v>
      </c>
      <c r="H86" t="n">
        <v>1.79</v>
      </c>
      <c r="I86" t="n">
        <v>23</v>
      </c>
      <c r="J86" t="n">
        <v>218.78</v>
      </c>
      <c r="K86" t="n">
        <v>53.44</v>
      </c>
      <c r="L86" t="n">
        <v>22</v>
      </c>
      <c r="M86" t="n">
        <v>21</v>
      </c>
      <c r="N86" t="n">
        <v>48.34</v>
      </c>
      <c r="O86" t="n">
        <v>27216.79</v>
      </c>
      <c r="P86" t="n">
        <v>650.62</v>
      </c>
      <c r="Q86" t="n">
        <v>1367.22</v>
      </c>
      <c r="R86" t="n">
        <v>127.92</v>
      </c>
      <c r="S86" t="n">
        <v>104.26</v>
      </c>
      <c r="T86" t="n">
        <v>10899.12</v>
      </c>
      <c r="U86" t="n">
        <v>0.82</v>
      </c>
      <c r="V86" t="n">
        <v>0.9</v>
      </c>
      <c r="W86" t="n">
        <v>20.68</v>
      </c>
      <c r="X86" t="n">
        <v>0.65</v>
      </c>
      <c r="Y86" t="n">
        <v>1</v>
      </c>
      <c r="Z86" t="n">
        <v>10</v>
      </c>
      <c r="AA86" t="n">
        <v>1411.887537755363</v>
      </c>
      <c r="AB86" t="n">
        <v>1931.806817238982</v>
      </c>
      <c r="AC86" t="n">
        <v>1747.437885909589</v>
      </c>
      <c r="AD86" t="n">
        <v>1411887.537755363</v>
      </c>
      <c r="AE86" t="n">
        <v>1931806.817238982</v>
      </c>
      <c r="AF86" t="n">
        <v>2.448058760806823e-06</v>
      </c>
      <c r="AG86" t="n">
        <v>2.35625</v>
      </c>
      <c r="AH86" t="n">
        <v>1747437.885909589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1.7713</v>
      </c>
      <c r="E87" t="n">
        <v>56.46</v>
      </c>
      <c r="F87" t="n">
        <v>53.17</v>
      </c>
      <c r="G87" t="n">
        <v>145.01</v>
      </c>
      <c r="H87" t="n">
        <v>1.8</v>
      </c>
      <c r="I87" t="n">
        <v>22</v>
      </c>
      <c r="J87" t="n">
        <v>219.19</v>
      </c>
      <c r="K87" t="n">
        <v>53.44</v>
      </c>
      <c r="L87" t="n">
        <v>22.25</v>
      </c>
      <c r="M87" t="n">
        <v>20</v>
      </c>
      <c r="N87" t="n">
        <v>48.51</v>
      </c>
      <c r="O87" t="n">
        <v>27267.55</v>
      </c>
      <c r="P87" t="n">
        <v>649.4400000000001</v>
      </c>
      <c r="Q87" t="n">
        <v>1367.17</v>
      </c>
      <c r="R87" t="n">
        <v>125.77</v>
      </c>
      <c r="S87" t="n">
        <v>104.26</v>
      </c>
      <c r="T87" t="n">
        <v>9832.690000000001</v>
      </c>
      <c r="U87" t="n">
        <v>0.83</v>
      </c>
      <c r="V87" t="n">
        <v>0.9</v>
      </c>
      <c r="W87" t="n">
        <v>20.68</v>
      </c>
      <c r="X87" t="n">
        <v>0.59</v>
      </c>
      <c r="Y87" t="n">
        <v>1</v>
      </c>
      <c r="Z87" t="n">
        <v>10</v>
      </c>
      <c r="AA87" t="n">
        <v>1407.329464572807</v>
      </c>
      <c r="AB87" t="n">
        <v>1925.570260422611</v>
      </c>
      <c r="AC87" t="n">
        <v>1741.796537322711</v>
      </c>
      <c r="AD87" t="n">
        <v>1407329.464572807</v>
      </c>
      <c r="AE87" t="n">
        <v>1925570.260422611</v>
      </c>
      <c r="AF87" t="n">
        <v>2.452212001932436e-06</v>
      </c>
      <c r="AG87" t="n">
        <v>2.3525</v>
      </c>
      <c r="AH87" t="n">
        <v>1741796.537322711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1.7714</v>
      </c>
      <c r="E88" t="n">
        <v>56.45</v>
      </c>
      <c r="F88" t="n">
        <v>53.17</v>
      </c>
      <c r="G88" t="n">
        <v>145</v>
      </c>
      <c r="H88" t="n">
        <v>1.82</v>
      </c>
      <c r="I88" t="n">
        <v>22</v>
      </c>
      <c r="J88" t="n">
        <v>219.6</v>
      </c>
      <c r="K88" t="n">
        <v>53.44</v>
      </c>
      <c r="L88" t="n">
        <v>22.5</v>
      </c>
      <c r="M88" t="n">
        <v>20</v>
      </c>
      <c r="N88" t="n">
        <v>48.67</v>
      </c>
      <c r="O88" t="n">
        <v>27318.36</v>
      </c>
      <c r="P88" t="n">
        <v>649.01</v>
      </c>
      <c r="Q88" t="n">
        <v>1367.18</v>
      </c>
      <c r="R88" t="n">
        <v>125.67</v>
      </c>
      <c r="S88" t="n">
        <v>104.26</v>
      </c>
      <c r="T88" t="n">
        <v>9780.48</v>
      </c>
      <c r="U88" t="n">
        <v>0.83</v>
      </c>
      <c r="V88" t="n">
        <v>0.9</v>
      </c>
      <c r="W88" t="n">
        <v>20.68</v>
      </c>
      <c r="X88" t="n">
        <v>0.59</v>
      </c>
      <c r="Y88" t="n">
        <v>1</v>
      </c>
      <c r="Z88" t="n">
        <v>10</v>
      </c>
      <c r="AA88" t="n">
        <v>1406.660235993616</v>
      </c>
      <c r="AB88" t="n">
        <v>1924.654592356281</v>
      </c>
      <c r="AC88" t="n">
        <v>1740.968259331483</v>
      </c>
      <c r="AD88" t="n">
        <v>1406660.235993616</v>
      </c>
      <c r="AE88" t="n">
        <v>1924654.592356281</v>
      </c>
      <c r="AF88" t="n">
        <v>2.45235044330329e-06</v>
      </c>
      <c r="AG88" t="n">
        <v>2.352083333333333</v>
      </c>
      <c r="AH88" t="n">
        <v>1740968.259331483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1.771</v>
      </c>
      <c r="E89" t="n">
        <v>56.47</v>
      </c>
      <c r="F89" t="n">
        <v>53.18</v>
      </c>
      <c r="G89" t="n">
        <v>145.03</v>
      </c>
      <c r="H89" t="n">
        <v>1.84</v>
      </c>
      <c r="I89" t="n">
        <v>22</v>
      </c>
      <c r="J89" t="n">
        <v>220.01</v>
      </c>
      <c r="K89" t="n">
        <v>53.44</v>
      </c>
      <c r="L89" t="n">
        <v>22.75</v>
      </c>
      <c r="M89" t="n">
        <v>20</v>
      </c>
      <c r="N89" t="n">
        <v>48.83</v>
      </c>
      <c r="O89" t="n">
        <v>27369.23</v>
      </c>
      <c r="P89" t="n">
        <v>648.1799999999999</v>
      </c>
      <c r="Q89" t="n">
        <v>1367.2</v>
      </c>
      <c r="R89" t="n">
        <v>125.95</v>
      </c>
      <c r="S89" t="n">
        <v>104.26</v>
      </c>
      <c r="T89" t="n">
        <v>9922.040000000001</v>
      </c>
      <c r="U89" t="n">
        <v>0.83</v>
      </c>
      <c r="V89" t="n">
        <v>0.9</v>
      </c>
      <c r="W89" t="n">
        <v>20.68</v>
      </c>
      <c r="X89" t="n">
        <v>0.6</v>
      </c>
      <c r="Y89" t="n">
        <v>1</v>
      </c>
      <c r="Z89" t="n">
        <v>10</v>
      </c>
      <c r="AA89" t="n">
        <v>1405.940409035502</v>
      </c>
      <c r="AB89" t="n">
        <v>1923.669693355666</v>
      </c>
      <c r="AC89" t="n">
        <v>1740.077357709172</v>
      </c>
      <c r="AD89" t="n">
        <v>1405940.409035502</v>
      </c>
      <c r="AE89" t="n">
        <v>1923669.693355666</v>
      </c>
      <c r="AF89" t="n">
        <v>2.451796677819875e-06</v>
      </c>
      <c r="AG89" t="n">
        <v>2.352916666666667</v>
      </c>
      <c r="AH89" t="n">
        <v>1740077.357709172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1.7709</v>
      </c>
      <c r="E90" t="n">
        <v>56.47</v>
      </c>
      <c r="F90" t="n">
        <v>53.18</v>
      </c>
      <c r="G90" t="n">
        <v>145.04</v>
      </c>
      <c r="H90" t="n">
        <v>1.85</v>
      </c>
      <c r="I90" t="n">
        <v>22</v>
      </c>
      <c r="J90" t="n">
        <v>220.43</v>
      </c>
      <c r="K90" t="n">
        <v>53.44</v>
      </c>
      <c r="L90" t="n">
        <v>23</v>
      </c>
      <c r="M90" t="n">
        <v>20</v>
      </c>
      <c r="N90" t="n">
        <v>48.99</v>
      </c>
      <c r="O90" t="n">
        <v>27420.16</v>
      </c>
      <c r="P90" t="n">
        <v>645.5700000000001</v>
      </c>
      <c r="Q90" t="n">
        <v>1367.25</v>
      </c>
      <c r="R90" t="n">
        <v>126.25</v>
      </c>
      <c r="S90" t="n">
        <v>104.26</v>
      </c>
      <c r="T90" t="n">
        <v>10071.89</v>
      </c>
      <c r="U90" t="n">
        <v>0.83</v>
      </c>
      <c r="V90" t="n">
        <v>0.9</v>
      </c>
      <c r="W90" t="n">
        <v>20.68</v>
      </c>
      <c r="X90" t="n">
        <v>0.6</v>
      </c>
      <c r="Y90" t="n">
        <v>1</v>
      </c>
      <c r="Z90" t="n">
        <v>10</v>
      </c>
      <c r="AA90" t="n">
        <v>1402.453770250751</v>
      </c>
      <c r="AB90" t="n">
        <v>1918.899120350722</v>
      </c>
      <c r="AC90" t="n">
        <v>1735.762081496279</v>
      </c>
      <c r="AD90" t="n">
        <v>1402453.770250751</v>
      </c>
      <c r="AE90" t="n">
        <v>1918899.120350722</v>
      </c>
      <c r="AF90" t="n">
        <v>2.451658236449021e-06</v>
      </c>
      <c r="AG90" t="n">
        <v>2.352916666666667</v>
      </c>
      <c r="AH90" t="n">
        <v>1735762.081496279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1.7735</v>
      </c>
      <c r="E91" t="n">
        <v>56.39</v>
      </c>
      <c r="F91" t="n">
        <v>53.13</v>
      </c>
      <c r="G91" t="n">
        <v>151.81</v>
      </c>
      <c r="H91" t="n">
        <v>1.87</v>
      </c>
      <c r="I91" t="n">
        <v>21</v>
      </c>
      <c r="J91" t="n">
        <v>220.84</v>
      </c>
      <c r="K91" t="n">
        <v>53.44</v>
      </c>
      <c r="L91" t="n">
        <v>23.25</v>
      </c>
      <c r="M91" t="n">
        <v>19</v>
      </c>
      <c r="N91" t="n">
        <v>49.16</v>
      </c>
      <c r="O91" t="n">
        <v>27471.15</v>
      </c>
      <c r="P91" t="n">
        <v>644.01</v>
      </c>
      <c r="Q91" t="n">
        <v>1367.21</v>
      </c>
      <c r="R91" t="n">
        <v>124.55</v>
      </c>
      <c r="S91" t="n">
        <v>104.26</v>
      </c>
      <c r="T91" t="n">
        <v>9226.959999999999</v>
      </c>
      <c r="U91" t="n">
        <v>0.84</v>
      </c>
      <c r="V91" t="n">
        <v>0.9</v>
      </c>
      <c r="W91" t="n">
        <v>20.68</v>
      </c>
      <c r="X91" t="n">
        <v>0.5600000000000001</v>
      </c>
      <c r="Y91" t="n">
        <v>1</v>
      </c>
      <c r="Z91" t="n">
        <v>10</v>
      </c>
      <c r="AA91" t="n">
        <v>1397.807130202901</v>
      </c>
      <c r="AB91" t="n">
        <v>1912.541382441963</v>
      </c>
      <c r="AC91" t="n">
        <v>1730.011117170391</v>
      </c>
      <c r="AD91" t="n">
        <v>1397807.130202901</v>
      </c>
      <c r="AE91" t="n">
        <v>1912541.382441963</v>
      </c>
      <c r="AF91" t="n">
        <v>2.455257712091219e-06</v>
      </c>
      <c r="AG91" t="n">
        <v>2.349583333333333</v>
      </c>
      <c r="AH91" t="n">
        <v>1730011.117170391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1.7734</v>
      </c>
      <c r="E92" t="n">
        <v>56.39</v>
      </c>
      <c r="F92" t="n">
        <v>53.14</v>
      </c>
      <c r="G92" t="n">
        <v>151.82</v>
      </c>
      <c r="H92" t="n">
        <v>1.89</v>
      </c>
      <c r="I92" t="n">
        <v>21</v>
      </c>
      <c r="J92" t="n">
        <v>221.25</v>
      </c>
      <c r="K92" t="n">
        <v>53.44</v>
      </c>
      <c r="L92" t="n">
        <v>23.5</v>
      </c>
      <c r="M92" t="n">
        <v>19</v>
      </c>
      <c r="N92" t="n">
        <v>49.32</v>
      </c>
      <c r="O92" t="n">
        <v>27522.19</v>
      </c>
      <c r="P92" t="n">
        <v>644.52</v>
      </c>
      <c r="Q92" t="n">
        <v>1367.22</v>
      </c>
      <c r="R92" t="n">
        <v>124.74</v>
      </c>
      <c r="S92" t="n">
        <v>104.26</v>
      </c>
      <c r="T92" t="n">
        <v>9322.5</v>
      </c>
      <c r="U92" t="n">
        <v>0.84</v>
      </c>
      <c r="V92" t="n">
        <v>0.9</v>
      </c>
      <c r="W92" t="n">
        <v>20.68</v>
      </c>
      <c r="X92" t="n">
        <v>0.5600000000000001</v>
      </c>
      <c r="Y92" t="n">
        <v>1</v>
      </c>
      <c r="Z92" t="n">
        <v>10</v>
      </c>
      <c r="AA92" t="n">
        <v>1398.67341353718</v>
      </c>
      <c r="AB92" t="n">
        <v>1913.726669517647</v>
      </c>
      <c r="AC92" t="n">
        <v>1731.083282111132</v>
      </c>
      <c r="AD92" t="n">
        <v>1398673.41353718</v>
      </c>
      <c r="AE92" t="n">
        <v>1913726.669517647</v>
      </c>
      <c r="AF92" t="n">
        <v>2.455119270720365e-06</v>
      </c>
      <c r="AG92" t="n">
        <v>2.349583333333333</v>
      </c>
      <c r="AH92" t="n">
        <v>1731083.282111132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1.7733</v>
      </c>
      <c r="E93" t="n">
        <v>56.39</v>
      </c>
      <c r="F93" t="n">
        <v>53.14</v>
      </c>
      <c r="G93" t="n">
        <v>151.83</v>
      </c>
      <c r="H93" t="n">
        <v>1.9</v>
      </c>
      <c r="I93" t="n">
        <v>21</v>
      </c>
      <c r="J93" t="n">
        <v>221.67</v>
      </c>
      <c r="K93" t="n">
        <v>53.44</v>
      </c>
      <c r="L93" t="n">
        <v>23.75</v>
      </c>
      <c r="M93" t="n">
        <v>19</v>
      </c>
      <c r="N93" t="n">
        <v>49.48</v>
      </c>
      <c r="O93" t="n">
        <v>27573.29</v>
      </c>
      <c r="P93" t="n">
        <v>642.72</v>
      </c>
      <c r="Q93" t="n">
        <v>1367.27</v>
      </c>
      <c r="R93" t="n">
        <v>124.96</v>
      </c>
      <c r="S93" t="n">
        <v>104.26</v>
      </c>
      <c r="T93" t="n">
        <v>9431.57</v>
      </c>
      <c r="U93" t="n">
        <v>0.83</v>
      </c>
      <c r="V93" t="n">
        <v>0.9</v>
      </c>
      <c r="W93" t="n">
        <v>20.68</v>
      </c>
      <c r="X93" t="n">
        <v>0.57</v>
      </c>
      <c r="Y93" t="n">
        <v>1</v>
      </c>
      <c r="Z93" t="n">
        <v>10</v>
      </c>
      <c r="AA93" t="n">
        <v>1396.295864888193</v>
      </c>
      <c r="AB93" t="n">
        <v>1910.473602566059</v>
      </c>
      <c r="AC93" t="n">
        <v>1728.140683303695</v>
      </c>
      <c r="AD93" t="n">
        <v>1396295.864888193</v>
      </c>
      <c r="AE93" t="n">
        <v>1910473.602566059</v>
      </c>
      <c r="AF93" t="n">
        <v>2.454980829349511e-06</v>
      </c>
      <c r="AG93" t="n">
        <v>2.349583333333333</v>
      </c>
      <c r="AH93" t="n">
        <v>1728140.683303695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1.7734</v>
      </c>
      <c r="E94" t="n">
        <v>56.39</v>
      </c>
      <c r="F94" t="n">
        <v>53.14</v>
      </c>
      <c r="G94" t="n">
        <v>151.82</v>
      </c>
      <c r="H94" t="n">
        <v>1.92</v>
      </c>
      <c r="I94" t="n">
        <v>21</v>
      </c>
      <c r="J94" t="n">
        <v>222.08</v>
      </c>
      <c r="K94" t="n">
        <v>53.44</v>
      </c>
      <c r="L94" t="n">
        <v>24</v>
      </c>
      <c r="M94" t="n">
        <v>19</v>
      </c>
      <c r="N94" t="n">
        <v>49.65</v>
      </c>
      <c r="O94" t="n">
        <v>27624.44</v>
      </c>
      <c r="P94" t="n">
        <v>639.61</v>
      </c>
      <c r="Q94" t="n">
        <v>1367.13</v>
      </c>
      <c r="R94" t="n">
        <v>124.83</v>
      </c>
      <c r="S94" t="n">
        <v>104.26</v>
      </c>
      <c r="T94" t="n">
        <v>9365.57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1391.976919279128</v>
      </c>
      <c r="AB94" t="n">
        <v>1904.564230645304</v>
      </c>
      <c r="AC94" t="n">
        <v>1722.795293545201</v>
      </c>
      <c r="AD94" t="n">
        <v>1391976.919279128</v>
      </c>
      <c r="AE94" t="n">
        <v>1904564.230645304</v>
      </c>
      <c r="AF94" t="n">
        <v>2.455119270720365e-06</v>
      </c>
      <c r="AG94" t="n">
        <v>2.349583333333333</v>
      </c>
      <c r="AH94" t="n">
        <v>1722795.293545201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1.7755</v>
      </c>
      <c r="E95" t="n">
        <v>56.32</v>
      </c>
      <c r="F95" t="n">
        <v>53.11</v>
      </c>
      <c r="G95" t="n">
        <v>159.33</v>
      </c>
      <c r="H95" t="n">
        <v>1.94</v>
      </c>
      <c r="I95" t="n">
        <v>20</v>
      </c>
      <c r="J95" t="n">
        <v>222.5</v>
      </c>
      <c r="K95" t="n">
        <v>53.44</v>
      </c>
      <c r="L95" t="n">
        <v>24.25</v>
      </c>
      <c r="M95" t="n">
        <v>18</v>
      </c>
      <c r="N95" t="n">
        <v>49.81</v>
      </c>
      <c r="O95" t="n">
        <v>27675.78</v>
      </c>
      <c r="P95" t="n">
        <v>640.0700000000001</v>
      </c>
      <c r="Q95" t="n">
        <v>1367.25</v>
      </c>
      <c r="R95" t="n">
        <v>123.81</v>
      </c>
      <c r="S95" t="n">
        <v>104.26</v>
      </c>
      <c r="T95" t="n">
        <v>8860.690000000001</v>
      </c>
      <c r="U95" t="n">
        <v>0.84</v>
      </c>
      <c r="V95" t="n">
        <v>0.9</v>
      </c>
      <c r="W95" t="n">
        <v>20.68</v>
      </c>
      <c r="X95" t="n">
        <v>0.54</v>
      </c>
      <c r="Y95" t="n">
        <v>1</v>
      </c>
      <c r="Z95" t="n">
        <v>10</v>
      </c>
      <c r="AA95" t="n">
        <v>1390.678022458541</v>
      </c>
      <c r="AB95" t="n">
        <v>1902.787022712093</v>
      </c>
      <c r="AC95" t="n">
        <v>1721.18769984281</v>
      </c>
      <c r="AD95" t="n">
        <v>1390678.022458541</v>
      </c>
      <c r="AE95" t="n">
        <v>1902787.022712093</v>
      </c>
      <c r="AF95" t="n">
        <v>2.458026539508293e-06</v>
      </c>
      <c r="AG95" t="n">
        <v>2.346666666666667</v>
      </c>
      <c r="AH95" t="n">
        <v>1721187.69984281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1.7756</v>
      </c>
      <c r="E96" t="n">
        <v>56.32</v>
      </c>
      <c r="F96" t="n">
        <v>53.1</v>
      </c>
      <c r="G96" t="n">
        <v>159.31</v>
      </c>
      <c r="H96" t="n">
        <v>1.95</v>
      </c>
      <c r="I96" t="n">
        <v>20</v>
      </c>
      <c r="J96" t="n">
        <v>222.92</v>
      </c>
      <c r="K96" t="n">
        <v>53.44</v>
      </c>
      <c r="L96" t="n">
        <v>24.5</v>
      </c>
      <c r="M96" t="n">
        <v>18</v>
      </c>
      <c r="N96" t="n">
        <v>49.98</v>
      </c>
      <c r="O96" t="n">
        <v>27727.05</v>
      </c>
      <c r="P96" t="n">
        <v>641.33</v>
      </c>
      <c r="Q96" t="n">
        <v>1367.2</v>
      </c>
      <c r="R96" t="n">
        <v>123.79</v>
      </c>
      <c r="S96" t="n">
        <v>104.26</v>
      </c>
      <c r="T96" t="n">
        <v>8853.67</v>
      </c>
      <c r="U96" t="n">
        <v>0.84</v>
      </c>
      <c r="V96" t="n">
        <v>0.9</v>
      </c>
      <c r="W96" t="n">
        <v>20.67</v>
      </c>
      <c r="X96" t="n">
        <v>0.53</v>
      </c>
      <c r="Y96" t="n">
        <v>1</v>
      </c>
      <c r="Z96" t="n">
        <v>10</v>
      </c>
      <c r="AA96" t="n">
        <v>1392.224232547623</v>
      </c>
      <c r="AB96" t="n">
        <v>1904.902615569949</v>
      </c>
      <c r="AC96" t="n">
        <v>1723.101383487565</v>
      </c>
      <c r="AD96" t="n">
        <v>1392224.232547623</v>
      </c>
      <c r="AE96" t="n">
        <v>1904902.615569949</v>
      </c>
      <c r="AF96" t="n">
        <v>2.458164980879147e-06</v>
      </c>
      <c r="AG96" t="n">
        <v>2.346666666666667</v>
      </c>
      <c r="AH96" t="n">
        <v>1723101.383487565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1.7754</v>
      </c>
      <c r="E97" t="n">
        <v>56.32</v>
      </c>
      <c r="F97" t="n">
        <v>53.11</v>
      </c>
      <c r="G97" t="n">
        <v>159.33</v>
      </c>
      <c r="H97" t="n">
        <v>1.97</v>
      </c>
      <c r="I97" t="n">
        <v>20</v>
      </c>
      <c r="J97" t="n">
        <v>223.33</v>
      </c>
      <c r="K97" t="n">
        <v>53.44</v>
      </c>
      <c r="L97" t="n">
        <v>24.75</v>
      </c>
      <c r="M97" t="n">
        <v>18</v>
      </c>
      <c r="N97" t="n">
        <v>50.15</v>
      </c>
      <c r="O97" t="n">
        <v>27778.39</v>
      </c>
      <c r="P97" t="n">
        <v>640.55</v>
      </c>
      <c r="Q97" t="n">
        <v>1367.23</v>
      </c>
      <c r="R97" t="n">
        <v>123.95</v>
      </c>
      <c r="S97" t="n">
        <v>104.26</v>
      </c>
      <c r="T97" t="n">
        <v>8933.610000000001</v>
      </c>
      <c r="U97" t="n">
        <v>0.84</v>
      </c>
      <c r="V97" t="n">
        <v>0.9</v>
      </c>
      <c r="W97" t="n">
        <v>20.67</v>
      </c>
      <c r="X97" t="n">
        <v>0.53</v>
      </c>
      <c r="Y97" t="n">
        <v>1</v>
      </c>
      <c r="Z97" t="n">
        <v>10</v>
      </c>
      <c r="AA97" t="n">
        <v>1391.408908047006</v>
      </c>
      <c r="AB97" t="n">
        <v>1903.787052618627</v>
      </c>
      <c r="AC97" t="n">
        <v>1722.092288298614</v>
      </c>
      <c r="AD97" t="n">
        <v>1391408.908047006</v>
      </c>
      <c r="AE97" t="n">
        <v>1903787.052618627</v>
      </c>
      <c r="AF97" t="n">
        <v>2.45788809813744e-06</v>
      </c>
      <c r="AG97" t="n">
        <v>2.346666666666667</v>
      </c>
      <c r="AH97" t="n">
        <v>1722092.288298614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1.7753</v>
      </c>
      <c r="E98" t="n">
        <v>56.33</v>
      </c>
      <c r="F98" t="n">
        <v>53.12</v>
      </c>
      <c r="G98" t="n">
        <v>159.35</v>
      </c>
      <c r="H98" t="n">
        <v>1.99</v>
      </c>
      <c r="I98" t="n">
        <v>20</v>
      </c>
      <c r="J98" t="n">
        <v>223.75</v>
      </c>
      <c r="K98" t="n">
        <v>53.44</v>
      </c>
      <c r="L98" t="n">
        <v>25</v>
      </c>
      <c r="M98" t="n">
        <v>18</v>
      </c>
      <c r="N98" t="n">
        <v>50.31</v>
      </c>
      <c r="O98" t="n">
        <v>27829.77</v>
      </c>
      <c r="P98" t="n">
        <v>638.64</v>
      </c>
      <c r="Q98" t="n">
        <v>1367.32</v>
      </c>
      <c r="R98" t="n">
        <v>124.01</v>
      </c>
      <c r="S98" t="n">
        <v>104.26</v>
      </c>
      <c r="T98" t="n">
        <v>8960.32</v>
      </c>
      <c r="U98" t="n">
        <v>0.84</v>
      </c>
      <c r="V98" t="n">
        <v>0.9</v>
      </c>
      <c r="W98" t="n">
        <v>20.67</v>
      </c>
      <c r="X98" t="n">
        <v>0.54</v>
      </c>
      <c r="Y98" t="n">
        <v>1</v>
      </c>
      <c r="Z98" t="n">
        <v>10</v>
      </c>
      <c r="AA98" t="n">
        <v>1388.980950475695</v>
      </c>
      <c r="AB98" t="n">
        <v>1900.465013955632</v>
      </c>
      <c r="AC98" t="n">
        <v>1719.087300343105</v>
      </c>
      <c r="AD98" t="n">
        <v>1388980.950475695</v>
      </c>
      <c r="AE98" t="n">
        <v>1900465.013955632</v>
      </c>
      <c r="AF98" t="n">
        <v>2.457749656766586e-06</v>
      </c>
      <c r="AG98" t="n">
        <v>2.347083333333333</v>
      </c>
      <c r="AH98" t="n">
        <v>1719087.300343105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1.7772</v>
      </c>
      <c r="E99" t="n">
        <v>56.27</v>
      </c>
      <c r="F99" t="n">
        <v>53.09</v>
      </c>
      <c r="G99" t="n">
        <v>167.66</v>
      </c>
      <c r="H99" t="n">
        <v>2</v>
      </c>
      <c r="I99" t="n">
        <v>19</v>
      </c>
      <c r="J99" t="n">
        <v>224.17</v>
      </c>
      <c r="K99" t="n">
        <v>53.44</v>
      </c>
      <c r="L99" t="n">
        <v>25.25</v>
      </c>
      <c r="M99" t="n">
        <v>17</v>
      </c>
      <c r="N99" t="n">
        <v>50.48</v>
      </c>
      <c r="O99" t="n">
        <v>27881.22</v>
      </c>
      <c r="P99" t="n">
        <v>633.83</v>
      </c>
      <c r="Q99" t="n">
        <v>1367.2</v>
      </c>
      <c r="R99" t="n">
        <v>123.26</v>
      </c>
      <c r="S99" t="n">
        <v>104.26</v>
      </c>
      <c r="T99" t="n">
        <v>8588.82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1380.672299121122</v>
      </c>
      <c r="AB99" t="n">
        <v>1889.096750620475</v>
      </c>
      <c r="AC99" t="n">
        <v>1708.804008105199</v>
      </c>
      <c r="AD99" t="n">
        <v>1380672.299121122</v>
      </c>
      <c r="AE99" t="n">
        <v>1889096.750620475</v>
      </c>
      <c r="AF99" t="n">
        <v>2.460380042812807e-06</v>
      </c>
      <c r="AG99" t="n">
        <v>2.344583333333333</v>
      </c>
      <c r="AH99" t="n">
        <v>1708804.008105199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1.7771</v>
      </c>
      <c r="E100" t="n">
        <v>56.27</v>
      </c>
      <c r="F100" t="n">
        <v>53.09</v>
      </c>
      <c r="G100" t="n">
        <v>167.67</v>
      </c>
      <c r="H100" t="n">
        <v>2.02</v>
      </c>
      <c r="I100" t="n">
        <v>19</v>
      </c>
      <c r="J100" t="n">
        <v>224.58</v>
      </c>
      <c r="K100" t="n">
        <v>53.44</v>
      </c>
      <c r="L100" t="n">
        <v>25.5</v>
      </c>
      <c r="M100" t="n">
        <v>17</v>
      </c>
      <c r="N100" t="n">
        <v>50.65</v>
      </c>
      <c r="O100" t="n">
        <v>27932.73</v>
      </c>
      <c r="P100" t="n">
        <v>634.25</v>
      </c>
      <c r="Q100" t="n">
        <v>1367.26</v>
      </c>
      <c r="R100" t="n">
        <v>123.39</v>
      </c>
      <c r="S100" t="n">
        <v>104.26</v>
      </c>
      <c r="T100" t="n">
        <v>8656.66</v>
      </c>
      <c r="U100" t="n">
        <v>0.84</v>
      </c>
      <c r="V100" t="n">
        <v>0.9</v>
      </c>
      <c r="W100" t="n">
        <v>20.67</v>
      </c>
      <c r="X100" t="n">
        <v>0.52</v>
      </c>
      <c r="Y100" t="n">
        <v>1</v>
      </c>
      <c r="Z100" t="n">
        <v>10</v>
      </c>
      <c r="AA100" t="n">
        <v>1381.320263118014</v>
      </c>
      <c r="AB100" t="n">
        <v>1889.983323547177</v>
      </c>
      <c r="AC100" t="n">
        <v>1709.605967756089</v>
      </c>
      <c r="AD100" t="n">
        <v>1381320.263118014</v>
      </c>
      <c r="AE100" t="n">
        <v>1889983.323547177</v>
      </c>
      <c r="AF100" t="n">
        <v>2.460241601441954e-06</v>
      </c>
      <c r="AG100" t="n">
        <v>2.344583333333333</v>
      </c>
      <c r="AH100" t="n">
        <v>1709605.967756089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1.7772</v>
      </c>
      <c r="E101" t="n">
        <v>56.27</v>
      </c>
      <c r="F101" t="n">
        <v>53.09</v>
      </c>
      <c r="G101" t="n">
        <v>167.66</v>
      </c>
      <c r="H101" t="n">
        <v>2.03</v>
      </c>
      <c r="I101" t="n">
        <v>19</v>
      </c>
      <c r="J101" t="n">
        <v>225</v>
      </c>
      <c r="K101" t="n">
        <v>53.44</v>
      </c>
      <c r="L101" t="n">
        <v>25.75</v>
      </c>
      <c r="M101" t="n">
        <v>17</v>
      </c>
      <c r="N101" t="n">
        <v>50.82</v>
      </c>
      <c r="O101" t="n">
        <v>27984.29</v>
      </c>
      <c r="P101" t="n">
        <v>634.02</v>
      </c>
      <c r="Q101" t="n">
        <v>1367.19</v>
      </c>
      <c r="R101" t="n">
        <v>123.25</v>
      </c>
      <c r="S101" t="n">
        <v>104.26</v>
      </c>
      <c r="T101" t="n">
        <v>8588.299999999999</v>
      </c>
      <c r="U101" t="n">
        <v>0.85</v>
      </c>
      <c r="V101" t="n">
        <v>0.9</v>
      </c>
      <c r="W101" t="n">
        <v>20.67</v>
      </c>
      <c r="X101" t="n">
        <v>0.52</v>
      </c>
      <c r="Y101" t="n">
        <v>1</v>
      </c>
      <c r="Z101" t="n">
        <v>10</v>
      </c>
      <c r="AA101" t="n">
        <v>1380.930876190599</v>
      </c>
      <c r="AB101" t="n">
        <v>1889.450547174551</v>
      </c>
      <c r="AC101" t="n">
        <v>1709.124038812709</v>
      </c>
      <c r="AD101" t="n">
        <v>1380930.876190599</v>
      </c>
      <c r="AE101" t="n">
        <v>1889450.547174551</v>
      </c>
      <c r="AF101" t="n">
        <v>2.460380042812807e-06</v>
      </c>
      <c r="AG101" t="n">
        <v>2.344583333333333</v>
      </c>
      <c r="AH101" t="n">
        <v>1709124.038812709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1.7773</v>
      </c>
      <c r="E102" t="n">
        <v>56.26</v>
      </c>
      <c r="F102" t="n">
        <v>53.09</v>
      </c>
      <c r="G102" t="n">
        <v>167.65</v>
      </c>
      <c r="H102" t="n">
        <v>2.05</v>
      </c>
      <c r="I102" t="n">
        <v>19</v>
      </c>
      <c r="J102" t="n">
        <v>225.42</v>
      </c>
      <c r="K102" t="n">
        <v>53.44</v>
      </c>
      <c r="L102" t="n">
        <v>26</v>
      </c>
      <c r="M102" t="n">
        <v>17</v>
      </c>
      <c r="N102" t="n">
        <v>50.98</v>
      </c>
      <c r="O102" t="n">
        <v>28035.92</v>
      </c>
      <c r="P102" t="n">
        <v>632.29</v>
      </c>
      <c r="Q102" t="n">
        <v>1367.27</v>
      </c>
      <c r="R102" t="n">
        <v>122.99</v>
      </c>
      <c r="S102" t="n">
        <v>104.26</v>
      </c>
      <c r="T102" t="n">
        <v>8454.73</v>
      </c>
      <c r="U102" t="n">
        <v>0.85</v>
      </c>
      <c r="V102" t="n">
        <v>0.9</v>
      </c>
      <c r="W102" t="n">
        <v>20.68</v>
      </c>
      <c r="X102" t="n">
        <v>0.51</v>
      </c>
      <c r="Y102" t="n">
        <v>1</v>
      </c>
      <c r="Z102" t="n">
        <v>10</v>
      </c>
      <c r="AA102" t="n">
        <v>1378.496224882425</v>
      </c>
      <c r="AB102" t="n">
        <v>1886.119349845471</v>
      </c>
      <c r="AC102" t="n">
        <v>1706.110766281353</v>
      </c>
      <c r="AD102" t="n">
        <v>1378496.224882425</v>
      </c>
      <c r="AE102" t="n">
        <v>1886119.349845471</v>
      </c>
      <c r="AF102" t="n">
        <v>2.460518484183661e-06</v>
      </c>
      <c r="AG102" t="n">
        <v>2.344166666666667</v>
      </c>
      <c r="AH102" t="n">
        <v>1706110.766281353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1.7771</v>
      </c>
      <c r="E103" t="n">
        <v>56.27</v>
      </c>
      <c r="F103" t="n">
        <v>53.1</v>
      </c>
      <c r="G103" t="n">
        <v>167.67</v>
      </c>
      <c r="H103" t="n">
        <v>2.07</v>
      </c>
      <c r="I103" t="n">
        <v>19</v>
      </c>
      <c r="J103" t="n">
        <v>225.84</v>
      </c>
      <c r="K103" t="n">
        <v>53.44</v>
      </c>
      <c r="L103" t="n">
        <v>26.25</v>
      </c>
      <c r="M103" t="n">
        <v>17</v>
      </c>
      <c r="N103" t="n">
        <v>51.15</v>
      </c>
      <c r="O103" t="n">
        <v>28087.6</v>
      </c>
      <c r="P103" t="n">
        <v>630.63</v>
      </c>
      <c r="Q103" t="n">
        <v>1367.19</v>
      </c>
      <c r="R103" t="n">
        <v>123.35</v>
      </c>
      <c r="S103" t="n">
        <v>104.26</v>
      </c>
      <c r="T103" t="n">
        <v>8635.889999999999</v>
      </c>
      <c r="U103" t="n">
        <v>0.85</v>
      </c>
      <c r="V103" t="n">
        <v>0.9</v>
      </c>
      <c r="W103" t="n">
        <v>20.68</v>
      </c>
      <c r="X103" t="n">
        <v>0.52</v>
      </c>
      <c r="Y103" t="n">
        <v>1</v>
      </c>
      <c r="Z103" t="n">
        <v>10</v>
      </c>
      <c r="AA103" t="n">
        <v>1376.486475699377</v>
      </c>
      <c r="AB103" t="n">
        <v>1883.369522349349</v>
      </c>
      <c r="AC103" t="n">
        <v>1703.623378462053</v>
      </c>
      <c r="AD103" t="n">
        <v>1376486.475699377</v>
      </c>
      <c r="AE103" t="n">
        <v>1883369.522349349</v>
      </c>
      <c r="AF103" t="n">
        <v>2.460241601441954e-06</v>
      </c>
      <c r="AG103" t="n">
        <v>2.344583333333333</v>
      </c>
      <c r="AH103" t="n">
        <v>1703623.378462053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1.7796</v>
      </c>
      <c r="E104" t="n">
        <v>56.19</v>
      </c>
      <c r="F104" t="n">
        <v>53.05</v>
      </c>
      <c r="G104" t="n">
        <v>176.84</v>
      </c>
      <c r="H104" t="n">
        <v>2.08</v>
      </c>
      <c r="I104" t="n">
        <v>18</v>
      </c>
      <c r="J104" t="n">
        <v>226.26</v>
      </c>
      <c r="K104" t="n">
        <v>53.44</v>
      </c>
      <c r="L104" t="n">
        <v>26.5</v>
      </c>
      <c r="M104" t="n">
        <v>16</v>
      </c>
      <c r="N104" t="n">
        <v>51.32</v>
      </c>
      <c r="O104" t="n">
        <v>28139.34</v>
      </c>
      <c r="P104" t="n">
        <v>628.53</v>
      </c>
      <c r="Q104" t="n">
        <v>1367.22</v>
      </c>
      <c r="R104" t="n">
        <v>121.9</v>
      </c>
      <c r="S104" t="n">
        <v>104.26</v>
      </c>
      <c r="T104" t="n">
        <v>7916.9</v>
      </c>
      <c r="U104" t="n">
        <v>0.86</v>
      </c>
      <c r="V104" t="n">
        <v>0.9</v>
      </c>
      <c r="W104" t="n">
        <v>20.67</v>
      </c>
      <c r="X104" t="n">
        <v>0.48</v>
      </c>
      <c r="Y104" t="n">
        <v>1</v>
      </c>
      <c r="Z104" t="n">
        <v>10</v>
      </c>
      <c r="AA104" t="n">
        <v>1371.235559213301</v>
      </c>
      <c r="AB104" t="n">
        <v>1876.184986759014</v>
      </c>
      <c r="AC104" t="n">
        <v>1697.124524864901</v>
      </c>
      <c r="AD104" t="n">
        <v>1371235.559213301</v>
      </c>
      <c r="AE104" t="n">
        <v>1876184.986759014</v>
      </c>
      <c r="AF104" t="n">
        <v>2.463702635713297e-06</v>
      </c>
      <c r="AG104" t="n">
        <v>2.34125</v>
      </c>
      <c r="AH104" t="n">
        <v>1697124.524864901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1.7792</v>
      </c>
      <c r="E105" t="n">
        <v>56.2</v>
      </c>
      <c r="F105" t="n">
        <v>53.07</v>
      </c>
      <c r="G105" t="n">
        <v>176.89</v>
      </c>
      <c r="H105" t="n">
        <v>2.1</v>
      </c>
      <c r="I105" t="n">
        <v>18</v>
      </c>
      <c r="J105" t="n">
        <v>226.68</v>
      </c>
      <c r="K105" t="n">
        <v>53.44</v>
      </c>
      <c r="L105" t="n">
        <v>26.75</v>
      </c>
      <c r="M105" t="n">
        <v>16</v>
      </c>
      <c r="N105" t="n">
        <v>51.49</v>
      </c>
      <c r="O105" t="n">
        <v>28191.14</v>
      </c>
      <c r="P105" t="n">
        <v>629.35</v>
      </c>
      <c r="Q105" t="n">
        <v>1367.19</v>
      </c>
      <c r="R105" t="n">
        <v>122.61</v>
      </c>
      <c r="S105" t="n">
        <v>104.26</v>
      </c>
      <c r="T105" t="n">
        <v>8270.889999999999</v>
      </c>
      <c r="U105" t="n">
        <v>0.85</v>
      </c>
      <c r="V105" t="n">
        <v>0.9</v>
      </c>
      <c r="W105" t="n">
        <v>20.67</v>
      </c>
      <c r="X105" t="n">
        <v>0.49</v>
      </c>
      <c r="Y105" t="n">
        <v>1</v>
      </c>
      <c r="Z105" t="n">
        <v>10</v>
      </c>
      <c r="AA105" t="n">
        <v>1372.843088212533</v>
      </c>
      <c r="AB105" t="n">
        <v>1878.384478854936</v>
      </c>
      <c r="AC105" t="n">
        <v>1699.114100522195</v>
      </c>
      <c r="AD105" t="n">
        <v>1372843.088212533</v>
      </c>
      <c r="AE105" t="n">
        <v>1878384.478854936</v>
      </c>
      <c r="AF105" t="n">
        <v>2.463148870229882e-06</v>
      </c>
      <c r="AG105" t="n">
        <v>2.341666666666667</v>
      </c>
      <c r="AH105" t="n">
        <v>1699114.100522195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1.7789</v>
      </c>
      <c r="E106" t="n">
        <v>56.21</v>
      </c>
      <c r="F106" t="n">
        <v>53.08</v>
      </c>
      <c r="G106" t="n">
        <v>176.92</v>
      </c>
      <c r="H106" t="n">
        <v>2.11</v>
      </c>
      <c r="I106" t="n">
        <v>18</v>
      </c>
      <c r="J106" t="n">
        <v>227.1</v>
      </c>
      <c r="K106" t="n">
        <v>53.44</v>
      </c>
      <c r="L106" t="n">
        <v>27</v>
      </c>
      <c r="M106" t="n">
        <v>16</v>
      </c>
      <c r="N106" t="n">
        <v>51.66</v>
      </c>
      <c r="O106" t="n">
        <v>28243</v>
      </c>
      <c r="P106" t="n">
        <v>628.63</v>
      </c>
      <c r="Q106" t="n">
        <v>1367.19</v>
      </c>
      <c r="R106" t="n">
        <v>122.87</v>
      </c>
      <c r="S106" t="n">
        <v>104.26</v>
      </c>
      <c r="T106" t="n">
        <v>8401.41</v>
      </c>
      <c r="U106" t="n">
        <v>0.85</v>
      </c>
      <c r="V106" t="n">
        <v>0.9</v>
      </c>
      <c r="W106" t="n">
        <v>20.67</v>
      </c>
      <c r="X106" t="n">
        <v>0.5</v>
      </c>
      <c r="Y106" t="n">
        <v>1</v>
      </c>
      <c r="Z106" t="n">
        <v>10</v>
      </c>
      <c r="AA106" t="n">
        <v>1372.188621958843</v>
      </c>
      <c r="AB106" t="n">
        <v>1877.489009253625</v>
      </c>
      <c r="AC106" t="n">
        <v>1698.304093282833</v>
      </c>
      <c r="AD106" t="n">
        <v>1372188.621958843</v>
      </c>
      <c r="AE106" t="n">
        <v>1877489.009253625</v>
      </c>
      <c r="AF106" t="n">
        <v>2.462733546117321e-06</v>
      </c>
      <c r="AG106" t="n">
        <v>2.342083333333334</v>
      </c>
      <c r="AH106" t="n">
        <v>1698304.093282833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1.7793</v>
      </c>
      <c r="E107" t="n">
        <v>56.2</v>
      </c>
      <c r="F107" t="n">
        <v>53.06</v>
      </c>
      <c r="G107" t="n">
        <v>176.88</v>
      </c>
      <c r="H107" t="n">
        <v>2.13</v>
      </c>
      <c r="I107" t="n">
        <v>18</v>
      </c>
      <c r="J107" t="n">
        <v>227.52</v>
      </c>
      <c r="K107" t="n">
        <v>53.44</v>
      </c>
      <c r="L107" t="n">
        <v>27.25</v>
      </c>
      <c r="M107" t="n">
        <v>16</v>
      </c>
      <c r="N107" t="n">
        <v>51.83</v>
      </c>
      <c r="O107" t="n">
        <v>28294.92</v>
      </c>
      <c r="P107" t="n">
        <v>628.41</v>
      </c>
      <c r="Q107" t="n">
        <v>1367.21</v>
      </c>
      <c r="R107" t="n">
        <v>122.45</v>
      </c>
      <c r="S107" t="n">
        <v>104.26</v>
      </c>
      <c r="T107" t="n">
        <v>8189.94</v>
      </c>
      <c r="U107" t="n">
        <v>0.85</v>
      </c>
      <c r="V107" t="n">
        <v>0.9</v>
      </c>
      <c r="W107" t="n">
        <v>20.67</v>
      </c>
      <c r="X107" t="n">
        <v>0.49</v>
      </c>
      <c r="Y107" t="n">
        <v>1</v>
      </c>
      <c r="Z107" t="n">
        <v>10</v>
      </c>
      <c r="AA107" t="n">
        <v>1371.396566065097</v>
      </c>
      <c r="AB107" t="n">
        <v>1876.405283436762</v>
      </c>
      <c r="AC107" t="n">
        <v>1697.323796736913</v>
      </c>
      <c r="AD107" t="n">
        <v>1371396.566065097</v>
      </c>
      <c r="AE107" t="n">
        <v>1876405.283436762</v>
      </c>
      <c r="AF107" t="n">
        <v>2.463287311600736e-06</v>
      </c>
      <c r="AG107" t="n">
        <v>2.341666666666667</v>
      </c>
      <c r="AH107" t="n">
        <v>1697323.796736913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1.7794</v>
      </c>
      <c r="E108" t="n">
        <v>56.2</v>
      </c>
      <c r="F108" t="n">
        <v>53.06</v>
      </c>
      <c r="G108" t="n">
        <v>176.87</v>
      </c>
      <c r="H108" t="n">
        <v>2.14</v>
      </c>
      <c r="I108" t="n">
        <v>18</v>
      </c>
      <c r="J108" t="n">
        <v>227.94</v>
      </c>
      <c r="K108" t="n">
        <v>53.44</v>
      </c>
      <c r="L108" t="n">
        <v>27.5</v>
      </c>
      <c r="M108" t="n">
        <v>16</v>
      </c>
      <c r="N108" t="n">
        <v>52.01</v>
      </c>
      <c r="O108" t="n">
        <v>28346.9</v>
      </c>
      <c r="P108" t="n">
        <v>625.74</v>
      </c>
      <c r="Q108" t="n">
        <v>1367.19</v>
      </c>
      <c r="R108" t="n">
        <v>122.27</v>
      </c>
      <c r="S108" t="n">
        <v>104.26</v>
      </c>
      <c r="T108" t="n">
        <v>8101.15</v>
      </c>
      <c r="U108" t="n">
        <v>0.85</v>
      </c>
      <c r="V108" t="n">
        <v>0.9</v>
      </c>
      <c r="W108" t="n">
        <v>20.67</v>
      </c>
      <c r="X108" t="n">
        <v>0.48</v>
      </c>
      <c r="Y108" t="n">
        <v>1</v>
      </c>
      <c r="Z108" t="n">
        <v>10</v>
      </c>
      <c r="AA108" t="n">
        <v>1367.691648323089</v>
      </c>
      <c r="AB108" t="n">
        <v>1871.336051532711</v>
      </c>
      <c r="AC108" t="n">
        <v>1692.738365211072</v>
      </c>
      <c r="AD108" t="n">
        <v>1367691.648323089</v>
      </c>
      <c r="AE108" t="n">
        <v>1871336.051532711</v>
      </c>
      <c r="AF108" t="n">
        <v>2.46342575297159e-06</v>
      </c>
      <c r="AG108" t="n">
        <v>2.341666666666667</v>
      </c>
      <c r="AH108" t="n">
        <v>1692738.365211072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1.7789</v>
      </c>
      <c r="E109" t="n">
        <v>56.21</v>
      </c>
      <c r="F109" t="n">
        <v>53.08</v>
      </c>
      <c r="G109" t="n">
        <v>176.92</v>
      </c>
      <c r="H109" t="n">
        <v>2.16</v>
      </c>
      <c r="I109" t="n">
        <v>18</v>
      </c>
      <c r="J109" t="n">
        <v>228.36</v>
      </c>
      <c r="K109" t="n">
        <v>53.44</v>
      </c>
      <c r="L109" t="n">
        <v>27.75</v>
      </c>
      <c r="M109" t="n">
        <v>16</v>
      </c>
      <c r="N109" t="n">
        <v>52.18</v>
      </c>
      <c r="O109" t="n">
        <v>28398.94</v>
      </c>
      <c r="P109" t="n">
        <v>624.22</v>
      </c>
      <c r="Q109" t="n">
        <v>1367.22</v>
      </c>
      <c r="R109" t="n">
        <v>122.85</v>
      </c>
      <c r="S109" t="n">
        <v>104.26</v>
      </c>
      <c r="T109" t="n">
        <v>8391.219999999999</v>
      </c>
      <c r="U109" t="n">
        <v>0.85</v>
      </c>
      <c r="V109" t="n">
        <v>0.9</v>
      </c>
      <c r="W109" t="n">
        <v>20.67</v>
      </c>
      <c r="X109" t="n">
        <v>0.5</v>
      </c>
      <c r="Y109" t="n">
        <v>1</v>
      </c>
      <c r="Z109" t="n">
        <v>10</v>
      </c>
      <c r="AA109" t="n">
        <v>1366.192647597587</v>
      </c>
      <c r="AB109" t="n">
        <v>1869.285052608835</v>
      </c>
      <c r="AC109" t="n">
        <v>1690.883110745896</v>
      </c>
      <c r="AD109" t="n">
        <v>1366192.647597587</v>
      </c>
      <c r="AE109" t="n">
        <v>1869285.052608835</v>
      </c>
      <c r="AF109" t="n">
        <v>2.462733546117321e-06</v>
      </c>
      <c r="AG109" t="n">
        <v>2.342083333333334</v>
      </c>
      <c r="AH109" t="n">
        <v>1690883.110745896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1.7814</v>
      </c>
      <c r="E110" t="n">
        <v>56.13</v>
      </c>
      <c r="F110" t="n">
        <v>53.03</v>
      </c>
      <c r="G110" t="n">
        <v>187.18</v>
      </c>
      <c r="H110" t="n">
        <v>2.18</v>
      </c>
      <c r="I110" t="n">
        <v>17</v>
      </c>
      <c r="J110" t="n">
        <v>228.79</v>
      </c>
      <c r="K110" t="n">
        <v>53.44</v>
      </c>
      <c r="L110" t="n">
        <v>28</v>
      </c>
      <c r="M110" t="n">
        <v>15</v>
      </c>
      <c r="N110" t="n">
        <v>52.35</v>
      </c>
      <c r="O110" t="n">
        <v>28451.04</v>
      </c>
      <c r="P110" t="n">
        <v>622.6799999999999</v>
      </c>
      <c r="Q110" t="n">
        <v>1367.22</v>
      </c>
      <c r="R110" t="n">
        <v>121.51</v>
      </c>
      <c r="S110" t="n">
        <v>104.26</v>
      </c>
      <c r="T110" t="n">
        <v>7725.57</v>
      </c>
      <c r="U110" t="n">
        <v>0.86</v>
      </c>
      <c r="V110" t="n">
        <v>0.9</v>
      </c>
      <c r="W110" t="n">
        <v>20.67</v>
      </c>
      <c r="X110" t="n">
        <v>0.46</v>
      </c>
      <c r="Y110" t="n">
        <v>1</v>
      </c>
      <c r="Z110" t="n">
        <v>10</v>
      </c>
      <c r="AA110" t="n">
        <v>1361.721741722205</v>
      </c>
      <c r="AB110" t="n">
        <v>1863.167761947691</v>
      </c>
      <c r="AC110" t="n">
        <v>1685.34964571978</v>
      </c>
      <c r="AD110" t="n">
        <v>1361721.741722205</v>
      </c>
      <c r="AE110" t="n">
        <v>1863167.761947691</v>
      </c>
      <c r="AF110" t="n">
        <v>2.466194580388664e-06</v>
      </c>
      <c r="AG110" t="n">
        <v>2.33875</v>
      </c>
      <c r="AH110" t="n">
        <v>1685349.64571978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1.7818</v>
      </c>
      <c r="E111" t="n">
        <v>56.12</v>
      </c>
      <c r="F111" t="n">
        <v>53.02</v>
      </c>
      <c r="G111" t="n">
        <v>187.13</v>
      </c>
      <c r="H111" t="n">
        <v>2.19</v>
      </c>
      <c r="I111" t="n">
        <v>17</v>
      </c>
      <c r="J111" t="n">
        <v>229.21</v>
      </c>
      <c r="K111" t="n">
        <v>53.44</v>
      </c>
      <c r="L111" t="n">
        <v>28.25</v>
      </c>
      <c r="M111" t="n">
        <v>15</v>
      </c>
      <c r="N111" t="n">
        <v>52.52</v>
      </c>
      <c r="O111" t="n">
        <v>28503.21</v>
      </c>
      <c r="P111" t="n">
        <v>622.39</v>
      </c>
      <c r="Q111" t="n">
        <v>1367.21</v>
      </c>
      <c r="R111" t="n">
        <v>121.05</v>
      </c>
      <c r="S111" t="n">
        <v>104.26</v>
      </c>
      <c r="T111" t="n">
        <v>7497.35</v>
      </c>
      <c r="U111" t="n">
        <v>0.86</v>
      </c>
      <c r="V111" t="n">
        <v>0.9</v>
      </c>
      <c r="W111" t="n">
        <v>20.67</v>
      </c>
      <c r="X111" t="n">
        <v>0.45</v>
      </c>
      <c r="Y111" t="n">
        <v>1</v>
      </c>
      <c r="Z111" t="n">
        <v>10</v>
      </c>
      <c r="AA111" t="n">
        <v>1360.930932669519</v>
      </c>
      <c r="AB111" t="n">
        <v>1862.085742113772</v>
      </c>
      <c r="AC111" t="n">
        <v>1684.370892340187</v>
      </c>
      <c r="AD111" t="n">
        <v>1360930.932669519</v>
      </c>
      <c r="AE111" t="n">
        <v>1862085.742113772</v>
      </c>
      <c r="AF111" t="n">
        <v>2.46674834587208e-06</v>
      </c>
      <c r="AG111" t="n">
        <v>2.338333333333333</v>
      </c>
      <c r="AH111" t="n">
        <v>1684370.892340187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1.7817</v>
      </c>
      <c r="E112" t="n">
        <v>56.13</v>
      </c>
      <c r="F112" t="n">
        <v>53.03</v>
      </c>
      <c r="G112" t="n">
        <v>187.15</v>
      </c>
      <c r="H112" t="n">
        <v>2.21</v>
      </c>
      <c r="I112" t="n">
        <v>17</v>
      </c>
      <c r="J112" t="n">
        <v>229.63</v>
      </c>
      <c r="K112" t="n">
        <v>53.44</v>
      </c>
      <c r="L112" t="n">
        <v>28.5</v>
      </c>
      <c r="M112" t="n">
        <v>15</v>
      </c>
      <c r="N112" t="n">
        <v>52.7</v>
      </c>
      <c r="O112" t="n">
        <v>28555.43</v>
      </c>
      <c r="P112" t="n">
        <v>622.04</v>
      </c>
      <c r="Q112" t="n">
        <v>1367.19</v>
      </c>
      <c r="R112" t="n">
        <v>121.05</v>
      </c>
      <c r="S112" t="n">
        <v>104.26</v>
      </c>
      <c r="T112" t="n">
        <v>7498.49</v>
      </c>
      <c r="U112" t="n">
        <v>0.86</v>
      </c>
      <c r="V112" t="n">
        <v>0.9</v>
      </c>
      <c r="W112" t="n">
        <v>20.67</v>
      </c>
      <c r="X112" t="n">
        <v>0.45</v>
      </c>
      <c r="Y112" t="n">
        <v>1</v>
      </c>
      <c r="Z112" t="n">
        <v>10</v>
      </c>
      <c r="AA112" t="n">
        <v>1360.627696552547</v>
      </c>
      <c r="AB112" t="n">
        <v>1861.670841080698</v>
      </c>
      <c r="AC112" t="n">
        <v>1683.995588879391</v>
      </c>
      <c r="AD112" t="n">
        <v>1360627.696552547</v>
      </c>
      <c r="AE112" t="n">
        <v>1861670.841080698</v>
      </c>
      <c r="AF112" t="n">
        <v>2.466609904501226e-06</v>
      </c>
      <c r="AG112" t="n">
        <v>2.33875</v>
      </c>
      <c r="AH112" t="n">
        <v>1683995.588879391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1.7812</v>
      </c>
      <c r="E113" t="n">
        <v>56.14</v>
      </c>
      <c r="F113" t="n">
        <v>53.04</v>
      </c>
      <c r="G113" t="n">
        <v>187.2</v>
      </c>
      <c r="H113" t="n">
        <v>2.22</v>
      </c>
      <c r="I113" t="n">
        <v>17</v>
      </c>
      <c r="J113" t="n">
        <v>230.06</v>
      </c>
      <c r="K113" t="n">
        <v>53.44</v>
      </c>
      <c r="L113" t="n">
        <v>28.75</v>
      </c>
      <c r="M113" t="n">
        <v>13</v>
      </c>
      <c r="N113" t="n">
        <v>52.87</v>
      </c>
      <c r="O113" t="n">
        <v>28607.71</v>
      </c>
      <c r="P113" t="n">
        <v>621.48</v>
      </c>
      <c r="Q113" t="n">
        <v>1367.2</v>
      </c>
      <c r="R113" t="n">
        <v>121.56</v>
      </c>
      <c r="S113" t="n">
        <v>104.26</v>
      </c>
      <c r="T113" t="n">
        <v>7750.31</v>
      </c>
      <c r="U113" t="n">
        <v>0.86</v>
      </c>
      <c r="V113" t="n">
        <v>0.9</v>
      </c>
      <c r="W113" t="n">
        <v>20.67</v>
      </c>
      <c r="X113" t="n">
        <v>0.47</v>
      </c>
      <c r="Y113" t="n">
        <v>1</v>
      </c>
      <c r="Z113" t="n">
        <v>10</v>
      </c>
      <c r="AA113" t="n">
        <v>1360.339373091244</v>
      </c>
      <c r="AB113" t="n">
        <v>1861.27634420101</v>
      </c>
      <c r="AC113" t="n">
        <v>1683.638742228221</v>
      </c>
      <c r="AD113" t="n">
        <v>1360339.373091244</v>
      </c>
      <c r="AE113" t="n">
        <v>1861276.344201009</v>
      </c>
      <c r="AF113" t="n">
        <v>2.465917697646957e-06</v>
      </c>
      <c r="AG113" t="n">
        <v>2.339166666666667</v>
      </c>
      <c r="AH113" t="n">
        <v>1683638.742228221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1.7812</v>
      </c>
      <c r="E114" t="n">
        <v>56.14</v>
      </c>
      <c r="F114" t="n">
        <v>53.04</v>
      </c>
      <c r="G114" t="n">
        <v>187.2</v>
      </c>
      <c r="H114" t="n">
        <v>2.24</v>
      </c>
      <c r="I114" t="n">
        <v>17</v>
      </c>
      <c r="J114" t="n">
        <v>230.48</v>
      </c>
      <c r="K114" t="n">
        <v>53.44</v>
      </c>
      <c r="L114" t="n">
        <v>29</v>
      </c>
      <c r="M114" t="n">
        <v>13</v>
      </c>
      <c r="N114" t="n">
        <v>53.05</v>
      </c>
      <c r="O114" t="n">
        <v>28660.06</v>
      </c>
      <c r="P114" t="n">
        <v>618.96</v>
      </c>
      <c r="Q114" t="n">
        <v>1367.23</v>
      </c>
      <c r="R114" t="n">
        <v>121.55</v>
      </c>
      <c r="S114" t="n">
        <v>104.26</v>
      </c>
      <c r="T114" t="n">
        <v>7745.58</v>
      </c>
      <c r="U114" t="n">
        <v>0.86</v>
      </c>
      <c r="V114" t="n">
        <v>0.9</v>
      </c>
      <c r="W114" t="n">
        <v>20.67</v>
      </c>
      <c r="X114" t="n">
        <v>0.46</v>
      </c>
      <c r="Y114" t="n">
        <v>1</v>
      </c>
      <c r="Z114" t="n">
        <v>10</v>
      </c>
      <c r="AA114" t="n">
        <v>1356.917526249231</v>
      </c>
      <c r="AB114" t="n">
        <v>1856.594422390539</v>
      </c>
      <c r="AC114" t="n">
        <v>1679.403656464223</v>
      </c>
      <c r="AD114" t="n">
        <v>1356917.526249231</v>
      </c>
      <c r="AE114" t="n">
        <v>1856594.422390539</v>
      </c>
      <c r="AF114" t="n">
        <v>2.465917697646957e-06</v>
      </c>
      <c r="AG114" t="n">
        <v>2.339166666666667</v>
      </c>
      <c r="AH114" t="n">
        <v>1679403.656464223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1.7813</v>
      </c>
      <c r="E115" t="n">
        <v>56.14</v>
      </c>
      <c r="F115" t="n">
        <v>53.04</v>
      </c>
      <c r="G115" t="n">
        <v>187.19</v>
      </c>
      <c r="H115" t="n">
        <v>2.25</v>
      </c>
      <c r="I115" t="n">
        <v>17</v>
      </c>
      <c r="J115" t="n">
        <v>230.91</v>
      </c>
      <c r="K115" t="n">
        <v>53.44</v>
      </c>
      <c r="L115" t="n">
        <v>29.25</v>
      </c>
      <c r="M115" t="n">
        <v>13</v>
      </c>
      <c r="N115" t="n">
        <v>53.22</v>
      </c>
      <c r="O115" t="n">
        <v>28712.46</v>
      </c>
      <c r="P115" t="n">
        <v>616.87</v>
      </c>
      <c r="Q115" t="n">
        <v>1367.14</v>
      </c>
      <c r="R115" t="n">
        <v>121.49</v>
      </c>
      <c r="S115" t="n">
        <v>104.26</v>
      </c>
      <c r="T115" t="n">
        <v>7716.04</v>
      </c>
      <c r="U115" t="n">
        <v>0.86</v>
      </c>
      <c r="V115" t="n">
        <v>0.9</v>
      </c>
      <c r="W115" t="n">
        <v>20.67</v>
      </c>
      <c r="X115" t="n">
        <v>0.46</v>
      </c>
      <c r="Y115" t="n">
        <v>1</v>
      </c>
      <c r="Z115" t="n">
        <v>10</v>
      </c>
      <c r="AA115" t="n">
        <v>1354.004895499169</v>
      </c>
      <c r="AB115" t="n">
        <v>1852.609232502105</v>
      </c>
      <c r="AC115" t="n">
        <v>1675.798807505492</v>
      </c>
      <c r="AD115" t="n">
        <v>1354004.895499169</v>
      </c>
      <c r="AE115" t="n">
        <v>1852609.232502105</v>
      </c>
      <c r="AF115" t="n">
        <v>2.466056139017811e-06</v>
      </c>
      <c r="AG115" t="n">
        <v>2.339166666666667</v>
      </c>
      <c r="AH115" t="n">
        <v>1675798.807505492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1.7834</v>
      </c>
      <c r="E116" t="n">
        <v>56.07</v>
      </c>
      <c r="F116" t="n">
        <v>53.01</v>
      </c>
      <c r="G116" t="n">
        <v>198.78</v>
      </c>
      <c r="H116" t="n">
        <v>2.27</v>
      </c>
      <c r="I116" t="n">
        <v>16</v>
      </c>
      <c r="J116" t="n">
        <v>231.33</v>
      </c>
      <c r="K116" t="n">
        <v>53.44</v>
      </c>
      <c r="L116" t="n">
        <v>29.5</v>
      </c>
      <c r="M116" t="n">
        <v>9</v>
      </c>
      <c r="N116" t="n">
        <v>53.4</v>
      </c>
      <c r="O116" t="n">
        <v>28764.93</v>
      </c>
      <c r="P116" t="n">
        <v>615.51</v>
      </c>
      <c r="Q116" t="n">
        <v>1367.18</v>
      </c>
      <c r="R116" t="n">
        <v>120.42</v>
      </c>
      <c r="S116" t="n">
        <v>104.26</v>
      </c>
      <c r="T116" t="n">
        <v>7188.3</v>
      </c>
      <c r="U116" t="n">
        <v>0.87</v>
      </c>
      <c r="V116" t="n">
        <v>0.9</v>
      </c>
      <c r="W116" t="n">
        <v>20.67</v>
      </c>
      <c r="X116" t="n">
        <v>0.43</v>
      </c>
      <c r="Y116" t="n">
        <v>1</v>
      </c>
      <c r="Z116" t="n">
        <v>10</v>
      </c>
      <c r="AA116" t="n">
        <v>1350.28793700201</v>
      </c>
      <c r="AB116" t="n">
        <v>1847.523525905655</v>
      </c>
      <c r="AC116" t="n">
        <v>1671.198473608773</v>
      </c>
      <c r="AD116" t="n">
        <v>1350287.937002009</v>
      </c>
      <c r="AE116" t="n">
        <v>1847523.525905655</v>
      </c>
      <c r="AF116" t="n">
        <v>2.46896340780574e-06</v>
      </c>
      <c r="AG116" t="n">
        <v>2.33625</v>
      </c>
      <c r="AH116" t="n">
        <v>1671198.473608773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1.7831</v>
      </c>
      <c r="E117" t="n">
        <v>56.08</v>
      </c>
      <c r="F117" t="n">
        <v>53.02</v>
      </c>
      <c r="G117" t="n">
        <v>198.81</v>
      </c>
      <c r="H117" t="n">
        <v>2.28</v>
      </c>
      <c r="I117" t="n">
        <v>16</v>
      </c>
      <c r="J117" t="n">
        <v>231.76</v>
      </c>
      <c r="K117" t="n">
        <v>53.44</v>
      </c>
      <c r="L117" t="n">
        <v>29.75</v>
      </c>
      <c r="M117" t="n">
        <v>10</v>
      </c>
      <c r="N117" t="n">
        <v>53.57</v>
      </c>
      <c r="O117" t="n">
        <v>28817.46</v>
      </c>
      <c r="P117" t="n">
        <v>616.97</v>
      </c>
      <c r="Q117" t="n">
        <v>1367.24</v>
      </c>
      <c r="R117" t="n">
        <v>120.67</v>
      </c>
      <c r="S117" t="n">
        <v>104.26</v>
      </c>
      <c r="T117" t="n">
        <v>7312.6</v>
      </c>
      <c r="U117" t="n">
        <v>0.86</v>
      </c>
      <c r="V117" t="n">
        <v>0.9</v>
      </c>
      <c r="W117" t="n">
        <v>20.68</v>
      </c>
      <c r="X117" t="n">
        <v>0.44</v>
      </c>
      <c r="Y117" t="n">
        <v>1</v>
      </c>
      <c r="Z117" t="n">
        <v>10</v>
      </c>
      <c r="AA117" t="n">
        <v>1352.588250629351</v>
      </c>
      <c r="AB117" t="n">
        <v>1850.670916493258</v>
      </c>
      <c r="AC117" t="n">
        <v>1674.045481656086</v>
      </c>
      <c r="AD117" t="n">
        <v>1352588.250629351</v>
      </c>
      <c r="AE117" t="n">
        <v>1850670.916493258</v>
      </c>
      <c r="AF117" t="n">
        <v>2.468548083693178e-06</v>
      </c>
      <c r="AG117" t="n">
        <v>2.336666666666666</v>
      </c>
      <c r="AH117" t="n">
        <v>1674045.481656086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1.7834</v>
      </c>
      <c r="E118" t="n">
        <v>56.07</v>
      </c>
      <c r="F118" t="n">
        <v>53.01</v>
      </c>
      <c r="G118" t="n">
        <v>198.78</v>
      </c>
      <c r="H118" t="n">
        <v>2.3</v>
      </c>
      <c r="I118" t="n">
        <v>16</v>
      </c>
      <c r="J118" t="n">
        <v>232.18</v>
      </c>
      <c r="K118" t="n">
        <v>53.44</v>
      </c>
      <c r="L118" t="n">
        <v>30</v>
      </c>
      <c r="M118" t="n">
        <v>10</v>
      </c>
      <c r="N118" t="n">
        <v>53.75</v>
      </c>
      <c r="O118" t="n">
        <v>28870.05</v>
      </c>
      <c r="P118" t="n">
        <v>616.49</v>
      </c>
      <c r="Q118" t="n">
        <v>1367.23</v>
      </c>
      <c r="R118" t="n">
        <v>120.42</v>
      </c>
      <c r="S118" t="n">
        <v>104.26</v>
      </c>
      <c r="T118" t="n">
        <v>7187.59</v>
      </c>
      <c r="U118" t="n">
        <v>0.87</v>
      </c>
      <c r="V118" t="n">
        <v>0.9</v>
      </c>
      <c r="W118" t="n">
        <v>20.67</v>
      </c>
      <c r="X118" t="n">
        <v>0.43</v>
      </c>
      <c r="Y118" t="n">
        <v>1</v>
      </c>
      <c r="Z118" t="n">
        <v>10</v>
      </c>
      <c r="AA118" t="n">
        <v>1351.617013646028</v>
      </c>
      <c r="AB118" t="n">
        <v>1849.342027204724</v>
      </c>
      <c r="AC118" t="n">
        <v>1672.843419696142</v>
      </c>
      <c r="AD118" t="n">
        <v>1351617.013646028</v>
      </c>
      <c r="AE118" t="n">
        <v>1849342.027204724</v>
      </c>
      <c r="AF118" t="n">
        <v>2.46896340780574e-06</v>
      </c>
      <c r="AG118" t="n">
        <v>2.33625</v>
      </c>
      <c r="AH118" t="n">
        <v>1672843.419696142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1.7831</v>
      </c>
      <c r="E119" t="n">
        <v>56.08</v>
      </c>
      <c r="F119" t="n">
        <v>53.02</v>
      </c>
      <c r="G119" t="n">
        <v>198.82</v>
      </c>
      <c r="H119" t="n">
        <v>2.31</v>
      </c>
      <c r="I119" t="n">
        <v>16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617</v>
      </c>
      <c r="Q119" t="n">
        <v>1367.21</v>
      </c>
      <c r="R119" t="n">
        <v>120.56</v>
      </c>
      <c r="S119" t="n">
        <v>104.26</v>
      </c>
      <c r="T119" t="n">
        <v>7257.83</v>
      </c>
      <c r="U119" t="n">
        <v>0.86</v>
      </c>
      <c r="V119" t="n">
        <v>0.9</v>
      </c>
      <c r="W119" t="n">
        <v>20.68</v>
      </c>
      <c r="X119" t="n">
        <v>0.44</v>
      </c>
      <c r="Y119" t="n">
        <v>1</v>
      </c>
      <c r="Z119" t="n">
        <v>10</v>
      </c>
      <c r="AA119" t="n">
        <v>1352.628943494338</v>
      </c>
      <c r="AB119" t="n">
        <v>1850.726594266377</v>
      </c>
      <c r="AC119" t="n">
        <v>1674.095845620682</v>
      </c>
      <c r="AD119" t="n">
        <v>1352628.943494338</v>
      </c>
      <c r="AE119" t="n">
        <v>1850726.594266377</v>
      </c>
      <c r="AF119" t="n">
        <v>2.468548083693178e-06</v>
      </c>
      <c r="AG119" t="n">
        <v>2.336666666666666</v>
      </c>
      <c r="AH119" t="n">
        <v>1674095.845620682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1.7829</v>
      </c>
      <c r="E120" t="n">
        <v>56.09</v>
      </c>
      <c r="F120" t="n">
        <v>53.02</v>
      </c>
      <c r="G120" t="n">
        <v>198.84</v>
      </c>
      <c r="H120" t="n">
        <v>2.33</v>
      </c>
      <c r="I120" t="n">
        <v>16</v>
      </c>
      <c r="J120" t="n">
        <v>233.04</v>
      </c>
      <c r="K120" t="n">
        <v>53.44</v>
      </c>
      <c r="L120" t="n">
        <v>30.5</v>
      </c>
      <c r="M120" t="n">
        <v>5</v>
      </c>
      <c r="N120" t="n">
        <v>54.1</v>
      </c>
      <c r="O120" t="n">
        <v>28975.43</v>
      </c>
      <c r="P120" t="n">
        <v>617.23</v>
      </c>
      <c r="Q120" t="n">
        <v>1367.2</v>
      </c>
      <c r="R120" t="n">
        <v>120.71</v>
      </c>
      <c r="S120" t="n">
        <v>104.26</v>
      </c>
      <c r="T120" t="n">
        <v>7329.96</v>
      </c>
      <c r="U120" t="n">
        <v>0.86</v>
      </c>
      <c r="V120" t="n">
        <v>0.9</v>
      </c>
      <c r="W120" t="n">
        <v>20.68</v>
      </c>
      <c r="X120" t="n">
        <v>0.45</v>
      </c>
      <c r="Y120" t="n">
        <v>1</v>
      </c>
      <c r="Z120" t="n">
        <v>10</v>
      </c>
      <c r="AA120" t="n">
        <v>1353.094029170812</v>
      </c>
      <c r="AB120" t="n">
        <v>1851.362945007061</v>
      </c>
      <c r="AC120" t="n">
        <v>1674.671463939799</v>
      </c>
      <c r="AD120" t="n">
        <v>1353094.029170812</v>
      </c>
      <c r="AE120" t="n">
        <v>1851362.945007061</v>
      </c>
      <c r="AF120" t="n">
        <v>2.468271200951471e-06</v>
      </c>
      <c r="AG120" t="n">
        <v>2.337083333333334</v>
      </c>
      <c r="AH120" t="n">
        <v>1674671.463939799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1.7831</v>
      </c>
      <c r="E121" t="n">
        <v>56.08</v>
      </c>
      <c r="F121" t="n">
        <v>53.02</v>
      </c>
      <c r="G121" t="n">
        <v>198.82</v>
      </c>
      <c r="H121" t="n">
        <v>2.34</v>
      </c>
      <c r="I121" t="n">
        <v>16</v>
      </c>
      <c r="J121" t="n">
        <v>233.47</v>
      </c>
      <c r="K121" t="n">
        <v>53.44</v>
      </c>
      <c r="L121" t="n">
        <v>30.75</v>
      </c>
      <c r="M121" t="n">
        <v>5</v>
      </c>
      <c r="N121" t="n">
        <v>54.28</v>
      </c>
      <c r="O121" t="n">
        <v>29028.21</v>
      </c>
      <c r="P121" t="n">
        <v>617.87</v>
      </c>
      <c r="Q121" t="n">
        <v>1367.18</v>
      </c>
      <c r="R121" t="n">
        <v>120.66</v>
      </c>
      <c r="S121" t="n">
        <v>104.26</v>
      </c>
      <c r="T121" t="n">
        <v>7308.33</v>
      </c>
      <c r="U121" t="n">
        <v>0.86</v>
      </c>
      <c r="V121" t="n">
        <v>0.9</v>
      </c>
      <c r="W121" t="n">
        <v>20.68</v>
      </c>
      <c r="X121" t="n">
        <v>0.44</v>
      </c>
      <c r="Y121" t="n">
        <v>1</v>
      </c>
      <c r="Z121" t="n">
        <v>10</v>
      </c>
      <c r="AA121" t="n">
        <v>1353.80903657898</v>
      </c>
      <c r="AB121" t="n">
        <v>1852.341249686816</v>
      </c>
      <c r="AC121" t="n">
        <v>1675.556400593978</v>
      </c>
      <c r="AD121" t="n">
        <v>1353809.03657898</v>
      </c>
      <c r="AE121" t="n">
        <v>1852341.249686816</v>
      </c>
      <c r="AF121" t="n">
        <v>2.468548083693178e-06</v>
      </c>
      <c r="AG121" t="n">
        <v>2.336666666666666</v>
      </c>
      <c r="AH121" t="n">
        <v>1675556.400593978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1.7828</v>
      </c>
      <c r="E122" t="n">
        <v>56.09</v>
      </c>
      <c r="F122" t="n">
        <v>53.03</v>
      </c>
      <c r="G122" t="n">
        <v>198.85</v>
      </c>
      <c r="H122" t="n">
        <v>2.36</v>
      </c>
      <c r="I122" t="n">
        <v>16</v>
      </c>
      <c r="J122" t="n">
        <v>233.89</v>
      </c>
      <c r="K122" t="n">
        <v>53.44</v>
      </c>
      <c r="L122" t="n">
        <v>31</v>
      </c>
      <c r="M122" t="n">
        <v>4</v>
      </c>
      <c r="N122" t="n">
        <v>54.46</v>
      </c>
      <c r="O122" t="n">
        <v>29081.05</v>
      </c>
      <c r="P122" t="n">
        <v>618.39</v>
      </c>
      <c r="Q122" t="n">
        <v>1367.22</v>
      </c>
      <c r="R122" t="n">
        <v>120.7</v>
      </c>
      <c r="S122" t="n">
        <v>104.26</v>
      </c>
      <c r="T122" t="n">
        <v>7327.34</v>
      </c>
      <c r="U122" t="n">
        <v>0.86</v>
      </c>
      <c r="V122" t="n">
        <v>0.9</v>
      </c>
      <c r="W122" t="n">
        <v>20.69</v>
      </c>
      <c r="X122" t="n">
        <v>0.45</v>
      </c>
      <c r="Y122" t="n">
        <v>1</v>
      </c>
      <c r="Z122" t="n">
        <v>10</v>
      </c>
      <c r="AA122" t="n">
        <v>1354.835070787437</v>
      </c>
      <c r="AB122" t="n">
        <v>1853.745114956262</v>
      </c>
      <c r="AC122" t="n">
        <v>1676.826282932445</v>
      </c>
      <c r="AD122" t="n">
        <v>1354835.070787437</v>
      </c>
      <c r="AE122" t="n">
        <v>1853745.114956262</v>
      </c>
      <c r="AF122" t="n">
        <v>2.468132759580617e-06</v>
      </c>
      <c r="AG122" t="n">
        <v>2.337083333333334</v>
      </c>
      <c r="AH122" t="n">
        <v>1676826.282932445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1.7825</v>
      </c>
      <c r="E123" t="n">
        <v>56.1</v>
      </c>
      <c r="F123" t="n">
        <v>53.04</v>
      </c>
      <c r="G123" t="n">
        <v>198.89</v>
      </c>
      <c r="H123" t="n">
        <v>2.37</v>
      </c>
      <c r="I123" t="n">
        <v>16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618.75</v>
      </c>
      <c r="Q123" t="n">
        <v>1367.23</v>
      </c>
      <c r="R123" t="n">
        <v>121.17</v>
      </c>
      <c r="S123" t="n">
        <v>104.26</v>
      </c>
      <c r="T123" t="n">
        <v>7561.81</v>
      </c>
      <c r="U123" t="n">
        <v>0.86</v>
      </c>
      <c r="V123" t="n">
        <v>0.9</v>
      </c>
      <c r="W123" t="n">
        <v>20.68</v>
      </c>
      <c r="X123" t="n">
        <v>0.46</v>
      </c>
      <c r="Y123" t="n">
        <v>1</v>
      </c>
      <c r="Z123" t="n">
        <v>10</v>
      </c>
      <c r="AA123" t="n">
        <v>1355.64434734379</v>
      </c>
      <c r="AB123" t="n">
        <v>1854.852402843425</v>
      </c>
      <c r="AC123" t="n">
        <v>1677.827892817746</v>
      </c>
      <c r="AD123" t="n">
        <v>1355644.34734379</v>
      </c>
      <c r="AE123" t="n">
        <v>1854852.402843425</v>
      </c>
      <c r="AF123" t="n">
        <v>2.467717435468056e-06</v>
      </c>
      <c r="AG123" t="n">
        <v>2.3375</v>
      </c>
      <c r="AH123" t="n">
        <v>1677827.892817746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1.7822</v>
      </c>
      <c r="E124" t="n">
        <v>56.11</v>
      </c>
      <c r="F124" t="n">
        <v>53.05</v>
      </c>
      <c r="G124" t="n">
        <v>198.92</v>
      </c>
      <c r="H124" t="n">
        <v>2.39</v>
      </c>
      <c r="I124" t="n">
        <v>16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619.39</v>
      </c>
      <c r="Q124" t="n">
        <v>1367.22</v>
      </c>
      <c r="R124" t="n">
        <v>121.22</v>
      </c>
      <c r="S124" t="n">
        <v>104.26</v>
      </c>
      <c r="T124" t="n">
        <v>7585.05</v>
      </c>
      <c r="U124" t="n">
        <v>0.86</v>
      </c>
      <c r="V124" t="n">
        <v>0.9</v>
      </c>
      <c r="W124" t="n">
        <v>20.69</v>
      </c>
      <c r="X124" t="n">
        <v>0.47</v>
      </c>
      <c r="Y124" t="n">
        <v>1</v>
      </c>
      <c r="Z124" t="n">
        <v>10</v>
      </c>
      <c r="AA124" t="n">
        <v>1356.833886868049</v>
      </c>
      <c r="AB124" t="n">
        <v>1856.479983299297</v>
      </c>
      <c r="AC124" t="n">
        <v>1679.300139279233</v>
      </c>
      <c r="AD124" t="n">
        <v>1356833.886868049</v>
      </c>
      <c r="AE124" t="n">
        <v>1856479.983299297</v>
      </c>
      <c r="AF124" t="n">
        <v>2.467302111355494e-06</v>
      </c>
      <c r="AG124" t="n">
        <v>2.337916666666667</v>
      </c>
      <c r="AH124" t="n">
        <v>1679300.139279233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1.7824</v>
      </c>
      <c r="E125" t="n">
        <v>56.1</v>
      </c>
      <c r="F125" t="n">
        <v>53.04</v>
      </c>
      <c r="G125" t="n">
        <v>198.9</v>
      </c>
      <c r="H125" t="n">
        <v>2.4</v>
      </c>
      <c r="I125" t="n">
        <v>16</v>
      </c>
      <c r="J125" t="n">
        <v>235.18</v>
      </c>
      <c r="K125" t="n">
        <v>53.44</v>
      </c>
      <c r="L125" t="n">
        <v>31.75</v>
      </c>
      <c r="M125" t="n">
        <v>1</v>
      </c>
      <c r="N125" t="n">
        <v>55</v>
      </c>
      <c r="O125" t="n">
        <v>29239.96</v>
      </c>
      <c r="P125" t="n">
        <v>620.0599999999999</v>
      </c>
      <c r="Q125" t="n">
        <v>1367.26</v>
      </c>
      <c r="R125" t="n">
        <v>121.14</v>
      </c>
      <c r="S125" t="n">
        <v>104.26</v>
      </c>
      <c r="T125" t="n">
        <v>7547.97</v>
      </c>
      <c r="U125" t="n">
        <v>0.86</v>
      </c>
      <c r="V125" t="n">
        <v>0.9</v>
      </c>
      <c r="W125" t="n">
        <v>20.69</v>
      </c>
      <c r="X125" t="n">
        <v>0.46</v>
      </c>
      <c r="Y125" t="n">
        <v>1</v>
      </c>
      <c r="Z125" t="n">
        <v>10</v>
      </c>
      <c r="AA125" t="n">
        <v>1357.496680047282</v>
      </c>
      <c r="AB125" t="n">
        <v>1857.386846167494</v>
      </c>
      <c r="AC125" t="n">
        <v>1680.120452428079</v>
      </c>
      <c r="AD125" t="n">
        <v>1357496.680047282</v>
      </c>
      <c r="AE125" t="n">
        <v>1857386.846167494</v>
      </c>
      <c r="AF125" t="n">
        <v>2.467578994097202e-06</v>
      </c>
      <c r="AG125" t="n">
        <v>2.3375</v>
      </c>
      <c r="AH125" t="n">
        <v>1680120.452428079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1.7825</v>
      </c>
      <c r="E126" t="n">
        <v>56.1</v>
      </c>
      <c r="F126" t="n">
        <v>53.04</v>
      </c>
      <c r="G126" t="n">
        <v>198.88</v>
      </c>
      <c r="H126" t="n">
        <v>2.41</v>
      </c>
      <c r="I126" t="n">
        <v>16</v>
      </c>
      <c r="J126" t="n">
        <v>235.61</v>
      </c>
      <c r="K126" t="n">
        <v>53.44</v>
      </c>
      <c r="L126" t="n">
        <v>32</v>
      </c>
      <c r="M126" t="n">
        <v>1</v>
      </c>
      <c r="N126" t="n">
        <v>55.18</v>
      </c>
      <c r="O126" t="n">
        <v>29293.06</v>
      </c>
      <c r="P126" t="n">
        <v>620.73</v>
      </c>
      <c r="Q126" t="n">
        <v>1367.31</v>
      </c>
      <c r="R126" t="n">
        <v>120.91</v>
      </c>
      <c r="S126" t="n">
        <v>104.26</v>
      </c>
      <c r="T126" t="n">
        <v>7431.93</v>
      </c>
      <c r="U126" t="n">
        <v>0.86</v>
      </c>
      <c r="V126" t="n">
        <v>0.9</v>
      </c>
      <c r="W126" t="n">
        <v>20.69</v>
      </c>
      <c r="X126" t="n">
        <v>0.46</v>
      </c>
      <c r="Y126" t="n">
        <v>1</v>
      </c>
      <c r="Z126" t="n">
        <v>10</v>
      </c>
      <c r="AA126" t="n">
        <v>1358.330980465205</v>
      </c>
      <c r="AB126" t="n">
        <v>1858.528372806034</v>
      </c>
      <c r="AC126" t="n">
        <v>1681.15303336638</v>
      </c>
      <c r="AD126" t="n">
        <v>1358330.980465205</v>
      </c>
      <c r="AE126" t="n">
        <v>1858528.372806034</v>
      </c>
      <c r="AF126" t="n">
        <v>2.467717435468056e-06</v>
      </c>
      <c r="AG126" t="n">
        <v>2.3375</v>
      </c>
      <c r="AH126" t="n">
        <v>1681153.03336638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1.7825</v>
      </c>
      <c r="E127" t="n">
        <v>56.1</v>
      </c>
      <c r="F127" t="n">
        <v>53.04</v>
      </c>
      <c r="G127" t="n">
        <v>198.89</v>
      </c>
      <c r="H127" t="n">
        <v>2.43</v>
      </c>
      <c r="I127" t="n">
        <v>16</v>
      </c>
      <c r="J127" t="n">
        <v>236.04</v>
      </c>
      <c r="K127" t="n">
        <v>53.44</v>
      </c>
      <c r="L127" t="n">
        <v>32.25</v>
      </c>
      <c r="M127" t="n">
        <v>0</v>
      </c>
      <c r="N127" t="n">
        <v>55.36</v>
      </c>
      <c r="O127" t="n">
        <v>29346.22</v>
      </c>
      <c r="P127" t="n">
        <v>621.67</v>
      </c>
      <c r="Q127" t="n">
        <v>1367.27</v>
      </c>
      <c r="R127" t="n">
        <v>120.96</v>
      </c>
      <c r="S127" t="n">
        <v>104.26</v>
      </c>
      <c r="T127" t="n">
        <v>7457.4</v>
      </c>
      <c r="U127" t="n">
        <v>0.86</v>
      </c>
      <c r="V127" t="n">
        <v>0.9</v>
      </c>
      <c r="W127" t="n">
        <v>20.69</v>
      </c>
      <c r="X127" t="n">
        <v>0.46</v>
      </c>
      <c r="Y127" t="n">
        <v>1</v>
      </c>
      <c r="Z127" t="n">
        <v>10</v>
      </c>
      <c r="AA127" t="n">
        <v>1359.60645275517</v>
      </c>
      <c r="AB127" t="n">
        <v>1860.273530263031</v>
      </c>
      <c r="AC127" t="n">
        <v>1682.731635445024</v>
      </c>
      <c r="AD127" t="n">
        <v>1359606.45275517</v>
      </c>
      <c r="AE127" t="n">
        <v>1860273.530263031</v>
      </c>
      <c r="AF127" t="n">
        <v>2.467717435468056e-06</v>
      </c>
      <c r="AG127" t="n">
        <v>2.3375</v>
      </c>
      <c r="AH127" t="n">
        <v>1682731.635445024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1.239</v>
      </c>
      <c r="E2" t="n">
        <v>80.70999999999999</v>
      </c>
      <c r="F2" t="n">
        <v>66.97</v>
      </c>
      <c r="G2" t="n">
        <v>8.23</v>
      </c>
      <c r="H2" t="n">
        <v>0.15</v>
      </c>
      <c r="I2" t="n">
        <v>488</v>
      </c>
      <c r="J2" t="n">
        <v>116.05</v>
      </c>
      <c r="K2" t="n">
        <v>43.4</v>
      </c>
      <c r="L2" t="n">
        <v>1</v>
      </c>
      <c r="M2" t="n">
        <v>486</v>
      </c>
      <c r="N2" t="n">
        <v>16.65</v>
      </c>
      <c r="O2" t="n">
        <v>14546.17</v>
      </c>
      <c r="P2" t="n">
        <v>676.12</v>
      </c>
      <c r="Q2" t="n">
        <v>1369.44</v>
      </c>
      <c r="R2" t="n">
        <v>574.34</v>
      </c>
      <c r="S2" t="n">
        <v>104.26</v>
      </c>
      <c r="T2" t="n">
        <v>231787.98</v>
      </c>
      <c r="U2" t="n">
        <v>0.18</v>
      </c>
      <c r="V2" t="n">
        <v>0.72</v>
      </c>
      <c r="W2" t="n">
        <v>21.45</v>
      </c>
      <c r="X2" t="n">
        <v>14.34</v>
      </c>
      <c r="Y2" t="n">
        <v>1</v>
      </c>
      <c r="Z2" t="n">
        <v>10</v>
      </c>
      <c r="AA2" t="n">
        <v>2070.162689224508</v>
      </c>
      <c r="AB2" t="n">
        <v>2832.487920529134</v>
      </c>
      <c r="AC2" t="n">
        <v>2562.159248815597</v>
      </c>
      <c r="AD2" t="n">
        <v>2070162.689224508</v>
      </c>
      <c r="AE2" t="n">
        <v>2832487.920529134</v>
      </c>
      <c r="AF2" t="n">
        <v>2.138360865872161e-06</v>
      </c>
      <c r="AG2" t="n">
        <v>3.362916666666667</v>
      </c>
      <c r="AH2" t="n">
        <v>2562159.248815597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1.3481</v>
      </c>
      <c r="E3" t="n">
        <v>74.18000000000001</v>
      </c>
      <c r="F3" t="n">
        <v>63.3</v>
      </c>
      <c r="G3" t="n">
        <v>10.32</v>
      </c>
      <c r="H3" t="n">
        <v>0.19</v>
      </c>
      <c r="I3" t="n">
        <v>368</v>
      </c>
      <c r="J3" t="n">
        <v>116.37</v>
      </c>
      <c r="K3" t="n">
        <v>43.4</v>
      </c>
      <c r="L3" t="n">
        <v>1.25</v>
      </c>
      <c r="M3" t="n">
        <v>366</v>
      </c>
      <c r="N3" t="n">
        <v>16.72</v>
      </c>
      <c r="O3" t="n">
        <v>14585.96</v>
      </c>
      <c r="P3" t="n">
        <v>637.59</v>
      </c>
      <c r="Q3" t="n">
        <v>1368.75</v>
      </c>
      <c r="R3" t="n">
        <v>455.2</v>
      </c>
      <c r="S3" t="n">
        <v>104.26</v>
      </c>
      <c r="T3" t="n">
        <v>172818.33</v>
      </c>
      <c r="U3" t="n">
        <v>0.23</v>
      </c>
      <c r="V3" t="n">
        <v>0.76</v>
      </c>
      <c r="W3" t="n">
        <v>21.24</v>
      </c>
      <c r="X3" t="n">
        <v>10.69</v>
      </c>
      <c r="Y3" t="n">
        <v>1</v>
      </c>
      <c r="Z3" t="n">
        <v>10</v>
      </c>
      <c r="AA3" t="n">
        <v>1797.51306558005</v>
      </c>
      <c r="AB3" t="n">
        <v>2459.436677006317</v>
      </c>
      <c r="AC3" t="n">
        <v>2224.71149239389</v>
      </c>
      <c r="AD3" t="n">
        <v>1797513.06558005</v>
      </c>
      <c r="AE3" t="n">
        <v>2459436.677006317</v>
      </c>
      <c r="AF3" t="n">
        <v>2.326653981664455e-06</v>
      </c>
      <c r="AG3" t="n">
        <v>3.090833333333334</v>
      </c>
      <c r="AH3" t="n">
        <v>2224711.49239389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1.4231</v>
      </c>
      <c r="E4" t="n">
        <v>70.27</v>
      </c>
      <c r="F4" t="n">
        <v>61.14</v>
      </c>
      <c r="G4" t="n">
        <v>12.43</v>
      </c>
      <c r="H4" t="n">
        <v>0.23</v>
      </c>
      <c r="I4" t="n">
        <v>295</v>
      </c>
      <c r="J4" t="n">
        <v>116.69</v>
      </c>
      <c r="K4" t="n">
        <v>43.4</v>
      </c>
      <c r="L4" t="n">
        <v>1.5</v>
      </c>
      <c r="M4" t="n">
        <v>293</v>
      </c>
      <c r="N4" t="n">
        <v>16.79</v>
      </c>
      <c r="O4" t="n">
        <v>14625.77</v>
      </c>
      <c r="P4" t="n">
        <v>614.03</v>
      </c>
      <c r="Q4" t="n">
        <v>1368.79</v>
      </c>
      <c r="R4" t="n">
        <v>384.47</v>
      </c>
      <c r="S4" t="n">
        <v>104.26</v>
      </c>
      <c r="T4" t="n">
        <v>137814.37</v>
      </c>
      <c r="U4" t="n">
        <v>0.27</v>
      </c>
      <c r="V4" t="n">
        <v>0.78</v>
      </c>
      <c r="W4" t="n">
        <v>21.13</v>
      </c>
      <c r="X4" t="n">
        <v>8.529999999999999</v>
      </c>
      <c r="Y4" t="n">
        <v>1</v>
      </c>
      <c r="Z4" t="n">
        <v>10</v>
      </c>
      <c r="AA4" t="n">
        <v>1642.585025634585</v>
      </c>
      <c r="AB4" t="n">
        <v>2247.457297810195</v>
      </c>
      <c r="AC4" t="n">
        <v>2032.963127633317</v>
      </c>
      <c r="AD4" t="n">
        <v>1642585.025634584</v>
      </c>
      <c r="AE4" t="n">
        <v>2247457.297810195</v>
      </c>
      <c r="AF4" t="n">
        <v>2.456094712044126e-06</v>
      </c>
      <c r="AG4" t="n">
        <v>2.927916666666667</v>
      </c>
      <c r="AH4" t="n">
        <v>2032963.127633317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1.4765</v>
      </c>
      <c r="E5" t="n">
        <v>67.73</v>
      </c>
      <c r="F5" t="n">
        <v>59.74</v>
      </c>
      <c r="G5" t="n">
        <v>14.51</v>
      </c>
      <c r="H5" t="n">
        <v>0.26</v>
      </c>
      <c r="I5" t="n">
        <v>247</v>
      </c>
      <c r="J5" t="n">
        <v>117.01</v>
      </c>
      <c r="K5" t="n">
        <v>43.4</v>
      </c>
      <c r="L5" t="n">
        <v>1.75</v>
      </c>
      <c r="M5" t="n">
        <v>245</v>
      </c>
      <c r="N5" t="n">
        <v>16.86</v>
      </c>
      <c r="O5" t="n">
        <v>14665.62</v>
      </c>
      <c r="P5" t="n">
        <v>598.16</v>
      </c>
      <c r="Q5" t="n">
        <v>1368.27</v>
      </c>
      <c r="R5" t="n">
        <v>338.77</v>
      </c>
      <c r="S5" t="n">
        <v>104.26</v>
      </c>
      <c r="T5" t="n">
        <v>115208.53</v>
      </c>
      <c r="U5" t="n">
        <v>0.31</v>
      </c>
      <c r="V5" t="n">
        <v>0.8</v>
      </c>
      <c r="W5" t="n">
        <v>21.06</v>
      </c>
      <c r="X5" t="n">
        <v>7.15</v>
      </c>
      <c r="Y5" t="n">
        <v>1</v>
      </c>
      <c r="Z5" t="n">
        <v>10</v>
      </c>
      <c r="AA5" t="n">
        <v>1544.656883410179</v>
      </c>
      <c r="AB5" t="n">
        <v>2113.467693334038</v>
      </c>
      <c r="AC5" t="n">
        <v>1911.761302952774</v>
      </c>
      <c r="AD5" t="n">
        <v>1544656.883410179</v>
      </c>
      <c r="AE5" t="n">
        <v>2113467.693334038</v>
      </c>
      <c r="AF5" t="n">
        <v>2.548256512074451e-06</v>
      </c>
      <c r="AG5" t="n">
        <v>2.822083333333333</v>
      </c>
      <c r="AH5" t="n">
        <v>1911761.302952775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1.5203</v>
      </c>
      <c r="E6" t="n">
        <v>65.78</v>
      </c>
      <c r="F6" t="n">
        <v>58.65</v>
      </c>
      <c r="G6" t="n">
        <v>16.68</v>
      </c>
      <c r="H6" t="n">
        <v>0.3</v>
      </c>
      <c r="I6" t="n">
        <v>211</v>
      </c>
      <c r="J6" t="n">
        <v>117.34</v>
      </c>
      <c r="K6" t="n">
        <v>43.4</v>
      </c>
      <c r="L6" t="n">
        <v>2</v>
      </c>
      <c r="M6" t="n">
        <v>209</v>
      </c>
      <c r="N6" t="n">
        <v>16.94</v>
      </c>
      <c r="O6" t="n">
        <v>14705.49</v>
      </c>
      <c r="P6" t="n">
        <v>585.45</v>
      </c>
      <c r="Q6" t="n">
        <v>1367.96</v>
      </c>
      <c r="R6" t="n">
        <v>304.44</v>
      </c>
      <c r="S6" t="n">
        <v>104.26</v>
      </c>
      <c r="T6" t="n">
        <v>98222.48</v>
      </c>
      <c r="U6" t="n">
        <v>0.34</v>
      </c>
      <c r="V6" t="n">
        <v>0.82</v>
      </c>
      <c r="W6" t="n">
        <v>20.97</v>
      </c>
      <c r="X6" t="n">
        <v>6.06</v>
      </c>
      <c r="Y6" t="n">
        <v>1</v>
      </c>
      <c r="Z6" t="n">
        <v>10</v>
      </c>
      <c r="AA6" t="n">
        <v>1470.466513454631</v>
      </c>
      <c r="AB6" t="n">
        <v>2011.957156112735</v>
      </c>
      <c r="AC6" t="n">
        <v>1819.938788932939</v>
      </c>
      <c r="AD6" t="n">
        <v>1470466.513454631</v>
      </c>
      <c r="AE6" t="n">
        <v>2011957.156112735</v>
      </c>
      <c r="AF6" t="n">
        <v>2.623849898616179e-06</v>
      </c>
      <c r="AG6" t="n">
        <v>2.740833333333333</v>
      </c>
      <c r="AH6" t="n">
        <v>1819938.788932939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1.5522</v>
      </c>
      <c r="E7" t="n">
        <v>64.43000000000001</v>
      </c>
      <c r="F7" t="n">
        <v>57.92</v>
      </c>
      <c r="G7" t="n">
        <v>18.79</v>
      </c>
      <c r="H7" t="n">
        <v>0.34</v>
      </c>
      <c r="I7" t="n">
        <v>185</v>
      </c>
      <c r="J7" t="n">
        <v>117.66</v>
      </c>
      <c r="K7" t="n">
        <v>43.4</v>
      </c>
      <c r="L7" t="n">
        <v>2.25</v>
      </c>
      <c r="M7" t="n">
        <v>183</v>
      </c>
      <c r="N7" t="n">
        <v>17.01</v>
      </c>
      <c r="O7" t="n">
        <v>14745.39</v>
      </c>
      <c r="P7" t="n">
        <v>576.25</v>
      </c>
      <c r="Q7" t="n">
        <v>1367.81</v>
      </c>
      <c r="R7" t="n">
        <v>279.68</v>
      </c>
      <c r="S7" t="n">
        <v>104.26</v>
      </c>
      <c r="T7" t="n">
        <v>85972.47</v>
      </c>
      <c r="U7" t="n">
        <v>0.37</v>
      </c>
      <c r="V7" t="n">
        <v>0.83</v>
      </c>
      <c r="W7" t="n">
        <v>20.96</v>
      </c>
      <c r="X7" t="n">
        <v>5.33</v>
      </c>
      <c r="Y7" t="n">
        <v>1</v>
      </c>
      <c r="Z7" t="n">
        <v>10</v>
      </c>
      <c r="AA7" t="n">
        <v>1419.702777788562</v>
      </c>
      <c r="AB7" t="n">
        <v>1942.499973436461</v>
      </c>
      <c r="AC7" t="n">
        <v>1757.11050228752</v>
      </c>
      <c r="AD7" t="n">
        <v>1419702.777788562</v>
      </c>
      <c r="AE7" t="n">
        <v>1942499.973436461</v>
      </c>
      <c r="AF7" t="n">
        <v>2.678905355937666e-06</v>
      </c>
      <c r="AG7" t="n">
        <v>2.684583333333334</v>
      </c>
      <c r="AH7" t="n">
        <v>1757110.50228752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1.5795</v>
      </c>
      <c r="E8" t="n">
        <v>63.31</v>
      </c>
      <c r="F8" t="n">
        <v>57.31</v>
      </c>
      <c r="G8" t="n">
        <v>20.97</v>
      </c>
      <c r="H8" t="n">
        <v>0.37</v>
      </c>
      <c r="I8" t="n">
        <v>164</v>
      </c>
      <c r="J8" t="n">
        <v>117.98</v>
      </c>
      <c r="K8" t="n">
        <v>43.4</v>
      </c>
      <c r="L8" t="n">
        <v>2.5</v>
      </c>
      <c r="M8" t="n">
        <v>162</v>
      </c>
      <c r="N8" t="n">
        <v>17.08</v>
      </c>
      <c r="O8" t="n">
        <v>14785.31</v>
      </c>
      <c r="P8" t="n">
        <v>568.28</v>
      </c>
      <c r="Q8" t="n">
        <v>1368.01</v>
      </c>
      <c r="R8" t="n">
        <v>259.54</v>
      </c>
      <c r="S8" t="n">
        <v>104.26</v>
      </c>
      <c r="T8" t="n">
        <v>76006.64999999999</v>
      </c>
      <c r="U8" t="n">
        <v>0.4</v>
      </c>
      <c r="V8" t="n">
        <v>0.84</v>
      </c>
      <c r="W8" t="n">
        <v>20.93</v>
      </c>
      <c r="X8" t="n">
        <v>4.72</v>
      </c>
      <c r="Y8" t="n">
        <v>1</v>
      </c>
      <c r="Z8" t="n">
        <v>10</v>
      </c>
      <c r="AA8" t="n">
        <v>1377.860106491305</v>
      </c>
      <c r="AB8" t="n">
        <v>1885.248984599178</v>
      </c>
      <c r="AC8" t="n">
        <v>1705.3234674726</v>
      </c>
      <c r="AD8" t="n">
        <v>1377860.106491305</v>
      </c>
      <c r="AE8" t="n">
        <v>1885248.984599178</v>
      </c>
      <c r="AF8" t="n">
        <v>2.726021781795866e-06</v>
      </c>
      <c r="AG8" t="n">
        <v>2.637916666666667</v>
      </c>
      <c r="AH8" t="n">
        <v>1705323.4674726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1.6019</v>
      </c>
      <c r="E9" t="n">
        <v>62.43</v>
      </c>
      <c r="F9" t="n">
        <v>56.81</v>
      </c>
      <c r="G9" t="n">
        <v>23.03</v>
      </c>
      <c r="H9" t="n">
        <v>0.41</v>
      </c>
      <c r="I9" t="n">
        <v>148</v>
      </c>
      <c r="J9" t="n">
        <v>118.31</v>
      </c>
      <c r="K9" t="n">
        <v>43.4</v>
      </c>
      <c r="L9" t="n">
        <v>2.75</v>
      </c>
      <c r="M9" t="n">
        <v>146</v>
      </c>
      <c r="N9" t="n">
        <v>17.16</v>
      </c>
      <c r="O9" t="n">
        <v>14825.26</v>
      </c>
      <c r="P9" t="n">
        <v>561.51</v>
      </c>
      <c r="Q9" t="n">
        <v>1367.83</v>
      </c>
      <c r="R9" t="n">
        <v>243.68</v>
      </c>
      <c r="S9" t="n">
        <v>104.26</v>
      </c>
      <c r="T9" t="n">
        <v>68156.13</v>
      </c>
      <c r="U9" t="n">
        <v>0.43</v>
      </c>
      <c r="V9" t="n">
        <v>0.84</v>
      </c>
      <c r="W9" t="n">
        <v>20.89</v>
      </c>
      <c r="X9" t="n">
        <v>4.22</v>
      </c>
      <c r="Y9" t="n">
        <v>1</v>
      </c>
      <c r="Z9" t="n">
        <v>10</v>
      </c>
      <c r="AA9" t="n">
        <v>1344.253154728905</v>
      </c>
      <c r="AB9" t="n">
        <v>1839.26647056379</v>
      </c>
      <c r="AC9" t="n">
        <v>1663.729460039885</v>
      </c>
      <c r="AD9" t="n">
        <v>1344253.154728905</v>
      </c>
      <c r="AE9" t="n">
        <v>1839266.47056379</v>
      </c>
      <c r="AF9" t="n">
        <v>2.764681413269261e-06</v>
      </c>
      <c r="AG9" t="n">
        <v>2.60125</v>
      </c>
      <c r="AH9" t="n">
        <v>1663729.460039885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1.6208</v>
      </c>
      <c r="E10" t="n">
        <v>61.7</v>
      </c>
      <c r="F10" t="n">
        <v>56.41</v>
      </c>
      <c r="G10" t="n">
        <v>25.26</v>
      </c>
      <c r="H10" t="n">
        <v>0.45</v>
      </c>
      <c r="I10" t="n">
        <v>134</v>
      </c>
      <c r="J10" t="n">
        <v>118.63</v>
      </c>
      <c r="K10" t="n">
        <v>43.4</v>
      </c>
      <c r="L10" t="n">
        <v>3</v>
      </c>
      <c r="M10" t="n">
        <v>132</v>
      </c>
      <c r="N10" t="n">
        <v>17.23</v>
      </c>
      <c r="O10" t="n">
        <v>14865.24</v>
      </c>
      <c r="P10" t="n">
        <v>555.6</v>
      </c>
      <c r="Q10" t="n">
        <v>1367.62</v>
      </c>
      <c r="R10" t="n">
        <v>231.24</v>
      </c>
      <c r="S10" t="n">
        <v>104.26</v>
      </c>
      <c r="T10" t="n">
        <v>62005.22</v>
      </c>
      <c r="U10" t="n">
        <v>0.45</v>
      </c>
      <c r="V10" t="n">
        <v>0.85</v>
      </c>
      <c r="W10" t="n">
        <v>20.86</v>
      </c>
      <c r="X10" t="n">
        <v>3.83</v>
      </c>
      <c r="Y10" t="n">
        <v>1</v>
      </c>
      <c r="Z10" t="n">
        <v>10</v>
      </c>
      <c r="AA10" t="n">
        <v>1316.501172501014</v>
      </c>
      <c r="AB10" t="n">
        <v>1801.294984148543</v>
      </c>
      <c r="AC10" t="n">
        <v>1629.381918994794</v>
      </c>
      <c r="AD10" t="n">
        <v>1316501.172501014</v>
      </c>
      <c r="AE10" t="n">
        <v>1801294.984148543</v>
      </c>
      <c r="AF10" t="n">
        <v>2.797300477324938e-06</v>
      </c>
      <c r="AG10" t="n">
        <v>2.570833333333333</v>
      </c>
      <c r="AH10" t="n">
        <v>1629381.918994794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1.6367</v>
      </c>
      <c r="E11" t="n">
        <v>61.1</v>
      </c>
      <c r="F11" t="n">
        <v>56.08</v>
      </c>
      <c r="G11" t="n">
        <v>27.35</v>
      </c>
      <c r="H11" t="n">
        <v>0.48</v>
      </c>
      <c r="I11" t="n">
        <v>123</v>
      </c>
      <c r="J11" t="n">
        <v>118.96</v>
      </c>
      <c r="K11" t="n">
        <v>43.4</v>
      </c>
      <c r="L11" t="n">
        <v>3.25</v>
      </c>
      <c r="M11" t="n">
        <v>121</v>
      </c>
      <c r="N11" t="n">
        <v>17.31</v>
      </c>
      <c r="O11" t="n">
        <v>14905.25</v>
      </c>
      <c r="P11" t="n">
        <v>550.5</v>
      </c>
      <c r="Q11" t="n">
        <v>1367.84</v>
      </c>
      <c r="R11" t="n">
        <v>220.1</v>
      </c>
      <c r="S11" t="n">
        <v>104.26</v>
      </c>
      <c r="T11" t="n">
        <v>56490.3</v>
      </c>
      <c r="U11" t="n">
        <v>0.47</v>
      </c>
      <c r="V11" t="n">
        <v>0.85</v>
      </c>
      <c r="W11" t="n">
        <v>20.85</v>
      </c>
      <c r="X11" t="n">
        <v>3.49</v>
      </c>
      <c r="Y11" t="n">
        <v>1</v>
      </c>
      <c r="Z11" t="n">
        <v>10</v>
      </c>
      <c r="AA11" t="n">
        <v>1293.514551165312</v>
      </c>
      <c r="AB11" t="n">
        <v>1769.843674738872</v>
      </c>
      <c r="AC11" t="n">
        <v>1600.932278412992</v>
      </c>
      <c r="AD11" t="n">
        <v>1293514.551165312</v>
      </c>
      <c r="AE11" t="n">
        <v>1769843.674738872</v>
      </c>
      <c r="AF11" t="n">
        <v>2.824741912165428e-06</v>
      </c>
      <c r="AG11" t="n">
        <v>2.545833333333333</v>
      </c>
      <c r="AH11" t="n">
        <v>1600932.278412992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1.6497</v>
      </c>
      <c r="E12" t="n">
        <v>60.62</v>
      </c>
      <c r="F12" t="n">
        <v>55.83</v>
      </c>
      <c r="G12" t="n">
        <v>29.65</v>
      </c>
      <c r="H12" t="n">
        <v>0.52</v>
      </c>
      <c r="I12" t="n">
        <v>113</v>
      </c>
      <c r="J12" t="n">
        <v>119.28</v>
      </c>
      <c r="K12" t="n">
        <v>43.4</v>
      </c>
      <c r="L12" t="n">
        <v>3.5</v>
      </c>
      <c r="M12" t="n">
        <v>111</v>
      </c>
      <c r="N12" t="n">
        <v>17.38</v>
      </c>
      <c r="O12" t="n">
        <v>14945.29</v>
      </c>
      <c r="P12" t="n">
        <v>546.35</v>
      </c>
      <c r="Q12" t="n">
        <v>1367.64</v>
      </c>
      <c r="R12" t="n">
        <v>211.9</v>
      </c>
      <c r="S12" t="n">
        <v>104.26</v>
      </c>
      <c r="T12" t="n">
        <v>52441.92</v>
      </c>
      <c r="U12" t="n">
        <v>0.49</v>
      </c>
      <c r="V12" t="n">
        <v>0.86</v>
      </c>
      <c r="W12" t="n">
        <v>20.84</v>
      </c>
      <c r="X12" t="n">
        <v>3.25</v>
      </c>
      <c r="Y12" t="n">
        <v>1</v>
      </c>
      <c r="Z12" t="n">
        <v>10</v>
      </c>
      <c r="AA12" t="n">
        <v>1275.238833615973</v>
      </c>
      <c r="AB12" t="n">
        <v>1744.838031720114</v>
      </c>
      <c r="AC12" t="n">
        <v>1578.313138868303</v>
      </c>
      <c r="AD12" t="n">
        <v>1275238.833615973</v>
      </c>
      <c r="AE12" t="n">
        <v>1744838.031720113</v>
      </c>
      <c r="AF12" t="n">
        <v>2.847178305431238e-06</v>
      </c>
      <c r="AG12" t="n">
        <v>2.525833333333333</v>
      </c>
      <c r="AH12" t="n">
        <v>1578313.138868304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1.662</v>
      </c>
      <c r="E13" t="n">
        <v>60.17</v>
      </c>
      <c r="F13" t="n">
        <v>55.57</v>
      </c>
      <c r="G13" t="n">
        <v>31.76</v>
      </c>
      <c r="H13" t="n">
        <v>0.55</v>
      </c>
      <c r="I13" t="n">
        <v>105</v>
      </c>
      <c r="J13" t="n">
        <v>119.61</v>
      </c>
      <c r="K13" t="n">
        <v>43.4</v>
      </c>
      <c r="L13" t="n">
        <v>3.75</v>
      </c>
      <c r="M13" t="n">
        <v>103</v>
      </c>
      <c r="N13" t="n">
        <v>17.46</v>
      </c>
      <c r="O13" t="n">
        <v>14985.35</v>
      </c>
      <c r="P13" t="n">
        <v>541.66</v>
      </c>
      <c r="Q13" t="n">
        <v>1367.73</v>
      </c>
      <c r="R13" t="n">
        <v>203.74</v>
      </c>
      <c r="S13" t="n">
        <v>104.26</v>
      </c>
      <c r="T13" t="n">
        <v>48401.91</v>
      </c>
      <c r="U13" t="n">
        <v>0.51</v>
      </c>
      <c r="V13" t="n">
        <v>0.86</v>
      </c>
      <c r="W13" t="n">
        <v>20.82</v>
      </c>
      <c r="X13" t="n">
        <v>2.99</v>
      </c>
      <c r="Y13" t="n">
        <v>1</v>
      </c>
      <c r="Z13" t="n">
        <v>10</v>
      </c>
      <c r="AA13" t="n">
        <v>1256.911024705469</v>
      </c>
      <c r="AB13" t="n">
        <v>1719.761115002899</v>
      </c>
      <c r="AC13" t="n">
        <v>1555.629527886905</v>
      </c>
      <c r="AD13" t="n">
        <v>1256911.024705469</v>
      </c>
      <c r="AE13" t="n">
        <v>1719761.115002898</v>
      </c>
      <c r="AF13" t="n">
        <v>2.868406585213504e-06</v>
      </c>
      <c r="AG13" t="n">
        <v>2.507083333333334</v>
      </c>
      <c r="AH13" t="n">
        <v>1555629.527886905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1.672</v>
      </c>
      <c r="E14" t="n">
        <v>59.81</v>
      </c>
      <c r="F14" t="n">
        <v>55.38</v>
      </c>
      <c r="G14" t="n">
        <v>33.91</v>
      </c>
      <c r="H14" t="n">
        <v>0.59</v>
      </c>
      <c r="I14" t="n">
        <v>98</v>
      </c>
      <c r="J14" t="n">
        <v>119.93</v>
      </c>
      <c r="K14" t="n">
        <v>43.4</v>
      </c>
      <c r="L14" t="n">
        <v>4</v>
      </c>
      <c r="M14" t="n">
        <v>96</v>
      </c>
      <c r="N14" t="n">
        <v>17.53</v>
      </c>
      <c r="O14" t="n">
        <v>15025.44</v>
      </c>
      <c r="P14" t="n">
        <v>537.83</v>
      </c>
      <c r="Q14" t="n">
        <v>1367.46</v>
      </c>
      <c r="R14" t="n">
        <v>197.34</v>
      </c>
      <c r="S14" t="n">
        <v>104.26</v>
      </c>
      <c r="T14" t="n">
        <v>45237.5</v>
      </c>
      <c r="U14" t="n">
        <v>0.53</v>
      </c>
      <c r="V14" t="n">
        <v>0.87</v>
      </c>
      <c r="W14" t="n">
        <v>20.81</v>
      </c>
      <c r="X14" t="n">
        <v>2.8</v>
      </c>
      <c r="Y14" t="n">
        <v>1</v>
      </c>
      <c r="Z14" t="n">
        <v>10</v>
      </c>
      <c r="AA14" t="n">
        <v>1242.253072166919</v>
      </c>
      <c r="AB14" t="n">
        <v>1699.705457676427</v>
      </c>
      <c r="AC14" t="n">
        <v>1537.487954347381</v>
      </c>
      <c r="AD14" t="n">
        <v>1242253.072166919</v>
      </c>
      <c r="AE14" t="n">
        <v>1699705.457676427</v>
      </c>
      <c r="AF14" t="n">
        <v>2.885665349264126e-06</v>
      </c>
      <c r="AG14" t="n">
        <v>2.492083333333333</v>
      </c>
      <c r="AH14" t="n">
        <v>1537487.954347381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1.6828</v>
      </c>
      <c r="E15" t="n">
        <v>59.42</v>
      </c>
      <c r="F15" t="n">
        <v>55.16</v>
      </c>
      <c r="G15" t="n">
        <v>36.37</v>
      </c>
      <c r="H15" t="n">
        <v>0.62</v>
      </c>
      <c r="I15" t="n">
        <v>91</v>
      </c>
      <c r="J15" t="n">
        <v>120.26</v>
      </c>
      <c r="K15" t="n">
        <v>43.4</v>
      </c>
      <c r="L15" t="n">
        <v>4.25</v>
      </c>
      <c r="M15" t="n">
        <v>89</v>
      </c>
      <c r="N15" t="n">
        <v>17.61</v>
      </c>
      <c r="O15" t="n">
        <v>15065.56</v>
      </c>
      <c r="P15" t="n">
        <v>533.58</v>
      </c>
      <c r="Q15" t="n">
        <v>1367.44</v>
      </c>
      <c r="R15" t="n">
        <v>190.62</v>
      </c>
      <c r="S15" t="n">
        <v>104.26</v>
      </c>
      <c r="T15" t="n">
        <v>41909.1</v>
      </c>
      <c r="U15" t="n">
        <v>0.55</v>
      </c>
      <c r="V15" t="n">
        <v>0.87</v>
      </c>
      <c r="W15" t="n">
        <v>20.79</v>
      </c>
      <c r="X15" t="n">
        <v>2.58</v>
      </c>
      <c r="Y15" t="n">
        <v>1</v>
      </c>
      <c r="Z15" t="n">
        <v>10</v>
      </c>
      <c r="AA15" t="n">
        <v>1226.444098630358</v>
      </c>
      <c r="AB15" t="n">
        <v>1678.074922641014</v>
      </c>
      <c r="AC15" t="n">
        <v>1517.921807217101</v>
      </c>
      <c r="AD15" t="n">
        <v>1226444.098630358</v>
      </c>
      <c r="AE15" t="n">
        <v>1678074.922641014</v>
      </c>
      <c r="AF15" t="n">
        <v>2.904304814438799e-06</v>
      </c>
      <c r="AG15" t="n">
        <v>2.475833333333334</v>
      </c>
      <c r="AH15" t="n">
        <v>1517921.807217101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1.6905</v>
      </c>
      <c r="E16" t="n">
        <v>59.15</v>
      </c>
      <c r="F16" t="n">
        <v>55.02</v>
      </c>
      <c r="G16" t="n">
        <v>38.38</v>
      </c>
      <c r="H16" t="n">
        <v>0.66</v>
      </c>
      <c r="I16" t="n">
        <v>86</v>
      </c>
      <c r="J16" t="n">
        <v>120.58</v>
      </c>
      <c r="K16" t="n">
        <v>43.4</v>
      </c>
      <c r="L16" t="n">
        <v>4.5</v>
      </c>
      <c r="M16" t="n">
        <v>84</v>
      </c>
      <c r="N16" t="n">
        <v>17.68</v>
      </c>
      <c r="O16" t="n">
        <v>15105.7</v>
      </c>
      <c r="P16" t="n">
        <v>530.4</v>
      </c>
      <c r="Q16" t="n">
        <v>1367.69</v>
      </c>
      <c r="R16" t="n">
        <v>185.6</v>
      </c>
      <c r="S16" t="n">
        <v>104.26</v>
      </c>
      <c r="T16" t="n">
        <v>39427.83</v>
      </c>
      <c r="U16" t="n">
        <v>0.5600000000000001</v>
      </c>
      <c r="V16" t="n">
        <v>0.87</v>
      </c>
      <c r="W16" t="n">
        <v>20.79</v>
      </c>
      <c r="X16" t="n">
        <v>2.43</v>
      </c>
      <c r="Y16" t="n">
        <v>1</v>
      </c>
      <c r="Z16" t="n">
        <v>10</v>
      </c>
      <c r="AA16" t="n">
        <v>1215.215967677905</v>
      </c>
      <c r="AB16" t="n">
        <v>1662.712098521692</v>
      </c>
      <c r="AC16" t="n">
        <v>1504.025189469868</v>
      </c>
      <c r="AD16" t="n">
        <v>1215215.967677905</v>
      </c>
      <c r="AE16" t="n">
        <v>1662712.098521692</v>
      </c>
      <c r="AF16" t="n">
        <v>2.917594062757778e-06</v>
      </c>
      <c r="AG16" t="n">
        <v>2.464583333333333</v>
      </c>
      <c r="AH16" t="n">
        <v>1504025.189469868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1.6982</v>
      </c>
      <c r="E17" t="n">
        <v>58.88</v>
      </c>
      <c r="F17" t="n">
        <v>54.87</v>
      </c>
      <c r="G17" t="n">
        <v>40.64</v>
      </c>
      <c r="H17" t="n">
        <v>0.6899999999999999</v>
      </c>
      <c r="I17" t="n">
        <v>81</v>
      </c>
      <c r="J17" t="n">
        <v>120.91</v>
      </c>
      <c r="K17" t="n">
        <v>43.4</v>
      </c>
      <c r="L17" t="n">
        <v>4.75</v>
      </c>
      <c r="M17" t="n">
        <v>79</v>
      </c>
      <c r="N17" t="n">
        <v>17.76</v>
      </c>
      <c r="O17" t="n">
        <v>15145.88</v>
      </c>
      <c r="P17" t="n">
        <v>526.89</v>
      </c>
      <c r="Q17" t="n">
        <v>1367.5</v>
      </c>
      <c r="R17" t="n">
        <v>180.84</v>
      </c>
      <c r="S17" t="n">
        <v>104.26</v>
      </c>
      <c r="T17" t="n">
        <v>37070.77</v>
      </c>
      <c r="U17" t="n">
        <v>0.58</v>
      </c>
      <c r="V17" t="n">
        <v>0.87</v>
      </c>
      <c r="W17" t="n">
        <v>20.77</v>
      </c>
      <c r="X17" t="n">
        <v>2.28</v>
      </c>
      <c r="Y17" t="n">
        <v>1</v>
      </c>
      <c r="Z17" t="n">
        <v>10</v>
      </c>
      <c r="AA17" t="n">
        <v>1203.540578189851</v>
      </c>
      <c r="AB17" t="n">
        <v>1646.737315542304</v>
      </c>
      <c r="AC17" t="n">
        <v>1489.575017357284</v>
      </c>
      <c r="AD17" t="n">
        <v>1203540.578189851</v>
      </c>
      <c r="AE17" t="n">
        <v>1646737.315542304</v>
      </c>
      <c r="AF17" t="n">
        <v>2.930883311076758e-06</v>
      </c>
      <c r="AG17" t="n">
        <v>2.453333333333334</v>
      </c>
      <c r="AH17" t="n">
        <v>1489575.017357284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1.7048</v>
      </c>
      <c r="E18" t="n">
        <v>58.66</v>
      </c>
      <c r="F18" t="n">
        <v>54.76</v>
      </c>
      <c r="G18" t="n">
        <v>43.23</v>
      </c>
      <c r="H18" t="n">
        <v>0.73</v>
      </c>
      <c r="I18" t="n">
        <v>76</v>
      </c>
      <c r="J18" t="n">
        <v>121.23</v>
      </c>
      <c r="K18" t="n">
        <v>43.4</v>
      </c>
      <c r="L18" t="n">
        <v>5</v>
      </c>
      <c r="M18" t="n">
        <v>74</v>
      </c>
      <c r="N18" t="n">
        <v>17.83</v>
      </c>
      <c r="O18" t="n">
        <v>15186.08</v>
      </c>
      <c r="P18" t="n">
        <v>523.6</v>
      </c>
      <c r="Q18" t="n">
        <v>1367.35</v>
      </c>
      <c r="R18" t="n">
        <v>177.31</v>
      </c>
      <c r="S18" t="n">
        <v>104.26</v>
      </c>
      <c r="T18" t="n">
        <v>35329.75</v>
      </c>
      <c r="U18" t="n">
        <v>0.59</v>
      </c>
      <c r="V18" t="n">
        <v>0.88</v>
      </c>
      <c r="W18" t="n">
        <v>20.78</v>
      </c>
      <c r="X18" t="n">
        <v>2.18</v>
      </c>
      <c r="Y18" t="n">
        <v>1</v>
      </c>
      <c r="Z18" t="n">
        <v>10</v>
      </c>
      <c r="AA18" t="n">
        <v>1193.366014022231</v>
      </c>
      <c r="AB18" t="n">
        <v>1632.816027978075</v>
      </c>
      <c r="AC18" t="n">
        <v>1476.982357939535</v>
      </c>
      <c r="AD18" t="n">
        <v>1193366.014022231</v>
      </c>
      <c r="AE18" t="n">
        <v>1632816.027978075</v>
      </c>
      <c r="AF18" t="n">
        <v>2.94227409535017e-06</v>
      </c>
      <c r="AG18" t="n">
        <v>2.444166666666666</v>
      </c>
      <c r="AH18" t="n">
        <v>1476982.357939535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1.7114</v>
      </c>
      <c r="E19" t="n">
        <v>58.43</v>
      </c>
      <c r="F19" t="n">
        <v>54.63</v>
      </c>
      <c r="G19" t="n">
        <v>45.52</v>
      </c>
      <c r="H19" t="n">
        <v>0.76</v>
      </c>
      <c r="I19" t="n">
        <v>72</v>
      </c>
      <c r="J19" t="n">
        <v>121.56</v>
      </c>
      <c r="K19" t="n">
        <v>43.4</v>
      </c>
      <c r="L19" t="n">
        <v>5.25</v>
      </c>
      <c r="M19" t="n">
        <v>70</v>
      </c>
      <c r="N19" t="n">
        <v>17.91</v>
      </c>
      <c r="O19" t="n">
        <v>15226.31</v>
      </c>
      <c r="P19" t="n">
        <v>520.48</v>
      </c>
      <c r="Q19" t="n">
        <v>1367.37</v>
      </c>
      <c r="R19" t="n">
        <v>173.05</v>
      </c>
      <c r="S19" t="n">
        <v>104.26</v>
      </c>
      <c r="T19" t="n">
        <v>33220.48</v>
      </c>
      <c r="U19" t="n">
        <v>0.6</v>
      </c>
      <c r="V19" t="n">
        <v>0.88</v>
      </c>
      <c r="W19" t="n">
        <v>20.76</v>
      </c>
      <c r="X19" t="n">
        <v>2.05</v>
      </c>
      <c r="Y19" t="n">
        <v>1</v>
      </c>
      <c r="Z19" t="n">
        <v>10</v>
      </c>
      <c r="AA19" t="n">
        <v>1183.350556597884</v>
      </c>
      <c r="AB19" t="n">
        <v>1619.112437279286</v>
      </c>
      <c r="AC19" t="n">
        <v>1464.586618703928</v>
      </c>
      <c r="AD19" t="n">
        <v>1183350.556597884</v>
      </c>
      <c r="AE19" t="n">
        <v>1619112.437279286</v>
      </c>
      <c r="AF19" t="n">
        <v>2.953664879623581e-06</v>
      </c>
      <c r="AG19" t="n">
        <v>2.434583333333333</v>
      </c>
      <c r="AH19" t="n">
        <v>1464586.618703928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1.7158</v>
      </c>
      <c r="E20" t="n">
        <v>58.28</v>
      </c>
      <c r="F20" t="n">
        <v>54.55</v>
      </c>
      <c r="G20" t="n">
        <v>47.43</v>
      </c>
      <c r="H20" t="n">
        <v>0.8</v>
      </c>
      <c r="I20" t="n">
        <v>69</v>
      </c>
      <c r="J20" t="n">
        <v>121.89</v>
      </c>
      <c r="K20" t="n">
        <v>43.4</v>
      </c>
      <c r="L20" t="n">
        <v>5.5</v>
      </c>
      <c r="M20" t="n">
        <v>67</v>
      </c>
      <c r="N20" t="n">
        <v>17.99</v>
      </c>
      <c r="O20" t="n">
        <v>15266.56</v>
      </c>
      <c r="P20" t="n">
        <v>517.72</v>
      </c>
      <c r="Q20" t="n">
        <v>1367.45</v>
      </c>
      <c r="R20" t="n">
        <v>170.52</v>
      </c>
      <c r="S20" t="n">
        <v>104.26</v>
      </c>
      <c r="T20" t="n">
        <v>31970.65</v>
      </c>
      <c r="U20" t="n">
        <v>0.61</v>
      </c>
      <c r="V20" t="n">
        <v>0.88</v>
      </c>
      <c r="W20" t="n">
        <v>20.76</v>
      </c>
      <c r="X20" t="n">
        <v>1.97</v>
      </c>
      <c r="Y20" t="n">
        <v>1</v>
      </c>
      <c r="Z20" t="n">
        <v>10</v>
      </c>
      <c r="AA20" t="n">
        <v>1175.810308202621</v>
      </c>
      <c r="AB20" t="n">
        <v>1608.795536772606</v>
      </c>
      <c r="AC20" t="n">
        <v>1455.254348701744</v>
      </c>
      <c r="AD20" t="n">
        <v>1175810.308202621</v>
      </c>
      <c r="AE20" t="n">
        <v>1608795.536772605</v>
      </c>
      <c r="AF20" t="n">
        <v>2.961258735805855e-06</v>
      </c>
      <c r="AG20" t="n">
        <v>2.428333333333333</v>
      </c>
      <c r="AH20" t="n">
        <v>1455254.348701744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1.7204</v>
      </c>
      <c r="E21" t="n">
        <v>58.13</v>
      </c>
      <c r="F21" t="n">
        <v>54.47</v>
      </c>
      <c r="G21" t="n">
        <v>49.51</v>
      </c>
      <c r="H21" t="n">
        <v>0.83</v>
      </c>
      <c r="I21" t="n">
        <v>66</v>
      </c>
      <c r="J21" t="n">
        <v>122.21</v>
      </c>
      <c r="K21" t="n">
        <v>43.4</v>
      </c>
      <c r="L21" t="n">
        <v>5.75</v>
      </c>
      <c r="M21" t="n">
        <v>64</v>
      </c>
      <c r="N21" t="n">
        <v>18.06</v>
      </c>
      <c r="O21" t="n">
        <v>15306.85</v>
      </c>
      <c r="P21" t="n">
        <v>515.21</v>
      </c>
      <c r="Q21" t="n">
        <v>1367.62</v>
      </c>
      <c r="R21" t="n">
        <v>167.62</v>
      </c>
      <c r="S21" t="n">
        <v>104.26</v>
      </c>
      <c r="T21" t="n">
        <v>30537.15</v>
      </c>
      <c r="U21" t="n">
        <v>0.62</v>
      </c>
      <c r="V21" t="n">
        <v>0.88</v>
      </c>
      <c r="W21" t="n">
        <v>20.76</v>
      </c>
      <c r="X21" t="n">
        <v>1.88</v>
      </c>
      <c r="Y21" t="n">
        <v>1</v>
      </c>
      <c r="Z21" t="n">
        <v>10</v>
      </c>
      <c r="AA21" t="n">
        <v>1168.52679174126</v>
      </c>
      <c r="AB21" t="n">
        <v>1598.829908224103</v>
      </c>
      <c r="AC21" t="n">
        <v>1446.239825755064</v>
      </c>
      <c r="AD21" t="n">
        <v>1168526.79174126</v>
      </c>
      <c r="AE21" t="n">
        <v>1598829.908224103</v>
      </c>
      <c r="AF21" t="n">
        <v>2.969197767269141e-06</v>
      </c>
      <c r="AG21" t="n">
        <v>2.422083333333334</v>
      </c>
      <c r="AH21" t="n">
        <v>1446239.825755063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1.7254</v>
      </c>
      <c r="E22" t="n">
        <v>57.96</v>
      </c>
      <c r="F22" t="n">
        <v>54.37</v>
      </c>
      <c r="G22" t="n">
        <v>51.78</v>
      </c>
      <c r="H22" t="n">
        <v>0.86</v>
      </c>
      <c r="I22" t="n">
        <v>63</v>
      </c>
      <c r="J22" t="n">
        <v>122.54</v>
      </c>
      <c r="K22" t="n">
        <v>43.4</v>
      </c>
      <c r="L22" t="n">
        <v>6</v>
      </c>
      <c r="M22" t="n">
        <v>61</v>
      </c>
      <c r="N22" t="n">
        <v>18.14</v>
      </c>
      <c r="O22" t="n">
        <v>15347.16</v>
      </c>
      <c r="P22" t="n">
        <v>511.93</v>
      </c>
      <c r="Q22" t="n">
        <v>1367.41</v>
      </c>
      <c r="R22" t="n">
        <v>164.6</v>
      </c>
      <c r="S22" t="n">
        <v>104.26</v>
      </c>
      <c r="T22" t="n">
        <v>29039.25</v>
      </c>
      <c r="U22" t="n">
        <v>0.63</v>
      </c>
      <c r="V22" t="n">
        <v>0.88</v>
      </c>
      <c r="W22" t="n">
        <v>20.75</v>
      </c>
      <c r="X22" t="n">
        <v>1.79</v>
      </c>
      <c r="Y22" t="n">
        <v>1</v>
      </c>
      <c r="Z22" t="n">
        <v>10</v>
      </c>
      <c r="AA22" t="n">
        <v>1159.777178538514</v>
      </c>
      <c r="AB22" t="n">
        <v>1586.858301434414</v>
      </c>
      <c r="AC22" t="n">
        <v>1435.410772315126</v>
      </c>
      <c r="AD22" t="n">
        <v>1159777.178538514</v>
      </c>
      <c r="AE22" t="n">
        <v>1586858.301434414</v>
      </c>
      <c r="AF22" t="n">
        <v>2.977827149294453e-06</v>
      </c>
      <c r="AG22" t="n">
        <v>2.415</v>
      </c>
      <c r="AH22" t="n">
        <v>1435410.772315126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1.7307</v>
      </c>
      <c r="E23" t="n">
        <v>57.78</v>
      </c>
      <c r="F23" t="n">
        <v>54.26</v>
      </c>
      <c r="G23" t="n">
        <v>54.26</v>
      </c>
      <c r="H23" t="n">
        <v>0.9</v>
      </c>
      <c r="I23" t="n">
        <v>60</v>
      </c>
      <c r="J23" t="n">
        <v>122.87</v>
      </c>
      <c r="K23" t="n">
        <v>43.4</v>
      </c>
      <c r="L23" t="n">
        <v>6.25</v>
      </c>
      <c r="M23" t="n">
        <v>58</v>
      </c>
      <c r="N23" t="n">
        <v>18.22</v>
      </c>
      <c r="O23" t="n">
        <v>15387.5</v>
      </c>
      <c r="P23" t="n">
        <v>508.8</v>
      </c>
      <c r="Q23" t="n">
        <v>1367.36</v>
      </c>
      <c r="R23" t="n">
        <v>161.41</v>
      </c>
      <c r="S23" t="n">
        <v>104.26</v>
      </c>
      <c r="T23" t="n">
        <v>27461.92</v>
      </c>
      <c r="U23" t="n">
        <v>0.65</v>
      </c>
      <c r="V23" t="n">
        <v>0.88</v>
      </c>
      <c r="W23" t="n">
        <v>20.74</v>
      </c>
      <c r="X23" t="n">
        <v>1.68</v>
      </c>
      <c r="Y23" t="n">
        <v>1</v>
      </c>
      <c r="Z23" t="n">
        <v>10</v>
      </c>
      <c r="AA23" t="n">
        <v>1151.011433600558</v>
      </c>
      <c r="AB23" t="n">
        <v>1574.86462249293</v>
      </c>
      <c r="AC23" t="n">
        <v>1424.561753258584</v>
      </c>
      <c r="AD23" t="n">
        <v>1151011.433600558</v>
      </c>
      <c r="AE23" t="n">
        <v>1574864.62249293</v>
      </c>
      <c r="AF23" t="n">
        <v>2.986974294241282e-06</v>
      </c>
      <c r="AG23" t="n">
        <v>2.4075</v>
      </c>
      <c r="AH23" t="n">
        <v>1424561.753258584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1.7356</v>
      </c>
      <c r="E24" t="n">
        <v>57.62</v>
      </c>
      <c r="F24" t="n">
        <v>54.17</v>
      </c>
      <c r="G24" t="n">
        <v>57.02</v>
      </c>
      <c r="H24" t="n">
        <v>0.93</v>
      </c>
      <c r="I24" t="n">
        <v>57</v>
      </c>
      <c r="J24" t="n">
        <v>123.19</v>
      </c>
      <c r="K24" t="n">
        <v>43.4</v>
      </c>
      <c r="L24" t="n">
        <v>6.5</v>
      </c>
      <c r="M24" t="n">
        <v>55</v>
      </c>
      <c r="N24" t="n">
        <v>18.29</v>
      </c>
      <c r="O24" t="n">
        <v>15427.87</v>
      </c>
      <c r="P24" t="n">
        <v>506.68</v>
      </c>
      <c r="Q24" t="n">
        <v>1367.45</v>
      </c>
      <c r="R24" t="n">
        <v>158.24</v>
      </c>
      <c r="S24" t="n">
        <v>104.26</v>
      </c>
      <c r="T24" t="n">
        <v>25890.64</v>
      </c>
      <c r="U24" t="n">
        <v>0.66</v>
      </c>
      <c r="V24" t="n">
        <v>0.88</v>
      </c>
      <c r="W24" t="n">
        <v>20.74</v>
      </c>
      <c r="X24" t="n">
        <v>1.59</v>
      </c>
      <c r="Y24" t="n">
        <v>1</v>
      </c>
      <c r="Z24" t="n">
        <v>10</v>
      </c>
      <c r="AA24" t="n">
        <v>1144.124724522065</v>
      </c>
      <c r="AB24" t="n">
        <v>1565.441923311573</v>
      </c>
      <c r="AC24" t="n">
        <v>1416.038343262255</v>
      </c>
      <c r="AD24" t="n">
        <v>1144124.724522065</v>
      </c>
      <c r="AE24" t="n">
        <v>1565441.923311573</v>
      </c>
      <c r="AF24" t="n">
        <v>2.995431088626088e-06</v>
      </c>
      <c r="AG24" t="n">
        <v>2.400833333333333</v>
      </c>
      <c r="AH24" t="n">
        <v>1416038.343262255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1.7387</v>
      </c>
      <c r="E25" t="n">
        <v>57.52</v>
      </c>
      <c r="F25" t="n">
        <v>54.12</v>
      </c>
      <c r="G25" t="n">
        <v>59.04</v>
      </c>
      <c r="H25" t="n">
        <v>0.96</v>
      </c>
      <c r="I25" t="n">
        <v>55</v>
      </c>
      <c r="J25" t="n">
        <v>123.52</v>
      </c>
      <c r="K25" t="n">
        <v>43.4</v>
      </c>
      <c r="L25" t="n">
        <v>6.75</v>
      </c>
      <c r="M25" t="n">
        <v>53</v>
      </c>
      <c r="N25" t="n">
        <v>18.37</v>
      </c>
      <c r="O25" t="n">
        <v>15468.27</v>
      </c>
      <c r="P25" t="n">
        <v>503.51</v>
      </c>
      <c r="Q25" t="n">
        <v>1367.37</v>
      </c>
      <c r="R25" t="n">
        <v>156.54</v>
      </c>
      <c r="S25" t="n">
        <v>104.26</v>
      </c>
      <c r="T25" t="n">
        <v>25048.99</v>
      </c>
      <c r="U25" t="n">
        <v>0.67</v>
      </c>
      <c r="V25" t="n">
        <v>0.89</v>
      </c>
      <c r="W25" t="n">
        <v>20.73</v>
      </c>
      <c r="X25" t="n">
        <v>1.54</v>
      </c>
      <c r="Y25" t="n">
        <v>1</v>
      </c>
      <c r="Z25" t="n">
        <v>10</v>
      </c>
      <c r="AA25" t="n">
        <v>1137.297164640578</v>
      </c>
      <c r="AB25" t="n">
        <v>1556.10015467104</v>
      </c>
      <c r="AC25" t="n">
        <v>1407.588139909519</v>
      </c>
      <c r="AD25" t="n">
        <v>1137297.164640578</v>
      </c>
      <c r="AE25" t="n">
        <v>1556100.15467104</v>
      </c>
      <c r="AF25" t="n">
        <v>3.00078130548178e-06</v>
      </c>
      <c r="AG25" t="n">
        <v>2.396666666666667</v>
      </c>
      <c r="AH25" t="n">
        <v>1407588.139909519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1.7419</v>
      </c>
      <c r="E26" t="n">
        <v>57.41</v>
      </c>
      <c r="F26" t="n">
        <v>54.06</v>
      </c>
      <c r="G26" t="n">
        <v>61.2</v>
      </c>
      <c r="H26" t="n">
        <v>1</v>
      </c>
      <c r="I26" t="n">
        <v>53</v>
      </c>
      <c r="J26" t="n">
        <v>123.85</v>
      </c>
      <c r="K26" t="n">
        <v>43.4</v>
      </c>
      <c r="L26" t="n">
        <v>7</v>
      </c>
      <c r="M26" t="n">
        <v>51</v>
      </c>
      <c r="N26" t="n">
        <v>18.45</v>
      </c>
      <c r="O26" t="n">
        <v>15508.69</v>
      </c>
      <c r="P26" t="n">
        <v>500.47</v>
      </c>
      <c r="Q26" t="n">
        <v>1367.31</v>
      </c>
      <c r="R26" t="n">
        <v>154.79</v>
      </c>
      <c r="S26" t="n">
        <v>104.26</v>
      </c>
      <c r="T26" t="n">
        <v>24186.1</v>
      </c>
      <c r="U26" t="n">
        <v>0.67</v>
      </c>
      <c r="V26" t="n">
        <v>0.89</v>
      </c>
      <c r="W26" t="n">
        <v>20.73</v>
      </c>
      <c r="X26" t="n">
        <v>1.48</v>
      </c>
      <c r="Y26" t="n">
        <v>1</v>
      </c>
      <c r="Z26" t="n">
        <v>10</v>
      </c>
      <c r="AA26" t="n">
        <v>1130.530663689779</v>
      </c>
      <c r="AB26" t="n">
        <v>1546.841929553202</v>
      </c>
      <c r="AC26" t="n">
        <v>1399.213506802927</v>
      </c>
      <c r="AD26" t="n">
        <v>1130530.663689779</v>
      </c>
      <c r="AE26" t="n">
        <v>1546841.929553202</v>
      </c>
      <c r="AF26" t="n">
        <v>3.00630410997798e-06</v>
      </c>
      <c r="AG26" t="n">
        <v>2.392083333333333</v>
      </c>
      <c r="AH26" t="n">
        <v>1399213.506802927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1.7448</v>
      </c>
      <c r="E27" t="n">
        <v>57.31</v>
      </c>
      <c r="F27" t="n">
        <v>54.01</v>
      </c>
      <c r="G27" t="n">
        <v>63.54</v>
      </c>
      <c r="H27" t="n">
        <v>1.03</v>
      </c>
      <c r="I27" t="n">
        <v>51</v>
      </c>
      <c r="J27" t="n">
        <v>124.18</v>
      </c>
      <c r="K27" t="n">
        <v>43.4</v>
      </c>
      <c r="L27" t="n">
        <v>7.25</v>
      </c>
      <c r="M27" t="n">
        <v>49</v>
      </c>
      <c r="N27" t="n">
        <v>18.53</v>
      </c>
      <c r="O27" t="n">
        <v>15549.15</v>
      </c>
      <c r="P27" t="n">
        <v>498.46</v>
      </c>
      <c r="Q27" t="n">
        <v>1367.35</v>
      </c>
      <c r="R27" t="n">
        <v>153.21</v>
      </c>
      <c r="S27" t="n">
        <v>104.26</v>
      </c>
      <c r="T27" t="n">
        <v>23406.43</v>
      </c>
      <c r="U27" t="n">
        <v>0.68</v>
      </c>
      <c r="V27" t="n">
        <v>0.89</v>
      </c>
      <c r="W27" t="n">
        <v>20.72</v>
      </c>
      <c r="X27" t="n">
        <v>1.43</v>
      </c>
      <c r="Y27" t="n">
        <v>1</v>
      </c>
      <c r="Z27" t="n">
        <v>10</v>
      </c>
      <c r="AA27" t="n">
        <v>1125.4856875909</v>
      </c>
      <c r="AB27" t="n">
        <v>1539.939170686078</v>
      </c>
      <c r="AC27" t="n">
        <v>1392.969537553999</v>
      </c>
      <c r="AD27" t="n">
        <v>1125485.6875909</v>
      </c>
      <c r="AE27" t="n">
        <v>1539939.170686078</v>
      </c>
      <c r="AF27" t="n">
        <v>3.01130915155266e-06</v>
      </c>
      <c r="AG27" t="n">
        <v>2.387916666666667</v>
      </c>
      <c r="AH27" t="n">
        <v>1392969.537553999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1.748</v>
      </c>
      <c r="E28" t="n">
        <v>57.21</v>
      </c>
      <c r="F28" t="n">
        <v>53.95</v>
      </c>
      <c r="G28" t="n">
        <v>66.06</v>
      </c>
      <c r="H28" t="n">
        <v>1.06</v>
      </c>
      <c r="I28" t="n">
        <v>49</v>
      </c>
      <c r="J28" t="n">
        <v>124.51</v>
      </c>
      <c r="K28" t="n">
        <v>43.4</v>
      </c>
      <c r="L28" t="n">
        <v>7.5</v>
      </c>
      <c r="M28" t="n">
        <v>47</v>
      </c>
      <c r="N28" t="n">
        <v>18.61</v>
      </c>
      <c r="O28" t="n">
        <v>15589.63</v>
      </c>
      <c r="P28" t="n">
        <v>495.6</v>
      </c>
      <c r="Q28" t="n">
        <v>1367.36</v>
      </c>
      <c r="R28" t="n">
        <v>151.06</v>
      </c>
      <c r="S28" t="n">
        <v>104.26</v>
      </c>
      <c r="T28" t="n">
        <v>22339.42</v>
      </c>
      <c r="U28" t="n">
        <v>0.6899999999999999</v>
      </c>
      <c r="V28" t="n">
        <v>0.89</v>
      </c>
      <c r="W28" t="n">
        <v>20.73</v>
      </c>
      <c r="X28" t="n">
        <v>1.37</v>
      </c>
      <c r="Y28" t="n">
        <v>1</v>
      </c>
      <c r="Z28" t="n">
        <v>10</v>
      </c>
      <c r="AA28" t="n">
        <v>1119.017104825635</v>
      </c>
      <c r="AB28" t="n">
        <v>1531.088570372912</v>
      </c>
      <c r="AC28" t="n">
        <v>1384.963626112826</v>
      </c>
      <c r="AD28" t="n">
        <v>1119017.104825635</v>
      </c>
      <c r="AE28" t="n">
        <v>1531088.570372912</v>
      </c>
      <c r="AF28" t="n">
        <v>3.01683195604886e-06</v>
      </c>
      <c r="AG28" t="n">
        <v>2.38375</v>
      </c>
      <c r="AH28" t="n">
        <v>1384963.626112826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1.7516</v>
      </c>
      <c r="E29" t="n">
        <v>57.09</v>
      </c>
      <c r="F29" t="n">
        <v>53.88</v>
      </c>
      <c r="G29" t="n">
        <v>68.79000000000001</v>
      </c>
      <c r="H29" t="n">
        <v>1.1</v>
      </c>
      <c r="I29" t="n">
        <v>47</v>
      </c>
      <c r="J29" t="n">
        <v>124.83</v>
      </c>
      <c r="K29" t="n">
        <v>43.4</v>
      </c>
      <c r="L29" t="n">
        <v>7.75</v>
      </c>
      <c r="M29" t="n">
        <v>45</v>
      </c>
      <c r="N29" t="n">
        <v>18.68</v>
      </c>
      <c r="O29" t="n">
        <v>15630.14</v>
      </c>
      <c r="P29" t="n">
        <v>492.69</v>
      </c>
      <c r="Q29" t="n">
        <v>1367.31</v>
      </c>
      <c r="R29" t="n">
        <v>148.9</v>
      </c>
      <c r="S29" t="n">
        <v>104.26</v>
      </c>
      <c r="T29" t="n">
        <v>21271.33</v>
      </c>
      <c r="U29" t="n">
        <v>0.7</v>
      </c>
      <c r="V29" t="n">
        <v>0.89</v>
      </c>
      <c r="W29" t="n">
        <v>20.72</v>
      </c>
      <c r="X29" t="n">
        <v>1.3</v>
      </c>
      <c r="Y29" t="n">
        <v>1</v>
      </c>
      <c r="Z29" t="n">
        <v>10</v>
      </c>
      <c r="AA29" t="n">
        <v>1112.170754481803</v>
      </c>
      <c r="AB29" t="n">
        <v>1521.72109179282</v>
      </c>
      <c r="AC29" t="n">
        <v>1376.490166541079</v>
      </c>
      <c r="AD29" t="n">
        <v>1112170.754481802</v>
      </c>
      <c r="AE29" t="n">
        <v>1521721.09179282</v>
      </c>
      <c r="AF29" t="n">
        <v>3.023045111107084e-06</v>
      </c>
      <c r="AG29" t="n">
        <v>2.37875</v>
      </c>
      <c r="AH29" t="n">
        <v>1376490.166541079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1.7547</v>
      </c>
      <c r="E30" t="n">
        <v>56.99</v>
      </c>
      <c r="F30" t="n">
        <v>53.83</v>
      </c>
      <c r="G30" t="n">
        <v>71.77</v>
      </c>
      <c r="H30" t="n">
        <v>1.13</v>
      </c>
      <c r="I30" t="n">
        <v>45</v>
      </c>
      <c r="J30" t="n">
        <v>125.16</v>
      </c>
      <c r="K30" t="n">
        <v>43.4</v>
      </c>
      <c r="L30" t="n">
        <v>8</v>
      </c>
      <c r="M30" t="n">
        <v>43</v>
      </c>
      <c r="N30" t="n">
        <v>18.76</v>
      </c>
      <c r="O30" t="n">
        <v>15670.68</v>
      </c>
      <c r="P30" t="n">
        <v>490.53</v>
      </c>
      <c r="Q30" t="n">
        <v>1367.43</v>
      </c>
      <c r="R30" t="n">
        <v>146.97</v>
      </c>
      <c r="S30" t="n">
        <v>104.26</v>
      </c>
      <c r="T30" t="n">
        <v>20317.12</v>
      </c>
      <c r="U30" t="n">
        <v>0.71</v>
      </c>
      <c r="V30" t="n">
        <v>0.89</v>
      </c>
      <c r="W30" t="n">
        <v>20.72</v>
      </c>
      <c r="X30" t="n">
        <v>1.25</v>
      </c>
      <c r="Y30" t="n">
        <v>1</v>
      </c>
      <c r="Z30" t="n">
        <v>10</v>
      </c>
      <c r="AA30" t="n">
        <v>1106.853344765244</v>
      </c>
      <c r="AB30" t="n">
        <v>1514.445577231064</v>
      </c>
      <c r="AC30" t="n">
        <v>1369.909016877848</v>
      </c>
      <c r="AD30" t="n">
        <v>1106853.344765244</v>
      </c>
      <c r="AE30" t="n">
        <v>1514445.577231064</v>
      </c>
      <c r="AF30" t="n">
        <v>3.028395327962777e-06</v>
      </c>
      <c r="AG30" t="n">
        <v>2.374583333333333</v>
      </c>
      <c r="AH30" t="n">
        <v>1369909.016877848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1.7555</v>
      </c>
      <c r="E31" t="n">
        <v>56.97</v>
      </c>
      <c r="F31" t="n">
        <v>53.83</v>
      </c>
      <c r="G31" t="n">
        <v>73.40000000000001</v>
      </c>
      <c r="H31" t="n">
        <v>1.16</v>
      </c>
      <c r="I31" t="n">
        <v>44</v>
      </c>
      <c r="J31" t="n">
        <v>125.49</v>
      </c>
      <c r="K31" t="n">
        <v>43.4</v>
      </c>
      <c r="L31" t="n">
        <v>8.25</v>
      </c>
      <c r="M31" t="n">
        <v>42</v>
      </c>
      <c r="N31" t="n">
        <v>18.84</v>
      </c>
      <c r="O31" t="n">
        <v>15711.24</v>
      </c>
      <c r="P31" t="n">
        <v>488.1</v>
      </c>
      <c r="Q31" t="n">
        <v>1367.25</v>
      </c>
      <c r="R31" t="n">
        <v>147.35</v>
      </c>
      <c r="S31" t="n">
        <v>104.26</v>
      </c>
      <c r="T31" t="n">
        <v>20509.83</v>
      </c>
      <c r="U31" t="n">
        <v>0.71</v>
      </c>
      <c r="V31" t="n">
        <v>0.89</v>
      </c>
      <c r="W31" t="n">
        <v>20.71</v>
      </c>
      <c r="X31" t="n">
        <v>1.25</v>
      </c>
      <c r="Y31" t="n">
        <v>1</v>
      </c>
      <c r="Z31" t="n">
        <v>10</v>
      </c>
      <c r="AA31" t="n">
        <v>1103.003966749606</v>
      </c>
      <c r="AB31" t="n">
        <v>1509.178688407496</v>
      </c>
      <c r="AC31" t="n">
        <v>1365.144792531477</v>
      </c>
      <c r="AD31" t="n">
        <v>1103003.966749606</v>
      </c>
      <c r="AE31" t="n">
        <v>1509178.688407496</v>
      </c>
      <c r="AF31" t="n">
        <v>3.029776029086827e-06</v>
      </c>
      <c r="AG31" t="n">
        <v>2.37375</v>
      </c>
      <c r="AH31" t="n">
        <v>1365144.792531477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1.7593</v>
      </c>
      <c r="E32" t="n">
        <v>56.84</v>
      </c>
      <c r="F32" t="n">
        <v>53.75</v>
      </c>
      <c r="G32" t="n">
        <v>76.79000000000001</v>
      </c>
      <c r="H32" t="n">
        <v>1.19</v>
      </c>
      <c r="I32" t="n">
        <v>42</v>
      </c>
      <c r="J32" t="n">
        <v>125.82</v>
      </c>
      <c r="K32" t="n">
        <v>43.4</v>
      </c>
      <c r="L32" t="n">
        <v>8.5</v>
      </c>
      <c r="M32" t="n">
        <v>40</v>
      </c>
      <c r="N32" t="n">
        <v>18.92</v>
      </c>
      <c r="O32" t="n">
        <v>15751.84</v>
      </c>
      <c r="P32" t="n">
        <v>484.95</v>
      </c>
      <c r="Q32" t="n">
        <v>1367.3</v>
      </c>
      <c r="R32" t="n">
        <v>144.36</v>
      </c>
      <c r="S32" t="n">
        <v>104.26</v>
      </c>
      <c r="T32" t="n">
        <v>19028.62</v>
      </c>
      <c r="U32" t="n">
        <v>0.72</v>
      </c>
      <c r="V32" t="n">
        <v>0.89</v>
      </c>
      <c r="W32" t="n">
        <v>20.72</v>
      </c>
      <c r="X32" t="n">
        <v>1.18</v>
      </c>
      <c r="Y32" t="n">
        <v>1</v>
      </c>
      <c r="Z32" t="n">
        <v>10</v>
      </c>
      <c r="AA32" t="n">
        <v>1095.687979106304</v>
      </c>
      <c r="AB32" t="n">
        <v>1499.168631355334</v>
      </c>
      <c r="AC32" t="n">
        <v>1356.09008127517</v>
      </c>
      <c r="AD32" t="n">
        <v>1095687.979106304</v>
      </c>
      <c r="AE32" t="n">
        <v>1499168.631355334</v>
      </c>
      <c r="AF32" t="n">
        <v>3.036334359426064e-06</v>
      </c>
      <c r="AG32" t="n">
        <v>2.368333333333334</v>
      </c>
      <c r="AH32" t="n">
        <v>1356090.08127517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1.7614</v>
      </c>
      <c r="E33" t="n">
        <v>56.77</v>
      </c>
      <c r="F33" t="n">
        <v>53.71</v>
      </c>
      <c r="G33" t="n">
        <v>78.59999999999999</v>
      </c>
      <c r="H33" t="n">
        <v>1.22</v>
      </c>
      <c r="I33" t="n">
        <v>41</v>
      </c>
      <c r="J33" t="n">
        <v>126.15</v>
      </c>
      <c r="K33" t="n">
        <v>43.4</v>
      </c>
      <c r="L33" t="n">
        <v>8.75</v>
      </c>
      <c r="M33" t="n">
        <v>39</v>
      </c>
      <c r="N33" t="n">
        <v>19</v>
      </c>
      <c r="O33" t="n">
        <v>15792.46</v>
      </c>
      <c r="P33" t="n">
        <v>482.44</v>
      </c>
      <c r="Q33" t="n">
        <v>1367.24</v>
      </c>
      <c r="R33" t="n">
        <v>143.14</v>
      </c>
      <c r="S33" t="n">
        <v>104.26</v>
      </c>
      <c r="T33" t="n">
        <v>18422.05</v>
      </c>
      <c r="U33" t="n">
        <v>0.73</v>
      </c>
      <c r="V33" t="n">
        <v>0.89</v>
      </c>
      <c r="W33" t="n">
        <v>20.72</v>
      </c>
      <c r="X33" t="n">
        <v>1.13</v>
      </c>
      <c r="Y33" t="n">
        <v>1</v>
      </c>
      <c r="Z33" t="n">
        <v>10</v>
      </c>
      <c r="AA33" t="n">
        <v>1090.634582951782</v>
      </c>
      <c r="AB33" t="n">
        <v>1492.254351796613</v>
      </c>
      <c r="AC33" t="n">
        <v>1349.835690853281</v>
      </c>
      <c r="AD33" t="n">
        <v>1090634.582951782</v>
      </c>
      <c r="AE33" t="n">
        <v>1492254.351796614</v>
      </c>
      <c r="AF33" t="n">
        <v>3.039958699876694e-06</v>
      </c>
      <c r="AG33" t="n">
        <v>2.365416666666667</v>
      </c>
      <c r="AH33" t="n">
        <v>1349835.690853281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1.7631</v>
      </c>
      <c r="E34" t="n">
        <v>56.72</v>
      </c>
      <c r="F34" t="n">
        <v>53.68</v>
      </c>
      <c r="G34" t="n">
        <v>80.52</v>
      </c>
      <c r="H34" t="n">
        <v>1.26</v>
      </c>
      <c r="I34" t="n">
        <v>40</v>
      </c>
      <c r="J34" t="n">
        <v>126.48</v>
      </c>
      <c r="K34" t="n">
        <v>43.4</v>
      </c>
      <c r="L34" t="n">
        <v>9</v>
      </c>
      <c r="M34" t="n">
        <v>38</v>
      </c>
      <c r="N34" t="n">
        <v>19.08</v>
      </c>
      <c r="O34" t="n">
        <v>15833.12</v>
      </c>
      <c r="P34" t="n">
        <v>479.66</v>
      </c>
      <c r="Q34" t="n">
        <v>1367.46</v>
      </c>
      <c r="R34" t="n">
        <v>142.71</v>
      </c>
      <c r="S34" t="n">
        <v>104.26</v>
      </c>
      <c r="T34" t="n">
        <v>18213.41</v>
      </c>
      <c r="U34" t="n">
        <v>0.73</v>
      </c>
      <c r="V34" t="n">
        <v>0.89</v>
      </c>
      <c r="W34" t="n">
        <v>20.7</v>
      </c>
      <c r="X34" t="n">
        <v>1.1</v>
      </c>
      <c r="Y34" t="n">
        <v>1</v>
      </c>
      <c r="Z34" t="n">
        <v>10</v>
      </c>
      <c r="AA34" t="n">
        <v>1085.546789781434</v>
      </c>
      <c r="AB34" t="n">
        <v>1485.293008723351</v>
      </c>
      <c r="AC34" t="n">
        <v>1343.538728592624</v>
      </c>
      <c r="AD34" t="n">
        <v>1085546.789781434</v>
      </c>
      <c r="AE34" t="n">
        <v>1485293.008723351</v>
      </c>
      <c r="AF34" t="n">
        <v>3.0428926897653e-06</v>
      </c>
      <c r="AG34" t="n">
        <v>2.363333333333333</v>
      </c>
      <c r="AH34" t="n">
        <v>1343538.728592624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1.7657</v>
      </c>
      <c r="E35" t="n">
        <v>56.64</v>
      </c>
      <c r="F35" t="n">
        <v>53.64</v>
      </c>
      <c r="G35" t="n">
        <v>84.7</v>
      </c>
      <c r="H35" t="n">
        <v>1.29</v>
      </c>
      <c r="I35" t="n">
        <v>38</v>
      </c>
      <c r="J35" t="n">
        <v>126.81</v>
      </c>
      <c r="K35" t="n">
        <v>43.4</v>
      </c>
      <c r="L35" t="n">
        <v>9.25</v>
      </c>
      <c r="M35" t="n">
        <v>36</v>
      </c>
      <c r="N35" t="n">
        <v>19.16</v>
      </c>
      <c r="O35" t="n">
        <v>15873.8</v>
      </c>
      <c r="P35" t="n">
        <v>477.52</v>
      </c>
      <c r="Q35" t="n">
        <v>1367.22</v>
      </c>
      <c r="R35" t="n">
        <v>141.05</v>
      </c>
      <c r="S35" t="n">
        <v>104.26</v>
      </c>
      <c r="T35" t="n">
        <v>17393.61</v>
      </c>
      <c r="U35" t="n">
        <v>0.74</v>
      </c>
      <c r="V35" t="n">
        <v>0.89</v>
      </c>
      <c r="W35" t="n">
        <v>20.71</v>
      </c>
      <c r="X35" t="n">
        <v>1.07</v>
      </c>
      <c r="Y35" t="n">
        <v>1</v>
      </c>
      <c r="Z35" t="n">
        <v>10</v>
      </c>
      <c r="AA35" t="n">
        <v>1080.719832953703</v>
      </c>
      <c r="AB35" t="n">
        <v>1478.688553441343</v>
      </c>
      <c r="AC35" t="n">
        <v>1337.56459325332</v>
      </c>
      <c r="AD35" t="n">
        <v>1080719.832953703</v>
      </c>
      <c r="AE35" t="n">
        <v>1478688.553441343</v>
      </c>
      <c r="AF35" t="n">
        <v>3.047379968418462e-06</v>
      </c>
      <c r="AG35" t="n">
        <v>2.36</v>
      </c>
      <c r="AH35" t="n">
        <v>1337564.59325332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1.7679</v>
      </c>
      <c r="E36" t="n">
        <v>56.56</v>
      </c>
      <c r="F36" t="n">
        <v>53.59</v>
      </c>
      <c r="G36" t="n">
        <v>86.91</v>
      </c>
      <c r="H36" t="n">
        <v>1.32</v>
      </c>
      <c r="I36" t="n">
        <v>37</v>
      </c>
      <c r="J36" t="n">
        <v>127.14</v>
      </c>
      <c r="K36" t="n">
        <v>43.4</v>
      </c>
      <c r="L36" t="n">
        <v>9.5</v>
      </c>
      <c r="M36" t="n">
        <v>35</v>
      </c>
      <c r="N36" t="n">
        <v>19.24</v>
      </c>
      <c r="O36" t="n">
        <v>15914.51</v>
      </c>
      <c r="P36" t="n">
        <v>475</v>
      </c>
      <c r="Q36" t="n">
        <v>1367.29</v>
      </c>
      <c r="R36" t="n">
        <v>139.62</v>
      </c>
      <c r="S36" t="n">
        <v>104.26</v>
      </c>
      <c r="T36" t="n">
        <v>16682.8</v>
      </c>
      <c r="U36" t="n">
        <v>0.75</v>
      </c>
      <c r="V36" t="n">
        <v>0.89</v>
      </c>
      <c r="W36" t="n">
        <v>20.7</v>
      </c>
      <c r="X36" t="n">
        <v>1.02</v>
      </c>
      <c r="Y36" t="n">
        <v>1</v>
      </c>
      <c r="Z36" t="n">
        <v>10</v>
      </c>
      <c r="AA36" t="n">
        <v>1075.550162914618</v>
      </c>
      <c r="AB36" t="n">
        <v>1471.615182824121</v>
      </c>
      <c r="AC36" t="n">
        <v>1331.166295200267</v>
      </c>
      <c r="AD36" t="n">
        <v>1075550.162914618</v>
      </c>
      <c r="AE36" t="n">
        <v>1471615.182824121</v>
      </c>
      <c r="AF36" t="n">
        <v>3.051176896509599e-06</v>
      </c>
      <c r="AG36" t="n">
        <v>2.356666666666667</v>
      </c>
      <c r="AH36" t="n">
        <v>1331166.295200267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1.7694</v>
      </c>
      <c r="E37" t="n">
        <v>56.52</v>
      </c>
      <c r="F37" t="n">
        <v>53.57</v>
      </c>
      <c r="G37" t="n">
        <v>89.29000000000001</v>
      </c>
      <c r="H37" t="n">
        <v>1.35</v>
      </c>
      <c r="I37" t="n">
        <v>36</v>
      </c>
      <c r="J37" t="n">
        <v>127.47</v>
      </c>
      <c r="K37" t="n">
        <v>43.4</v>
      </c>
      <c r="L37" t="n">
        <v>9.75</v>
      </c>
      <c r="M37" t="n">
        <v>34</v>
      </c>
      <c r="N37" t="n">
        <v>19.32</v>
      </c>
      <c r="O37" t="n">
        <v>15955.25</v>
      </c>
      <c r="P37" t="n">
        <v>472.41</v>
      </c>
      <c r="Q37" t="n">
        <v>1367.3</v>
      </c>
      <c r="R37" t="n">
        <v>138.99</v>
      </c>
      <c r="S37" t="n">
        <v>104.26</v>
      </c>
      <c r="T37" t="n">
        <v>16373.47</v>
      </c>
      <c r="U37" t="n">
        <v>0.75</v>
      </c>
      <c r="V37" t="n">
        <v>0.89</v>
      </c>
      <c r="W37" t="n">
        <v>20.7</v>
      </c>
      <c r="X37" t="n">
        <v>0.99</v>
      </c>
      <c r="Y37" t="n">
        <v>1</v>
      </c>
      <c r="Z37" t="n">
        <v>10</v>
      </c>
      <c r="AA37" t="n">
        <v>1070.952353395316</v>
      </c>
      <c r="AB37" t="n">
        <v>1465.324256998772</v>
      </c>
      <c r="AC37" t="n">
        <v>1325.47576650632</v>
      </c>
      <c r="AD37" t="n">
        <v>1070952.353395316</v>
      </c>
      <c r="AE37" t="n">
        <v>1465324.256998772</v>
      </c>
      <c r="AF37" t="n">
        <v>3.053765711117193e-06</v>
      </c>
      <c r="AG37" t="n">
        <v>2.355</v>
      </c>
      <c r="AH37" t="n">
        <v>1325475.76650632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1.7699</v>
      </c>
      <c r="E38" t="n">
        <v>56.5</v>
      </c>
      <c r="F38" t="n">
        <v>53.58</v>
      </c>
      <c r="G38" t="n">
        <v>91.84999999999999</v>
      </c>
      <c r="H38" t="n">
        <v>1.38</v>
      </c>
      <c r="I38" t="n">
        <v>35</v>
      </c>
      <c r="J38" t="n">
        <v>127.8</v>
      </c>
      <c r="K38" t="n">
        <v>43.4</v>
      </c>
      <c r="L38" t="n">
        <v>10</v>
      </c>
      <c r="M38" t="n">
        <v>33</v>
      </c>
      <c r="N38" t="n">
        <v>19.4</v>
      </c>
      <c r="O38" t="n">
        <v>15996.02</v>
      </c>
      <c r="P38" t="n">
        <v>470.04</v>
      </c>
      <c r="Q38" t="n">
        <v>1367.36</v>
      </c>
      <c r="R38" t="n">
        <v>139.21</v>
      </c>
      <c r="S38" t="n">
        <v>104.26</v>
      </c>
      <c r="T38" t="n">
        <v>16485.11</v>
      </c>
      <c r="U38" t="n">
        <v>0.75</v>
      </c>
      <c r="V38" t="n">
        <v>0.89</v>
      </c>
      <c r="W38" t="n">
        <v>20.7</v>
      </c>
      <c r="X38" t="n">
        <v>1</v>
      </c>
      <c r="Y38" t="n">
        <v>1</v>
      </c>
      <c r="Z38" t="n">
        <v>10</v>
      </c>
      <c r="AA38" t="n">
        <v>1067.48485662763</v>
      </c>
      <c r="AB38" t="n">
        <v>1460.579874946063</v>
      </c>
      <c r="AC38" t="n">
        <v>1321.18418161794</v>
      </c>
      <c r="AD38" t="n">
        <v>1067484.85662763</v>
      </c>
      <c r="AE38" t="n">
        <v>1460579.874946063</v>
      </c>
      <c r="AF38" t="n">
        <v>3.054628649319724e-06</v>
      </c>
      <c r="AG38" t="n">
        <v>2.354166666666667</v>
      </c>
      <c r="AH38" t="n">
        <v>1321184.18161794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1.7722</v>
      </c>
      <c r="E39" t="n">
        <v>56.43</v>
      </c>
      <c r="F39" t="n">
        <v>53.53</v>
      </c>
      <c r="G39" t="n">
        <v>94.45999999999999</v>
      </c>
      <c r="H39" t="n">
        <v>1.41</v>
      </c>
      <c r="I39" t="n">
        <v>34</v>
      </c>
      <c r="J39" t="n">
        <v>128.13</v>
      </c>
      <c r="K39" t="n">
        <v>43.4</v>
      </c>
      <c r="L39" t="n">
        <v>10.25</v>
      </c>
      <c r="M39" t="n">
        <v>32</v>
      </c>
      <c r="N39" t="n">
        <v>19.48</v>
      </c>
      <c r="O39" t="n">
        <v>16036.82</v>
      </c>
      <c r="P39" t="n">
        <v>466.79</v>
      </c>
      <c r="Q39" t="n">
        <v>1367.24</v>
      </c>
      <c r="R39" t="n">
        <v>137.39</v>
      </c>
      <c r="S39" t="n">
        <v>104.26</v>
      </c>
      <c r="T39" t="n">
        <v>15579.42</v>
      </c>
      <c r="U39" t="n">
        <v>0.76</v>
      </c>
      <c r="V39" t="n">
        <v>0.9</v>
      </c>
      <c r="W39" t="n">
        <v>20.7</v>
      </c>
      <c r="X39" t="n">
        <v>0.95</v>
      </c>
      <c r="Y39" t="n">
        <v>1</v>
      </c>
      <c r="Z39" t="n">
        <v>10</v>
      </c>
      <c r="AA39" t="n">
        <v>1061.292749810559</v>
      </c>
      <c r="AB39" t="n">
        <v>1452.107561222474</v>
      </c>
      <c r="AC39" t="n">
        <v>1313.520453625162</v>
      </c>
      <c r="AD39" t="n">
        <v>1061292.749810559</v>
      </c>
      <c r="AE39" t="n">
        <v>1452107.561222474</v>
      </c>
      <c r="AF39" t="n">
        <v>3.058598165051367e-06</v>
      </c>
      <c r="AG39" t="n">
        <v>2.35125</v>
      </c>
      <c r="AH39" t="n">
        <v>1313520.453625162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1.7741</v>
      </c>
      <c r="E40" t="n">
        <v>56.37</v>
      </c>
      <c r="F40" t="n">
        <v>53.49</v>
      </c>
      <c r="G40" t="n">
        <v>97.26000000000001</v>
      </c>
      <c r="H40" t="n">
        <v>1.44</v>
      </c>
      <c r="I40" t="n">
        <v>33</v>
      </c>
      <c r="J40" t="n">
        <v>128.46</v>
      </c>
      <c r="K40" t="n">
        <v>43.4</v>
      </c>
      <c r="L40" t="n">
        <v>10.5</v>
      </c>
      <c r="M40" t="n">
        <v>31</v>
      </c>
      <c r="N40" t="n">
        <v>19.56</v>
      </c>
      <c r="O40" t="n">
        <v>16077.65</v>
      </c>
      <c r="P40" t="n">
        <v>464.98</v>
      </c>
      <c r="Q40" t="n">
        <v>1367.3</v>
      </c>
      <c r="R40" t="n">
        <v>136.13</v>
      </c>
      <c r="S40" t="n">
        <v>104.26</v>
      </c>
      <c r="T40" t="n">
        <v>14957.71</v>
      </c>
      <c r="U40" t="n">
        <v>0.77</v>
      </c>
      <c r="V40" t="n">
        <v>0.9</v>
      </c>
      <c r="W40" t="n">
        <v>20.7</v>
      </c>
      <c r="X40" t="n">
        <v>0.92</v>
      </c>
      <c r="Y40" t="n">
        <v>1</v>
      </c>
      <c r="Z40" t="n">
        <v>10</v>
      </c>
      <c r="AA40" t="n">
        <v>1057.39108757841</v>
      </c>
      <c r="AB40" t="n">
        <v>1446.769134827257</v>
      </c>
      <c r="AC40" t="n">
        <v>1308.691519152577</v>
      </c>
      <c r="AD40" t="n">
        <v>1057391.08757841</v>
      </c>
      <c r="AE40" t="n">
        <v>1446769.134827257</v>
      </c>
      <c r="AF40" t="n">
        <v>3.061877330220985e-06</v>
      </c>
      <c r="AG40" t="n">
        <v>2.34875</v>
      </c>
      <c r="AH40" t="n">
        <v>1308691.519152577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1.7759</v>
      </c>
      <c r="E41" t="n">
        <v>56.31</v>
      </c>
      <c r="F41" t="n">
        <v>53.46</v>
      </c>
      <c r="G41" t="n">
        <v>100.24</v>
      </c>
      <c r="H41" t="n">
        <v>1.47</v>
      </c>
      <c r="I41" t="n">
        <v>32</v>
      </c>
      <c r="J41" t="n">
        <v>128.79</v>
      </c>
      <c r="K41" t="n">
        <v>43.4</v>
      </c>
      <c r="L41" t="n">
        <v>10.75</v>
      </c>
      <c r="M41" t="n">
        <v>30</v>
      </c>
      <c r="N41" t="n">
        <v>19.64</v>
      </c>
      <c r="O41" t="n">
        <v>16118.5</v>
      </c>
      <c r="P41" t="n">
        <v>462.56</v>
      </c>
      <c r="Q41" t="n">
        <v>1367.18</v>
      </c>
      <c r="R41" t="n">
        <v>135.49</v>
      </c>
      <c r="S41" t="n">
        <v>104.26</v>
      </c>
      <c r="T41" t="n">
        <v>14643.17</v>
      </c>
      <c r="U41" t="n">
        <v>0.77</v>
      </c>
      <c r="V41" t="n">
        <v>0.9</v>
      </c>
      <c r="W41" t="n">
        <v>20.69</v>
      </c>
      <c r="X41" t="n">
        <v>0.88</v>
      </c>
      <c r="Y41" t="n">
        <v>1</v>
      </c>
      <c r="Z41" t="n">
        <v>10</v>
      </c>
      <c r="AA41" t="n">
        <v>1052.799648506964</v>
      </c>
      <c r="AB41" t="n">
        <v>1440.48692532971</v>
      </c>
      <c r="AC41" t="n">
        <v>1303.008874912339</v>
      </c>
      <c r="AD41" t="n">
        <v>1052799.648506964</v>
      </c>
      <c r="AE41" t="n">
        <v>1440486.92532971</v>
      </c>
      <c r="AF41" t="n">
        <v>3.064983907750097e-06</v>
      </c>
      <c r="AG41" t="n">
        <v>2.34625</v>
      </c>
      <c r="AH41" t="n">
        <v>1303008.874912339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1.7773</v>
      </c>
      <c r="E42" t="n">
        <v>56.27</v>
      </c>
      <c r="F42" t="n">
        <v>53.44</v>
      </c>
      <c r="G42" t="n">
        <v>103.44</v>
      </c>
      <c r="H42" t="n">
        <v>1.5</v>
      </c>
      <c r="I42" t="n">
        <v>31</v>
      </c>
      <c r="J42" t="n">
        <v>129.13</v>
      </c>
      <c r="K42" t="n">
        <v>43.4</v>
      </c>
      <c r="L42" t="n">
        <v>11</v>
      </c>
      <c r="M42" t="n">
        <v>29</v>
      </c>
      <c r="N42" t="n">
        <v>19.73</v>
      </c>
      <c r="O42" t="n">
        <v>16159.39</v>
      </c>
      <c r="P42" t="n">
        <v>459.96</v>
      </c>
      <c r="Q42" t="n">
        <v>1367.18</v>
      </c>
      <c r="R42" t="n">
        <v>134.65</v>
      </c>
      <c r="S42" t="n">
        <v>104.26</v>
      </c>
      <c r="T42" t="n">
        <v>14226.81</v>
      </c>
      <c r="U42" t="n">
        <v>0.77</v>
      </c>
      <c r="V42" t="n">
        <v>0.9</v>
      </c>
      <c r="W42" t="n">
        <v>20.7</v>
      </c>
      <c r="X42" t="n">
        <v>0.87</v>
      </c>
      <c r="Y42" t="n">
        <v>1</v>
      </c>
      <c r="Z42" t="n">
        <v>10</v>
      </c>
      <c r="AA42" t="n">
        <v>1048.285631009107</v>
      </c>
      <c r="AB42" t="n">
        <v>1434.310647444745</v>
      </c>
      <c r="AC42" t="n">
        <v>1297.422052320255</v>
      </c>
      <c r="AD42" t="n">
        <v>1048285.631009107</v>
      </c>
      <c r="AE42" t="n">
        <v>1434310.647444745</v>
      </c>
      <c r="AF42" t="n">
        <v>3.067400134717185e-06</v>
      </c>
      <c r="AG42" t="n">
        <v>2.344583333333333</v>
      </c>
      <c r="AH42" t="n">
        <v>1297422.052320255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1.779</v>
      </c>
      <c r="E43" t="n">
        <v>56.21</v>
      </c>
      <c r="F43" t="n">
        <v>53.41</v>
      </c>
      <c r="G43" t="n">
        <v>106.82</v>
      </c>
      <c r="H43" t="n">
        <v>1.54</v>
      </c>
      <c r="I43" t="n">
        <v>30</v>
      </c>
      <c r="J43" t="n">
        <v>129.46</v>
      </c>
      <c r="K43" t="n">
        <v>43.4</v>
      </c>
      <c r="L43" t="n">
        <v>11.25</v>
      </c>
      <c r="M43" t="n">
        <v>28</v>
      </c>
      <c r="N43" t="n">
        <v>19.81</v>
      </c>
      <c r="O43" t="n">
        <v>16200.3</v>
      </c>
      <c r="P43" t="n">
        <v>455.42</v>
      </c>
      <c r="Q43" t="n">
        <v>1367.23</v>
      </c>
      <c r="R43" t="n">
        <v>133.44</v>
      </c>
      <c r="S43" t="n">
        <v>104.26</v>
      </c>
      <c r="T43" t="n">
        <v>13624.66</v>
      </c>
      <c r="U43" t="n">
        <v>0.78</v>
      </c>
      <c r="V43" t="n">
        <v>0.9</v>
      </c>
      <c r="W43" t="n">
        <v>20.7</v>
      </c>
      <c r="X43" t="n">
        <v>0.83</v>
      </c>
      <c r="Y43" t="n">
        <v>1</v>
      </c>
      <c r="Z43" t="n">
        <v>10</v>
      </c>
      <c r="AA43" t="n">
        <v>1040.886675499866</v>
      </c>
      <c r="AB43" t="n">
        <v>1424.187070098121</v>
      </c>
      <c r="AC43" t="n">
        <v>1288.264654987062</v>
      </c>
      <c r="AD43" t="n">
        <v>1040886.675499865</v>
      </c>
      <c r="AE43" t="n">
        <v>1424187.070098121</v>
      </c>
      <c r="AF43" t="n">
        <v>3.07033412460579e-06</v>
      </c>
      <c r="AG43" t="n">
        <v>2.342083333333334</v>
      </c>
      <c r="AH43" t="n">
        <v>1288264.654987062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1.7784</v>
      </c>
      <c r="E44" t="n">
        <v>56.23</v>
      </c>
      <c r="F44" t="n">
        <v>53.43</v>
      </c>
      <c r="G44" t="n">
        <v>106.86</v>
      </c>
      <c r="H44" t="n">
        <v>1.57</v>
      </c>
      <c r="I44" t="n">
        <v>30</v>
      </c>
      <c r="J44" t="n">
        <v>129.79</v>
      </c>
      <c r="K44" t="n">
        <v>43.4</v>
      </c>
      <c r="L44" t="n">
        <v>11.5</v>
      </c>
      <c r="M44" t="n">
        <v>28</v>
      </c>
      <c r="N44" t="n">
        <v>19.89</v>
      </c>
      <c r="O44" t="n">
        <v>16241.25</v>
      </c>
      <c r="P44" t="n">
        <v>454.83</v>
      </c>
      <c r="Q44" t="n">
        <v>1367.33</v>
      </c>
      <c r="R44" t="n">
        <v>134.06</v>
      </c>
      <c r="S44" t="n">
        <v>104.26</v>
      </c>
      <c r="T44" t="n">
        <v>13934.71</v>
      </c>
      <c r="U44" t="n">
        <v>0.78</v>
      </c>
      <c r="V44" t="n">
        <v>0.9</v>
      </c>
      <c r="W44" t="n">
        <v>20.7</v>
      </c>
      <c r="X44" t="n">
        <v>0.85</v>
      </c>
      <c r="Y44" t="n">
        <v>1</v>
      </c>
      <c r="Z44" t="n">
        <v>10</v>
      </c>
      <c r="AA44" t="n">
        <v>1040.584578295772</v>
      </c>
      <c r="AB44" t="n">
        <v>1423.773727375892</v>
      </c>
      <c r="AC44" t="n">
        <v>1287.890761114113</v>
      </c>
      <c r="AD44" t="n">
        <v>1040584.578295772</v>
      </c>
      <c r="AE44" t="n">
        <v>1423773.727375892</v>
      </c>
      <c r="AF44" t="n">
        <v>3.069298598762753e-06</v>
      </c>
      <c r="AG44" t="n">
        <v>2.342916666666667</v>
      </c>
      <c r="AH44" t="n">
        <v>1287890.761114113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1.7808</v>
      </c>
      <c r="E45" t="n">
        <v>56.16</v>
      </c>
      <c r="F45" t="n">
        <v>53.38</v>
      </c>
      <c r="G45" t="n">
        <v>110.44</v>
      </c>
      <c r="H45" t="n">
        <v>1.6</v>
      </c>
      <c r="I45" t="n">
        <v>29</v>
      </c>
      <c r="J45" t="n">
        <v>130.12</v>
      </c>
      <c r="K45" t="n">
        <v>43.4</v>
      </c>
      <c r="L45" t="n">
        <v>11.75</v>
      </c>
      <c r="M45" t="n">
        <v>25</v>
      </c>
      <c r="N45" t="n">
        <v>19.97</v>
      </c>
      <c r="O45" t="n">
        <v>16282.22</v>
      </c>
      <c r="P45" t="n">
        <v>452.5</v>
      </c>
      <c r="Q45" t="n">
        <v>1367.27</v>
      </c>
      <c r="R45" t="n">
        <v>132.54</v>
      </c>
      <c r="S45" t="n">
        <v>104.26</v>
      </c>
      <c r="T45" t="n">
        <v>13181.58</v>
      </c>
      <c r="U45" t="n">
        <v>0.79</v>
      </c>
      <c r="V45" t="n">
        <v>0.9</v>
      </c>
      <c r="W45" t="n">
        <v>20.69</v>
      </c>
      <c r="X45" t="n">
        <v>0.8</v>
      </c>
      <c r="Y45" t="n">
        <v>1</v>
      </c>
      <c r="Z45" t="n">
        <v>10</v>
      </c>
      <c r="AA45" t="n">
        <v>1035.649257708365</v>
      </c>
      <c r="AB45" t="n">
        <v>1417.021004017223</v>
      </c>
      <c r="AC45" t="n">
        <v>1281.782508195289</v>
      </c>
      <c r="AD45" t="n">
        <v>1035649.257708365</v>
      </c>
      <c r="AE45" t="n">
        <v>1417021.004017223</v>
      </c>
      <c r="AF45" t="n">
        <v>3.073440702134902e-06</v>
      </c>
      <c r="AG45" t="n">
        <v>2.34</v>
      </c>
      <c r="AH45" t="n">
        <v>1281782.508195289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1.7823</v>
      </c>
      <c r="E46" t="n">
        <v>56.11</v>
      </c>
      <c r="F46" t="n">
        <v>53.35</v>
      </c>
      <c r="G46" t="n">
        <v>114.33</v>
      </c>
      <c r="H46" t="n">
        <v>1.63</v>
      </c>
      <c r="I46" t="n">
        <v>28</v>
      </c>
      <c r="J46" t="n">
        <v>130.45</v>
      </c>
      <c r="K46" t="n">
        <v>43.4</v>
      </c>
      <c r="L46" t="n">
        <v>12</v>
      </c>
      <c r="M46" t="n">
        <v>24</v>
      </c>
      <c r="N46" t="n">
        <v>20.05</v>
      </c>
      <c r="O46" t="n">
        <v>16323.22</v>
      </c>
      <c r="P46" t="n">
        <v>449.01</v>
      </c>
      <c r="Q46" t="n">
        <v>1367.24</v>
      </c>
      <c r="R46" t="n">
        <v>131.76</v>
      </c>
      <c r="S46" t="n">
        <v>104.26</v>
      </c>
      <c r="T46" t="n">
        <v>12795.7</v>
      </c>
      <c r="U46" t="n">
        <v>0.79</v>
      </c>
      <c r="V46" t="n">
        <v>0.9</v>
      </c>
      <c r="W46" t="n">
        <v>20.69</v>
      </c>
      <c r="X46" t="n">
        <v>0.78</v>
      </c>
      <c r="Y46" t="n">
        <v>1</v>
      </c>
      <c r="Z46" t="n">
        <v>10</v>
      </c>
      <c r="AA46" t="n">
        <v>1029.818370754812</v>
      </c>
      <c r="AB46" t="n">
        <v>1409.042927246795</v>
      </c>
      <c r="AC46" t="n">
        <v>1274.56584787453</v>
      </c>
      <c r="AD46" t="n">
        <v>1029818.370754812</v>
      </c>
      <c r="AE46" t="n">
        <v>1409042.927246796</v>
      </c>
      <c r="AF46" t="n">
        <v>3.076029516742496e-06</v>
      </c>
      <c r="AG46" t="n">
        <v>2.337916666666667</v>
      </c>
      <c r="AH46" t="n">
        <v>1274565.84787453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1.7823</v>
      </c>
      <c r="E47" t="n">
        <v>56.11</v>
      </c>
      <c r="F47" t="n">
        <v>53.35</v>
      </c>
      <c r="G47" t="n">
        <v>114.33</v>
      </c>
      <c r="H47" t="n">
        <v>1.65</v>
      </c>
      <c r="I47" t="n">
        <v>28</v>
      </c>
      <c r="J47" t="n">
        <v>130.79</v>
      </c>
      <c r="K47" t="n">
        <v>43.4</v>
      </c>
      <c r="L47" t="n">
        <v>12.25</v>
      </c>
      <c r="M47" t="n">
        <v>22</v>
      </c>
      <c r="N47" t="n">
        <v>20.14</v>
      </c>
      <c r="O47" t="n">
        <v>16364.25</v>
      </c>
      <c r="P47" t="n">
        <v>446.71</v>
      </c>
      <c r="Q47" t="n">
        <v>1367.27</v>
      </c>
      <c r="R47" t="n">
        <v>131.66</v>
      </c>
      <c r="S47" t="n">
        <v>104.26</v>
      </c>
      <c r="T47" t="n">
        <v>12748.31</v>
      </c>
      <c r="U47" t="n">
        <v>0.79</v>
      </c>
      <c r="V47" t="n">
        <v>0.9</v>
      </c>
      <c r="W47" t="n">
        <v>20.69</v>
      </c>
      <c r="X47" t="n">
        <v>0.78</v>
      </c>
      <c r="Y47" t="n">
        <v>1</v>
      </c>
      <c r="Z47" t="n">
        <v>10</v>
      </c>
      <c r="AA47" t="n">
        <v>1026.697184097371</v>
      </c>
      <c r="AB47" t="n">
        <v>1404.772381965047</v>
      </c>
      <c r="AC47" t="n">
        <v>1270.702877440723</v>
      </c>
      <c r="AD47" t="n">
        <v>1026697.184097371</v>
      </c>
      <c r="AE47" t="n">
        <v>1404772.381965047</v>
      </c>
      <c r="AF47" t="n">
        <v>3.076029516742496e-06</v>
      </c>
      <c r="AG47" t="n">
        <v>2.337916666666667</v>
      </c>
      <c r="AH47" t="n">
        <v>1270702.877440723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1.7839</v>
      </c>
      <c r="E48" t="n">
        <v>56.06</v>
      </c>
      <c r="F48" t="n">
        <v>53.33</v>
      </c>
      <c r="G48" t="n">
        <v>118.5</v>
      </c>
      <c r="H48" t="n">
        <v>1.68</v>
      </c>
      <c r="I48" t="n">
        <v>27</v>
      </c>
      <c r="J48" t="n">
        <v>131.12</v>
      </c>
      <c r="K48" t="n">
        <v>43.4</v>
      </c>
      <c r="L48" t="n">
        <v>12.5</v>
      </c>
      <c r="M48" t="n">
        <v>17</v>
      </c>
      <c r="N48" t="n">
        <v>20.22</v>
      </c>
      <c r="O48" t="n">
        <v>16405.32</v>
      </c>
      <c r="P48" t="n">
        <v>445.39</v>
      </c>
      <c r="Q48" t="n">
        <v>1367.3</v>
      </c>
      <c r="R48" t="n">
        <v>130.49</v>
      </c>
      <c r="S48" t="n">
        <v>104.26</v>
      </c>
      <c r="T48" t="n">
        <v>12167.38</v>
      </c>
      <c r="U48" t="n">
        <v>0.8</v>
      </c>
      <c r="V48" t="n">
        <v>0.9</v>
      </c>
      <c r="W48" t="n">
        <v>20.7</v>
      </c>
      <c r="X48" t="n">
        <v>0.75</v>
      </c>
      <c r="Y48" t="n">
        <v>1</v>
      </c>
      <c r="Z48" t="n">
        <v>10</v>
      </c>
      <c r="AA48" t="n">
        <v>1023.839275058834</v>
      </c>
      <c r="AB48" t="n">
        <v>1400.862064736473</v>
      </c>
      <c r="AC48" t="n">
        <v>1267.16575540028</v>
      </c>
      <c r="AD48" t="n">
        <v>1023839.275058834</v>
      </c>
      <c r="AE48" t="n">
        <v>1400862.064736473</v>
      </c>
      <c r="AF48" t="n">
        <v>3.078790918990596e-06</v>
      </c>
      <c r="AG48" t="n">
        <v>2.335833333333333</v>
      </c>
      <c r="AH48" t="n">
        <v>1267165.75540028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1.7839</v>
      </c>
      <c r="E49" t="n">
        <v>56.06</v>
      </c>
      <c r="F49" t="n">
        <v>53.33</v>
      </c>
      <c r="G49" t="n">
        <v>118.51</v>
      </c>
      <c r="H49" t="n">
        <v>1.71</v>
      </c>
      <c r="I49" t="n">
        <v>27</v>
      </c>
      <c r="J49" t="n">
        <v>131.45</v>
      </c>
      <c r="K49" t="n">
        <v>43.4</v>
      </c>
      <c r="L49" t="n">
        <v>12.75</v>
      </c>
      <c r="M49" t="n">
        <v>12</v>
      </c>
      <c r="N49" t="n">
        <v>20.3</v>
      </c>
      <c r="O49" t="n">
        <v>16446.41</v>
      </c>
      <c r="P49" t="n">
        <v>443.98</v>
      </c>
      <c r="Q49" t="n">
        <v>1367.28</v>
      </c>
      <c r="R49" t="n">
        <v>130.46</v>
      </c>
      <c r="S49" t="n">
        <v>104.26</v>
      </c>
      <c r="T49" t="n">
        <v>12153.28</v>
      </c>
      <c r="U49" t="n">
        <v>0.8</v>
      </c>
      <c r="V49" t="n">
        <v>0.9</v>
      </c>
      <c r="W49" t="n">
        <v>20.7</v>
      </c>
      <c r="X49" t="n">
        <v>0.75</v>
      </c>
      <c r="Y49" t="n">
        <v>1</v>
      </c>
      <c r="Z49" t="n">
        <v>10</v>
      </c>
      <c r="AA49" t="n">
        <v>1021.927568104804</v>
      </c>
      <c r="AB49" t="n">
        <v>1398.246382943411</v>
      </c>
      <c r="AC49" t="n">
        <v>1264.799710606415</v>
      </c>
      <c r="AD49" t="n">
        <v>1021927.568104804</v>
      </c>
      <c r="AE49" t="n">
        <v>1398246.382943411</v>
      </c>
      <c r="AF49" t="n">
        <v>3.078790918990596e-06</v>
      </c>
      <c r="AG49" t="n">
        <v>2.335833333333333</v>
      </c>
      <c r="AH49" t="n">
        <v>1264799.710606415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1.784</v>
      </c>
      <c r="E50" t="n">
        <v>56.06</v>
      </c>
      <c r="F50" t="n">
        <v>53.33</v>
      </c>
      <c r="G50" t="n">
        <v>118.5</v>
      </c>
      <c r="H50" t="n">
        <v>1.74</v>
      </c>
      <c r="I50" t="n">
        <v>27</v>
      </c>
      <c r="J50" t="n">
        <v>131.79</v>
      </c>
      <c r="K50" t="n">
        <v>43.4</v>
      </c>
      <c r="L50" t="n">
        <v>13</v>
      </c>
      <c r="M50" t="n">
        <v>8</v>
      </c>
      <c r="N50" t="n">
        <v>20.39</v>
      </c>
      <c r="O50" t="n">
        <v>16487.53</v>
      </c>
      <c r="P50" t="n">
        <v>442.83</v>
      </c>
      <c r="Q50" t="n">
        <v>1367.31</v>
      </c>
      <c r="R50" t="n">
        <v>130.17</v>
      </c>
      <c r="S50" t="n">
        <v>104.26</v>
      </c>
      <c r="T50" t="n">
        <v>12004.95</v>
      </c>
      <c r="U50" t="n">
        <v>0.8</v>
      </c>
      <c r="V50" t="n">
        <v>0.9</v>
      </c>
      <c r="W50" t="n">
        <v>20.71</v>
      </c>
      <c r="X50" t="n">
        <v>0.75</v>
      </c>
      <c r="Y50" t="n">
        <v>1</v>
      </c>
      <c r="Z50" t="n">
        <v>10</v>
      </c>
      <c r="AA50" t="n">
        <v>1020.31248917824</v>
      </c>
      <c r="AB50" t="n">
        <v>1396.036560703833</v>
      </c>
      <c r="AC50" t="n">
        <v>1262.800790699877</v>
      </c>
      <c r="AD50" t="n">
        <v>1020312.48917824</v>
      </c>
      <c r="AE50" t="n">
        <v>1396036.560703833</v>
      </c>
      <c r="AF50" t="n">
        <v>3.078963506631102e-06</v>
      </c>
      <c r="AG50" t="n">
        <v>2.335833333333333</v>
      </c>
      <c r="AH50" t="n">
        <v>1262800.790699877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1.7854</v>
      </c>
      <c r="E51" t="n">
        <v>56.01</v>
      </c>
      <c r="F51" t="n">
        <v>53.31</v>
      </c>
      <c r="G51" t="n">
        <v>123.01</v>
      </c>
      <c r="H51" t="n">
        <v>1.77</v>
      </c>
      <c r="I51" t="n">
        <v>26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443.47</v>
      </c>
      <c r="Q51" t="n">
        <v>1367.31</v>
      </c>
      <c r="R51" t="n">
        <v>129.31</v>
      </c>
      <c r="S51" t="n">
        <v>104.26</v>
      </c>
      <c r="T51" t="n">
        <v>11581.57</v>
      </c>
      <c r="U51" t="n">
        <v>0.8100000000000001</v>
      </c>
      <c r="V51" t="n">
        <v>0.9</v>
      </c>
      <c r="W51" t="n">
        <v>20.71</v>
      </c>
      <c r="X51" t="n">
        <v>0.73</v>
      </c>
      <c r="Y51" t="n">
        <v>1</v>
      </c>
      <c r="Z51" t="n">
        <v>10</v>
      </c>
      <c r="AA51" t="n">
        <v>1020.229521186101</v>
      </c>
      <c r="AB51" t="n">
        <v>1395.923040236698</v>
      </c>
      <c r="AC51" t="n">
        <v>1262.698104466799</v>
      </c>
      <c r="AD51" t="n">
        <v>1020229.521186101</v>
      </c>
      <c r="AE51" t="n">
        <v>1395923.040236698</v>
      </c>
      <c r="AF51" t="n">
        <v>3.081379733598189e-06</v>
      </c>
      <c r="AG51" t="n">
        <v>2.33375</v>
      </c>
      <c r="AH51" t="n">
        <v>1262698.104466799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1.7852</v>
      </c>
      <c r="E52" t="n">
        <v>56.02</v>
      </c>
      <c r="F52" t="n">
        <v>53.31</v>
      </c>
      <c r="G52" t="n">
        <v>123.03</v>
      </c>
      <c r="H52" t="n">
        <v>1.8</v>
      </c>
      <c r="I52" t="n">
        <v>26</v>
      </c>
      <c r="J52" t="n">
        <v>132.45</v>
      </c>
      <c r="K52" t="n">
        <v>43.4</v>
      </c>
      <c r="L52" t="n">
        <v>13.5</v>
      </c>
      <c r="M52" t="n">
        <v>1</v>
      </c>
      <c r="N52" t="n">
        <v>20.55</v>
      </c>
      <c r="O52" t="n">
        <v>16569.86</v>
      </c>
      <c r="P52" t="n">
        <v>444.4</v>
      </c>
      <c r="Q52" t="n">
        <v>1367.33</v>
      </c>
      <c r="R52" t="n">
        <v>129.32</v>
      </c>
      <c r="S52" t="n">
        <v>104.26</v>
      </c>
      <c r="T52" t="n">
        <v>11586.22</v>
      </c>
      <c r="U52" t="n">
        <v>0.8100000000000001</v>
      </c>
      <c r="V52" t="n">
        <v>0.9</v>
      </c>
      <c r="W52" t="n">
        <v>20.72</v>
      </c>
      <c r="X52" t="n">
        <v>0.73</v>
      </c>
      <c r="Y52" t="n">
        <v>1</v>
      </c>
      <c r="Z52" t="n">
        <v>10</v>
      </c>
      <c r="AA52" t="n">
        <v>1021.605122060243</v>
      </c>
      <c r="AB52" t="n">
        <v>1397.805198039926</v>
      </c>
      <c r="AC52" t="n">
        <v>1264.400631770912</v>
      </c>
      <c r="AD52" t="n">
        <v>1021605.122060243</v>
      </c>
      <c r="AE52" t="n">
        <v>1397805.198039926</v>
      </c>
      <c r="AF52" t="n">
        <v>3.081034558317176e-06</v>
      </c>
      <c r="AG52" t="n">
        <v>2.334166666666667</v>
      </c>
      <c r="AH52" t="n">
        <v>1264400.631770912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1.7851</v>
      </c>
      <c r="E53" t="n">
        <v>56.02</v>
      </c>
      <c r="F53" t="n">
        <v>53.31</v>
      </c>
      <c r="G53" t="n">
        <v>123.03</v>
      </c>
      <c r="H53" t="n">
        <v>1.83</v>
      </c>
      <c r="I53" t="n">
        <v>26</v>
      </c>
      <c r="J53" t="n">
        <v>132.79</v>
      </c>
      <c r="K53" t="n">
        <v>43.4</v>
      </c>
      <c r="L53" t="n">
        <v>13.75</v>
      </c>
      <c r="M53" t="n">
        <v>0</v>
      </c>
      <c r="N53" t="n">
        <v>20.64</v>
      </c>
      <c r="O53" t="n">
        <v>16611.07</v>
      </c>
      <c r="P53" t="n">
        <v>445.55</v>
      </c>
      <c r="Q53" t="n">
        <v>1367.41</v>
      </c>
      <c r="R53" t="n">
        <v>129.39</v>
      </c>
      <c r="S53" t="n">
        <v>104.26</v>
      </c>
      <c r="T53" t="n">
        <v>11621.7</v>
      </c>
      <c r="U53" t="n">
        <v>0.8100000000000001</v>
      </c>
      <c r="V53" t="n">
        <v>0.9</v>
      </c>
      <c r="W53" t="n">
        <v>20.72</v>
      </c>
      <c r="X53" t="n">
        <v>0.74</v>
      </c>
      <c r="Y53" t="n">
        <v>1</v>
      </c>
      <c r="Z53" t="n">
        <v>10</v>
      </c>
      <c r="AA53" t="n">
        <v>1023.219188571882</v>
      </c>
      <c r="AB53" t="n">
        <v>1400.01363504874</v>
      </c>
      <c r="AC53" t="n">
        <v>1266.398298651165</v>
      </c>
      <c r="AD53" t="n">
        <v>1023219.188571882</v>
      </c>
      <c r="AE53" t="n">
        <v>1400013.63504874</v>
      </c>
      <c r="AF53" t="n">
        <v>3.08086197067667e-06</v>
      </c>
      <c r="AG53" t="n">
        <v>2.334166666666667</v>
      </c>
      <c r="AH53" t="n">
        <v>1266398.298651165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</row>
    <row r="138">
      <c r="A138" t="n">
        <v>0</v>
      </c>
      <c r="B138" t="n">
        <v>140</v>
      </c>
      <c r="C138" t="inlineStr">
        <is>
          <t xml:space="preserve">CONCLUIDO	</t>
        </is>
      </c>
      <c r="D138" t="n">
        <v>0.6872</v>
      </c>
      <c r="E138" t="n">
        <v>145.51</v>
      </c>
      <c r="F138" t="n">
        <v>85.79000000000001</v>
      </c>
      <c r="G138" t="n">
        <v>4.73</v>
      </c>
      <c r="H138" t="n">
        <v>0.06</v>
      </c>
      <c r="I138" t="n">
        <v>1088</v>
      </c>
      <c r="J138" t="n">
        <v>274.09</v>
      </c>
      <c r="K138" t="n">
        <v>60.56</v>
      </c>
      <c r="L138" t="n">
        <v>1</v>
      </c>
      <c r="M138" t="n">
        <v>1086</v>
      </c>
      <c r="N138" t="n">
        <v>72.53</v>
      </c>
      <c r="O138" t="n">
        <v>34038.11</v>
      </c>
      <c r="P138" t="n">
        <v>1501.11</v>
      </c>
      <c r="Q138" t="n">
        <v>1371.74</v>
      </c>
      <c r="R138" t="n">
        <v>1190.83</v>
      </c>
      <c r="S138" t="n">
        <v>104.26</v>
      </c>
      <c r="T138" t="n">
        <v>537029</v>
      </c>
      <c r="U138" t="n">
        <v>0.09</v>
      </c>
      <c r="V138" t="n">
        <v>0.5600000000000001</v>
      </c>
      <c r="W138" t="n">
        <v>22.43</v>
      </c>
      <c r="X138" t="n">
        <v>33.11</v>
      </c>
      <c r="Y138" t="n">
        <v>1</v>
      </c>
      <c r="Z138" t="n">
        <v>10</v>
      </c>
    </row>
    <row r="139">
      <c r="A139" t="n">
        <v>1</v>
      </c>
      <c r="B139" t="n">
        <v>140</v>
      </c>
      <c r="C139" t="inlineStr">
        <is>
          <t xml:space="preserve">CONCLUIDO	</t>
        </is>
      </c>
      <c r="D139" t="n">
        <v>0.8454</v>
      </c>
      <c r="E139" t="n">
        <v>118.28</v>
      </c>
      <c r="F139" t="n">
        <v>75.48</v>
      </c>
      <c r="G139" t="n">
        <v>5.93</v>
      </c>
      <c r="H139" t="n">
        <v>0.08</v>
      </c>
      <c r="I139" t="n">
        <v>764</v>
      </c>
      <c r="J139" t="n">
        <v>274.57</v>
      </c>
      <c r="K139" t="n">
        <v>60.56</v>
      </c>
      <c r="L139" t="n">
        <v>1.25</v>
      </c>
      <c r="M139" t="n">
        <v>762</v>
      </c>
      <c r="N139" t="n">
        <v>72.76000000000001</v>
      </c>
      <c r="O139" t="n">
        <v>34097.72</v>
      </c>
      <c r="P139" t="n">
        <v>1321.64</v>
      </c>
      <c r="Q139" t="n">
        <v>1370.9</v>
      </c>
      <c r="R139" t="n">
        <v>852.11</v>
      </c>
      <c r="S139" t="n">
        <v>104.26</v>
      </c>
      <c r="T139" t="n">
        <v>369290.35</v>
      </c>
      <c r="U139" t="n">
        <v>0.12</v>
      </c>
      <c r="V139" t="n">
        <v>0.64</v>
      </c>
      <c r="W139" t="n">
        <v>21.92</v>
      </c>
      <c r="X139" t="n">
        <v>22.83</v>
      </c>
      <c r="Y139" t="n">
        <v>1</v>
      </c>
      <c r="Z139" t="n">
        <v>10</v>
      </c>
    </row>
    <row r="140">
      <c r="A140" t="n">
        <v>2</v>
      </c>
      <c r="B140" t="n">
        <v>140</v>
      </c>
      <c r="C140" t="inlineStr">
        <is>
          <t xml:space="preserve">CONCLUIDO	</t>
        </is>
      </c>
      <c r="D140" t="n">
        <v>0.9626</v>
      </c>
      <c r="E140" t="n">
        <v>103.89</v>
      </c>
      <c r="F140" t="n">
        <v>70.12</v>
      </c>
      <c r="G140" t="n">
        <v>7.12</v>
      </c>
      <c r="H140" t="n">
        <v>0.1</v>
      </c>
      <c r="I140" t="n">
        <v>591</v>
      </c>
      <c r="J140" t="n">
        <v>275.05</v>
      </c>
      <c r="K140" t="n">
        <v>60.56</v>
      </c>
      <c r="L140" t="n">
        <v>1.5</v>
      </c>
      <c r="M140" t="n">
        <v>589</v>
      </c>
      <c r="N140" t="n">
        <v>73</v>
      </c>
      <c r="O140" t="n">
        <v>34157.42</v>
      </c>
      <c r="P140" t="n">
        <v>1228.23</v>
      </c>
      <c r="Q140" t="n">
        <v>1369.94</v>
      </c>
      <c r="R140" t="n">
        <v>677.38</v>
      </c>
      <c r="S140" t="n">
        <v>104.26</v>
      </c>
      <c r="T140" t="n">
        <v>282790.89</v>
      </c>
      <c r="U140" t="n">
        <v>0.15</v>
      </c>
      <c r="V140" t="n">
        <v>0.68</v>
      </c>
      <c r="W140" t="n">
        <v>21.63</v>
      </c>
      <c r="X140" t="n">
        <v>17.49</v>
      </c>
      <c r="Y140" t="n">
        <v>1</v>
      </c>
      <c r="Z140" t="n">
        <v>10</v>
      </c>
    </row>
    <row r="141">
      <c r="A141" t="n">
        <v>3</v>
      </c>
      <c r="B141" t="n">
        <v>140</v>
      </c>
      <c r="C141" t="inlineStr">
        <is>
          <t xml:space="preserve">CONCLUIDO	</t>
        </is>
      </c>
      <c r="D141" t="n">
        <v>1.0543</v>
      </c>
      <c r="E141" t="n">
        <v>94.84999999999999</v>
      </c>
      <c r="F141" t="n">
        <v>66.77</v>
      </c>
      <c r="G141" t="n">
        <v>8.31</v>
      </c>
      <c r="H141" t="n">
        <v>0.11</v>
      </c>
      <c r="I141" t="n">
        <v>482</v>
      </c>
      <c r="J141" t="n">
        <v>275.54</v>
      </c>
      <c r="K141" t="n">
        <v>60.56</v>
      </c>
      <c r="L141" t="n">
        <v>1.75</v>
      </c>
      <c r="M141" t="n">
        <v>480</v>
      </c>
      <c r="N141" t="n">
        <v>73.23</v>
      </c>
      <c r="O141" t="n">
        <v>34217.22</v>
      </c>
      <c r="P141" t="n">
        <v>1169.6</v>
      </c>
      <c r="Q141" t="n">
        <v>1369.15</v>
      </c>
      <c r="R141" t="n">
        <v>568.5599999999999</v>
      </c>
      <c r="S141" t="n">
        <v>104.26</v>
      </c>
      <c r="T141" t="n">
        <v>228925.16</v>
      </c>
      <c r="U141" t="n">
        <v>0.18</v>
      </c>
      <c r="V141" t="n">
        <v>0.72</v>
      </c>
      <c r="W141" t="n">
        <v>21.44</v>
      </c>
      <c r="X141" t="n">
        <v>14.15</v>
      </c>
      <c r="Y141" t="n">
        <v>1</v>
      </c>
      <c r="Z141" t="n">
        <v>10</v>
      </c>
    </row>
    <row r="142">
      <c r="A142" t="n">
        <v>4</v>
      </c>
      <c r="B142" t="n">
        <v>140</v>
      </c>
      <c r="C142" t="inlineStr">
        <is>
          <t xml:space="preserve">CONCLUIDO	</t>
        </is>
      </c>
      <c r="D142" t="n">
        <v>1.1269</v>
      </c>
      <c r="E142" t="n">
        <v>88.73999999999999</v>
      </c>
      <c r="F142" t="n">
        <v>64.53</v>
      </c>
      <c r="G142" t="n">
        <v>9.49</v>
      </c>
      <c r="H142" t="n">
        <v>0.13</v>
      </c>
      <c r="I142" t="n">
        <v>408</v>
      </c>
      <c r="J142" t="n">
        <v>276.02</v>
      </c>
      <c r="K142" t="n">
        <v>60.56</v>
      </c>
      <c r="L142" t="n">
        <v>2</v>
      </c>
      <c r="M142" t="n">
        <v>406</v>
      </c>
      <c r="N142" t="n">
        <v>73.47</v>
      </c>
      <c r="O142" t="n">
        <v>34277.1</v>
      </c>
      <c r="P142" t="n">
        <v>1130.28</v>
      </c>
      <c r="Q142" t="n">
        <v>1369.02</v>
      </c>
      <c r="R142" t="n">
        <v>494.83</v>
      </c>
      <c r="S142" t="n">
        <v>104.26</v>
      </c>
      <c r="T142" t="n">
        <v>192431.36</v>
      </c>
      <c r="U142" t="n">
        <v>0.21</v>
      </c>
      <c r="V142" t="n">
        <v>0.74</v>
      </c>
      <c r="W142" t="n">
        <v>21.32</v>
      </c>
      <c r="X142" t="n">
        <v>11.91</v>
      </c>
      <c r="Y142" t="n">
        <v>1</v>
      </c>
      <c r="Z142" t="n">
        <v>10</v>
      </c>
    </row>
    <row r="143">
      <c r="A143" t="n">
        <v>5</v>
      </c>
      <c r="B143" t="n">
        <v>140</v>
      </c>
      <c r="C143" t="inlineStr">
        <is>
          <t xml:space="preserve">CONCLUIDO	</t>
        </is>
      </c>
      <c r="D143" t="n">
        <v>1.1875</v>
      </c>
      <c r="E143" t="n">
        <v>84.20999999999999</v>
      </c>
      <c r="F143" t="n">
        <v>62.88</v>
      </c>
      <c r="G143" t="n">
        <v>10.69</v>
      </c>
      <c r="H143" t="n">
        <v>0.14</v>
      </c>
      <c r="I143" t="n">
        <v>353</v>
      </c>
      <c r="J143" t="n">
        <v>276.51</v>
      </c>
      <c r="K143" t="n">
        <v>60.56</v>
      </c>
      <c r="L143" t="n">
        <v>2.25</v>
      </c>
      <c r="M143" t="n">
        <v>351</v>
      </c>
      <c r="N143" t="n">
        <v>73.70999999999999</v>
      </c>
      <c r="O143" t="n">
        <v>34337.08</v>
      </c>
      <c r="P143" t="n">
        <v>1101.21</v>
      </c>
      <c r="Q143" t="n">
        <v>1368.72</v>
      </c>
      <c r="R143" t="n">
        <v>441.14</v>
      </c>
      <c r="S143" t="n">
        <v>104.26</v>
      </c>
      <c r="T143" t="n">
        <v>165861.96</v>
      </c>
      <c r="U143" t="n">
        <v>0.24</v>
      </c>
      <c r="V143" t="n">
        <v>0.76</v>
      </c>
      <c r="W143" t="n">
        <v>21.22</v>
      </c>
      <c r="X143" t="n">
        <v>10.27</v>
      </c>
      <c r="Y143" t="n">
        <v>1</v>
      </c>
      <c r="Z143" t="n">
        <v>10</v>
      </c>
    </row>
    <row r="144">
      <c r="A144" t="n">
        <v>6</v>
      </c>
      <c r="B144" t="n">
        <v>140</v>
      </c>
      <c r="C144" t="inlineStr">
        <is>
          <t xml:space="preserve">CONCLUIDO	</t>
        </is>
      </c>
      <c r="D144" t="n">
        <v>1.2383</v>
      </c>
      <c r="E144" t="n">
        <v>80.76000000000001</v>
      </c>
      <c r="F144" t="n">
        <v>61.62</v>
      </c>
      <c r="G144" t="n">
        <v>11.89</v>
      </c>
      <c r="H144" t="n">
        <v>0.16</v>
      </c>
      <c r="I144" t="n">
        <v>311</v>
      </c>
      <c r="J144" t="n">
        <v>277</v>
      </c>
      <c r="K144" t="n">
        <v>60.56</v>
      </c>
      <c r="L144" t="n">
        <v>2.5</v>
      </c>
      <c r="M144" t="n">
        <v>309</v>
      </c>
      <c r="N144" t="n">
        <v>73.94</v>
      </c>
      <c r="O144" t="n">
        <v>34397.15</v>
      </c>
      <c r="P144" t="n">
        <v>1078.93</v>
      </c>
      <c r="Q144" t="n">
        <v>1368.62</v>
      </c>
      <c r="R144" t="n">
        <v>400.25</v>
      </c>
      <c r="S144" t="n">
        <v>104.26</v>
      </c>
      <c r="T144" t="n">
        <v>145624.75</v>
      </c>
      <c r="U144" t="n">
        <v>0.26</v>
      </c>
      <c r="V144" t="n">
        <v>0.78</v>
      </c>
      <c r="W144" t="n">
        <v>21.15</v>
      </c>
      <c r="X144" t="n">
        <v>9.01</v>
      </c>
      <c r="Y144" t="n">
        <v>1</v>
      </c>
      <c r="Z144" t="n">
        <v>10</v>
      </c>
    </row>
    <row r="145">
      <c r="A145" t="n">
        <v>7</v>
      </c>
      <c r="B145" t="n">
        <v>140</v>
      </c>
      <c r="C145" t="inlineStr">
        <is>
          <t xml:space="preserve">CONCLUIDO	</t>
        </is>
      </c>
      <c r="D145" t="n">
        <v>1.2797</v>
      </c>
      <c r="E145" t="n">
        <v>78.15000000000001</v>
      </c>
      <c r="F145" t="n">
        <v>60.67</v>
      </c>
      <c r="G145" t="n">
        <v>13.05</v>
      </c>
      <c r="H145" t="n">
        <v>0.18</v>
      </c>
      <c r="I145" t="n">
        <v>279</v>
      </c>
      <c r="J145" t="n">
        <v>277.48</v>
      </c>
      <c r="K145" t="n">
        <v>60.56</v>
      </c>
      <c r="L145" t="n">
        <v>2.75</v>
      </c>
      <c r="M145" t="n">
        <v>277</v>
      </c>
      <c r="N145" t="n">
        <v>74.18000000000001</v>
      </c>
      <c r="O145" t="n">
        <v>34457.31</v>
      </c>
      <c r="P145" t="n">
        <v>1062.26</v>
      </c>
      <c r="Q145" t="n">
        <v>1368.44</v>
      </c>
      <c r="R145" t="n">
        <v>369.84</v>
      </c>
      <c r="S145" t="n">
        <v>104.26</v>
      </c>
      <c r="T145" t="n">
        <v>130580.9</v>
      </c>
      <c r="U145" t="n">
        <v>0.28</v>
      </c>
      <c r="V145" t="n">
        <v>0.79</v>
      </c>
      <c r="W145" t="n">
        <v>21.1</v>
      </c>
      <c r="X145" t="n">
        <v>8.08</v>
      </c>
      <c r="Y145" t="n">
        <v>1</v>
      </c>
      <c r="Z145" t="n">
        <v>10</v>
      </c>
    </row>
    <row r="146">
      <c r="A146" t="n">
        <v>8</v>
      </c>
      <c r="B146" t="n">
        <v>140</v>
      </c>
      <c r="C146" t="inlineStr">
        <is>
          <t xml:space="preserve">CONCLUIDO	</t>
        </is>
      </c>
      <c r="D146" t="n">
        <v>1.3172</v>
      </c>
      <c r="E146" t="n">
        <v>75.92</v>
      </c>
      <c r="F146" t="n">
        <v>59.85</v>
      </c>
      <c r="G146" t="n">
        <v>14.25</v>
      </c>
      <c r="H146" t="n">
        <v>0.19</v>
      </c>
      <c r="I146" t="n">
        <v>252</v>
      </c>
      <c r="J146" t="n">
        <v>277.97</v>
      </c>
      <c r="K146" t="n">
        <v>60.56</v>
      </c>
      <c r="L146" t="n">
        <v>3</v>
      </c>
      <c r="M146" t="n">
        <v>250</v>
      </c>
      <c r="N146" t="n">
        <v>74.42</v>
      </c>
      <c r="O146" t="n">
        <v>34517.57</v>
      </c>
      <c r="P146" t="n">
        <v>1047.67</v>
      </c>
      <c r="Q146" t="n">
        <v>1368.22</v>
      </c>
      <c r="R146" t="n">
        <v>342.9</v>
      </c>
      <c r="S146" t="n">
        <v>104.26</v>
      </c>
      <c r="T146" t="n">
        <v>117248.23</v>
      </c>
      <c r="U146" t="n">
        <v>0.3</v>
      </c>
      <c r="V146" t="n">
        <v>0.8</v>
      </c>
      <c r="W146" t="n">
        <v>21.05</v>
      </c>
      <c r="X146" t="n">
        <v>7.25</v>
      </c>
      <c r="Y146" t="n">
        <v>1</v>
      </c>
      <c r="Z146" t="n">
        <v>10</v>
      </c>
    </row>
    <row r="147">
      <c r="A147" t="n">
        <v>9</v>
      </c>
      <c r="B147" t="n">
        <v>140</v>
      </c>
      <c r="C147" t="inlineStr">
        <is>
          <t xml:space="preserve">CONCLUIDO	</t>
        </is>
      </c>
      <c r="D147" t="n">
        <v>1.3489</v>
      </c>
      <c r="E147" t="n">
        <v>74.13</v>
      </c>
      <c r="F147" t="n">
        <v>59.22</v>
      </c>
      <c r="G147" t="n">
        <v>15.45</v>
      </c>
      <c r="H147" t="n">
        <v>0.21</v>
      </c>
      <c r="I147" t="n">
        <v>230</v>
      </c>
      <c r="J147" t="n">
        <v>278.46</v>
      </c>
      <c r="K147" t="n">
        <v>60.56</v>
      </c>
      <c r="L147" t="n">
        <v>3.25</v>
      </c>
      <c r="M147" t="n">
        <v>228</v>
      </c>
      <c r="N147" t="n">
        <v>74.66</v>
      </c>
      <c r="O147" t="n">
        <v>34577.92</v>
      </c>
      <c r="P147" t="n">
        <v>1036.33</v>
      </c>
      <c r="Q147" t="n">
        <v>1368.44</v>
      </c>
      <c r="R147" t="n">
        <v>322</v>
      </c>
      <c r="S147" t="n">
        <v>104.26</v>
      </c>
      <c r="T147" t="n">
        <v>106906.04</v>
      </c>
      <c r="U147" t="n">
        <v>0.32</v>
      </c>
      <c r="V147" t="n">
        <v>0.8100000000000001</v>
      </c>
      <c r="W147" t="n">
        <v>21.03</v>
      </c>
      <c r="X147" t="n">
        <v>6.62</v>
      </c>
      <c r="Y147" t="n">
        <v>1</v>
      </c>
      <c r="Z147" t="n">
        <v>10</v>
      </c>
    </row>
    <row r="148">
      <c r="A148" t="n">
        <v>10</v>
      </c>
      <c r="B148" t="n">
        <v>140</v>
      </c>
      <c r="C148" t="inlineStr">
        <is>
          <t xml:space="preserve">CONCLUIDO	</t>
        </is>
      </c>
      <c r="D148" t="n">
        <v>1.3756</v>
      </c>
      <c r="E148" t="n">
        <v>72.7</v>
      </c>
      <c r="F148" t="n">
        <v>58.72</v>
      </c>
      <c r="G148" t="n">
        <v>16.62</v>
      </c>
      <c r="H148" t="n">
        <v>0.22</v>
      </c>
      <c r="I148" t="n">
        <v>212</v>
      </c>
      <c r="J148" t="n">
        <v>278.95</v>
      </c>
      <c r="K148" t="n">
        <v>60.56</v>
      </c>
      <c r="L148" t="n">
        <v>3.5</v>
      </c>
      <c r="M148" t="n">
        <v>210</v>
      </c>
      <c r="N148" t="n">
        <v>74.90000000000001</v>
      </c>
      <c r="O148" t="n">
        <v>34638.36</v>
      </c>
      <c r="P148" t="n">
        <v>1027.28</v>
      </c>
      <c r="Q148" t="n">
        <v>1367.99</v>
      </c>
      <c r="R148" t="n">
        <v>306.12</v>
      </c>
      <c r="S148" t="n">
        <v>104.26</v>
      </c>
      <c r="T148" t="n">
        <v>99055.49000000001</v>
      </c>
      <c r="U148" t="n">
        <v>0.34</v>
      </c>
      <c r="V148" t="n">
        <v>0.82</v>
      </c>
      <c r="W148" t="n">
        <v>20.99</v>
      </c>
      <c r="X148" t="n">
        <v>6.13</v>
      </c>
      <c r="Y148" t="n">
        <v>1</v>
      </c>
      <c r="Z148" t="n">
        <v>10</v>
      </c>
    </row>
    <row r="149">
      <c r="A149" t="n">
        <v>11</v>
      </c>
      <c r="B149" t="n">
        <v>140</v>
      </c>
      <c r="C149" t="inlineStr">
        <is>
          <t xml:space="preserve">CONCLUIDO	</t>
        </is>
      </c>
      <c r="D149" t="n">
        <v>1.4016</v>
      </c>
      <c r="E149" t="n">
        <v>71.34999999999999</v>
      </c>
      <c r="F149" t="n">
        <v>58.21</v>
      </c>
      <c r="G149" t="n">
        <v>17.82</v>
      </c>
      <c r="H149" t="n">
        <v>0.24</v>
      </c>
      <c r="I149" t="n">
        <v>196</v>
      </c>
      <c r="J149" t="n">
        <v>279.44</v>
      </c>
      <c r="K149" t="n">
        <v>60.56</v>
      </c>
      <c r="L149" t="n">
        <v>3.75</v>
      </c>
      <c r="M149" t="n">
        <v>194</v>
      </c>
      <c r="N149" t="n">
        <v>75.14</v>
      </c>
      <c r="O149" t="n">
        <v>34698.9</v>
      </c>
      <c r="P149" t="n">
        <v>1018.07</v>
      </c>
      <c r="Q149" t="n">
        <v>1368.04</v>
      </c>
      <c r="R149" t="n">
        <v>290.04</v>
      </c>
      <c r="S149" t="n">
        <v>104.26</v>
      </c>
      <c r="T149" t="n">
        <v>91097.45</v>
      </c>
      <c r="U149" t="n">
        <v>0.36</v>
      </c>
      <c r="V149" t="n">
        <v>0.82</v>
      </c>
      <c r="W149" t="n">
        <v>20.95</v>
      </c>
      <c r="X149" t="n">
        <v>5.62</v>
      </c>
      <c r="Y149" t="n">
        <v>1</v>
      </c>
      <c r="Z149" t="n">
        <v>10</v>
      </c>
    </row>
    <row r="150">
      <c r="A150" t="n">
        <v>12</v>
      </c>
      <c r="B150" t="n">
        <v>140</v>
      </c>
      <c r="C150" t="inlineStr">
        <is>
          <t xml:space="preserve">CONCLUIDO	</t>
        </is>
      </c>
      <c r="D150" t="n">
        <v>1.4226</v>
      </c>
      <c r="E150" t="n">
        <v>70.3</v>
      </c>
      <c r="F150" t="n">
        <v>57.84</v>
      </c>
      <c r="G150" t="n">
        <v>18.96</v>
      </c>
      <c r="H150" t="n">
        <v>0.25</v>
      </c>
      <c r="I150" t="n">
        <v>183</v>
      </c>
      <c r="J150" t="n">
        <v>279.94</v>
      </c>
      <c r="K150" t="n">
        <v>60.56</v>
      </c>
      <c r="L150" t="n">
        <v>4</v>
      </c>
      <c r="M150" t="n">
        <v>181</v>
      </c>
      <c r="N150" t="n">
        <v>75.38</v>
      </c>
      <c r="O150" t="n">
        <v>34759.54</v>
      </c>
      <c r="P150" t="n">
        <v>1011.26</v>
      </c>
      <c r="Q150" t="n">
        <v>1367.87</v>
      </c>
      <c r="R150" t="n">
        <v>277.82</v>
      </c>
      <c r="S150" t="n">
        <v>104.26</v>
      </c>
      <c r="T150" t="n">
        <v>85052.23</v>
      </c>
      <c r="U150" t="n">
        <v>0.38</v>
      </c>
      <c r="V150" t="n">
        <v>0.83</v>
      </c>
      <c r="W150" t="n">
        <v>20.93</v>
      </c>
      <c r="X150" t="n">
        <v>5.25</v>
      </c>
      <c r="Y150" t="n">
        <v>1</v>
      </c>
      <c r="Z150" t="n">
        <v>10</v>
      </c>
    </row>
    <row r="151">
      <c r="A151" t="n">
        <v>13</v>
      </c>
      <c r="B151" t="n">
        <v>140</v>
      </c>
      <c r="C151" t="inlineStr">
        <is>
          <t xml:space="preserve">CONCLUIDO	</t>
        </is>
      </c>
      <c r="D151" t="n">
        <v>1.4425</v>
      </c>
      <c r="E151" t="n">
        <v>69.31999999999999</v>
      </c>
      <c r="F151" t="n">
        <v>57.49</v>
      </c>
      <c r="G151" t="n">
        <v>20.17</v>
      </c>
      <c r="H151" t="n">
        <v>0.27</v>
      </c>
      <c r="I151" t="n">
        <v>171</v>
      </c>
      <c r="J151" t="n">
        <v>280.43</v>
      </c>
      <c r="K151" t="n">
        <v>60.56</v>
      </c>
      <c r="L151" t="n">
        <v>4.25</v>
      </c>
      <c r="M151" t="n">
        <v>169</v>
      </c>
      <c r="N151" t="n">
        <v>75.62</v>
      </c>
      <c r="O151" t="n">
        <v>34820.27</v>
      </c>
      <c r="P151" t="n">
        <v>1004.9</v>
      </c>
      <c r="Q151" t="n">
        <v>1367.9</v>
      </c>
      <c r="R151" t="n">
        <v>265.55</v>
      </c>
      <c r="S151" t="n">
        <v>104.26</v>
      </c>
      <c r="T151" t="n">
        <v>78974.38</v>
      </c>
      <c r="U151" t="n">
        <v>0.39</v>
      </c>
      <c r="V151" t="n">
        <v>0.83</v>
      </c>
      <c r="W151" t="n">
        <v>20.94</v>
      </c>
      <c r="X151" t="n">
        <v>4.9</v>
      </c>
      <c r="Y151" t="n">
        <v>1</v>
      </c>
      <c r="Z151" t="n">
        <v>10</v>
      </c>
    </row>
    <row r="152">
      <c r="A152" t="n">
        <v>14</v>
      </c>
      <c r="B152" t="n">
        <v>140</v>
      </c>
      <c r="C152" t="inlineStr">
        <is>
          <t xml:space="preserve">CONCLUIDO	</t>
        </is>
      </c>
      <c r="D152" t="n">
        <v>1.4598</v>
      </c>
      <c r="E152" t="n">
        <v>68.5</v>
      </c>
      <c r="F152" t="n">
        <v>57.2</v>
      </c>
      <c r="G152" t="n">
        <v>21.32</v>
      </c>
      <c r="H152" t="n">
        <v>0.29</v>
      </c>
      <c r="I152" t="n">
        <v>161</v>
      </c>
      <c r="J152" t="n">
        <v>280.92</v>
      </c>
      <c r="K152" t="n">
        <v>60.56</v>
      </c>
      <c r="L152" t="n">
        <v>4.5</v>
      </c>
      <c r="M152" t="n">
        <v>159</v>
      </c>
      <c r="N152" t="n">
        <v>75.87</v>
      </c>
      <c r="O152" t="n">
        <v>34881.09</v>
      </c>
      <c r="P152" t="n">
        <v>999.4400000000001</v>
      </c>
      <c r="Q152" t="n">
        <v>1367.98</v>
      </c>
      <c r="R152" t="n">
        <v>256.28</v>
      </c>
      <c r="S152" t="n">
        <v>104.26</v>
      </c>
      <c r="T152" t="n">
        <v>74392.78999999999</v>
      </c>
      <c r="U152" t="n">
        <v>0.41</v>
      </c>
      <c r="V152" t="n">
        <v>0.84</v>
      </c>
      <c r="W152" t="n">
        <v>20.91</v>
      </c>
      <c r="X152" t="n">
        <v>4.6</v>
      </c>
      <c r="Y152" t="n">
        <v>1</v>
      </c>
      <c r="Z152" t="n">
        <v>10</v>
      </c>
    </row>
    <row r="153">
      <c r="A153" t="n">
        <v>15</v>
      </c>
      <c r="B153" t="n">
        <v>140</v>
      </c>
      <c r="C153" t="inlineStr">
        <is>
          <t xml:space="preserve">CONCLUIDO	</t>
        </is>
      </c>
      <c r="D153" t="n">
        <v>1.477</v>
      </c>
      <c r="E153" t="n">
        <v>67.70999999999999</v>
      </c>
      <c r="F153" t="n">
        <v>56.92</v>
      </c>
      <c r="G153" t="n">
        <v>22.62</v>
      </c>
      <c r="H153" t="n">
        <v>0.3</v>
      </c>
      <c r="I153" t="n">
        <v>151</v>
      </c>
      <c r="J153" t="n">
        <v>281.41</v>
      </c>
      <c r="K153" t="n">
        <v>60.56</v>
      </c>
      <c r="L153" t="n">
        <v>4.75</v>
      </c>
      <c r="M153" t="n">
        <v>149</v>
      </c>
      <c r="N153" t="n">
        <v>76.11</v>
      </c>
      <c r="O153" t="n">
        <v>34942.02</v>
      </c>
      <c r="P153" t="n">
        <v>994.26</v>
      </c>
      <c r="Q153" t="n">
        <v>1367.9</v>
      </c>
      <c r="R153" t="n">
        <v>247.3</v>
      </c>
      <c r="S153" t="n">
        <v>104.26</v>
      </c>
      <c r="T153" t="n">
        <v>69952.60000000001</v>
      </c>
      <c r="U153" t="n">
        <v>0.42</v>
      </c>
      <c r="V153" t="n">
        <v>0.84</v>
      </c>
      <c r="W153" t="n">
        <v>20.89</v>
      </c>
      <c r="X153" t="n">
        <v>4.33</v>
      </c>
      <c r="Y153" t="n">
        <v>1</v>
      </c>
      <c r="Z153" t="n">
        <v>10</v>
      </c>
    </row>
    <row r="154">
      <c r="A154" t="n">
        <v>16</v>
      </c>
      <c r="B154" t="n">
        <v>140</v>
      </c>
      <c r="C154" t="inlineStr">
        <is>
          <t xml:space="preserve">CONCLUIDO	</t>
        </is>
      </c>
      <c r="D154" t="n">
        <v>1.4912</v>
      </c>
      <c r="E154" t="n">
        <v>67.06</v>
      </c>
      <c r="F154" t="n">
        <v>56.69</v>
      </c>
      <c r="G154" t="n">
        <v>23.79</v>
      </c>
      <c r="H154" t="n">
        <v>0.32</v>
      </c>
      <c r="I154" t="n">
        <v>143</v>
      </c>
      <c r="J154" t="n">
        <v>281.91</v>
      </c>
      <c r="K154" t="n">
        <v>60.56</v>
      </c>
      <c r="L154" t="n">
        <v>5</v>
      </c>
      <c r="M154" t="n">
        <v>141</v>
      </c>
      <c r="N154" t="n">
        <v>76.34999999999999</v>
      </c>
      <c r="O154" t="n">
        <v>35003.04</v>
      </c>
      <c r="P154" t="n">
        <v>990.1</v>
      </c>
      <c r="Q154" t="n">
        <v>1367.86</v>
      </c>
      <c r="R154" t="n">
        <v>239.98</v>
      </c>
      <c r="S154" t="n">
        <v>104.26</v>
      </c>
      <c r="T154" t="n">
        <v>66332.92999999999</v>
      </c>
      <c r="U154" t="n">
        <v>0.43</v>
      </c>
      <c r="V154" t="n">
        <v>0.85</v>
      </c>
      <c r="W154" t="n">
        <v>20.88</v>
      </c>
      <c r="X154" t="n">
        <v>4.1</v>
      </c>
      <c r="Y154" t="n">
        <v>1</v>
      </c>
      <c r="Z154" t="n">
        <v>10</v>
      </c>
    </row>
    <row r="155">
      <c r="A155" t="n">
        <v>17</v>
      </c>
      <c r="B155" t="n">
        <v>140</v>
      </c>
      <c r="C155" t="inlineStr">
        <is>
          <t xml:space="preserve">CONCLUIDO	</t>
        </is>
      </c>
      <c r="D155" t="n">
        <v>1.5046</v>
      </c>
      <c r="E155" t="n">
        <v>66.45999999999999</v>
      </c>
      <c r="F155" t="n">
        <v>56.46</v>
      </c>
      <c r="G155" t="n">
        <v>24.91</v>
      </c>
      <c r="H155" t="n">
        <v>0.33</v>
      </c>
      <c r="I155" t="n">
        <v>136</v>
      </c>
      <c r="J155" t="n">
        <v>282.4</v>
      </c>
      <c r="K155" t="n">
        <v>60.56</v>
      </c>
      <c r="L155" t="n">
        <v>5.25</v>
      </c>
      <c r="M155" t="n">
        <v>134</v>
      </c>
      <c r="N155" t="n">
        <v>76.59999999999999</v>
      </c>
      <c r="O155" t="n">
        <v>35064.15</v>
      </c>
      <c r="P155" t="n">
        <v>985.63</v>
      </c>
      <c r="Q155" t="n">
        <v>1367.69</v>
      </c>
      <c r="R155" t="n">
        <v>232.66</v>
      </c>
      <c r="S155" t="n">
        <v>104.26</v>
      </c>
      <c r="T155" t="n">
        <v>62703.83</v>
      </c>
      <c r="U155" t="n">
        <v>0.45</v>
      </c>
      <c r="V155" t="n">
        <v>0.85</v>
      </c>
      <c r="W155" t="n">
        <v>20.87</v>
      </c>
      <c r="X155" t="n">
        <v>3.88</v>
      </c>
      <c r="Y155" t="n">
        <v>1</v>
      </c>
      <c r="Z155" t="n">
        <v>10</v>
      </c>
    </row>
    <row r="156">
      <c r="A156" t="n">
        <v>18</v>
      </c>
      <c r="B156" t="n">
        <v>140</v>
      </c>
      <c r="C156" t="inlineStr">
        <is>
          <t xml:space="preserve">CONCLUIDO	</t>
        </is>
      </c>
      <c r="D156" t="n">
        <v>1.5174</v>
      </c>
      <c r="E156" t="n">
        <v>65.90000000000001</v>
      </c>
      <c r="F156" t="n">
        <v>56.26</v>
      </c>
      <c r="G156" t="n">
        <v>26.17</v>
      </c>
      <c r="H156" t="n">
        <v>0.35</v>
      </c>
      <c r="I156" t="n">
        <v>129</v>
      </c>
      <c r="J156" t="n">
        <v>282.9</v>
      </c>
      <c r="K156" t="n">
        <v>60.56</v>
      </c>
      <c r="L156" t="n">
        <v>5.5</v>
      </c>
      <c r="M156" t="n">
        <v>127</v>
      </c>
      <c r="N156" t="n">
        <v>76.84999999999999</v>
      </c>
      <c r="O156" t="n">
        <v>35125.37</v>
      </c>
      <c r="P156" t="n">
        <v>981.9400000000001</v>
      </c>
      <c r="Q156" t="n">
        <v>1367.64</v>
      </c>
      <c r="R156" t="n">
        <v>225.67</v>
      </c>
      <c r="S156" t="n">
        <v>104.26</v>
      </c>
      <c r="T156" t="n">
        <v>59243.97</v>
      </c>
      <c r="U156" t="n">
        <v>0.46</v>
      </c>
      <c r="V156" t="n">
        <v>0.85</v>
      </c>
      <c r="W156" t="n">
        <v>20.86</v>
      </c>
      <c r="X156" t="n">
        <v>3.67</v>
      </c>
      <c r="Y156" t="n">
        <v>1</v>
      </c>
      <c r="Z156" t="n">
        <v>10</v>
      </c>
    </row>
    <row r="157">
      <c r="A157" t="n">
        <v>19</v>
      </c>
      <c r="B157" t="n">
        <v>140</v>
      </c>
      <c r="C157" t="inlineStr">
        <is>
          <t xml:space="preserve">CONCLUIDO	</t>
        </is>
      </c>
      <c r="D157" t="n">
        <v>1.5289</v>
      </c>
      <c r="E157" t="n">
        <v>65.41</v>
      </c>
      <c r="F157" t="n">
        <v>56.08</v>
      </c>
      <c r="G157" t="n">
        <v>27.36</v>
      </c>
      <c r="H157" t="n">
        <v>0.36</v>
      </c>
      <c r="I157" t="n">
        <v>123</v>
      </c>
      <c r="J157" t="n">
        <v>283.4</v>
      </c>
      <c r="K157" t="n">
        <v>60.56</v>
      </c>
      <c r="L157" t="n">
        <v>5.75</v>
      </c>
      <c r="M157" t="n">
        <v>121</v>
      </c>
      <c r="N157" t="n">
        <v>77.09</v>
      </c>
      <c r="O157" t="n">
        <v>35186.68</v>
      </c>
      <c r="P157" t="n">
        <v>978.41</v>
      </c>
      <c r="Q157" t="n">
        <v>1367.59</v>
      </c>
      <c r="R157" t="n">
        <v>220.98</v>
      </c>
      <c r="S157" t="n">
        <v>104.26</v>
      </c>
      <c r="T157" t="n">
        <v>56929.18</v>
      </c>
      <c r="U157" t="n">
        <v>0.47</v>
      </c>
      <c r="V157" t="n">
        <v>0.85</v>
      </c>
      <c r="W157" t="n">
        <v>20.82</v>
      </c>
      <c r="X157" t="n">
        <v>3.5</v>
      </c>
      <c r="Y157" t="n">
        <v>1</v>
      </c>
      <c r="Z157" t="n">
        <v>10</v>
      </c>
    </row>
    <row r="158">
      <c r="A158" t="n">
        <v>20</v>
      </c>
      <c r="B158" t="n">
        <v>140</v>
      </c>
      <c r="C158" t="inlineStr">
        <is>
          <t xml:space="preserve">CONCLUIDO	</t>
        </is>
      </c>
      <c r="D158" t="n">
        <v>1.5379</v>
      </c>
      <c r="E158" t="n">
        <v>65.02</v>
      </c>
      <c r="F158" t="n">
        <v>55.96</v>
      </c>
      <c r="G158" t="n">
        <v>28.45</v>
      </c>
      <c r="H158" t="n">
        <v>0.38</v>
      </c>
      <c r="I158" t="n">
        <v>118</v>
      </c>
      <c r="J158" t="n">
        <v>283.9</v>
      </c>
      <c r="K158" t="n">
        <v>60.56</v>
      </c>
      <c r="L158" t="n">
        <v>6</v>
      </c>
      <c r="M158" t="n">
        <v>116</v>
      </c>
      <c r="N158" t="n">
        <v>77.34</v>
      </c>
      <c r="O158" t="n">
        <v>35248.1</v>
      </c>
      <c r="P158" t="n">
        <v>976.09</v>
      </c>
      <c r="Q158" t="n">
        <v>1367.73</v>
      </c>
      <c r="R158" t="n">
        <v>216.5</v>
      </c>
      <c r="S158" t="n">
        <v>104.26</v>
      </c>
      <c r="T158" t="n">
        <v>54717.61</v>
      </c>
      <c r="U158" t="n">
        <v>0.48</v>
      </c>
      <c r="V158" t="n">
        <v>0.86</v>
      </c>
      <c r="W158" t="n">
        <v>20.83</v>
      </c>
      <c r="X158" t="n">
        <v>3.37</v>
      </c>
      <c r="Y158" t="n">
        <v>1</v>
      </c>
      <c r="Z158" t="n">
        <v>10</v>
      </c>
    </row>
    <row r="159">
      <c r="A159" t="n">
        <v>21</v>
      </c>
      <c r="B159" t="n">
        <v>140</v>
      </c>
      <c r="C159" t="inlineStr">
        <is>
          <t xml:space="preserve">CONCLUIDO	</t>
        </is>
      </c>
      <c r="D159" t="n">
        <v>1.5483</v>
      </c>
      <c r="E159" t="n">
        <v>64.59</v>
      </c>
      <c r="F159" t="n">
        <v>55.79</v>
      </c>
      <c r="G159" t="n">
        <v>29.62</v>
      </c>
      <c r="H159" t="n">
        <v>0.39</v>
      </c>
      <c r="I159" t="n">
        <v>113</v>
      </c>
      <c r="J159" t="n">
        <v>284.4</v>
      </c>
      <c r="K159" t="n">
        <v>60.56</v>
      </c>
      <c r="L159" t="n">
        <v>6.25</v>
      </c>
      <c r="M159" t="n">
        <v>111</v>
      </c>
      <c r="N159" t="n">
        <v>77.59</v>
      </c>
      <c r="O159" t="n">
        <v>35309.61</v>
      </c>
      <c r="P159" t="n">
        <v>972.58</v>
      </c>
      <c r="Q159" t="n">
        <v>1367.81</v>
      </c>
      <c r="R159" t="n">
        <v>211.64</v>
      </c>
      <c r="S159" t="n">
        <v>104.26</v>
      </c>
      <c r="T159" t="n">
        <v>52311.43</v>
      </c>
      <c r="U159" t="n">
        <v>0.49</v>
      </c>
      <c r="V159" t="n">
        <v>0.86</v>
      </c>
      <c r="W159" t="n">
        <v>20.8</v>
      </c>
      <c r="X159" t="n">
        <v>3.2</v>
      </c>
      <c r="Y159" t="n">
        <v>1</v>
      </c>
      <c r="Z159" t="n">
        <v>10</v>
      </c>
    </row>
    <row r="160">
      <c r="A160" t="n">
        <v>22</v>
      </c>
      <c r="B160" t="n">
        <v>140</v>
      </c>
      <c r="C160" t="inlineStr">
        <is>
          <t xml:space="preserve">CONCLUIDO	</t>
        </is>
      </c>
      <c r="D160" t="n">
        <v>1.5574</v>
      </c>
      <c r="E160" t="n">
        <v>64.20999999999999</v>
      </c>
      <c r="F160" t="n">
        <v>55.67</v>
      </c>
      <c r="G160" t="n">
        <v>30.93</v>
      </c>
      <c r="H160" t="n">
        <v>0.41</v>
      </c>
      <c r="I160" t="n">
        <v>108</v>
      </c>
      <c r="J160" t="n">
        <v>284.89</v>
      </c>
      <c r="K160" t="n">
        <v>60.56</v>
      </c>
      <c r="L160" t="n">
        <v>6.5</v>
      </c>
      <c r="M160" t="n">
        <v>106</v>
      </c>
      <c r="N160" t="n">
        <v>77.84</v>
      </c>
      <c r="O160" t="n">
        <v>35371.22</v>
      </c>
      <c r="P160" t="n">
        <v>970.3200000000001</v>
      </c>
      <c r="Q160" t="n">
        <v>1367.71</v>
      </c>
      <c r="R160" t="n">
        <v>206.55</v>
      </c>
      <c r="S160" t="n">
        <v>104.26</v>
      </c>
      <c r="T160" t="n">
        <v>49790.81</v>
      </c>
      <c r="U160" t="n">
        <v>0.5</v>
      </c>
      <c r="V160" t="n">
        <v>0.86</v>
      </c>
      <c r="W160" t="n">
        <v>20.83</v>
      </c>
      <c r="X160" t="n">
        <v>3.08</v>
      </c>
      <c r="Y160" t="n">
        <v>1</v>
      </c>
      <c r="Z160" t="n">
        <v>10</v>
      </c>
    </row>
    <row r="161">
      <c r="A161" t="n">
        <v>23</v>
      </c>
      <c r="B161" t="n">
        <v>140</v>
      </c>
      <c r="C161" t="inlineStr">
        <is>
          <t xml:space="preserve">CONCLUIDO	</t>
        </is>
      </c>
      <c r="D161" t="n">
        <v>1.5655</v>
      </c>
      <c r="E161" t="n">
        <v>63.88</v>
      </c>
      <c r="F161" t="n">
        <v>55.55</v>
      </c>
      <c r="G161" t="n">
        <v>32.05</v>
      </c>
      <c r="H161" t="n">
        <v>0.42</v>
      </c>
      <c r="I161" t="n">
        <v>104</v>
      </c>
      <c r="J161" t="n">
        <v>285.39</v>
      </c>
      <c r="K161" t="n">
        <v>60.56</v>
      </c>
      <c r="L161" t="n">
        <v>6.75</v>
      </c>
      <c r="M161" t="n">
        <v>102</v>
      </c>
      <c r="N161" t="n">
        <v>78.09</v>
      </c>
      <c r="O161" t="n">
        <v>35432.93</v>
      </c>
      <c r="P161" t="n">
        <v>967.87</v>
      </c>
      <c r="Q161" t="n">
        <v>1367.53</v>
      </c>
      <c r="R161" t="n">
        <v>202.38</v>
      </c>
      <c r="S161" t="n">
        <v>104.26</v>
      </c>
      <c r="T161" t="n">
        <v>47727.38</v>
      </c>
      <c r="U161" t="n">
        <v>0.52</v>
      </c>
      <c r="V161" t="n">
        <v>0.86</v>
      </c>
      <c r="W161" t="n">
        <v>20.83</v>
      </c>
      <c r="X161" t="n">
        <v>2.96</v>
      </c>
      <c r="Y161" t="n">
        <v>1</v>
      </c>
      <c r="Z161" t="n">
        <v>10</v>
      </c>
    </row>
    <row r="162">
      <c r="A162" t="n">
        <v>24</v>
      </c>
      <c r="B162" t="n">
        <v>140</v>
      </c>
      <c r="C162" t="inlineStr">
        <is>
          <t xml:space="preserve">CONCLUIDO	</t>
        </is>
      </c>
      <c r="D162" t="n">
        <v>1.5736</v>
      </c>
      <c r="E162" t="n">
        <v>63.55</v>
      </c>
      <c r="F162" t="n">
        <v>55.43</v>
      </c>
      <c r="G162" t="n">
        <v>33.26</v>
      </c>
      <c r="H162" t="n">
        <v>0.44</v>
      </c>
      <c r="I162" t="n">
        <v>100</v>
      </c>
      <c r="J162" t="n">
        <v>285.9</v>
      </c>
      <c r="K162" t="n">
        <v>60.56</v>
      </c>
      <c r="L162" t="n">
        <v>7</v>
      </c>
      <c r="M162" t="n">
        <v>98</v>
      </c>
      <c r="N162" t="n">
        <v>78.34</v>
      </c>
      <c r="O162" t="n">
        <v>35494.74</v>
      </c>
      <c r="P162" t="n">
        <v>965.45</v>
      </c>
      <c r="Q162" t="n">
        <v>1367.51</v>
      </c>
      <c r="R162" t="n">
        <v>199.42</v>
      </c>
      <c r="S162" t="n">
        <v>104.26</v>
      </c>
      <c r="T162" t="n">
        <v>46264.49</v>
      </c>
      <c r="U162" t="n">
        <v>0.52</v>
      </c>
      <c r="V162" t="n">
        <v>0.86</v>
      </c>
      <c r="W162" t="n">
        <v>20.8</v>
      </c>
      <c r="X162" t="n">
        <v>2.85</v>
      </c>
      <c r="Y162" t="n">
        <v>1</v>
      </c>
      <c r="Z162" t="n">
        <v>10</v>
      </c>
    </row>
    <row r="163">
      <c r="A163" t="n">
        <v>25</v>
      </c>
      <c r="B163" t="n">
        <v>140</v>
      </c>
      <c r="C163" t="inlineStr">
        <is>
          <t xml:space="preserve">CONCLUIDO	</t>
        </is>
      </c>
      <c r="D163" t="n">
        <v>1.5796</v>
      </c>
      <c r="E163" t="n">
        <v>63.31</v>
      </c>
      <c r="F163" t="n">
        <v>55.34</v>
      </c>
      <c r="G163" t="n">
        <v>34.23</v>
      </c>
      <c r="H163" t="n">
        <v>0.45</v>
      </c>
      <c r="I163" t="n">
        <v>97</v>
      </c>
      <c r="J163" t="n">
        <v>286.4</v>
      </c>
      <c r="K163" t="n">
        <v>60.56</v>
      </c>
      <c r="L163" t="n">
        <v>7.25</v>
      </c>
      <c r="M163" t="n">
        <v>95</v>
      </c>
      <c r="N163" t="n">
        <v>78.59</v>
      </c>
      <c r="O163" t="n">
        <v>35556.78</v>
      </c>
      <c r="P163" t="n">
        <v>963.8099999999999</v>
      </c>
      <c r="Q163" t="n">
        <v>1367.53</v>
      </c>
      <c r="R163" t="n">
        <v>195.74</v>
      </c>
      <c r="S163" t="n">
        <v>104.26</v>
      </c>
      <c r="T163" t="n">
        <v>44442.99</v>
      </c>
      <c r="U163" t="n">
        <v>0.53</v>
      </c>
      <c r="V163" t="n">
        <v>0.87</v>
      </c>
      <c r="W163" t="n">
        <v>20.82</v>
      </c>
      <c r="X163" t="n">
        <v>2.76</v>
      </c>
      <c r="Y163" t="n">
        <v>1</v>
      </c>
      <c r="Z163" t="n">
        <v>10</v>
      </c>
    </row>
    <row r="164">
      <c r="A164" t="n">
        <v>26</v>
      </c>
      <c r="B164" t="n">
        <v>140</v>
      </c>
      <c r="C164" t="inlineStr">
        <is>
          <t xml:space="preserve">CONCLUIDO	</t>
        </is>
      </c>
      <c r="D164" t="n">
        <v>1.5874</v>
      </c>
      <c r="E164" t="n">
        <v>63</v>
      </c>
      <c r="F164" t="n">
        <v>55.24</v>
      </c>
      <c r="G164" t="n">
        <v>35.64</v>
      </c>
      <c r="H164" t="n">
        <v>0.47</v>
      </c>
      <c r="I164" t="n">
        <v>93</v>
      </c>
      <c r="J164" t="n">
        <v>286.9</v>
      </c>
      <c r="K164" t="n">
        <v>60.56</v>
      </c>
      <c r="L164" t="n">
        <v>7.5</v>
      </c>
      <c r="M164" t="n">
        <v>91</v>
      </c>
      <c r="N164" t="n">
        <v>78.84999999999999</v>
      </c>
      <c r="O164" t="n">
        <v>35618.8</v>
      </c>
      <c r="P164" t="n">
        <v>961.5599999999999</v>
      </c>
      <c r="Q164" t="n">
        <v>1367.61</v>
      </c>
      <c r="R164" t="n">
        <v>192.66</v>
      </c>
      <c r="S164" t="n">
        <v>104.26</v>
      </c>
      <c r="T164" t="n">
        <v>42922.29</v>
      </c>
      <c r="U164" t="n">
        <v>0.54</v>
      </c>
      <c r="V164" t="n">
        <v>0.87</v>
      </c>
      <c r="W164" t="n">
        <v>20.81</v>
      </c>
      <c r="X164" t="n">
        <v>2.65</v>
      </c>
      <c r="Y164" t="n">
        <v>1</v>
      </c>
      <c r="Z164" t="n">
        <v>10</v>
      </c>
    </row>
    <row r="165">
      <c r="A165" t="n">
        <v>27</v>
      </c>
      <c r="B165" t="n">
        <v>140</v>
      </c>
      <c r="C165" t="inlineStr">
        <is>
          <t xml:space="preserve">CONCLUIDO	</t>
        </is>
      </c>
      <c r="D165" t="n">
        <v>1.5945</v>
      </c>
      <c r="E165" t="n">
        <v>62.71</v>
      </c>
      <c r="F165" t="n">
        <v>55.11</v>
      </c>
      <c r="G165" t="n">
        <v>36.74</v>
      </c>
      <c r="H165" t="n">
        <v>0.48</v>
      </c>
      <c r="I165" t="n">
        <v>90</v>
      </c>
      <c r="J165" t="n">
        <v>287.41</v>
      </c>
      <c r="K165" t="n">
        <v>60.56</v>
      </c>
      <c r="L165" t="n">
        <v>7.75</v>
      </c>
      <c r="M165" t="n">
        <v>88</v>
      </c>
      <c r="N165" t="n">
        <v>79.09999999999999</v>
      </c>
      <c r="O165" t="n">
        <v>35680.92</v>
      </c>
      <c r="P165" t="n">
        <v>959.12</v>
      </c>
      <c r="Q165" t="n">
        <v>1367.44</v>
      </c>
      <c r="R165" t="n">
        <v>188.95</v>
      </c>
      <c r="S165" t="n">
        <v>104.26</v>
      </c>
      <c r="T165" t="n">
        <v>41079.06</v>
      </c>
      <c r="U165" t="n">
        <v>0.55</v>
      </c>
      <c r="V165" t="n">
        <v>0.87</v>
      </c>
      <c r="W165" t="n">
        <v>20.79</v>
      </c>
      <c r="X165" t="n">
        <v>2.53</v>
      </c>
      <c r="Y165" t="n">
        <v>1</v>
      </c>
      <c r="Z165" t="n">
        <v>10</v>
      </c>
    </row>
    <row r="166">
      <c r="A166" t="n">
        <v>28</v>
      </c>
      <c r="B166" t="n">
        <v>140</v>
      </c>
      <c r="C166" t="inlineStr">
        <is>
          <t xml:space="preserve">CONCLUIDO	</t>
        </is>
      </c>
      <c r="D166" t="n">
        <v>1.6005</v>
      </c>
      <c r="E166" t="n">
        <v>62.48</v>
      </c>
      <c r="F166" t="n">
        <v>55.04</v>
      </c>
      <c r="G166" t="n">
        <v>37.96</v>
      </c>
      <c r="H166" t="n">
        <v>0.49</v>
      </c>
      <c r="I166" t="n">
        <v>87</v>
      </c>
      <c r="J166" t="n">
        <v>287.91</v>
      </c>
      <c r="K166" t="n">
        <v>60.56</v>
      </c>
      <c r="L166" t="n">
        <v>8</v>
      </c>
      <c r="M166" t="n">
        <v>85</v>
      </c>
      <c r="N166" t="n">
        <v>79.36</v>
      </c>
      <c r="O166" t="n">
        <v>35743.15</v>
      </c>
      <c r="P166" t="n">
        <v>957.41</v>
      </c>
      <c r="Q166" t="n">
        <v>1367.53</v>
      </c>
      <c r="R166" t="n">
        <v>186.67</v>
      </c>
      <c r="S166" t="n">
        <v>104.26</v>
      </c>
      <c r="T166" t="n">
        <v>39953.88</v>
      </c>
      <c r="U166" t="n">
        <v>0.5600000000000001</v>
      </c>
      <c r="V166" t="n">
        <v>0.87</v>
      </c>
      <c r="W166" t="n">
        <v>20.77</v>
      </c>
      <c r="X166" t="n">
        <v>2.45</v>
      </c>
      <c r="Y166" t="n">
        <v>1</v>
      </c>
      <c r="Z166" t="n">
        <v>10</v>
      </c>
    </row>
    <row r="167">
      <c r="A167" t="n">
        <v>29</v>
      </c>
      <c r="B167" t="n">
        <v>140</v>
      </c>
      <c r="C167" t="inlineStr">
        <is>
          <t xml:space="preserve">CONCLUIDO	</t>
        </is>
      </c>
      <c r="D167" t="n">
        <v>1.6068</v>
      </c>
      <c r="E167" t="n">
        <v>62.24</v>
      </c>
      <c r="F167" t="n">
        <v>54.95</v>
      </c>
      <c r="G167" t="n">
        <v>39.25</v>
      </c>
      <c r="H167" t="n">
        <v>0.51</v>
      </c>
      <c r="I167" t="n">
        <v>84</v>
      </c>
      <c r="J167" t="n">
        <v>288.42</v>
      </c>
      <c r="K167" t="n">
        <v>60.56</v>
      </c>
      <c r="L167" t="n">
        <v>8.25</v>
      </c>
      <c r="M167" t="n">
        <v>82</v>
      </c>
      <c r="N167" t="n">
        <v>79.61</v>
      </c>
      <c r="O167" t="n">
        <v>35805.48</v>
      </c>
      <c r="P167" t="n">
        <v>955.55</v>
      </c>
      <c r="Q167" t="n">
        <v>1367.49</v>
      </c>
      <c r="R167" t="n">
        <v>183.81</v>
      </c>
      <c r="S167" t="n">
        <v>104.26</v>
      </c>
      <c r="T167" t="n">
        <v>38540.56</v>
      </c>
      <c r="U167" t="n">
        <v>0.57</v>
      </c>
      <c r="V167" t="n">
        <v>0.87</v>
      </c>
      <c r="W167" t="n">
        <v>20.77</v>
      </c>
      <c r="X167" t="n">
        <v>2.37</v>
      </c>
      <c r="Y167" t="n">
        <v>1</v>
      </c>
      <c r="Z167" t="n">
        <v>10</v>
      </c>
    </row>
    <row r="168">
      <c r="A168" t="n">
        <v>30</v>
      </c>
      <c r="B168" t="n">
        <v>140</v>
      </c>
      <c r="C168" t="inlineStr">
        <is>
          <t xml:space="preserve">CONCLUIDO	</t>
        </is>
      </c>
      <c r="D168" t="n">
        <v>1.6102</v>
      </c>
      <c r="E168" t="n">
        <v>62.1</v>
      </c>
      <c r="F168" t="n">
        <v>54.92</v>
      </c>
      <c r="G168" t="n">
        <v>40.19</v>
      </c>
      <c r="H168" t="n">
        <v>0.52</v>
      </c>
      <c r="I168" t="n">
        <v>82</v>
      </c>
      <c r="J168" t="n">
        <v>288.92</v>
      </c>
      <c r="K168" t="n">
        <v>60.56</v>
      </c>
      <c r="L168" t="n">
        <v>8.5</v>
      </c>
      <c r="M168" t="n">
        <v>80</v>
      </c>
      <c r="N168" t="n">
        <v>79.87</v>
      </c>
      <c r="O168" t="n">
        <v>35867.91</v>
      </c>
      <c r="P168" t="n">
        <v>954.72</v>
      </c>
      <c r="Q168" t="n">
        <v>1367.64</v>
      </c>
      <c r="R168" t="n">
        <v>182.51</v>
      </c>
      <c r="S168" t="n">
        <v>104.26</v>
      </c>
      <c r="T168" t="n">
        <v>37899.3</v>
      </c>
      <c r="U168" t="n">
        <v>0.57</v>
      </c>
      <c r="V168" t="n">
        <v>0.87</v>
      </c>
      <c r="W168" t="n">
        <v>20.78</v>
      </c>
      <c r="X168" t="n">
        <v>2.34</v>
      </c>
      <c r="Y168" t="n">
        <v>1</v>
      </c>
      <c r="Z168" t="n">
        <v>10</v>
      </c>
    </row>
    <row r="169">
      <c r="A169" t="n">
        <v>31</v>
      </c>
      <c r="B169" t="n">
        <v>140</v>
      </c>
      <c r="C169" t="inlineStr">
        <is>
          <t xml:space="preserve">CONCLUIDO	</t>
        </is>
      </c>
      <c r="D169" t="n">
        <v>1.6174</v>
      </c>
      <c r="E169" t="n">
        <v>61.83</v>
      </c>
      <c r="F169" t="n">
        <v>54.8</v>
      </c>
      <c r="G169" t="n">
        <v>41.62</v>
      </c>
      <c r="H169" t="n">
        <v>0.54</v>
      </c>
      <c r="I169" t="n">
        <v>79</v>
      </c>
      <c r="J169" t="n">
        <v>289.43</v>
      </c>
      <c r="K169" t="n">
        <v>60.56</v>
      </c>
      <c r="L169" t="n">
        <v>8.75</v>
      </c>
      <c r="M169" t="n">
        <v>77</v>
      </c>
      <c r="N169" t="n">
        <v>80.12</v>
      </c>
      <c r="O169" t="n">
        <v>35930.44</v>
      </c>
      <c r="P169" t="n">
        <v>952.49</v>
      </c>
      <c r="Q169" t="n">
        <v>1367.44</v>
      </c>
      <c r="R169" t="n">
        <v>178.79</v>
      </c>
      <c r="S169" t="n">
        <v>104.26</v>
      </c>
      <c r="T169" t="n">
        <v>36057.55</v>
      </c>
      <c r="U169" t="n">
        <v>0.58</v>
      </c>
      <c r="V169" t="n">
        <v>0.87</v>
      </c>
      <c r="W169" t="n">
        <v>20.77</v>
      </c>
      <c r="X169" t="n">
        <v>2.22</v>
      </c>
      <c r="Y169" t="n">
        <v>1</v>
      </c>
      <c r="Z169" t="n">
        <v>10</v>
      </c>
    </row>
    <row r="170">
      <c r="A170" t="n">
        <v>32</v>
      </c>
      <c r="B170" t="n">
        <v>140</v>
      </c>
      <c r="C170" t="inlineStr">
        <is>
          <t xml:space="preserve">CONCLUIDO	</t>
        </is>
      </c>
      <c r="D170" t="n">
        <v>1.621</v>
      </c>
      <c r="E170" t="n">
        <v>61.69</v>
      </c>
      <c r="F170" t="n">
        <v>54.77</v>
      </c>
      <c r="G170" t="n">
        <v>42.68</v>
      </c>
      <c r="H170" t="n">
        <v>0.55</v>
      </c>
      <c r="I170" t="n">
        <v>77</v>
      </c>
      <c r="J170" t="n">
        <v>289.94</v>
      </c>
      <c r="K170" t="n">
        <v>60.56</v>
      </c>
      <c r="L170" t="n">
        <v>9</v>
      </c>
      <c r="M170" t="n">
        <v>75</v>
      </c>
      <c r="N170" t="n">
        <v>80.38</v>
      </c>
      <c r="O170" t="n">
        <v>35993.08</v>
      </c>
      <c r="P170" t="n">
        <v>951.76</v>
      </c>
      <c r="Q170" t="n">
        <v>1367.48</v>
      </c>
      <c r="R170" t="n">
        <v>177.57</v>
      </c>
      <c r="S170" t="n">
        <v>104.26</v>
      </c>
      <c r="T170" t="n">
        <v>35458.3</v>
      </c>
      <c r="U170" t="n">
        <v>0.59</v>
      </c>
      <c r="V170" t="n">
        <v>0.88</v>
      </c>
      <c r="W170" t="n">
        <v>20.77</v>
      </c>
      <c r="X170" t="n">
        <v>2.19</v>
      </c>
      <c r="Y170" t="n">
        <v>1</v>
      </c>
      <c r="Z170" t="n">
        <v>10</v>
      </c>
    </row>
    <row r="171">
      <c r="A171" t="n">
        <v>33</v>
      </c>
      <c r="B171" t="n">
        <v>140</v>
      </c>
      <c r="C171" t="inlineStr">
        <is>
          <t xml:space="preserve">CONCLUIDO	</t>
        </is>
      </c>
      <c r="D171" t="n">
        <v>1.6252</v>
      </c>
      <c r="E171" t="n">
        <v>61.53</v>
      </c>
      <c r="F171" t="n">
        <v>54.71</v>
      </c>
      <c r="G171" t="n">
        <v>43.77</v>
      </c>
      <c r="H171" t="n">
        <v>0.57</v>
      </c>
      <c r="I171" t="n">
        <v>75</v>
      </c>
      <c r="J171" t="n">
        <v>290.45</v>
      </c>
      <c r="K171" t="n">
        <v>60.56</v>
      </c>
      <c r="L171" t="n">
        <v>9.25</v>
      </c>
      <c r="M171" t="n">
        <v>73</v>
      </c>
      <c r="N171" t="n">
        <v>80.64</v>
      </c>
      <c r="O171" t="n">
        <v>36055.83</v>
      </c>
      <c r="P171" t="n">
        <v>950.28</v>
      </c>
      <c r="Q171" t="n">
        <v>1367.5</v>
      </c>
      <c r="R171" t="n">
        <v>175.54</v>
      </c>
      <c r="S171" t="n">
        <v>104.26</v>
      </c>
      <c r="T171" t="n">
        <v>34453.36</v>
      </c>
      <c r="U171" t="n">
        <v>0.59</v>
      </c>
      <c r="V171" t="n">
        <v>0.88</v>
      </c>
      <c r="W171" t="n">
        <v>20.77</v>
      </c>
      <c r="X171" t="n">
        <v>2.13</v>
      </c>
      <c r="Y171" t="n">
        <v>1</v>
      </c>
      <c r="Z171" t="n">
        <v>10</v>
      </c>
    </row>
    <row r="172">
      <c r="A172" t="n">
        <v>34</v>
      </c>
      <c r="B172" t="n">
        <v>140</v>
      </c>
      <c r="C172" t="inlineStr">
        <is>
          <t xml:space="preserve">CONCLUIDO	</t>
        </is>
      </c>
      <c r="D172" t="n">
        <v>1.6295</v>
      </c>
      <c r="E172" t="n">
        <v>61.37</v>
      </c>
      <c r="F172" t="n">
        <v>54.66</v>
      </c>
      <c r="G172" t="n">
        <v>44.92</v>
      </c>
      <c r="H172" t="n">
        <v>0.58</v>
      </c>
      <c r="I172" t="n">
        <v>73</v>
      </c>
      <c r="J172" t="n">
        <v>290.96</v>
      </c>
      <c r="K172" t="n">
        <v>60.56</v>
      </c>
      <c r="L172" t="n">
        <v>9.5</v>
      </c>
      <c r="M172" t="n">
        <v>71</v>
      </c>
      <c r="N172" t="n">
        <v>80.90000000000001</v>
      </c>
      <c r="O172" t="n">
        <v>36118.68</v>
      </c>
      <c r="P172" t="n">
        <v>949.36</v>
      </c>
      <c r="Q172" t="n">
        <v>1367.5</v>
      </c>
      <c r="R172" t="n">
        <v>173.86</v>
      </c>
      <c r="S172" t="n">
        <v>104.26</v>
      </c>
      <c r="T172" t="n">
        <v>33621.84</v>
      </c>
      <c r="U172" t="n">
        <v>0.6</v>
      </c>
      <c r="V172" t="n">
        <v>0.88</v>
      </c>
      <c r="W172" t="n">
        <v>20.77</v>
      </c>
      <c r="X172" t="n">
        <v>2.08</v>
      </c>
      <c r="Y172" t="n">
        <v>1</v>
      </c>
      <c r="Z172" t="n">
        <v>10</v>
      </c>
    </row>
    <row r="173">
      <c r="A173" t="n">
        <v>35</v>
      </c>
      <c r="B173" t="n">
        <v>140</v>
      </c>
      <c r="C173" t="inlineStr">
        <is>
          <t xml:space="preserve">CONCLUIDO	</t>
        </is>
      </c>
      <c r="D173" t="n">
        <v>1.6345</v>
      </c>
      <c r="E173" t="n">
        <v>61.18</v>
      </c>
      <c r="F173" t="n">
        <v>54.57</v>
      </c>
      <c r="G173" t="n">
        <v>46.12</v>
      </c>
      <c r="H173" t="n">
        <v>0.6</v>
      </c>
      <c r="I173" t="n">
        <v>71</v>
      </c>
      <c r="J173" t="n">
        <v>291.47</v>
      </c>
      <c r="K173" t="n">
        <v>60.56</v>
      </c>
      <c r="L173" t="n">
        <v>9.75</v>
      </c>
      <c r="M173" t="n">
        <v>69</v>
      </c>
      <c r="N173" t="n">
        <v>81.16</v>
      </c>
      <c r="O173" t="n">
        <v>36181.64</v>
      </c>
      <c r="P173" t="n">
        <v>947.38</v>
      </c>
      <c r="Q173" t="n">
        <v>1367.34</v>
      </c>
      <c r="R173" t="n">
        <v>171.57</v>
      </c>
      <c r="S173" t="n">
        <v>104.26</v>
      </c>
      <c r="T173" t="n">
        <v>32485.57</v>
      </c>
      <c r="U173" t="n">
        <v>0.61</v>
      </c>
      <c r="V173" t="n">
        <v>0.88</v>
      </c>
      <c r="W173" t="n">
        <v>20.75</v>
      </c>
      <c r="X173" t="n">
        <v>1.99</v>
      </c>
      <c r="Y173" t="n">
        <v>1</v>
      </c>
      <c r="Z173" t="n">
        <v>10</v>
      </c>
    </row>
    <row r="174">
      <c r="A174" t="n">
        <v>36</v>
      </c>
      <c r="B174" t="n">
        <v>140</v>
      </c>
      <c r="C174" t="inlineStr">
        <is>
          <t xml:space="preserve">CONCLUIDO	</t>
        </is>
      </c>
      <c r="D174" t="n">
        <v>1.6383</v>
      </c>
      <c r="E174" t="n">
        <v>61.04</v>
      </c>
      <c r="F174" t="n">
        <v>54.54</v>
      </c>
      <c r="G174" t="n">
        <v>47.42</v>
      </c>
      <c r="H174" t="n">
        <v>0.61</v>
      </c>
      <c r="I174" t="n">
        <v>69</v>
      </c>
      <c r="J174" t="n">
        <v>291.98</v>
      </c>
      <c r="K174" t="n">
        <v>60.56</v>
      </c>
      <c r="L174" t="n">
        <v>10</v>
      </c>
      <c r="M174" t="n">
        <v>67</v>
      </c>
      <c r="N174" t="n">
        <v>81.42</v>
      </c>
      <c r="O174" t="n">
        <v>36244.71</v>
      </c>
      <c r="P174" t="n">
        <v>946.14</v>
      </c>
      <c r="Q174" t="n">
        <v>1367.28</v>
      </c>
      <c r="R174" t="n">
        <v>169.87</v>
      </c>
      <c r="S174" t="n">
        <v>104.26</v>
      </c>
      <c r="T174" t="n">
        <v>31644.94</v>
      </c>
      <c r="U174" t="n">
        <v>0.61</v>
      </c>
      <c r="V174" t="n">
        <v>0.88</v>
      </c>
      <c r="W174" t="n">
        <v>20.76</v>
      </c>
      <c r="X174" t="n">
        <v>1.96</v>
      </c>
      <c r="Y174" t="n">
        <v>1</v>
      </c>
      <c r="Z174" t="n">
        <v>10</v>
      </c>
    </row>
    <row r="175">
      <c r="A175" t="n">
        <v>37</v>
      </c>
      <c r="B175" t="n">
        <v>140</v>
      </c>
      <c r="C175" t="inlineStr">
        <is>
          <t xml:space="preserve">CONCLUIDO	</t>
        </is>
      </c>
      <c r="D175" t="n">
        <v>1.6425</v>
      </c>
      <c r="E175" t="n">
        <v>60.88</v>
      </c>
      <c r="F175" t="n">
        <v>54.48</v>
      </c>
      <c r="G175" t="n">
        <v>48.79</v>
      </c>
      <c r="H175" t="n">
        <v>0.62</v>
      </c>
      <c r="I175" t="n">
        <v>67</v>
      </c>
      <c r="J175" t="n">
        <v>292.49</v>
      </c>
      <c r="K175" t="n">
        <v>60.56</v>
      </c>
      <c r="L175" t="n">
        <v>10.25</v>
      </c>
      <c r="M175" t="n">
        <v>65</v>
      </c>
      <c r="N175" t="n">
        <v>81.68000000000001</v>
      </c>
      <c r="O175" t="n">
        <v>36307.88</v>
      </c>
      <c r="P175" t="n">
        <v>945.24</v>
      </c>
      <c r="Q175" t="n">
        <v>1367.49</v>
      </c>
      <c r="R175" t="n">
        <v>167.98</v>
      </c>
      <c r="S175" t="n">
        <v>104.26</v>
      </c>
      <c r="T175" t="n">
        <v>30712.12</v>
      </c>
      <c r="U175" t="n">
        <v>0.62</v>
      </c>
      <c r="V175" t="n">
        <v>0.88</v>
      </c>
      <c r="W175" t="n">
        <v>20.76</v>
      </c>
      <c r="X175" t="n">
        <v>1.9</v>
      </c>
      <c r="Y175" t="n">
        <v>1</v>
      </c>
      <c r="Z175" t="n">
        <v>10</v>
      </c>
    </row>
    <row r="176">
      <c r="A176" t="n">
        <v>38</v>
      </c>
      <c r="B176" t="n">
        <v>140</v>
      </c>
      <c r="C176" t="inlineStr">
        <is>
          <t xml:space="preserve">CONCLUIDO	</t>
        </is>
      </c>
      <c r="D176" t="n">
        <v>1.6449</v>
      </c>
      <c r="E176" t="n">
        <v>60.79</v>
      </c>
      <c r="F176" t="n">
        <v>54.45</v>
      </c>
      <c r="G176" t="n">
        <v>49.5</v>
      </c>
      <c r="H176" t="n">
        <v>0.64</v>
      </c>
      <c r="I176" t="n">
        <v>66</v>
      </c>
      <c r="J176" t="n">
        <v>293</v>
      </c>
      <c r="K176" t="n">
        <v>60.56</v>
      </c>
      <c r="L176" t="n">
        <v>10.5</v>
      </c>
      <c r="M176" t="n">
        <v>64</v>
      </c>
      <c r="N176" t="n">
        <v>81.95</v>
      </c>
      <c r="O176" t="n">
        <v>36371.17</v>
      </c>
      <c r="P176" t="n">
        <v>944.4299999999999</v>
      </c>
      <c r="Q176" t="n">
        <v>1367.39</v>
      </c>
      <c r="R176" t="n">
        <v>167.18</v>
      </c>
      <c r="S176" t="n">
        <v>104.26</v>
      </c>
      <c r="T176" t="n">
        <v>30315.5</v>
      </c>
      <c r="U176" t="n">
        <v>0.62</v>
      </c>
      <c r="V176" t="n">
        <v>0.88</v>
      </c>
      <c r="W176" t="n">
        <v>20.75</v>
      </c>
      <c r="X176" t="n">
        <v>1.87</v>
      </c>
      <c r="Y176" t="n">
        <v>1</v>
      </c>
      <c r="Z176" t="n">
        <v>10</v>
      </c>
    </row>
    <row r="177">
      <c r="A177" t="n">
        <v>39</v>
      </c>
      <c r="B177" t="n">
        <v>140</v>
      </c>
      <c r="C177" t="inlineStr">
        <is>
          <t xml:space="preserve">CONCLUIDO	</t>
        </is>
      </c>
      <c r="D177" t="n">
        <v>1.6501</v>
      </c>
      <c r="E177" t="n">
        <v>60.6</v>
      </c>
      <c r="F177" t="n">
        <v>54.36</v>
      </c>
      <c r="G177" t="n">
        <v>50.96</v>
      </c>
      <c r="H177" t="n">
        <v>0.65</v>
      </c>
      <c r="I177" t="n">
        <v>64</v>
      </c>
      <c r="J177" t="n">
        <v>293.52</v>
      </c>
      <c r="K177" t="n">
        <v>60.56</v>
      </c>
      <c r="L177" t="n">
        <v>10.75</v>
      </c>
      <c r="M177" t="n">
        <v>62</v>
      </c>
      <c r="N177" t="n">
        <v>82.20999999999999</v>
      </c>
      <c r="O177" t="n">
        <v>36434.56</v>
      </c>
      <c r="P177" t="n">
        <v>942.88</v>
      </c>
      <c r="Q177" t="n">
        <v>1367.47</v>
      </c>
      <c r="R177" t="n">
        <v>164.28</v>
      </c>
      <c r="S177" t="n">
        <v>104.26</v>
      </c>
      <c r="T177" t="n">
        <v>28877.62</v>
      </c>
      <c r="U177" t="n">
        <v>0.63</v>
      </c>
      <c r="V177" t="n">
        <v>0.88</v>
      </c>
      <c r="W177" t="n">
        <v>20.75</v>
      </c>
      <c r="X177" t="n">
        <v>1.78</v>
      </c>
      <c r="Y177" t="n">
        <v>1</v>
      </c>
      <c r="Z177" t="n">
        <v>10</v>
      </c>
    </row>
    <row r="178">
      <c r="A178" t="n">
        <v>40</v>
      </c>
      <c r="B178" t="n">
        <v>140</v>
      </c>
      <c r="C178" t="inlineStr">
        <is>
          <t xml:space="preserve">CONCLUIDO	</t>
        </is>
      </c>
      <c r="D178" t="n">
        <v>1.6516</v>
      </c>
      <c r="E178" t="n">
        <v>60.55</v>
      </c>
      <c r="F178" t="n">
        <v>54.36</v>
      </c>
      <c r="G178" t="n">
        <v>51.77</v>
      </c>
      <c r="H178" t="n">
        <v>0.67</v>
      </c>
      <c r="I178" t="n">
        <v>63</v>
      </c>
      <c r="J178" t="n">
        <v>294.03</v>
      </c>
      <c r="K178" t="n">
        <v>60.56</v>
      </c>
      <c r="L178" t="n">
        <v>11</v>
      </c>
      <c r="M178" t="n">
        <v>61</v>
      </c>
      <c r="N178" t="n">
        <v>82.48</v>
      </c>
      <c r="O178" t="n">
        <v>36498.06</v>
      </c>
      <c r="P178" t="n">
        <v>942.15</v>
      </c>
      <c r="Q178" t="n">
        <v>1367.35</v>
      </c>
      <c r="R178" t="n">
        <v>164.4</v>
      </c>
      <c r="S178" t="n">
        <v>104.26</v>
      </c>
      <c r="T178" t="n">
        <v>28940.92</v>
      </c>
      <c r="U178" t="n">
        <v>0.63</v>
      </c>
      <c r="V178" t="n">
        <v>0.88</v>
      </c>
      <c r="W178" t="n">
        <v>20.75</v>
      </c>
      <c r="X178" t="n">
        <v>1.78</v>
      </c>
      <c r="Y178" t="n">
        <v>1</v>
      </c>
      <c r="Z178" t="n">
        <v>10</v>
      </c>
    </row>
    <row r="179">
      <c r="A179" t="n">
        <v>41</v>
      </c>
      <c r="B179" t="n">
        <v>140</v>
      </c>
      <c r="C179" t="inlineStr">
        <is>
          <t xml:space="preserve">CONCLUIDO	</t>
        </is>
      </c>
      <c r="D179" t="n">
        <v>1.6556</v>
      </c>
      <c r="E179" t="n">
        <v>60.4</v>
      </c>
      <c r="F179" t="n">
        <v>54.31</v>
      </c>
      <c r="G179" t="n">
        <v>53.42</v>
      </c>
      <c r="H179" t="n">
        <v>0.68</v>
      </c>
      <c r="I179" t="n">
        <v>61</v>
      </c>
      <c r="J179" t="n">
        <v>294.55</v>
      </c>
      <c r="K179" t="n">
        <v>60.56</v>
      </c>
      <c r="L179" t="n">
        <v>11.25</v>
      </c>
      <c r="M179" t="n">
        <v>59</v>
      </c>
      <c r="N179" t="n">
        <v>82.73999999999999</v>
      </c>
      <c r="O179" t="n">
        <v>36561.67</v>
      </c>
      <c r="P179" t="n">
        <v>941.42</v>
      </c>
      <c r="Q179" t="n">
        <v>1367.34</v>
      </c>
      <c r="R179" t="n">
        <v>162.31</v>
      </c>
      <c r="S179" t="n">
        <v>104.26</v>
      </c>
      <c r="T179" t="n">
        <v>27903.83</v>
      </c>
      <c r="U179" t="n">
        <v>0.64</v>
      </c>
      <c r="V179" t="n">
        <v>0.88</v>
      </c>
      <c r="W179" t="n">
        <v>20.76</v>
      </c>
      <c r="X179" t="n">
        <v>1.73</v>
      </c>
      <c r="Y179" t="n">
        <v>1</v>
      </c>
      <c r="Z179" t="n">
        <v>10</v>
      </c>
    </row>
    <row r="180">
      <c r="A180" t="n">
        <v>42</v>
      </c>
      <c r="B180" t="n">
        <v>140</v>
      </c>
      <c r="C180" t="inlineStr">
        <is>
          <t xml:space="preserve">CONCLUIDO	</t>
        </is>
      </c>
      <c r="D180" t="n">
        <v>1.6583</v>
      </c>
      <c r="E180" t="n">
        <v>60.3</v>
      </c>
      <c r="F180" t="n">
        <v>54.27</v>
      </c>
      <c r="G180" t="n">
        <v>54.27</v>
      </c>
      <c r="H180" t="n">
        <v>0.6899999999999999</v>
      </c>
      <c r="I180" t="n">
        <v>60</v>
      </c>
      <c r="J180" t="n">
        <v>295.06</v>
      </c>
      <c r="K180" t="n">
        <v>60.56</v>
      </c>
      <c r="L180" t="n">
        <v>11.5</v>
      </c>
      <c r="M180" t="n">
        <v>58</v>
      </c>
      <c r="N180" t="n">
        <v>83.01000000000001</v>
      </c>
      <c r="O180" t="n">
        <v>36625.39</v>
      </c>
      <c r="P180" t="n">
        <v>940.33</v>
      </c>
      <c r="Q180" t="n">
        <v>1367.41</v>
      </c>
      <c r="R180" t="n">
        <v>161.48</v>
      </c>
      <c r="S180" t="n">
        <v>104.26</v>
      </c>
      <c r="T180" t="n">
        <v>27494.58</v>
      </c>
      <c r="U180" t="n">
        <v>0.65</v>
      </c>
      <c r="V180" t="n">
        <v>0.88</v>
      </c>
      <c r="W180" t="n">
        <v>20.74</v>
      </c>
      <c r="X180" t="n">
        <v>1.69</v>
      </c>
      <c r="Y180" t="n">
        <v>1</v>
      </c>
      <c r="Z180" t="n">
        <v>10</v>
      </c>
    </row>
    <row r="181">
      <c r="A181" t="n">
        <v>43</v>
      </c>
      <c r="B181" t="n">
        <v>140</v>
      </c>
      <c r="C181" t="inlineStr">
        <is>
          <t xml:space="preserve">CONCLUIDO	</t>
        </is>
      </c>
      <c r="D181" t="n">
        <v>1.6608</v>
      </c>
      <c r="E181" t="n">
        <v>60.21</v>
      </c>
      <c r="F181" t="n">
        <v>54.23</v>
      </c>
      <c r="G181" t="n">
        <v>55.15</v>
      </c>
      <c r="H181" t="n">
        <v>0.71</v>
      </c>
      <c r="I181" t="n">
        <v>59</v>
      </c>
      <c r="J181" t="n">
        <v>295.58</v>
      </c>
      <c r="K181" t="n">
        <v>60.56</v>
      </c>
      <c r="L181" t="n">
        <v>11.75</v>
      </c>
      <c r="M181" t="n">
        <v>57</v>
      </c>
      <c r="N181" t="n">
        <v>83.28</v>
      </c>
      <c r="O181" t="n">
        <v>36689.22</v>
      </c>
      <c r="P181" t="n">
        <v>939.22</v>
      </c>
      <c r="Q181" t="n">
        <v>1367.32</v>
      </c>
      <c r="R181" t="n">
        <v>159.75</v>
      </c>
      <c r="S181" t="n">
        <v>104.26</v>
      </c>
      <c r="T181" t="n">
        <v>26636.3</v>
      </c>
      <c r="U181" t="n">
        <v>0.65</v>
      </c>
      <c r="V181" t="n">
        <v>0.88</v>
      </c>
      <c r="W181" t="n">
        <v>20.75</v>
      </c>
      <c r="X181" t="n">
        <v>1.65</v>
      </c>
      <c r="Y181" t="n">
        <v>1</v>
      </c>
      <c r="Z181" t="n">
        <v>10</v>
      </c>
    </row>
    <row r="182">
      <c r="A182" t="n">
        <v>44</v>
      </c>
      <c r="B182" t="n">
        <v>140</v>
      </c>
      <c r="C182" t="inlineStr">
        <is>
          <t xml:space="preserve">CONCLUIDO	</t>
        </is>
      </c>
      <c r="D182" t="n">
        <v>1.666</v>
      </c>
      <c r="E182" t="n">
        <v>60.02</v>
      </c>
      <c r="F182" t="n">
        <v>54.15</v>
      </c>
      <c r="G182" t="n">
        <v>57</v>
      </c>
      <c r="H182" t="n">
        <v>0.72</v>
      </c>
      <c r="I182" t="n">
        <v>57</v>
      </c>
      <c r="J182" t="n">
        <v>296.1</v>
      </c>
      <c r="K182" t="n">
        <v>60.56</v>
      </c>
      <c r="L182" t="n">
        <v>12</v>
      </c>
      <c r="M182" t="n">
        <v>55</v>
      </c>
      <c r="N182" t="n">
        <v>83.54000000000001</v>
      </c>
      <c r="O182" t="n">
        <v>36753.16</v>
      </c>
      <c r="P182" t="n">
        <v>937.6799999999999</v>
      </c>
      <c r="Q182" t="n">
        <v>1367.32</v>
      </c>
      <c r="R182" t="n">
        <v>157.41</v>
      </c>
      <c r="S182" t="n">
        <v>104.26</v>
      </c>
      <c r="T182" t="n">
        <v>25474.41</v>
      </c>
      <c r="U182" t="n">
        <v>0.66</v>
      </c>
      <c r="V182" t="n">
        <v>0.89</v>
      </c>
      <c r="W182" t="n">
        <v>20.73</v>
      </c>
      <c r="X182" t="n">
        <v>1.57</v>
      </c>
      <c r="Y182" t="n">
        <v>1</v>
      </c>
      <c r="Z182" t="n">
        <v>10</v>
      </c>
    </row>
    <row r="183">
      <c r="A183" t="n">
        <v>45</v>
      </c>
      <c r="B183" t="n">
        <v>140</v>
      </c>
      <c r="C183" t="inlineStr">
        <is>
          <t xml:space="preserve">CONCLUIDO	</t>
        </is>
      </c>
      <c r="D183" t="n">
        <v>1.6672</v>
      </c>
      <c r="E183" t="n">
        <v>59.98</v>
      </c>
      <c r="F183" t="n">
        <v>54.15</v>
      </c>
      <c r="G183" t="n">
        <v>58.02</v>
      </c>
      <c r="H183" t="n">
        <v>0.74</v>
      </c>
      <c r="I183" t="n">
        <v>56</v>
      </c>
      <c r="J183" t="n">
        <v>296.62</v>
      </c>
      <c r="K183" t="n">
        <v>60.56</v>
      </c>
      <c r="L183" t="n">
        <v>12.25</v>
      </c>
      <c r="M183" t="n">
        <v>54</v>
      </c>
      <c r="N183" t="n">
        <v>83.81</v>
      </c>
      <c r="O183" t="n">
        <v>36817.22</v>
      </c>
      <c r="P183" t="n">
        <v>937.38</v>
      </c>
      <c r="Q183" t="n">
        <v>1367.33</v>
      </c>
      <c r="R183" t="n">
        <v>157.66</v>
      </c>
      <c r="S183" t="n">
        <v>104.26</v>
      </c>
      <c r="T183" t="n">
        <v>25604.64</v>
      </c>
      <c r="U183" t="n">
        <v>0.66</v>
      </c>
      <c r="V183" t="n">
        <v>0.88</v>
      </c>
      <c r="W183" t="n">
        <v>20.74</v>
      </c>
      <c r="X183" t="n">
        <v>1.58</v>
      </c>
      <c r="Y183" t="n">
        <v>1</v>
      </c>
      <c r="Z183" t="n">
        <v>10</v>
      </c>
    </row>
    <row r="184">
      <c r="A184" t="n">
        <v>46</v>
      </c>
      <c r="B184" t="n">
        <v>140</v>
      </c>
      <c r="C184" t="inlineStr">
        <is>
          <t xml:space="preserve">CONCLUIDO	</t>
        </is>
      </c>
      <c r="D184" t="n">
        <v>1.6693</v>
      </c>
      <c r="E184" t="n">
        <v>59.9</v>
      </c>
      <c r="F184" t="n">
        <v>54.13</v>
      </c>
      <c r="G184" t="n">
        <v>59.05</v>
      </c>
      <c r="H184" t="n">
        <v>0.75</v>
      </c>
      <c r="I184" t="n">
        <v>55</v>
      </c>
      <c r="J184" t="n">
        <v>297.14</v>
      </c>
      <c r="K184" t="n">
        <v>60.56</v>
      </c>
      <c r="L184" t="n">
        <v>12.5</v>
      </c>
      <c r="M184" t="n">
        <v>53</v>
      </c>
      <c r="N184" t="n">
        <v>84.08</v>
      </c>
      <c r="O184" t="n">
        <v>36881.39</v>
      </c>
      <c r="P184" t="n">
        <v>937.02</v>
      </c>
      <c r="Q184" t="n">
        <v>1367.23</v>
      </c>
      <c r="R184" t="n">
        <v>156.96</v>
      </c>
      <c r="S184" t="n">
        <v>104.26</v>
      </c>
      <c r="T184" t="n">
        <v>25261.12</v>
      </c>
      <c r="U184" t="n">
        <v>0.66</v>
      </c>
      <c r="V184" t="n">
        <v>0.89</v>
      </c>
      <c r="W184" t="n">
        <v>20.74</v>
      </c>
      <c r="X184" t="n">
        <v>1.55</v>
      </c>
      <c r="Y184" t="n">
        <v>1</v>
      </c>
      <c r="Z184" t="n">
        <v>10</v>
      </c>
    </row>
    <row r="185">
      <c r="A185" t="n">
        <v>47</v>
      </c>
      <c r="B185" t="n">
        <v>140</v>
      </c>
      <c r="C185" t="inlineStr">
        <is>
          <t xml:space="preserve">CONCLUIDO	</t>
        </is>
      </c>
      <c r="D185" t="n">
        <v>1.672</v>
      </c>
      <c r="E185" t="n">
        <v>59.81</v>
      </c>
      <c r="F185" t="n">
        <v>54.09</v>
      </c>
      <c r="G185" t="n">
        <v>60.1</v>
      </c>
      <c r="H185" t="n">
        <v>0.76</v>
      </c>
      <c r="I185" t="n">
        <v>54</v>
      </c>
      <c r="J185" t="n">
        <v>297.66</v>
      </c>
      <c r="K185" t="n">
        <v>60.56</v>
      </c>
      <c r="L185" t="n">
        <v>12.75</v>
      </c>
      <c r="M185" t="n">
        <v>52</v>
      </c>
      <c r="N185" t="n">
        <v>84.36</v>
      </c>
      <c r="O185" t="n">
        <v>36945.67</v>
      </c>
      <c r="P185" t="n">
        <v>935.42</v>
      </c>
      <c r="Q185" t="n">
        <v>1367.46</v>
      </c>
      <c r="R185" t="n">
        <v>155.58</v>
      </c>
      <c r="S185" t="n">
        <v>104.26</v>
      </c>
      <c r="T185" t="n">
        <v>24574.42</v>
      </c>
      <c r="U185" t="n">
        <v>0.67</v>
      </c>
      <c r="V185" t="n">
        <v>0.89</v>
      </c>
      <c r="W185" t="n">
        <v>20.73</v>
      </c>
      <c r="X185" t="n">
        <v>1.51</v>
      </c>
      <c r="Y185" t="n">
        <v>1</v>
      </c>
      <c r="Z185" t="n">
        <v>10</v>
      </c>
    </row>
    <row r="186">
      <c r="A186" t="n">
        <v>48</v>
      </c>
      <c r="B186" t="n">
        <v>140</v>
      </c>
      <c r="C186" t="inlineStr">
        <is>
          <t xml:space="preserve">CONCLUIDO	</t>
        </is>
      </c>
      <c r="D186" t="n">
        <v>1.6739</v>
      </c>
      <c r="E186" t="n">
        <v>59.74</v>
      </c>
      <c r="F186" t="n">
        <v>54.07</v>
      </c>
      <c r="G186" t="n">
        <v>61.21</v>
      </c>
      <c r="H186" t="n">
        <v>0.78</v>
      </c>
      <c r="I186" t="n">
        <v>53</v>
      </c>
      <c r="J186" t="n">
        <v>298.18</v>
      </c>
      <c r="K186" t="n">
        <v>60.56</v>
      </c>
      <c r="L186" t="n">
        <v>13</v>
      </c>
      <c r="M186" t="n">
        <v>51</v>
      </c>
      <c r="N186" t="n">
        <v>84.63</v>
      </c>
      <c r="O186" t="n">
        <v>37010.06</v>
      </c>
      <c r="P186" t="n">
        <v>935.1799999999999</v>
      </c>
      <c r="Q186" t="n">
        <v>1367.32</v>
      </c>
      <c r="R186" t="n">
        <v>154.99</v>
      </c>
      <c r="S186" t="n">
        <v>104.26</v>
      </c>
      <c r="T186" t="n">
        <v>24287.04</v>
      </c>
      <c r="U186" t="n">
        <v>0.67</v>
      </c>
      <c r="V186" t="n">
        <v>0.89</v>
      </c>
      <c r="W186" t="n">
        <v>20.73</v>
      </c>
      <c r="X186" t="n">
        <v>1.49</v>
      </c>
      <c r="Y186" t="n">
        <v>1</v>
      </c>
      <c r="Z186" t="n">
        <v>10</v>
      </c>
    </row>
    <row r="187">
      <c r="A187" t="n">
        <v>49</v>
      </c>
      <c r="B187" t="n">
        <v>140</v>
      </c>
      <c r="C187" t="inlineStr">
        <is>
          <t xml:space="preserve">CONCLUIDO	</t>
        </is>
      </c>
      <c r="D187" t="n">
        <v>1.6765</v>
      </c>
      <c r="E187" t="n">
        <v>59.65</v>
      </c>
      <c r="F187" t="n">
        <v>54.03</v>
      </c>
      <c r="G187" t="n">
        <v>62.34</v>
      </c>
      <c r="H187" t="n">
        <v>0.79</v>
      </c>
      <c r="I187" t="n">
        <v>52</v>
      </c>
      <c r="J187" t="n">
        <v>298.71</v>
      </c>
      <c r="K187" t="n">
        <v>60.56</v>
      </c>
      <c r="L187" t="n">
        <v>13.25</v>
      </c>
      <c r="M187" t="n">
        <v>50</v>
      </c>
      <c r="N187" t="n">
        <v>84.90000000000001</v>
      </c>
      <c r="O187" t="n">
        <v>37074.57</v>
      </c>
      <c r="P187" t="n">
        <v>934.4</v>
      </c>
      <c r="Q187" t="n">
        <v>1367.34</v>
      </c>
      <c r="R187" t="n">
        <v>154.06</v>
      </c>
      <c r="S187" t="n">
        <v>104.26</v>
      </c>
      <c r="T187" t="n">
        <v>23825.14</v>
      </c>
      <c r="U187" t="n">
        <v>0.68</v>
      </c>
      <c r="V187" t="n">
        <v>0.89</v>
      </c>
      <c r="W187" t="n">
        <v>20.72</v>
      </c>
      <c r="X187" t="n">
        <v>1.45</v>
      </c>
      <c r="Y187" t="n">
        <v>1</v>
      </c>
      <c r="Z187" t="n">
        <v>10</v>
      </c>
    </row>
    <row r="188">
      <c r="A188" t="n">
        <v>50</v>
      </c>
      <c r="B188" t="n">
        <v>140</v>
      </c>
      <c r="C188" t="inlineStr">
        <is>
          <t xml:space="preserve">CONCLUIDO	</t>
        </is>
      </c>
      <c r="D188" t="n">
        <v>1.6782</v>
      </c>
      <c r="E188" t="n">
        <v>59.59</v>
      </c>
      <c r="F188" t="n">
        <v>54.02</v>
      </c>
      <c r="G188" t="n">
        <v>63.56</v>
      </c>
      <c r="H188" t="n">
        <v>0.8</v>
      </c>
      <c r="I188" t="n">
        <v>51</v>
      </c>
      <c r="J188" t="n">
        <v>299.23</v>
      </c>
      <c r="K188" t="n">
        <v>60.56</v>
      </c>
      <c r="L188" t="n">
        <v>13.5</v>
      </c>
      <c r="M188" t="n">
        <v>49</v>
      </c>
      <c r="N188" t="n">
        <v>85.18000000000001</v>
      </c>
      <c r="O188" t="n">
        <v>37139.2</v>
      </c>
      <c r="P188" t="n">
        <v>933.5599999999999</v>
      </c>
      <c r="Q188" t="n">
        <v>1367.36</v>
      </c>
      <c r="R188" t="n">
        <v>153.63</v>
      </c>
      <c r="S188" t="n">
        <v>104.26</v>
      </c>
      <c r="T188" t="n">
        <v>23616.35</v>
      </c>
      <c r="U188" t="n">
        <v>0.68</v>
      </c>
      <c r="V188" t="n">
        <v>0.89</v>
      </c>
      <c r="W188" t="n">
        <v>20.72</v>
      </c>
      <c r="X188" t="n">
        <v>1.44</v>
      </c>
      <c r="Y188" t="n">
        <v>1</v>
      </c>
      <c r="Z188" t="n">
        <v>10</v>
      </c>
    </row>
    <row r="189">
      <c r="A189" t="n">
        <v>51</v>
      </c>
      <c r="B189" t="n">
        <v>140</v>
      </c>
      <c r="C189" t="inlineStr">
        <is>
          <t xml:space="preserve">CONCLUIDO	</t>
        </is>
      </c>
      <c r="D189" t="n">
        <v>1.6809</v>
      </c>
      <c r="E189" t="n">
        <v>59.49</v>
      </c>
      <c r="F189" t="n">
        <v>53.98</v>
      </c>
      <c r="G189" t="n">
        <v>64.78</v>
      </c>
      <c r="H189" t="n">
        <v>0.82</v>
      </c>
      <c r="I189" t="n">
        <v>50</v>
      </c>
      <c r="J189" t="n">
        <v>299.76</v>
      </c>
      <c r="K189" t="n">
        <v>60.56</v>
      </c>
      <c r="L189" t="n">
        <v>13.75</v>
      </c>
      <c r="M189" t="n">
        <v>48</v>
      </c>
      <c r="N189" t="n">
        <v>85.45</v>
      </c>
      <c r="O189" t="n">
        <v>37204.07</v>
      </c>
      <c r="P189" t="n">
        <v>932.9400000000001</v>
      </c>
      <c r="Q189" t="n">
        <v>1367.28</v>
      </c>
      <c r="R189" t="n">
        <v>151.93</v>
      </c>
      <c r="S189" t="n">
        <v>104.26</v>
      </c>
      <c r="T189" t="n">
        <v>22769.78</v>
      </c>
      <c r="U189" t="n">
        <v>0.6899999999999999</v>
      </c>
      <c r="V189" t="n">
        <v>0.89</v>
      </c>
      <c r="W189" t="n">
        <v>20.73</v>
      </c>
      <c r="X189" t="n">
        <v>1.4</v>
      </c>
      <c r="Y189" t="n">
        <v>1</v>
      </c>
      <c r="Z189" t="n">
        <v>10</v>
      </c>
    </row>
    <row r="190">
      <c r="A190" t="n">
        <v>52</v>
      </c>
      <c r="B190" t="n">
        <v>140</v>
      </c>
      <c r="C190" t="inlineStr">
        <is>
          <t xml:space="preserve">CONCLUIDO	</t>
        </is>
      </c>
      <c r="D190" t="n">
        <v>1.6831</v>
      </c>
      <c r="E190" t="n">
        <v>59.42</v>
      </c>
      <c r="F190" t="n">
        <v>53.96</v>
      </c>
      <c r="G190" t="n">
        <v>66.06999999999999</v>
      </c>
      <c r="H190" t="n">
        <v>0.83</v>
      </c>
      <c r="I190" t="n">
        <v>49</v>
      </c>
      <c r="J190" t="n">
        <v>300.28</v>
      </c>
      <c r="K190" t="n">
        <v>60.56</v>
      </c>
      <c r="L190" t="n">
        <v>14</v>
      </c>
      <c r="M190" t="n">
        <v>47</v>
      </c>
      <c r="N190" t="n">
        <v>85.73</v>
      </c>
      <c r="O190" t="n">
        <v>37268.93</v>
      </c>
      <c r="P190" t="n">
        <v>932.01</v>
      </c>
      <c r="Q190" t="n">
        <v>1367.37</v>
      </c>
      <c r="R190" t="n">
        <v>151.18</v>
      </c>
      <c r="S190" t="n">
        <v>104.26</v>
      </c>
      <c r="T190" t="n">
        <v>22401.03</v>
      </c>
      <c r="U190" t="n">
        <v>0.6899999999999999</v>
      </c>
      <c r="V190" t="n">
        <v>0.89</v>
      </c>
      <c r="W190" t="n">
        <v>20.73</v>
      </c>
      <c r="X190" t="n">
        <v>1.38</v>
      </c>
      <c r="Y190" t="n">
        <v>1</v>
      </c>
      <c r="Z190" t="n">
        <v>10</v>
      </c>
    </row>
    <row r="191">
      <c r="A191" t="n">
        <v>53</v>
      </c>
      <c r="B191" t="n">
        <v>140</v>
      </c>
      <c r="C191" t="inlineStr">
        <is>
          <t xml:space="preserve">CONCLUIDO	</t>
        </is>
      </c>
      <c r="D191" t="n">
        <v>1.6855</v>
      </c>
      <c r="E191" t="n">
        <v>59.33</v>
      </c>
      <c r="F191" t="n">
        <v>53.92</v>
      </c>
      <c r="G191" t="n">
        <v>67.40000000000001</v>
      </c>
      <c r="H191" t="n">
        <v>0.84</v>
      </c>
      <c r="I191" t="n">
        <v>48</v>
      </c>
      <c r="J191" t="n">
        <v>300.81</v>
      </c>
      <c r="K191" t="n">
        <v>60.56</v>
      </c>
      <c r="L191" t="n">
        <v>14.25</v>
      </c>
      <c r="M191" t="n">
        <v>46</v>
      </c>
      <c r="N191" t="n">
        <v>86</v>
      </c>
      <c r="O191" t="n">
        <v>37333.9</v>
      </c>
      <c r="P191" t="n">
        <v>931.5</v>
      </c>
      <c r="Q191" t="n">
        <v>1367.44</v>
      </c>
      <c r="R191" t="n">
        <v>150.26</v>
      </c>
      <c r="S191" t="n">
        <v>104.26</v>
      </c>
      <c r="T191" t="n">
        <v>21945.82</v>
      </c>
      <c r="U191" t="n">
        <v>0.6899999999999999</v>
      </c>
      <c r="V191" t="n">
        <v>0.89</v>
      </c>
      <c r="W191" t="n">
        <v>20.72</v>
      </c>
      <c r="X191" t="n">
        <v>1.34</v>
      </c>
      <c r="Y191" t="n">
        <v>1</v>
      </c>
      <c r="Z191" t="n">
        <v>10</v>
      </c>
    </row>
    <row r="192">
      <c r="A192" t="n">
        <v>54</v>
      </c>
      <c r="B192" t="n">
        <v>140</v>
      </c>
      <c r="C192" t="inlineStr">
        <is>
          <t xml:space="preserve">CONCLUIDO	</t>
        </is>
      </c>
      <c r="D192" t="n">
        <v>1.6875</v>
      </c>
      <c r="E192" t="n">
        <v>59.26</v>
      </c>
      <c r="F192" t="n">
        <v>53.9</v>
      </c>
      <c r="G192" t="n">
        <v>68.81</v>
      </c>
      <c r="H192" t="n">
        <v>0.86</v>
      </c>
      <c r="I192" t="n">
        <v>47</v>
      </c>
      <c r="J192" t="n">
        <v>301.34</v>
      </c>
      <c r="K192" t="n">
        <v>60.56</v>
      </c>
      <c r="L192" t="n">
        <v>14.5</v>
      </c>
      <c r="M192" t="n">
        <v>45</v>
      </c>
      <c r="N192" t="n">
        <v>86.28</v>
      </c>
      <c r="O192" t="n">
        <v>37399</v>
      </c>
      <c r="P192" t="n">
        <v>930.53</v>
      </c>
      <c r="Q192" t="n">
        <v>1367.25</v>
      </c>
      <c r="R192" t="n">
        <v>149.78</v>
      </c>
      <c r="S192" t="n">
        <v>104.26</v>
      </c>
      <c r="T192" t="n">
        <v>21712.19</v>
      </c>
      <c r="U192" t="n">
        <v>0.7</v>
      </c>
      <c r="V192" t="n">
        <v>0.89</v>
      </c>
      <c r="W192" t="n">
        <v>20.71</v>
      </c>
      <c r="X192" t="n">
        <v>1.33</v>
      </c>
      <c r="Y192" t="n">
        <v>1</v>
      </c>
      <c r="Z192" t="n">
        <v>10</v>
      </c>
    </row>
    <row r="193">
      <c r="A193" t="n">
        <v>55</v>
      </c>
      <c r="B193" t="n">
        <v>140</v>
      </c>
      <c r="C193" t="inlineStr">
        <is>
          <t xml:space="preserve">CONCLUIDO	</t>
        </is>
      </c>
      <c r="D193" t="n">
        <v>1.6874</v>
      </c>
      <c r="E193" t="n">
        <v>59.26</v>
      </c>
      <c r="F193" t="n">
        <v>53.91</v>
      </c>
      <c r="G193" t="n">
        <v>68.81999999999999</v>
      </c>
      <c r="H193" t="n">
        <v>0.87</v>
      </c>
      <c r="I193" t="n">
        <v>47</v>
      </c>
      <c r="J193" t="n">
        <v>301.86</v>
      </c>
      <c r="K193" t="n">
        <v>60.56</v>
      </c>
      <c r="L193" t="n">
        <v>14.75</v>
      </c>
      <c r="M193" t="n">
        <v>45</v>
      </c>
      <c r="N193" t="n">
        <v>86.56</v>
      </c>
      <c r="O193" t="n">
        <v>37464.21</v>
      </c>
      <c r="P193" t="n">
        <v>930.1900000000001</v>
      </c>
      <c r="Q193" t="n">
        <v>1367.28</v>
      </c>
      <c r="R193" t="n">
        <v>149.71</v>
      </c>
      <c r="S193" t="n">
        <v>104.26</v>
      </c>
      <c r="T193" t="n">
        <v>21675.12</v>
      </c>
      <c r="U193" t="n">
        <v>0.7</v>
      </c>
      <c r="V193" t="n">
        <v>0.89</v>
      </c>
      <c r="W193" t="n">
        <v>20.72</v>
      </c>
      <c r="X193" t="n">
        <v>1.33</v>
      </c>
      <c r="Y193" t="n">
        <v>1</v>
      </c>
      <c r="Z193" t="n">
        <v>10</v>
      </c>
    </row>
    <row r="194">
      <c r="A194" t="n">
        <v>56</v>
      </c>
      <c r="B194" t="n">
        <v>140</v>
      </c>
      <c r="C194" t="inlineStr">
        <is>
          <t xml:space="preserve">CONCLUIDO	</t>
        </is>
      </c>
      <c r="D194" t="n">
        <v>1.69</v>
      </c>
      <c r="E194" t="n">
        <v>59.17</v>
      </c>
      <c r="F194" t="n">
        <v>53.87</v>
      </c>
      <c r="G194" t="n">
        <v>70.26000000000001</v>
      </c>
      <c r="H194" t="n">
        <v>0.88</v>
      </c>
      <c r="I194" t="n">
        <v>46</v>
      </c>
      <c r="J194" t="n">
        <v>302.39</v>
      </c>
      <c r="K194" t="n">
        <v>60.56</v>
      </c>
      <c r="L194" t="n">
        <v>15</v>
      </c>
      <c r="M194" t="n">
        <v>44</v>
      </c>
      <c r="N194" t="n">
        <v>86.84</v>
      </c>
      <c r="O194" t="n">
        <v>37529.55</v>
      </c>
      <c r="P194" t="n">
        <v>929.73</v>
      </c>
      <c r="Q194" t="n">
        <v>1367.38</v>
      </c>
      <c r="R194" t="n">
        <v>148.45</v>
      </c>
      <c r="S194" t="n">
        <v>104.26</v>
      </c>
      <c r="T194" t="n">
        <v>21053.41</v>
      </c>
      <c r="U194" t="n">
        <v>0.7</v>
      </c>
      <c r="V194" t="n">
        <v>0.89</v>
      </c>
      <c r="W194" t="n">
        <v>20.72</v>
      </c>
      <c r="X194" t="n">
        <v>1.29</v>
      </c>
      <c r="Y194" t="n">
        <v>1</v>
      </c>
      <c r="Z194" t="n">
        <v>10</v>
      </c>
    </row>
    <row r="195">
      <c r="A195" t="n">
        <v>57</v>
      </c>
      <c r="B195" t="n">
        <v>140</v>
      </c>
      <c r="C195" t="inlineStr">
        <is>
          <t xml:space="preserve">CONCLUIDO	</t>
        </is>
      </c>
      <c r="D195" t="n">
        <v>1.6921</v>
      </c>
      <c r="E195" t="n">
        <v>59.1</v>
      </c>
      <c r="F195" t="n">
        <v>53.85</v>
      </c>
      <c r="G195" t="n">
        <v>71.8</v>
      </c>
      <c r="H195" t="n">
        <v>0.9</v>
      </c>
      <c r="I195" t="n">
        <v>45</v>
      </c>
      <c r="J195" t="n">
        <v>302.92</v>
      </c>
      <c r="K195" t="n">
        <v>60.56</v>
      </c>
      <c r="L195" t="n">
        <v>15.25</v>
      </c>
      <c r="M195" t="n">
        <v>43</v>
      </c>
      <c r="N195" t="n">
        <v>87.12</v>
      </c>
      <c r="O195" t="n">
        <v>37595</v>
      </c>
      <c r="P195" t="n">
        <v>929.13</v>
      </c>
      <c r="Q195" t="n">
        <v>1367.28</v>
      </c>
      <c r="R195" t="n">
        <v>147.86</v>
      </c>
      <c r="S195" t="n">
        <v>104.26</v>
      </c>
      <c r="T195" t="n">
        <v>20762.81</v>
      </c>
      <c r="U195" t="n">
        <v>0.71</v>
      </c>
      <c r="V195" t="n">
        <v>0.89</v>
      </c>
      <c r="W195" t="n">
        <v>20.71</v>
      </c>
      <c r="X195" t="n">
        <v>1.27</v>
      </c>
      <c r="Y195" t="n">
        <v>1</v>
      </c>
      <c r="Z195" t="n">
        <v>10</v>
      </c>
    </row>
    <row r="196">
      <c r="A196" t="n">
        <v>58</v>
      </c>
      <c r="B196" t="n">
        <v>140</v>
      </c>
      <c r="C196" t="inlineStr">
        <is>
          <t xml:space="preserve">CONCLUIDO	</t>
        </is>
      </c>
      <c r="D196" t="n">
        <v>1.6951</v>
      </c>
      <c r="E196" t="n">
        <v>58.99</v>
      </c>
      <c r="F196" t="n">
        <v>53.8</v>
      </c>
      <c r="G196" t="n">
        <v>73.36</v>
      </c>
      <c r="H196" t="n">
        <v>0.91</v>
      </c>
      <c r="I196" t="n">
        <v>44</v>
      </c>
      <c r="J196" t="n">
        <v>303.46</v>
      </c>
      <c r="K196" t="n">
        <v>60.56</v>
      </c>
      <c r="L196" t="n">
        <v>15.5</v>
      </c>
      <c r="M196" t="n">
        <v>42</v>
      </c>
      <c r="N196" t="n">
        <v>87.40000000000001</v>
      </c>
      <c r="O196" t="n">
        <v>37660.57</v>
      </c>
      <c r="P196" t="n">
        <v>927.64</v>
      </c>
      <c r="Q196" t="n">
        <v>1367.3</v>
      </c>
      <c r="R196" t="n">
        <v>146.05</v>
      </c>
      <c r="S196" t="n">
        <v>104.26</v>
      </c>
      <c r="T196" t="n">
        <v>19862.46</v>
      </c>
      <c r="U196" t="n">
        <v>0.71</v>
      </c>
      <c r="V196" t="n">
        <v>0.89</v>
      </c>
      <c r="W196" t="n">
        <v>20.71</v>
      </c>
      <c r="X196" t="n">
        <v>1.22</v>
      </c>
      <c r="Y196" t="n">
        <v>1</v>
      </c>
      <c r="Z196" t="n">
        <v>10</v>
      </c>
    </row>
    <row r="197">
      <c r="A197" t="n">
        <v>59</v>
      </c>
      <c r="B197" t="n">
        <v>140</v>
      </c>
      <c r="C197" t="inlineStr">
        <is>
          <t xml:space="preserve">CONCLUIDO	</t>
        </is>
      </c>
      <c r="D197" t="n">
        <v>1.6937</v>
      </c>
      <c r="E197" t="n">
        <v>59.04</v>
      </c>
      <c r="F197" t="n">
        <v>53.84</v>
      </c>
      <c r="G197" t="n">
        <v>73.42</v>
      </c>
      <c r="H197" t="n">
        <v>0.92</v>
      </c>
      <c r="I197" t="n">
        <v>44</v>
      </c>
      <c r="J197" t="n">
        <v>303.99</v>
      </c>
      <c r="K197" t="n">
        <v>60.56</v>
      </c>
      <c r="L197" t="n">
        <v>15.75</v>
      </c>
      <c r="M197" t="n">
        <v>42</v>
      </c>
      <c r="N197" t="n">
        <v>87.68000000000001</v>
      </c>
      <c r="O197" t="n">
        <v>37726.27</v>
      </c>
      <c r="P197" t="n">
        <v>928.26</v>
      </c>
      <c r="Q197" t="n">
        <v>1367.32</v>
      </c>
      <c r="R197" t="n">
        <v>147.46</v>
      </c>
      <c r="S197" t="n">
        <v>104.26</v>
      </c>
      <c r="T197" t="n">
        <v>20568.29</v>
      </c>
      <c r="U197" t="n">
        <v>0.71</v>
      </c>
      <c r="V197" t="n">
        <v>0.89</v>
      </c>
      <c r="W197" t="n">
        <v>20.72</v>
      </c>
      <c r="X197" t="n">
        <v>1.26</v>
      </c>
      <c r="Y197" t="n">
        <v>1</v>
      </c>
      <c r="Z197" t="n">
        <v>10</v>
      </c>
    </row>
    <row r="198">
      <c r="A198" t="n">
        <v>60</v>
      </c>
      <c r="B198" t="n">
        <v>140</v>
      </c>
      <c r="C198" t="inlineStr">
        <is>
          <t xml:space="preserve">CONCLUIDO	</t>
        </is>
      </c>
      <c r="D198" t="n">
        <v>1.6975</v>
      </c>
      <c r="E198" t="n">
        <v>58.91</v>
      </c>
      <c r="F198" t="n">
        <v>53.76</v>
      </c>
      <c r="G198" t="n">
        <v>75.02</v>
      </c>
      <c r="H198" t="n">
        <v>0.9399999999999999</v>
      </c>
      <c r="I198" t="n">
        <v>43</v>
      </c>
      <c r="J198" t="n">
        <v>304.52</v>
      </c>
      <c r="K198" t="n">
        <v>60.56</v>
      </c>
      <c r="L198" t="n">
        <v>16</v>
      </c>
      <c r="M198" t="n">
        <v>41</v>
      </c>
      <c r="N198" t="n">
        <v>87.97</v>
      </c>
      <c r="O198" t="n">
        <v>37792.08</v>
      </c>
      <c r="P198" t="n">
        <v>927.13</v>
      </c>
      <c r="Q198" t="n">
        <v>1367.39</v>
      </c>
      <c r="R198" t="n">
        <v>145.04</v>
      </c>
      <c r="S198" t="n">
        <v>104.26</v>
      </c>
      <c r="T198" t="n">
        <v>19359.19</v>
      </c>
      <c r="U198" t="n">
        <v>0.72</v>
      </c>
      <c r="V198" t="n">
        <v>0.89</v>
      </c>
      <c r="W198" t="n">
        <v>20.71</v>
      </c>
      <c r="X198" t="n">
        <v>1.18</v>
      </c>
      <c r="Y198" t="n">
        <v>1</v>
      </c>
      <c r="Z198" t="n">
        <v>10</v>
      </c>
    </row>
    <row r="199">
      <c r="A199" t="n">
        <v>61</v>
      </c>
      <c r="B199" t="n">
        <v>140</v>
      </c>
      <c r="C199" t="inlineStr">
        <is>
          <t xml:space="preserve">CONCLUIDO	</t>
        </is>
      </c>
      <c r="D199" t="n">
        <v>1.6993</v>
      </c>
      <c r="E199" t="n">
        <v>58.85</v>
      </c>
      <c r="F199" t="n">
        <v>53.75</v>
      </c>
      <c r="G199" t="n">
        <v>76.79000000000001</v>
      </c>
      <c r="H199" t="n">
        <v>0.95</v>
      </c>
      <c r="I199" t="n">
        <v>42</v>
      </c>
      <c r="J199" t="n">
        <v>305.06</v>
      </c>
      <c r="K199" t="n">
        <v>60.56</v>
      </c>
      <c r="L199" t="n">
        <v>16.25</v>
      </c>
      <c r="M199" t="n">
        <v>40</v>
      </c>
      <c r="N199" t="n">
        <v>88.25</v>
      </c>
      <c r="O199" t="n">
        <v>37858.02</v>
      </c>
      <c r="P199" t="n">
        <v>926.28</v>
      </c>
      <c r="Q199" t="n">
        <v>1367.34</v>
      </c>
      <c r="R199" t="n">
        <v>144.51</v>
      </c>
      <c r="S199" t="n">
        <v>104.26</v>
      </c>
      <c r="T199" t="n">
        <v>19102.73</v>
      </c>
      <c r="U199" t="n">
        <v>0.72</v>
      </c>
      <c r="V199" t="n">
        <v>0.89</v>
      </c>
      <c r="W199" t="n">
        <v>20.72</v>
      </c>
      <c r="X199" t="n">
        <v>1.17</v>
      </c>
      <c r="Y199" t="n">
        <v>1</v>
      </c>
      <c r="Z199" t="n">
        <v>10</v>
      </c>
    </row>
    <row r="200">
      <c r="A200" t="n">
        <v>62</v>
      </c>
      <c r="B200" t="n">
        <v>140</v>
      </c>
      <c r="C200" t="inlineStr">
        <is>
          <t xml:space="preserve">CONCLUIDO	</t>
        </is>
      </c>
      <c r="D200" t="n">
        <v>1.6998</v>
      </c>
      <c r="E200" t="n">
        <v>58.83</v>
      </c>
      <c r="F200" t="n">
        <v>53.74</v>
      </c>
      <c r="G200" t="n">
        <v>76.77</v>
      </c>
      <c r="H200" t="n">
        <v>0.96</v>
      </c>
      <c r="I200" t="n">
        <v>42</v>
      </c>
      <c r="J200" t="n">
        <v>305.59</v>
      </c>
      <c r="K200" t="n">
        <v>60.56</v>
      </c>
      <c r="L200" t="n">
        <v>16.5</v>
      </c>
      <c r="M200" t="n">
        <v>40</v>
      </c>
      <c r="N200" t="n">
        <v>88.54000000000001</v>
      </c>
      <c r="O200" t="n">
        <v>37924.08</v>
      </c>
      <c r="P200" t="n">
        <v>925.63</v>
      </c>
      <c r="Q200" t="n">
        <v>1367.27</v>
      </c>
      <c r="R200" t="n">
        <v>144.58</v>
      </c>
      <c r="S200" t="n">
        <v>104.26</v>
      </c>
      <c r="T200" t="n">
        <v>19133.88</v>
      </c>
      <c r="U200" t="n">
        <v>0.72</v>
      </c>
      <c r="V200" t="n">
        <v>0.89</v>
      </c>
      <c r="W200" t="n">
        <v>20.7</v>
      </c>
      <c r="X200" t="n">
        <v>1.16</v>
      </c>
      <c r="Y200" t="n">
        <v>1</v>
      </c>
      <c r="Z200" t="n">
        <v>10</v>
      </c>
    </row>
    <row r="201">
      <c r="A201" t="n">
        <v>63</v>
      </c>
      <c r="B201" t="n">
        <v>140</v>
      </c>
      <c r="C201" t="inlineStr">
        <is>
          <t xml:space="preserve">CONCLUIDO	</t>
        </is>
      </c>
      <c r="D201" t="n">
        <v>1.7022</v>
      </c>
      <c r="E201" t="n">
        <v>58.75</v>
      </c>
      <c r="F201" t="n">
        <v>53.71</v>
      </c>
      <c r="G201" t="n">
        <v>78.59999999999999</v>
      </c>
      <c r="H201" t="n">
        <v>0.97</v>
      </c>
      <c r="I201" t="n">
        <v>41</v>
      </c>
      <c r="J201" t="n">
        <v>306.13</v>
      </c>
      <c r="K201" t="n">
        <v>60.56</v>
      </c>
      <c r="L201" t="n">
        <v>16.75</v>
      </c>
      <c r="M201" t="n">
        <v>39</v>
      </c>
      <c r="N201" t="n">
        <v>88.83</v>
      </c>
      <c r="O201" t="n">
        <v>37990.27</v>
      </c>
      <c r="P201" t="n">
        <v>925.16</v>
      </c>
      <c r="Q201" t="n">
        <v>1367.37</v>
      </c>
      <c r="R201" t="n">
        <v>143.38</v>
      </c>
      <c r="S201" t="n">
        <v>104.26</v>
      </c>
      <c r="T201" t="n">
        <v>18541.14</v>
      </c>
      <c r="U201" t="n">
        <v>0.73</v>
      </c>
      <c r="V201" t="n">
        <v>0.89</v>
      </c>
      <c r="W201" t="n">
        <v>20.7</v>
      </c>
      <c r="X201" t="n">
        <v>1.13</v>
      </c>
      <c r="Y201" t="n">
        <v>1</v>
      </c>
      <c r="Z201" t="n">
        <v>10</v>
      </c>
    </row>
    <row r="202">
      <c r="A202" t="n">
        <v>64</v>
      </c>
      <c r="B202" t="n">
        <v>140</v>
      </c>
      <c r="C202" t="inlineStr">
        <is>
          <t xml:space="preserve">CONCLUIDO	</t>
        </is>
      </c>
      <c r="D202" t="n">
        <v>1.7049</v>
      </c>
      <c r="E202" t="n">
        <v>58.65</v>
      </c>
      <c r="F202" t="n">
        <v>53.66</v>
      </c>
      <c r="G202" t="n">
        <v>80.5</v>
      </c>
      <c r="H202" t="n">
        <v>0.99</v>
      </c>
      <c r="I202" t="n">
        <v>40</v>
      </c>
      <c r="J202" t="n">
        <v>306.67</v>
      </c>
      <c r="K202" t="n">
        <v>60.56</v>
      </c>
      <c r="L202" t="n">
        <v>17</v>
      </c>
      <c r="M202" t="n">
        <v>38</v>
      </c>
      <c r="N202" t="n">
        <v>89.11</v>
      </c>
      <c r="O202" t="n">
        <v>38056.58</v>
      </c>
      <c r="P202" t="n">
        <v>924.61</v>
      </c>
      <c r="Q202" t="n">
        <v>1367.34</v>
      </c>
      <c r="R202" t="n">
        <v>141.76</v>
      </c>
      <c r="S202" t="n">
        <v>104.26</v>
      </c>
      <c r="T202" t="n">
        <v>17736.58</v>
      </c>
      <c r="U202" t="n">
        <v>0.74</v>
      </c>
      <c r="V202" t="n">
        <v>0.89</v>
      </c>
      <c r="W202" t="n">
        <v>20.71</v>
      </c>
      <c r="X202" t="n">
        <v>1.08</v>
      </c>
      <c r="Y202" t="n">
        <v>1</v>
      </c>
      <c r="Z202" t="n">
        <v>10</v>
      </c>
    </row>
    <row r="203">
      <c r="A203" t="n">
        <v>65</v>
      </c>
      <c r="B203" t="n">
        <v>140</v>
      </c>
      <c r="C203" t="inlineStr">
        <is>
          <t xml:space="preserve">CONCLUIDO	</t>
        </is>
      </c>
      <c r="D203" t="n">
        <v>1.7041</v>
      </c>
      <c r="E203" t="n">
        <v>58.68</v>
      </c>
      <c r="F203" t="n">
        <v>53.69</v>
      </c>
      <c r="G203" t="n">
        <v>80.54000000000001</v>
      </c>
      <c r="H203" t="n">
        <v>1</v>
      </c>
      <c r="I203" t="n">
        <v>40</v>
      </c>
      <c r="J203" t="n">
        <v>307.21</v>
      </c>
      <c r="K203" t="n">
        <v>60.56</v>
      </c>
      <c r="L203" t="n">
        <v>17.25</v>
      </c>
      <c r="M203" t="n">
        <v>38</v>
      </c>
      <c r="N203" t="n">
        <v>89.40000000000001</v>
      </c>
      <c r="O203" t="n">
        <v>38123.01</v>
      </c>
      <c r="P203" t="n">
        <v>925.04</v>
      </c>
      <c r="Q203" t="n">
        <v>1367.23</v>
      </c>
      <c r="R203" t="n">
        <v>142.9</v>
      </c>
      <c r="S203" t="n">
        <v>104.26</v>
      </c>
      <c r="T203" t="n">
        <v>18306.8</v>
      </c>
      <c r="U203" t="n">
        <v>0.73</v>
      </c>
      <c r="V203" t="n">
        <v>0.89</v>
      </c>
      <c r="W203" t="n">
        <v>20.71</v>
      </c>
      <c r="X203" t="n">
        <v>1.11</v>
      </c>
      <c r="Y203" t="n">
        <v>1</v>
      </c>
      <c r="Z203" t="n">
        <v>10</v>
      </c>
    </row>
    <row r="204">
      <c r="A204" t="n">
        <v>66</v>
      </c>
      <c r="B204" t="n">
        <v>140</v>
      </c>
      <c r="C204" t="inlineStr">
        <is>
          <t xml:space="preserve">CONCLUIDO	</t>
        </is>
      </c>
      <c r="D204" t="n">
        <v>1.7069</v>
      </c>
      <c r="E204" t="n">
        <v>58.59</v>
      </c>
      <c r="F204" t="n">
        <v>53.65</v>
      </c>
      <c r="G204" t="n">
        <v>82.54000000000001</v>
      </c>
      <c r="H204" t="n">
        <v>1.01</v>
      </c>
      <c r="I204" t="n">
        <v>39</v>
      </c>
      <c r="J204" t="n">
        <v>307.75</v>
      </c>
      <c r="K204" t="n">
        <v>60.56</v>
      </c>
      <c r="L204" t="n">
        <v>17.5</v>
      </c>
      <c r="M204" t="n">
        <v>37</v>
      </c>
      <c r="N204" t="n">
        <v>89.69</v>
      </c>
      <c r="O204" t="n">
        <v>38189.58</v>
      </c>
      <c r="P204" t="n">
        <v>923.92</v>
      </c>
      <c r="Q204" t="n">
        <v>1367.24</v>
      </c>
      <c r="R204" t="n">
        <v>141.09</v>
      </c>
      <c r="S204" t="n">
        <v>104.26</v>
      </c>
      <c r="T204" t="n">
        <v>17405.45</v>
      </c>
      <c r="U204" t="n">
        <v>0.74</v>
      </c>
      <c r="V204" t="n">
        <v>0.89</v>
      </c>
      <c r="W204" t="n">
        <v>20.71</v>
      </c>
      <c r="X204" t="n">
        <v>1.07</v>
      </c>
      <c r="Y204" t="n">
        <v>1</v>
      </c>
      <c r="Z204" t="n">
        <v>10</v>
      </c>
    </row>
    <row r="205">
      <c r="A205" t="n">
        <v>67</v>
      </c>
      <c r="B205" t="n">
        <v>140</v>
      </c>
      <c r="C205" t="inlineStr">
        <is>
          <t xml:space="preserve">CONCLUIDO	</t>
        </is>
      </c>
      <c r="D205" t="n">
        <v>1.7067</v>
      </c>
      <c r="E205" t="n">
        <v>58.59</v>
      </c>
      <c r="F205" t="n">
        <v>53.66</v>
      </c>
      <c r="G205" t="n">
        <v>82.55</v>
      </c>
      <c r="H205" t="n">
        <v>1.03</v>
      </c>
      <c r="I205" t="n">
        <v>39</v>
      </c>
      <c r="J205" t="n">
        <v>308.29</v>
      </c>
      <c r="K205" t="n">
        <v>60.56</v>
      </c>
      <c r="L205" t="n">
        <v>17.75</v>
      </c>
      <c r="M205" t="n">
        <v>37</v>
      </c>
      <c r="N205" t="n">
        <v>89.98</v>
      </c>
      <c r="O205" t="n">
        <v>38256.26</v>
      </c>
      <c r="P205" t="n">
        <v>923.92</v>
      </c>
      <c r="Q205" t="n">
        <v>1367.28</v>
      </c>
      <c r="R205" t="n">
        <v>141.95</v>
      </c>
      <c r="S205" t="n">
        <v>104.26</v>
      </c>
      <c r="T205" t="n">
        <v>17836.43</v>
      </c>
      <c r="U205" t="n">
        <v>0.73</v>
      </c>
      <c r="V205" t="n">
        <v>0.89</v>
      </c>
      <c r="W205" t="n">
        <v>20.7</v>
      </c>
      <c r="X205" t="n">
        <v>1.08</v>
      </c>
      <c r="Y205" t="n">
        <v>1</v>
      </c>
      <c r="Z205" t="n">
        <v>10</v>
      </c>
    </row>
    <row r="206">
      <c r="A206" t="n">
        <v>68</v>
      </c>
      <c r="B206" t="n">
        <v>140</v>
      </c>
      <c r="C206" t="inlineStr">
        <is>
          <t xml:space="preserve">CONCLUIDO	</t>
        </is>
      </c>
      <c r="D206" t="n">
        <v>1.7094</v>
      </c>
      <c r="E206" t="n">
        <v>58.5</v>
      </c>
      <c r="F206" t="n">
        <v>53.61</v>
      </c>
      <c r="G206" t="n">
        <v>84.65000000000001</v>
      </c>
      <c r="H206" t="n">
        <v>1.04</v>
      </c>
      <c r="I206" t="n">
        <v>38</v>
      </c>
      <c r="J206" t="n">
        <v>308.83</v>
      </c>
      <c r="K206" t="n">
        <v>60.56</v>
      </c>
      <c r="L206" t="n">
        <v>18</v>
      </c>
      <c r="M206" t="n">
        <v>36</v>
      </c>
      <c r="N206" t="n">
        <v>90.27</v>
      </c>
      <c r="O206" t="n">
        <v>38323.08</v>
      </c>
      <c r="P206" t="n">
        <v>922.8</v>
      </c>
      <c r="Q206" t="n">
        <v>1367.2</v>
      </c>
      <c r="R206" t="n">
        <v>140.39</v>
      </c>
      <c r="S206" t="n">
        <v>104.26</v>
      </c>
      <c r="T206" t="n">
        <v>17059.28</v>
      </c>
      <c r="U206" t="n">
        <v>0.74</v>
      </c>
      <c r="V206" t="n">
        <v>0.89</v>
      </c>
      <c r="W206" t="n">
        <v>20.7</v>
      </c>
      <c r="X206" t="n">
        <v>1.04</v>
      </c>
      <c r="Y206" t="n">
        <v>1</v>
      </c>
      <c r="Z206" t="n">
        <v>10</v>
      </c>
    </row>
    <row r="207">
      <c r="A207" t="n">
        <v>69</v>
      </c>
      <c r="B207" t="n">
        <v>140</v>
      </c>
      <c r="C207" t="inlineStr">
        <is>
          <t xml:space="preserve">CONCLUIDO	</t>
        </is>
      </c>
      <c r="D207" t="n">
        <v>1.7091</v>
      </c>
      <c r="E207" t="n">
        <v>58.51</v>
      </c>
      <c r="F207" t="n">
        <v>53.63</v>
      </c>
      <c r="G207" t="n">
        <v>84.67</v>
      </c>
      <c r="H207" t="n">
        <v>1.05</v>
      </c>
      <c r="I207" t="n">
        <v>38</v>
      </c>
      <c r="J207" t="n">
        <v>309.37</v>
      </c>
      <c r="K207" t="n">
        <v>60.56</v>
      </c>
      <c r="L207" t="n">
        <v>18.25</v>
      </c>
      <c r="M207" t="n">
        <v>36</v>
      </c>
      <c r="N207" t="n">
        <v>90.56999999999999</v>
      </c>
      <c r="O207" t="n">
        <v>38390.02</v>
      </c>
      <c r="P207" t="n">
        <v>922.1799999999999</v>
      </c>
      <c r="Q207" t="n">
        <v>1367.35</v>
      </c>
      <c r="R207" t="n">
        <v>140.53</v>
      </c>
      <c r="S207" t="n">
        <v>104.26</v>
      </c>
      <c r="T207" t="n">
        <v>17132.04</v>
      </c>
      <c r="U207" t="n">
        <v>0.74</v>
      </c>
      <c r="V207" t="n">
        <v>0.89</v>
      </c>
      <c r="W207" t="n">
        <v>20.7</v>
      </c>
      <c r="X207" t="n">
        <v>1.05</v>
      </c>
      <c r="Y207" t="n">
        <v>1</v>
      </c>
      <c r="Z207" t="n">
        <v>10</v>
      </c>
    </row>
    <row r="208">
      <c r="A208" t="n">
        <v>70</v>
      </c>
      <c r="B208" t="n">
        <v>140</v>
      </c>
      <c r="C208" t="inlineStr">
        <is>
          <t xml:space="preserve">CONCLUIDO	</t>
        </is>
      </c>
      <c r="D208" t="n">
        <v>1.7117</v>
      </c>
      <c r="E208" t="n">
        <v>58.42</v>
      </c>
      <c r="F208" t="n">
        <v>53.59</v>
      </c>
      <c r="G208" t="n">
        <v>86.90000000000001</v>
      </c>
      <c r="H208" t="n">
        <v>1.06</v>
      </c>
      <c r="I208" t="n">
        <v>37</v>
      </c>
      <c r="J208" t="n">
        <v>309.91</v>
      </c>
      <c r="K208" t="n">
        <v>60.56</v>
      </c>
      <c r="L208" t="n">
        <v>18.5</v>
      </c>
      <c r="M208" t="n">
        <v>35</v>
      </c>
      <c r="N208" t="n">
        <v>90.86</v>
      </c>
      <c r="O208" t="n">
        <v>38457.09</v>
      </c>
      <c r="P208" t="n">
        <v>922.09</v>
      </c>
      <c r="Q208" t="n">
        <v>1367.33</v>
      </c>
      <c r="R208" t="n">
        <v>139.66</v>
      </c>
      <c r="S208" t="n">
        <v>104.26</v>
      </c>
      <c r="T208" t="n">
        <v>16699.89</v>
      </c>
      <c r="U208" t="n">
        <v>0.75</v>
      </c>
      <c r="V208" t="n">
        <v>0.89</v>
      </c>
      <c r="W208" t="n">
        <v>20.7</v>
      </c>
      <c r="X208" t="n">
        <v>1.01</v>
      </c>
      <c r="Y208" t="n">
        <v>1</v>
      </c>
      <c r="Z208" t="n">
        <v>10</v>
      </c>
    </row>
    <row r="209">
      <c r="A209" t="n">
        <v>71</v>
      </c>
      <c r="B209" t="n">
        <v>140</v>
      </c>
      <c r="C209" t="inlineStr">
        <is>
          <t xml:space="preserve">CONCLUIDO	</t>
        </is>
      </c>
      <c r="D209" t="n">
        <v>1.7108</v>
      </c>
      <c r="E209" t="n">
        <v>58.45</v>
      </c>
      <c r="F209" t="n">
        <v>53.62</v>
      </c>
      <c r="G209" t="n">
        <v>86.95</v>
      </c>
      <c r="H209" t="n">
        <v>1.08</v>
      </c>
      <c r="I209" t="n">
        <v>37</v>
      </c>
      <c r="J209" t="n">
        <v>310.46</v>
      </c>
      <c r="K209" t="n">
        <v>60.56</v>
      </c>
      <c r="L209" t="n">
        <v>18.75</v>
      </c>
      <c r="M209" t="n">
        <v>35</v>
      </c>
      <c r="N209" t="n">
        <v>91.16</v>
      </c>
      <c r="O209" t="n">
        <v>38524.29</v>
      </c>
      <c r="P209" t="n">
        <v>922.38</v>
      </c>
      <c r="Q209" t="n">
        <v>1367.27</v>
      </c>
      <c r="R209" t="n">
        <v>140.36</v>
      </c>
      <c r="S209" t="n">
        <v>104.26</v>
      </c>
      <c r="T209" t="n">
        <v>17051.67</v>
      </c>
      <c r="U209" t="n">
        <v>0.74</v>
      </c>
      <c r="V209" t="n">
        <v>0.89</v>
      </c>
      <c r="W209" t="n">
        <v>20.7</v>
      </c>
      <c r="X209" t="n">
        <v>1.04</v>
      </c>
      <c r="Y209" t="n">
        <v>1</v>
      </c>
      <c r="Z209" t="n">
        <v>10</v>
      </c>
    </row>
    <row r="210">
      <c r="A210" t="n">
        <v>72</v>
      </c>
      <c r="B210" t="n">
        <v>140</v>
      </c>
      <c r="C210" t="inlineStr">
        <is>
          <t xml:space="preserve">CONCLUIDO	</t>
        </is>
      </c>
      <c r="D210" t="n">
        <v>1.7136</v>
      </c>
      <c r="E210" t="n">
        <v>58.36</v>
      </c>
      <c r="F210" t="n">
        <v>53.58</v>
      </c>
      <c r="G210" t="n">
        <v>89.3</v>
      </c>
      <c r="H210" t="n">
        <v>1.09</v>
      </c>
      <c r="I210" t="n">
        <v>36</v>
      </c>
      <c r="J210" t="n">
        <v>311.01</v>
      </c>
      <c r="K210" t="n">
        <v>60.56</v>
      </c>
      <c r="L210" t="n">
        <v>19</v>
      </c>
      <c r="M210" t="n">
        <v>34</v>
      </c>
      <c r="N210" t="n">
        <v>91.45</v>
      </c>
      <c r="O210" t="n">
        <v>38591.62</v>
      </c>
      <c r="P210" t="n">
        <v>921.0599999999999</v>
      </c>
      <c r="Q210" t="n">
        <v>1367.29</v>
      </c>
      <c r="R210" t="n">
        <v>139</v>
      </c>
      <c r="S210" t="n">
        <v>104.26</v>
      </c>
      <c r="T210" t="n">
        <v>16375.5</v>
      </c>
      <c r="U210" t="n">
        <v>0.75</v>
      </c>
      <c r="V210" t="n">
        <v>0.89</v>
      </c>
      <c r="W210" t="n">
        <v>20.7</v>
      </c>
      <c r="X210" t="n">
        <v>1</v>
      </c>
      <c r="Y210" t="n">
        <v>1</v>
      </c>
      <c r="Z210" t="n">
        <v>10</v>
      </c>
    </row>
    <row r="211">
      <c r="A211" t="n">
        <v>73</v>
      </c>
      <c r="B211" t="n">
        <v>140</v>
      </c>
      <c r="C211" t="inlineStr">
        <is>
          <t xml:space="preserve">CONCLUIDO	</t>
        </is>
      </c>
      <c r="D211" t="n">
        <v>1.7133</v>
      </c>
      <c r="E211" t="n">
        <v>58.37</v>
      </c>
      <c r="F211" t="n">
        <v>53.59</v>
      </c>
      <c r="G211" t="n">
        <v>89.31</v>
      </c>
      <c r="H211" t="n">
        <v>1.1</v>
      </c>
      <c r="I211" t="n">
        <v>36</v>
      </c>
      <c r="J211" t="n">
        <v>311.55</v>
      </c>
      <c r="K211" t="n">
        <v>60.56</v>
      </c>
      <c r="L211" t="n">
        <v>19.25</v>
      </c>
      <c r="M211" t="n">
        <v>34</v>
      </c>
      <c r="N211" t="n">
        <v>91.75</v>
      </c>
      <c r="O211" t="n">
        <v>38659.08</v>
      </c>
      <c r="P211" t="n">
        <v>920.95</v>
      </c>
      <c r="Q211" t="n">
        <v>1367.27</v>
      </c>
      <c r="R211" t="n">
        <v>139.31</v>
      </c>
      <c r="S211" t="n">
        <v>104.26</v>
      </c>
      <c r="T211" t="n">
        <v>16530.67</v>
      </c>
      <c r="U211" t="n">
        <v>0.75</v>
      </c>
      <c r="V211" t="n">
        <v>0.89</v>
      </c>
      <c r="W211" t="n">
        <v>20.7</v>
      </c>
      <c r="X211" t="n">
        <v>1.01</v>
      </c>
      <c r="Y211" t="n">
        <v>1</v>
      </c>
      <c r="Z211" t="n">
        <v>10</v>
      </c>
    </row>
    <row r="212">
      <c r="A212" t="n">
        <v>74</v>
      </c>
      <c r="B212" t="n">
        <v>140</v>
      </c>
      <c r="C212" t="inlineStr">
        <is>
          <t xml:space="preserve">CONCLUIDO	</t>
        </is>
      </c>
      <c r="D212" t="n">
        <v>1.7158</v>
      </c>
      <c r="E212" t="n">
        <v>58.28</v>
      </c>
      <c r="F212" t="n">
        <v>53.55</v>
      </c>
      <c r="G212" t="n">
        <v>91.81</v>
      </c>
      <c r="H212" t="n">
        <v>1.11</v>
      </c>
      <c r="I212" t="n">
        <v>35</v>
      </c>
      <c r="J212" t="n">
        <v>312.1</v>
      </c>
      <c r="K212" t="n">
        <v>60.56</v>
      </c>
      <c r="L212" t="n">
        <v>19.5</v>
      </c>
      <c r="M212" t="n">
        <v>33</v>
      </c>
      <c r="N212" t="n">
        <v>92.05</v>
      </c>
      <c r="O212" t="n">
        <v>38726.8</v>
      </c>
      <c r="P212" t="n">
        <v>919.77</v>
      </c>
      <c r="Q212" t="n">
        <v>1367.3</v>
      </c>
      <c r="R212" t="n">
        <v>138.42</v>
      </c>
      <c r="S212" t="n">
        <v>104.26</v>
      </c>
      <c r="T212" t="n">
        <v>16092.31</v>
      </c>
      <c r="U212" t="n">
        <v>0.75</v>
      </c>
      <c r="V212" t="n">
        <v>0.89</v>
      </c>
      <c r="W212" t="n">
        <v>20.7</v>
      </c>
      <c r="X212" t="n">
        <v>0.98</v>
      </c>
      <c r="Y212" t="n">
        <v>1</v>
      </c>
      <c r="Z212" t="n">
        <v>10</v>
      </c>
    </row>
    <row r="213">
      <c r="A213" t="n">
        <v>75</v>
      </c>
      <c r="B213" t="n">
        <v>140</v>
      </c>
      <c r="C213" t="inlineStr">
        <is>
          <t xml:space="preserve">CONCLUIDO	</t>
        </is>
      </c>
      <c r="D213" t="n">
        <v>1.7149</v>
      </c>
      <c r="E213" t="n">
        <v>58.31</v>
      </c>
      <c r="F213" t="n">
        <v>53.58</v>
      </c>
      <c r="G213" t="n">
        <v>91.86</v>
      </c>
      <c r="H213" t="n">
        <v>1.13</v>
      </c>
      <c r="I213" t="n">
        <v>35</v>
      </c>
      <c r="J213" t="n">
        <v>312.65</v>
      </c>
      <c r="K213" t="n">
        <v>60.56</v>
      </c>
      <c r="L213" t="n">
        <v>19.75</v>
      </c>
      <c r="M213" t="n">
        <v>33</v>
      </c>
      <c r="N213" t="n">
        <v>92.34999999999999</v>
      </c>
      <c r="O213" t="n">
        <v>38794.53</v>
      </c>
      <c r="P213" t="n">
        <v>920.77</v>
      </c>
      <c r="Q213" t="n">
        <v>1367.27</v>
      </c>
      <c r="R213" t="n">
        <v>139.39</v>
      </c>
      <c r="S213" t="n">
        <v>104.26</v>
      </c>
      <c r="T213" t="n">
        <v>16576.44</v>
      </c>
      <c r="U213" t="n">
        <v>0.75</v>
      </c>
      <c r="V213" t="n">
        <v>0.89</v>
      </c>
      <c r="W213" t="n">
        <v>20.7</v>
      </c>
      <c r="X213" t="n">
        <v>1.01</v>
      </c>
      <c r="Y213" t="n">
        <v>1</v>
      </c>
      <c r="Z213" t="n">
        <v>10</v>
      </c>
    </row>
    <row r="214">
      <c r="A214" t="n">
        <v>76</v>
      </c>
      <c r="B214" t="n">
        <v>140</v>
      </c>
      <c r="C214" t="inlineStr">
        <is>
          <t xml:space="preserve">CONCLUIDO	</t>
        </is>
      </c>
      <c r="D214" t="n">
        <v>1.7183</v>
      </c>
      <c r="E214" t="n">
        <v>58.2</v>
      </c>
      <c r="F214" t="n">
        <v>53.52</v>
      </c>
      <c r="G214" t="n">
        <v>94.45</v>
      </c>
      <c r="H214" t="n">
        <v>1.14</v>
      </c>
      <c r="I214" t="n">
        <v>34</v>
      </c>
      <c r="J214" t="n">
        <v>313.2</v>
      </c>
      <c r="K214" t="n">
        <v>60.56</v>
      </c>
      <c r="L214" t="n">
        <v>20</v>
      </c>
      <c r="M214" t="n">
        <v>32</v>
      </c>
      <c r="N214" t="n">
        <v>92.65000000000001</v>
      </c>
      <c r="O214" t="n">
        <v>38862.4</v>
      </c>
      <c r="P214" t="n">
        <v>918.73</v>
      </c>
      <c r="Q214" t="n">
        <v>1367.41</v>
      </c>
      <c r="R214" t="n">
        <v>136.93</v>
      </c>
      <c r="S214" t="n">
        <v>104.26</v>
      </c>
      <c r="T214" t="n">
        <v>15351.57</v>
      </c>
      <c r="U214" t="n">
        <v>0.76</v>
      </c>
      <c r="V214" t="n">
        <v>0.9</v>
      </c>
      <c r="W214" t="n">
        <v>20.7</v>
      </c>
      <c r="X214" t="n">
        <v>0.9399999999999999</v>
      </c>
      <c r="Y214" t="n">
        <v>1</v>
      </c>
      <c r="Z214" t="n">
        <v>10</v>
      </c>
    </row>
    <row r="215">
      <c r="A215" t="n">
        <v>77</v>
      </c>
      <c r="B215" t="n">
        <v>140</v>
      </c>
      <c r="C215" t="inlineStr">
        <is>
          <t xml:space="preserve">CONCLUIDO	</t>
        </is>
      </c>
      <c r="D215" t="n">
        <v>1.7181</v>
      </c>
      <c r="E215" t="n">
        <v>58.2</v>
      </c>
      <c r="F215" t="n">
        <v>53.53</v>
      </c>
      <c r="G215" t="n">
        <v>94.45999999999999</v>
      </c>
      <c r="H215" t="n">
        <v>1.15</v>
      </c>
      <c r="I215" t="n">
        <v>34</v>
      </c>
      <c r="J215" t="n">
        <v>313.75</v>
      </c>
      <c r="K215" t="n">
        <v>60.56</v>
      </c>
      <c r="L215" t="n">
        <v>20.25</v>
      </c>
      <c r="M215" t="n">
        <v>32</v>
      </c>
      <c r="N215" t="n">
        <v>92.95</v>
      </c>
      <c r="O215" t="n">
        <v>38930.39</v>
      </c>
      <c r="P215" t="n">
        <v>919.04</v>
      </c>
      <c r="Q215" t="n">
        <v>1367.26</v>
      </c>
      <c r="R215" t="n">
        <v>137.44</v>
      </c>
      <c r="S215" t="n">
        <v>104.26</v>
      </c>
      <c r="T215" t="n">
        <v>15607.78</v>
      </c>
      <c r="U215" t="n">
        <v>0.76</v>
      </c>
      <c r="V215" t="n">
        <v>0.9</v>
      </c>
      <c r="W215" t="n">
        <v>20.7</v>
      </c>
      <c r="X215" t="n">
        <v>0.95</v>
      </c>
      <c r="Y215" t="n">
        <v>1</v>
      </c>
      <c r="Z215" t="n">
        <v>10</v>
      </c>
    </row>
    <row r="216">
      <c r="A216" t="n">
        <v>78</v>
      </c>
      <c r="B216" t="n">
        <v>140</v>
      </c>
      <c r="C216" t="inlineStr">
        <is>
          <t xml:space="preserve">CONCLUIDO	</t>
        </is>
      </c>
      <c r="D216" t="n">
        <v>1.718</v>
      </c>
      <c r="E216" t="n">
        <v>58.21</v>
      </c>
      <c r="F216" t="n">
        <v>53.53</v>
      </c>
      <c r="G216" t="n">
        <v>94.47</v>
      </c>
      <c r="H216" t="n">
        <v>1.16</v>
      </c>
      <c r="I216" t="n">
        <v>34</v>
      </c>
      <c r="J216" t="n">
        <v>314.3</v>
      </c>
      <c r="K216" t="n">
        <v>60.56</v>
      </c>
      <c r="L216" t="n">
        <v>20.5</v>
      </c>
      <c r="M216" t="n">
        <v>32</v>
      </c>
      <c r="N216" t="n">
        <v>93.25</v>
      </c>
      <c r="O216" t="n">
        <v>38998.53</v>
      </c>
      <c r="P216" t="n">
        <v>919.13</v>
      </c>
      <c r="Q216" t="n">
        <v>1367.34</v>
      </c>
      <c r="R216" t="n">
        <v>137.71</v>
      </c>
      <c r="S216" t="n">
        <v>104.26</v>
      </c>
      <c r="T216" t="n">
        <v>15739.79</v>
      </c>
      <c r="U216" t="n">
        <v>0.76</v>
      </c>
      <c r="V216" t="n">
        <v>0.9</v>
      </c>
      <c r="W216" t="n">
        <v>20.69</v>
      </c>
      <c r="X216" t="n">
        <v>0.95</v>
      </c>
      <c r="Y216" t="n">
        <v>1</v>
      </c>
      <c r="Z216" t="n">
        <v>10</v>
      </c>
    </row>
    <row r="217">
      <c r="A217" t="n">
        <v>79</v>
      </c>
      <c r="B217" t="n">
        <v>140</v>
      </c>
      <c r="C217" t="inlineStr">
        <is>
          <t xml:space="preserve">CONCLUIDO	</t>
        </is>
      </c>
      <c r="D217" t="n">
        <v>1.7208</v>
      </c>
      <c r="E217" t="n">
        <v>58.11</v>
      </c>
      <c r="F217" t="n">
        <v>53.49</v>
      </c>
      <c r="G217" t="n">
        <v>97.25</v>
      </c>
      <c r="H217" t="n">
        <v>1.17</v>
      </c>
      <c r="I217" t="n">
        <v>33</v>
      </c>
      <c r="J217" t="n">
        <v>314.86</v>
      </c>
      <c r="K217" t="n">
        <v>60.56</v>
      </c>
      <c r="L217" t="n">
        <v>20.75</v>
      </c>
      <c r="M217" t="n">
        <v>31</v>
      </c>
      <c r="N217" t="n">
        <v>93.55</v>
      </c>
      <c r="O217" t="n">
        <v>39066.8</v>
      </c>
      <c r="P217" t="n">
        <v>918.3099999999999</v>
      </c>
      <c r="Q217" t="n">
        <v>1367.21</v>
      </c>
      <c r="R217" t="n">
        <v>136.1</v>
      </c>
      <c r="S217" t="n">
        <v>104.26</v>
      </c>
      <c r="T217" t="n">
        <v>14941.79</v>
      </c>
      <c r="U217" t="n">
        <v>0.77</v>
      </c>
      <c r="V217" t="n">
        <v>0.9</v>
      </c>
      <c r="W217" t="n">
        <v>20.7</v>
      </c>
      <c r="X217" t="n">
        <v>0.91</v>
      </c>
      <c r="Y217" t="n">
        <v>1</v>
      </c>
      <c r="Z217" t="n">
        <v>10</v>
      </c>
    </row>
    <row r="218">
      <c r="A218" t="n">
        <v>80</v>
      </c>
      <c r="B218" t="n">
        <v>140</v>
      </c>
      <c r="C218" t="inlineStr">
        <is>
          <t xml:space="preserve">CONCLUIDO	</t>
        </is>
      </c>
      <c r="D218" t="n">
        <v>1.7211</v>
      </c>
      <c r="E218" t="n">
        <v>58.1</v>
      </c>
      <c r="F218" t="n">
        <v>53.48</v>
      </c>
      <c r="G218" t="n">
        <v>97.23</v>
      </c>
      <c r="H218" t="n">
        <v>1.19</v>
      </c>
      <c r="I218" t="n">
        <v>33</v>
      </c>
      <c r="J218" t="n">
        <v>315.41</v>
      </c>
      <c r="K218" t="n">
        <v>60.56</v>
      </c>
      <c r="L218" t="n">
        <v>21</v>
      </c>
      <c r="M218" t="n">
        <v>31</v>
      </c>
      <c r="N218" t="n">
        <v>93.86</v>
      </c>
      <c r="O218" t="n">
        <v>39135.2</v>
      </c>
      <c r="P218" t="n">
        <v>918.24</v>
      </c>
      <c r="Q218" t="n">
        <v>1367.2</v>
      </c>
      <c r="R218" t="n">
        <v>135.72</v>
      </c>
      <c r="S218" t="n">
        <v>104.26</v>
      </c>
      <c r="T218" t="n">
        <v>14750.02</v>
      </c>
      <c r="U218" t="n">
        <v>0.77</v>
      </c>
      <c r="V218" t="n">
        <v>0.9</v>
      </c>
      <c r="W218" t="n">
        <v>20.7</v>
      </c>
      <c r="X218" t="n">
        <v>0.9</v>
      </c>
      <c r="Y218" t="n">
        <v>1</v>
      </c>
      <c r="Z218" t="n">
        <v>10</v>
      </c>
    </row>
    <row r="219">
      <c r="A219" t="n">
        <v>81</v>
      </c>
      <c r="B219" t="n">
        <v>140</v>
      </c>
      <c r="C219" t="inlineStr">
        <is>
          <t xml:space="preserve">CONCLUIDO	</t>
        </is>
      </c>
      <c r="D219" t="n">
        <v>1.7225</v>
      </c>
      <c r="E219" t="n">
        <v>58.06</v>
      </c>
      <c r="F219" t="n">
        <v>53.48</v>
      </c>
      <c r="G219" t="n">
        <v>100.28</v>
      </c>
      <c r="H219" t="n">
        <v>1.2</v>
      </c>
      <c r="I219" t="n">
        <v>32</v>
      </c>
      <c r="J219" t="n">
        <v>315.97</v>
      </c>
      <c r="K219" t="n">
        <v>60.56</v>
      </c>
      <c r="L219" t="n">
        <v>21.25</v>
      </c>
      <c r="M219" t="n">
        <v>30</v>
      </c>
      <c r="N219" t="n">
        <v>94.16</v>
      </c>
      <c r="O219" t="n">
        <v>39203.74</v>
      </c>
      <c r="P219" t="n">
        <v>918.16</v>
      </c>
      <c r="Q219" t="n">
        <v>1367.28</v>
      </c>
      <c r="R219" t="n">
        <v>135.97</v>
      </c>
      <c r="S219" t="n">
        <v>104.26</v>
      </c>
      <c r="T219" t="n">
        <v>14881.74</v>
      </c>
      <c r="U219" t="n">
        <v>0.77</v>
      </c>
      <c r="V219" t="n">
        <v>0.9</v>
      </c>
      <c r="W219" t="n">
        <v>20.7</v>
      </c>
      <c r="X219" t="n">
        <v>0.91</v>
      </c>
      <c r="Y219" t="n">
        <v>1</v>
      </c>
      <c r="Z219" t="n">
        <v>10</v>
      </c>
    </row>
    <row r="220">
      <c r="A220" t="n">
        <v>82</v>
      </c>
      <c r="B220" t="n">
        <v>140</v>
      </c>
      <c r="C220" t="inlineStr">
        <is>
          <t xml:space="preserve">CONCLUIDO	</t>
        </is>
      </c>
      <c r="D220" t="n">
        <v>1.7232</v>
      </c>
      <c r="E220" t="n">
        <v>58.03</v>
      </c>
      <c r="F220" t="n">
        <v>53.46</v>
      </c>
      <c r="G220" t="n">
        <v>100.24</v>
      </c>
      <c r="H220" t="n">
        <v>1.21</v>
      </c>
      <c r="I220" t="n">
        <v>32</v>
      </c>
      <c r="J220" t="n">
        <v>316.53</v>
      </c>
      <c r="K220" t="n">
        <v>60.56</v>
      </c>
      <c r="L220" t="n">
        <v>21.5</v>
      </c>
      <c r="M220" t="n">
        <v>30</v>
      </c>
      <c r="N220" t="n">
        <v>94.47</v>
      </c>
      <c r="O220" t="n">
        <v>39272.42</v>
      </c>
      <c r="P220" t="n">
        <v>917.67</v>
      </c>
      <c r="Q220" t="n">
        <v>1367.23</v>
      </c>
      <c r="R220" t="n">
        <v>135.28</v>
      </c>
      <c r="S220" t="n">
        <v>104.26</v>
      </c>
      <c r="T220" t="n">
        <v>14534.3</v>
      </c>
      <c r="U220" t="n">
        <v>0.77</v>
      </c>
      <c r="V220" t="n">
        <v>0.9</v>
      </c>
      <c r="W220" t="n">
        <v>20.69</v>
      </c>
      <c r="X220" t="n">
        <v>0.88</v>
      </c>
      <c r="Y220" t="n">
        <v>1</v>
      </c>
      <c r="Z220" t="n">
        <v>10</v>
      </c>
    </row>
    <row r="221">
      <c r="A221" t="n">
        <v>83</v>
      </c>
      <c r="B221" t="n">
        <v>140</v>
      </c>
      <c r="C221" t="inlineStr">
        <is>
          <t xml:space="preserve">CONCLUIDO	</t>
        </is>
      </c>
      <c r="D221" t="n">
        <v>1.723</v>
      </c>
      <c r="E221" t="n">
        <v>58.04</v>
      </c>
      <c r="F221" t="n">
        <v>53.47</v>
      </c>
      <c r="G221" t="n">
        <v>100.25</v>
      </c>
      <c r="H221" t="n">
        <v>1.22</v>
      </c>
      <c r="I221" t="n">
        <v>32</v>
      </c>
      <c r="J221" t="n">
        <v>317.08</v>
      </c>
      <c r="K221" t="n">
        <v>60.56</v>
      </c>
      <c r="L221" t="n">
        <v>21.75</v>
      </c>
      <c r="M221" t="n">
        <v>30</v>
      </c>
      <c r="N221" t="n">
        <v>94.78</v>
      </c>
      <c r="O221" t="n">
        <v>39341.24</v>
      </c>
      <c r="P221" t="n">
        <v>916.71</v>
      </c>
      <c r="Q221" t="n">
        <v>1367.26</v>
      </c>
      <c r="R221" t="n">
        <v>135.62</v>
      </c>
      <c r="S221" t="n">
        <v>104.26</v>
      </c>
      <c r="T221" t="n">
        <v>14705.87</v>
      </c>
      <c r="U221" t="n">
        <v>0.77</v>
      </c>
      <c r="V221" t="n">
        <v>0.9</v>
      </c>
      <c r="W221" t="n">
        <v>20.69</v>
      </c>
      <c r="X221" t="n">
        <v>0.89</v>
      </c>
      <c r="Y221" t="n">
        <v>1</v>
      </c>
      <c r="Z221" t="n">
        <v>10</v>
      </c>
    </row>
    <row r="222">
      <c r="A222" t="n">
        <v>84</v>
      </c>
      <c r="B222" t="n">
        <v>140</v>
      </c>
      <c r="C222" t="inlineStr">
        <is>
          <t xml:space="preserve">CONCLUIDO	</t>
        </is>
      </c>
      <c r="D222" t="n">
        <v>1.7253</v>
      </c>
      <c r="E222" t="n">
        <v>57.96</v>
      </c>
      <c r="F222" t="n">
        <v>53.44</v>
      </c>
      <c r="G222" t="n">
        <v>103.43</v>
      </c>
      <c r="H222" t="n">
        <v>1.23</v>
      </c>
      <c r="I222" t="n">
        <v>31</v>
      </c>
      <c r="J222" t="n">
        <v>317.64</v>
      </c>
      <c r="K222" t="n">
        <v>60.56</v>
      </c>
      <c r="L222" t="n">
        <v>22</v>
      </c>
      <c r="M222" t="n">
        <v>29</v>
      </c>
      <c r="N222" t="n">
        <v>95.09</v>
      </c>
      <c r="O222" t="n">
        <v>39410.2</v>
      </c>
      <c r="P222" t="n">
        <v>917.04</v>
      </c>
      <c r="Q222" t="n">
        <v>1367.26</v>
      </c>
      <c r="R222" t="n">
        <v>134.66</v>
      </c>
      <c r="S222" t="n">
        <v>104.26</v>
      </c>
      <c r="T222" t="n">
        <v>14229.84</v>
      </c>
      <c r="U222" t="n">
        <v>0.77</v>
      </c>
      <c r="V222" t="n">
        <v>0.9</v>
      </c>
      <c r="W222" t="n">
        <v>20.69</v>
      </c>
      <c r="X222" t="n">
        <v>0.86</v>
      </c>
      <c r="Y222" t="n">
        <v>1</v>
      </c>
      <c r="Z222" t="n">
        <v>10</v>
      </c>
    </row>
    <row r="223">
      <c r="A223" t="n">
        <v>85</v>
      </c>
      <c r="B223" t="n">
        <v>140</v>
      </c>
      <c r="C223" t="inlineStr">
        <is>
          <t xml:space="preserve">CONCLUIDO	</t>
        </is>
      </c>
      <c r="D223" t="n">
        <v>1.7255</v>
      </c>
      <c r="E223" t="n">
        <v>57.95</v>
      </c>
      <c r="F223" t="n">
        <v>53.43</v>
      </c>
      <c r="G223" t="n">
        <v>103.42</v>
      </c>
      <c r="H223" t="n">
        <v>1.25</v>
      </c>
      <c r="I223" t="n">
        <v>31</v>
      </c>
      <c r="J223" t="n">
        <v>318.2</v>
      </c>
      <c r="K223" t="n">
        <v>60.56</v>
      </c>
      <c r="L223" t="n">
        <v>22.25</v>
      </c>
      <c r="M223" t="n">
        <v>29</v>
      </c>
      <c r="N223" t="n">
        <v>95.40000000000001</v>
      </c>
      <c r="O223" t="n">
        <v>39479.3</v>
      </c>
      <c r="P223" t="n">
        <v>917</v>
      </c>
      <c r="Q223" t="n">
        <v>1367.28</v>
      </c>
      <c r="R223" t="n">
        <v>134.27</v>
      </c>
      <c r="S223" t="n">
        <v>104.26</v>
      </c>
      <c r="T223" t="n">
        <v>14035.21</v>
      </c>
      <c r="U223" t="n">
        <v>0.78</v>
      </c>
      <c r="V223" t="n">
        <v>0.9</v>
      </c>
      <c r="W223" t="n">
        <v>20.7</v>
      </c>
      <c r="X223" t="n">
        <v>0.86</v>
      </c>
      <c r="Y223" t="n">
        <v>1</v>
      </c>
      <c r="Z223" t="n">
        <v>10</v>
      </c>
    </row>
    <row r="224">
      <c r="A224" t="n">
        <v>86</v>
      </c>
      <c r="B224" t="n">
        <v>140</v>
      </c>
      <c r="C224" t="inlineStr">
        <is>
          <t xml:space="preserve">CONCLUIDO	</t>
        </is>
      </c>
      <c r="D224" t="n">
        <v>1.7255</v>
      </c>
      <c r="E224" t="n">
        <v>57.95</v>
      </c>
      <c r="F224" t="n">
        <v>53.43</v>
      </c>
      <c r="G224" t="n">
        <v>103.42</v>
      </c>
      <c r="H224" t="n">
        <v>1.26</v>
      </c>
      <c r="I224" t="n">
        <v>31</v>
      </c>
      <c r="J224" t="n">
        <v>318.76</v>
      </c>
      <c r="K224" t="n">
        <v>60.56</v>
      </c>
      <c r="L224" t="n">
        <v>22.5</v>
      </c>
      <c r="M224" t="n">
        <v>29</v>
      </c>
      <c r="N224" t="n">
        <v>95.70999999999999</v>
      </c>
      <c r="O224" t="n">
        <v>39548.54</v>
      </c>
      <c r="P224" t="n">
        <v>916.17</v>
      </c>
      <c r="Q224" t="n">
        <v>1367.23</v>
      </c>
      <c r="R224" t="n">
        <v>134.46</v>
      </c>
      <c r="S224" t="n">
        <v>104.26</v>
      </c>
      <c r="T224" t="n">
        <v>14131.82</v>
      </c>
      <c r="U224" t="n">
        <v>0.78</v>
      </c>
      <c r="V224" t="n">
        <v>0.9</v>
      </c>
      <c r="W224" t="n">
        <v>20.69</v>
      </c>
      <c r="X224" t="n">
        <v>0.86</v>
      </c>
      <c r="Y224" t="n">
        <v>1</v>
      </c>
      <c r="Z224" t="n">
        <v>10</v>
      </c>
    </row>
    <row r="225">
      <c r="A225" t="n">
        <v>87</v>
      </c>
      <c r="B225" t="n">
        <v>140</v>
      </c>
      <c r="C225" t="inlineStr">
        <is>
          <t xml:space="preserve">CONCLUIDO	</t>
        </is>
      </c>
      <c r="D225" t="n">
        <v>1.7282</v>
      </c>
      <c r="E225" t="n">
        <v>57.86</v>
      </c>
      <c r="F225" t="n">
        <v>53.4</v>
      </c>
      <c r="G225" t="n">
        <v>106.79</v>
      </c>
      <c r="H225" t="n">
        <v>1.27</v>
      </c>
      <c r="I225" t="n">
        <v>30</v>
      </c>
      <c r="J225" t="n">
        <v>319.33</v>
      </c>
      <c r="K225" t="n">
        <v>60.56</v>
      </c>
      <c r="L225" t="n">
        <v>22.75</v>
      </c>
      <c r="M225" t="n">
        <v>28</v>
      </c>
      <c r="N225" t="n">
        <v>96.02</v>
      </c>
      <c r="O225" t="n">
        <v>39617.93</v>
      </c>
      <c r="P225" t="n">
        <v>915.48</v>
      </c>
      <c r="Q225" t="n">
        <v>1367.2</v>
      </c>
      <c r="R225" t="n">
        <v>133.31</v>
      </c>
      <c r="S225" t="n">
        <v>104.26</v>
      </c>
      <c r="T225" t="n">
        <v>13559.95</v>
      </c>
      <c r="U225" t="n">
        <v>0.78</v>
      </c>
      <c r="V225" t="n">
        <v>0.9</v>
      </c>
      <c r="W225" t="n">
        <v>20.69</v>
      </c>
      <c r="X225" t="n">
        <v>0.82</v>
      </c>
      <c r="Y225" t="n">
        <v>1</v>
      </c>
      <c r="Z225" t="n">
        <v>10</v>
      </c>
    </row>
    <row r="226">
      <c r="A226" t="n">
        <v>88</v>
      </c>
      <c r="B226" t="n">
        <v>140</v>
      </c>
      <c r="C226" t="inlineStr">
        <is>
          <t xml:space="preserve">CONCLUIDO	</t>
        </is>
      </c>
      <c r="D226" t="n">
        <v>1.7284</v>
      </c>
      <c r="E226" t="n">
        <v>57.86</v>
      </c>
      <c r="F226" t="n">
        <v>53.39</v>
      </c>
      <c r="G226" t="n">
        <v>106.78</v>
      </c>
      <c r="H226" t="n">
        <v>1.28</v>
      </c>
      <c r="I226" t="n">
        <v>30</v>
      </c>
      <c r="J226" t="n">
        <v>319.89</v>
      </c>
      <c r="K226" t="n">
        <v>60.56</v>
      </c>
      <c r="L226" t="n">
        <v>23</v>
      </c>
      <c r="M226" t="n">
        <v>28</v>
      </c>
      <c r="N226" t="n">
        <v>96.34</v>
      </c>
      <c r="O226" t="n">
        <v>39687.46</v>
      </c>
      <c r="P226" t="n">
        <v>915.73</v>
      </c>
      <c r="Q226" t="n">
        <v>1367.19</v>
      </c>
      <c r="R226" t="n">
        <v>132.94</v>
      </c>
      <c r="S226" t="n">
        <v>104.26</v>
      </c>
      <c r="T226" t="n">
        <v>13376.34</v>
      </c>
      <c r="U226" t="n">
        <v>0.78</v>
      </c>
      <c r="V226" t="n">
        <v>0.9</v>
      </c>
      <c r="W226" t="n">
        <v>20.69</v>
      </c>
      <c r="X226" t="n">
        <v>0.8100000000000001</v>
      </c>
      <c r="Y226" t="n">
        <v>1</v>
      </c>
      <c r="Z226" t="n">
        <v>10</v>
      </c>
    </row>
    <row r="227">
      <c r="A227" t="n">
        <v>89</v>
      </c>
      <c r="B227" t="n">
        <v>140</v>
      </c>
      <c r="C227" t="inlineStr">
        <is>
          <t xml:space="preserve">CONCLUIDO	</t>
        </is>
      </c>
      <c r="D227" t="n">
        <v>1.7276</v>
      </c>
      <c r="E227" t="n">
        <v>57.88</v>
      </c>
      <c r="F227" t="n">
        <v>53.42</v>
      </c>
      <c r="G227" t="n">
        <v>106.83</v>
      </c>
      <c r="H227" t="n">
        <v>1.29</v>
      </c>
      <c r="I227" t="n">
        <v>30</v>
      </c>
      <c r="J227" t="n">
        <v>320.46</v>
      </c>
      <c r="K227" t="n">
        <v>60.56</v>
      </c>
      <c r="L227" t="n">
        <v>23.25</v>
      </c>
      <c r="M227" t="n">
        <v>28</v>
      </c>
      <c r="N227" t="n">
        <v>96.65000000000001</v>
      </c>
      <c r="O227" t="n">
        <v>39757.13</v>
      </c>
      <c r="P227" t="n">
        <v>915.23</v>
      </c>
      <c r="Q227" t="n">
        <v>1367.29</v>
      </c>
      <c r="R227" t="n">
        <v>133.73</v>
      </c>
      <c r="S227" t="n">
        <v>104.26</v>
      </c>
      <c r="T227" t="n">
        <v>13771.86</v>
      </c>
      <c r="U227" t="n">
        <v>0.78</v>
      </c>
      <c r="V227" t="n">
        <v>0.9</v>
      </c>
      <c r="W227" t="n">
        <v>20.7</v>
      </c>
      <c r="X227" t="n">
        <v>0.84</v>
      </c>
      <c r="Y227" t="n">
        <v>1</v>
      </c>
      <c r="Z227" t="n">
        <v>10</v>
      </c>
    </row>
    <row r="228">
      <c r="A228" t="n">
        <v>90</v>
      </c>
      <c r="B228" t="n">
        <v>140</v>
      </c>
      <c r="C228" t="inlineStr">
        <is>
          <t xml:space="preserve">CONCLUIDO	</t>
        </is>
      </c>
      <c r="D228" t="n">
        <v>1.7302</v>
      </c>
      <c r="E228" t="n">
        <v>57.8</v>
      </c>
      <c r="F228" t="n">
        <v>53.38</v>
      </c>
      <c r="G228" t="n">
        <v>110.44</v>
      </c>
      <c r="H228" t="n">
        <v>1.3</v>
      </c>
      <c r="I228" t="n">
        <v>29</v>
      </c>
      <c r="J228" t="n">
        <v>321.02</v>
      </c>
      <c r="K228" t="n">
        <v>60.56</v>
      </c>
      <c r="L228" t="n">
        <v>23.5</v>
      </c>
      <c r="M228" t="n">
        <v>27</v>
      </c>
      <c r="N228" t="n">
        <v>96.97</v>
      </c>
      <c r="O228" t="n">
        <v>39826.95</v>
      </c>
      <c r="P228" t="n">
        <v>914.75</v>
      </c>
      <c r="Q228" t="n">
        <v>1367.31</v>
      </c>
      <c r="R228" t="n">
        <v>132.65</v>
      </c>
      <c r="S228" t="n">
        <v>104.26</v>
      </c>
      <c r="T228" t="n">
        <v>13236.27</v>
      </c>
      <c r="U228" t="n">
        <v>0.79</v>
      </c>
      <c r="V228" t="n">
        <v>0.9</v>
      </c>
      <c r="W228" t="n">
        <v>20.69</v>
      </c>
      <c r="X228" t="n">
        <v>0.8</v>
      </c>
      <c r="Y228" t="n">
        <v>1</v>
      </c>
      <c r="Z228" t="n">
        <v>10</v>
      </c>
    </row>
    <row r="229">
      <c r="A229" t="n">
        <v>91</v>
      </c>
      <c r="B229" t="n">
        <v>140</v>
      </c>
      <c r="C229" t="inlineStr">
        <is>
          <t xml:space="preserve">CONCLUIDO	</t>
        </is>
      </c>
      <c r="D229" t="n">
        <v>1.7304</v>
      </c>
      <c r="E229" t="n">
        <v>57.79</v>
      </c>
      <c r="F229" t="n">
        <v>53.37</v>
      </c>
      <c r="G229" t="n">
        <v>110.43</v>
      </c>
      <c r="H229" t="n">
        <v>1.32</v>
      </c>
      <c r="I229" t="n">
        <v>29</v>
      </c>
      <c r="J229" t="n">
        <v>321.59</v>
      </c>
      <c r="K229" t="n">
        <v>60.56</v>
      </c>
      <c r="L229" t="n">
        <v>23.75</v>
      </c>
      <c r="M229" t="n">
        <v>27</v>
      </c>
      <c r="N229" t="n">
        <v>97.28</v>
      </c>
      <c r="O229" t="n">
        <v>39896.91</v>
      </c>
      <c r="P229" t="n">
        <v>914.99</v>
      </c>
      <c r="Q229" t="n">
        <v>1367.19</v>
      </c>
      <c r="R229" t="n">
        <v>132.4</v>
      </c>
      <c r="S229" t="n">
        <v>104.26</v>
      </c>
      <c r="T229" t="n">
        <v>13113.14</v>
      </c>
      <c r="U229" t="n">
        <v>0.79</v>
      </c>
      <c r="V229" t="n">
        <v>0.9</v>
      </c>
      <c r="W229" t="n">
        <v>20.69</v>
      </c>
      <c r="X229" t="n">
        <v>0.8</v>
      </c>
      <c r="Y229" t="n">
        <v>1</v>
      </c>
      <c r="Z229" t="n">
        <v>10</v>
      </c>
    </row>
    <row r="230">
      <c r="A230" t="n">
        <v>92</v>
      </c>
      <c r="B230" t="n">
        <v>140</v>
      </c>
      <c r="C230" t="inlineStr">
        <is>
          <t xml:space="preserve">CONCLUIDO	</t>
        </is>
      </c>
      <c r="D230" t="n">
        <v>1.7301</v>
      </c>
      <c r="E230" t="n">
        <v>57.8</v>
      </c>
      <c r="F230" t="n">
        <v>53.39</v>
      </c>
      <c r="G230" t="n">
        <v>110.45</v>
      </c>
      <c r="H230" t="n">
        <v>1.33</v>
      </c>
      <c r="I230" t="n">
        <v>29</v>
      </c>
      <c r="J230" t="n">
        <v>322.16</v>
      </c>
      <c r="K230" t="n">
        <v>60.56</v>
      </c>
      <c r="L230" t="n">
        <v>24</v>
      </c>
      <c r="M230" t="n">
        <v>27</v>
      </c>
      <c r="N230" t="n">
        <v>97.59999999999999</v>
      </c>
      <c r="O230" t="n">
        <v>39967.02</v>
      </c>
      <c r="P230" t="n">
        <v>915.24</v>
      </c>
      <c r="Q230" t="n">
        <v>1367.3</v>
      </c>
      <c r="R230" t="n">
        <v>132.84</v>
      </c>
      <c r="S230" t="n">
        <v>104.26</v>
      </c>
      <c r="T230" t="n">
        <v>13331.32</v>
      </c>
      <c r="U230" t="n">
        <v>0.78</v>
      </c>
      <c r="V230" t="n">
        <v>0.9</v>
      </c>
      <c r="W230" t="n">
        <v>20.69</v>
      </c>
      <c r="X230" t="n">
        <v>0.8100000000000001</v>
      </c>
      <c r="Y230" t="n">
        <v>1</v>
      </c>
      <c r="Z230" t="n">
        <v>10</v>
      </c>
    </row>
    <row r="231">
      <c r="A231" t="n">
        <v>93</v>
      </c>
      <c r="B231" t="n">
        <v>140</v>
      </c>
      <c r="C231" t="inlineStr">
        <is>
          <t xml:space="preserve">CONCLUIDO	</t>
        </is>
      </c>
      <c r="D231" t="n">
        <v>1.7321</v>
      </c>
      <c r="E231" t="n">
        <v>57.73</v>
      </c>
      <c r="F231" t="n">
        <v>53.37</v>
      </c>
      <c r="G231" t="n">
        <v>114.36</v>
      </c>
      <c r="H231" t="n">
        <v>1.34</v>
      </c>
      <c r="I231" t="n">
        <v>28</v>
      </c>
      <c r="J231" t="n">
        <v>322.73</v>
      </c>
      <c r="K231" t="n">
        <v>60.56</v>
      </c>
      <c r="L231" t="n">
        <v>24.25</v>
      </c>
      <c r="M231" t="n">
        <v>26</v>
      </c>
      <c r="N231" t="n">
        <v>97.92</v>
      </c>
      <c r="O231" t="n">
        <v>40037.28</v>
      </c>
      <c r="P231" t="n">
        <v>913.9</v>
      </c>
      <c r="Q231" t="n">
        <v>1367.14</v>
      </c>
      <c r="R231" t="n">
        <v>132.08</v>
      </c>
      <c r="S231" t="n">
        <v>104.26</v>
      </c>
      <c r="T231" t="n">
        <v>12955.23</v>
      </c>
      <c r="U231" t="n">
        <v>0.79</v>
      </c>
      <c r="V231" t="n">
        <v>0.9</v>
      </c>
      <c r="W231" t="n">
        <v>20.7</v>
      </c>
      <c r="X231" t="n">
        <v>0.79</v>
      </c>
      <c r="Y231" t="n">
        <v>1</v>
      </c>
      <c r="Z231" t="n">
        <v>10</v>
      </c>
    </row>
    <row r="232">
      <c r="A232" t="n">
        <v>94</v>
      </c>
      <c r="B232" t="n">
        <v>140</v>
      </c>
      <c r="C232" t="inlineStr">
        <is>
          <t xml:space="preserve">CONCLUIDO	</t>
        </is>
      </c>
      <c r="D232" t="n">
        <v>1.7328</v>
      </c>
      <c r="E232" t="n">
        <v>57.71</v>
      </c>
      <c r="F232" t="n">
        <v>53.35</v>
      </c>
      <c r="G232" t="n">
        <v>114.32</v>
      </c>
      <c r="H232" t="n">
        <v>1.35</v>
      </c>
      <c r="I232" t="n">
        <v>28</v>
      </c>
      <c r="J232" t="n">
        <v>323.3</v>
      </c>
      <c r="K232" t="n">
        <v>60.56</v>
      </c>
      <c r="L232" t="n">
        <v>24.5</v>
      </c>
      <c r="M232" t="n">
        <v>26</v>
      </c>
      <c r="N232" t="n">
        <v>98.23999999999999</v>
      </c>
      <c r="O232" t="n">
        <v>40107.81</v>
      </c>
      <c r="P232" t="n">
        <v>913.74</v>
      </c>
      <c r="Q232" t="n">
        <v>1367.23</v>
      </c>
      <c r="R232" t="n">
        <v>131.65</v>
      </c>
      <c r="S232" t="n">
        <v>104.26</v>
      </c>
      <c r="T232" t="n">
        <v>12743.71</v>
      </c>
      <c r="U232" t="n">
        <v>0.79</v>
      </c>
      <c r="V232" t="n">
        <v>0.9</v>
      </c>
      <c r="W232" t="n">
        <v>20.69</v>
      </c>
      <c r="X232" t="n">
        <v>0.77</v>
      </c>
      <c r="Y232" t="n">
        <v>1</v>
      </c>
      <c r="Z232" t="n">
        <v>10</v>
      </c>
    </row>
    <row r="233">
      <c r="A233" t="n">
        <v>95</v>
      </c>
      <c r="B233" t="n">
        <v>140</v>
      </c>
      <c r="C233" t="inlineStr">
        <is>
          <t xml:space="preserve">CONCLUIDO	</t>
        </is>
      </c>
      <c r="D233" t="n">
        <v>1.7331</v>
      </c>
      <c r="E233" t="n">
        <v>57.7</v>
      </c>
      <c r="F233" t="n">
        <v>53.34</v>
      </c>
      <c r="G233" t="n">
        <v>114.29</v>
      </c>
      <c r="H233" t="n">
        <v>1.36</v>
      </c>
      <c r="I233" t="n">
        <v>28</v>
      </c>
      <c r="J233" t="n">
        <v>323.87</v>
      </c>
      <c r="K233" t="n">
        <v>60.56</v>
      </c>
      <c r="L233" t="n">
        <v>24.75</v>
      </c>
      <c r="M233" t="n">
        <v>26</v>
      </c>
      <c r="N233" t="n">
        <v>98.56999999999999</v>
      </c>
      <c r="O233" t="n">
        <v>40178.37</v>
      </c>
      <c r="P233" t="n">
        <v>913.54</v>
      </c>
      <c r="Q233" t="n">
        <v>1367.18</v>
      </c>
      <c r="R233" t="n">
        <v>131.3</v>
      </c>
      <c r="S233" t="n">
        <v>104.26</v>
      </c>
      <c r="T233" t="n">
        <v>12567.55</v>
      </c>
      <c r="U233" t="n">
        <v>0.79</v>
      </c>
      <c r="V233" t="n">
        <v>0.9</v>
      </c>
      <c r="W233" t="n">
        <v>20.68</v>
      </c>
      <c r="X233" t="n">
        <v>0.76</v>
      </c>
      <c r="Y233" t="n">
        <v>1</v>
      </c>
      <c r="Z233" t="n">
        <v>10</v>
      </c>
    </row>
    <row r="234">
      <c r="A234" t="n">
        <v>96</v>
      </c>
      <c r="B234" t="n">
        <v>140</v>
      </c>
      <c r="C234" t="inlineStr">
        <is>
          <t xml:space="preserve">CONCLUIDO	</t>
        </is>
      </c>
      <c r="D234" t="n">
        <v>1.7327</v>
      </c>
      <c r="E234" t="n">
        <v>57.71</v>
      </c>
      <c r="F234" t="n">
        <v>53.35</v>
      </c>
      <c r="G234" t="n">
        <v>114.32</v>
      </c>
      <c r="H234" t="n">
        <v>1.37</v>
      </c>
      <c r="I234" t="n">
        <v>28</v>
      </c>
      <c r="J234" t="n">
        <v>324.44</v>
      </c>
      <c r="K234" t="n">
        <v>60.56</v>
      </c>
      <c r="L234" t="n">
        <v>25</v>
      </c>
      <c r="M234" t="n">
        <v>26</v>
      </c>
      <c r="N234" t="n">
        <v>98.89</v>
      </c>
      <c r="O234" t="n">
        <v>40249.08</v>
      </c>
      <c r="P234" t="n">
        <v>913.0599999999999</v>
      </c>
      <c r="Q234" t="n">
        <v>1367.25</v>
      </c>
      <c r="R234" t="n">
        <v>131.49</v>
      </c>
      <c r="S234" t="n">
        <v>104.26</v>
      </c>
      <c r="T234" t="n">
        <v>12662.47</v>
      </c>
      <c r="U234" t="n">
        <v>0.79</v>
      </c>
      <c r="V234" t="n">
        <v>0.9</v>
      </c>
      <c r="W234" t="n">
        <v>20.69</v>
      </c>
      <c r="X234" t="n">
        <v>0.77</v>
      </c>
      <c r="Y234" t="n">
        <v>1</v>
      </c>
      <c r="Z234" t="n">
        <v>10</v>
      </c>
    </row>
    <row r="235">
      <c r="A235" t="n">
        <v>97</v>
      </c>
      <c r="B235" t="n">
        <v>140</v>
      </c>
      <c r="C235" t="inlineStr">
        <is>
          <t xml:space="preserve">CONCLUIDO	</t>
        </is>
      </c>
      <c r="D235" t="n">
        <v>1.7351</v>
      </c>
      <c r="E235" t="n">
        <v>57.63</v>
      </c>
      <c r="F235" t="n">
        <v>53.32</v>
      </c>
      <c r="G235" t="n">
        <v>118.5</v>
      </c>
      <c r="H235" t="n">
        <v>1.38</v>
      </c>
      <c r="I235" t="n">
        <v>27</v>
      </c>
      <c r="J235" t="n">
        <v>325.02</v>
      </c>
      <c r="K235" t="n">
        <v>60.56</v>
      </c>
      <c r="L235" t="n">
        <v>25.25</v>
      </c>
      <c r="M235" t="n">
        <v>25</v>
      </c>
      <c r="N235" t="n">
        <v>99.20999999999999</v>
      </c>
      <c r="O235" t="n">
        <v>40319.95</v>
      </c>
      <c r="P235" t="n">
        <v>913.0700000000001</v>
      </c>
      <c r="Q235" t="n">
        <v>1367.21</v>
      </c>
      <c r="R235" t="n">
        <v>130.78</v>
      </c>
      <c r="S235" t="n">
        <v>104.26</v>
      </c>
      <c r="T235" t="n">
        <v>12312.72</v>
      </c>
      <c r="U235" t="n">
        <v>0.8</v>
      </c>
      <c r="V235" t="n">
        <v>0.9</v>
      </c>
      <c r="W235" t="n">
        <v>20.69</v>
      </c>
      <c r="X235" t="n">
        <v>0.75</v>
      </c>
      <c r="Y235" t="n">
        <v>1</v>
      </c>
      <c r="Z235" t="n">
        <v>10</v>
      </c>
    </row>
    <row r="236">
      <c r="A236" t="n">
        <v>98</v>
      </c>
      <c r="B236" t="n">
        <v>140</v>
      </c>
      <c r="C236" t="inlineStr">
        <is>
          <t xml:space="preserve">CONCLUIDO	</t>
        </is>
      </c>
      <c r="D236" t="n">
        <v>1.7353</v>
      </c>
      <c r="E236" t="n">
        <v>57.63</v>
      </c>
      <c r="F236" t="n">
        <v>53.32</v>
      </c>
      <c r="G236" t="n">
        <v>118.48</v>
      </c>
      <c r="H236" t="n">
        <v>1.4</v>
      </c>
      <c r="I236" t="n">
        <v>27</v>
      </c>
      <c r="J236" t="n">
        <v>325.59</v>
      </c>
      <c r="K236" t="n">
        <v>60.56</v>
      </c>
      <c r="L236" t="n">
        <v>25.5</v>
      </c>
      <c r="M236" t="n">
        <v>25</v>
      </c>
      <c r="N236" t="n">
        <v>99.54000000000001</v>
      </c>
      <c r="O236" t="n">
        <v>40390.96</v>
      </c>
      <c r="P236" t="n">
        <v>912.45</v>
      </c>
      <c r="Q236" t="n">
        <v>1367.22</v>
      </c>
      <c r="R236" t="n">
        <v>130.61</v>
      </c>
      <c r="S236" t="n">
        <v>104.26</v>
      </c>
      <c r="T236" t="n">
        <v>12224.26</v>
      </c>
      <c r="U236" t="n">
        <v>0.8</v>
      </c>
      <c r="V236" t="n">
        <v>0.9</v>
      </c>
      <c r="W236" t="n">
        <v>20.69</v>
      </c>
      <c r="X236" t="n">
        <v>0.74</v>
      </c>
      <c r="Y236" t="n">
        <v>1</v>
      </c>
      <c r="Z236" t="n">
        <v>10</v>
      </c>
    </row>
    <row r="237">
      <c r="A237" t="n">
        <v>99</v>
      </c>
      <c r="B237" t="n">
        <v>140</v>
      </c>
      <c r="C237" t="inlineStr">
        <is>
          <t xml:space="preserve">CONCLUIDO	</t>
        </is>
      </c>
      <c r="D237" t="n">
        <v>1.7349</v>
      </c>
      <c r="E237" t="n">
        <v>57.64</v>
      </c>
      <c r="F237" t="n">
        <v>53.33</v>
      </c>
      <c r="G237" t="n">
        <v>118.51</v>
      </c>
      <c r="H237" t="n">
        <v>1.41</v>
      </c>
      <c r="I237" t="n">
        <v>27</v>
      </c>
      <c r="J237" t="n">
        <v>326.17</v>
      </c>
      <c r="K237" t="n">
        <v>60.56</v>
      </c>
      <c r="L237" t="n">
        <v>25.75</v>
      </c>
      <c r="M237" t="n">
        <v>25</v>
      </c>
      <c r="N237" t="n">
        <v>99.87</v>
      </c>
      <c r="O237" t="n">
        <v>40462.13</v>
      </c>
      <c r="P237" t="n">
        <v>911.83</v>
      </c>
      <c r="Q237" t="n">
        <v>1367.2</v>
      </c>
      <c r="R237" t="n">
        <v>130.84</v>
      </c>
      <c r="S237" t="n">
        <v>104.26</v>
      </c>
      <c r="T237" t="n">
        <v>12343.65</v>
      </c>
      <c r="U237" t="n">
        <v>0.8</v>
      </c>
      <c r="V237" t="n">
        <v>0.9</v>
      </c>
      <c r="W237" t="n">
        <v>20.69</v>
      </c>
      <c r="X237" t="n">
        <v>0.75</v>
      </c>
      <c r="Y237" t="n">
        <v>1</v>
      </c>
      <c r="Z237" t="n">
        <v>10</v>
      </c>
    </row>
    <row r="238">
      <c r="A238" t="n">
        <v>100</v>
      </c>
      <c r="B238" t="n">
        <v>140</v>
      </c>
      <c r="C238" t="inlineStr">
        <is>
          <t xml:space="preserve">CONCLUIDO	</t>
        </is>
      </c>
      <c r="D238" t="n">
        <v>1.7352</v>
      </c>
      <c r="E238" t="n">
        <v>57.63</v>
      </c>
      <c r="F238" t="n">
        <v>53.32</v>
      </c>
      <c r="G238" t="n">
        <v>118.49</v>
      </c>
      <c r="H238" t="n">
        <v>1.42</v>
      </c>
      <c r="I238" t="n">
        <v>27</v>
      </c>
      <c r="J238" t="n">
        <v>326.75</v>
      </c>
      <c r="K238" t="n">
        <v>60.56</v>
      </c>
      <c r="L238" t="n">
        <v>26</v>
      </c>
      <c r="M238" t="n">
        <v>25</v>
      </c>
      <c r="N238" t="n">
        <v>100.2</v>
      </c>
      <c r="O238" t="n">
        <v>40533.46</v>
      </c>
      <c r="P238" t="n">
        <v>910.98</v>
      </c>
      <c r="Q238" t="n">
        <v>1367.21</v>
      </c>
      <c r="R238" t="n">
        <v>130.62</v>
      </c>
      <c r="S238" t="n">
        <v>104.26</v>
      </c>
      <c r="T238" t="n">
        <v>12230.38</v>
      </c>
      <c r="U238" t="n">
        <v>0.8</v>
      </c>
      <c r="V238" t="n">
        <v>0.9</v>
      </c>
      <c r="W238" t="n">
        <v>20.69</v>
      </c>
      <c r="X238" t="n">
        <v>0.74</v>
      </c>
      <c r="Y238" t="n">
        <v>1</v>
      </c>
      <c r="Z238" t="n">
        <v>10</v>
      </c>
    </row>
    <row r="239">
      <c r="A239" t="n">
        <v>101</v>
      </c>
      <c r="B239" t="n">
        <v>140</v>
      </c>
      <c r="C239" t="inlineStr">
        <is>
          <t xml:space="preserve">CONCLUIDO	</t>
        </is>
      </c>
      <c r="D239" t="n">
        <v>1.7379</v>
      </c>
      <c r="E239" t="n">
        <v>57.54</v>
      </c>
      <c r="F239" t="n">
        <v>53.28</v>
      </c>
      <c r="G239" t="n">
        <v>122.96</v>
      </c>
      <c r="H239" t="n">
        <v>1.43</v>
      </c>
      <c r="I239" t="n">
        <v>26</v>
      </c>
      <c r="J239" t="n">
        <v>327.33</v>
      </c>
      <c r="K239" t="n">
        <v>60.56</v>
      </c>
      <c r="L239" t="n">
        <v>26.25</v>
      </c>
      <c r="M239" t="n">
        <v>24</v>
      </c>
      <c r="N239" t="n">
        <v>100.52</v>
      </c>
      <c r="O239" t="n">
        <v>40604.94</v>
      </c>
      <c r="P239" t="n">
        <v>911.2</v>
      </c>
      <c r="Q239" t="n">
        <v>1367.2</v>
      </c>
      <c r="R239" t="n">
        <v>129.54</v>
      </c>
      <c r="S239" t="n">
        <v>104.26</v>
      </c>
      <c r="T239" t="n">
        <v>11697.51</v>
      </c>
      <c r="U239" t="n">
        <v>0.8</v>
      </c>
      <c r="V239" t="n">
        <v>0.9</v>
      </c>
      <c r="W239" t="n">
        <v>20.68</v>
      </c>
      <c r="X239" t="n">
        <v>0.71</v>
      </c>
      <c r="Y239" t="n">
        <v>1</v>
      </c>
      <c r="Z239" t="n">
        <v>10</v>
      </c>
    </row>
    <row r="240">
      <c r="A240" t="n">
        <v>102</v>
      </c>
      <c r="B240" t="n">
        <v>140</v>
      </c>
      <c r="C240" t="inlineStr">
        <is>
          <t xml:space="preserve">CONCLUIDO	</t>
        </is>
      </c>
      <c r="D240" t="n">
        <v>1.7376</v>
      </c>
      <c r="E240" t="n">
        <v>57.55</v>
      </c>
      <c r="F240" t="n">
        <v>53.29</v>
      </c>
      <c r="G240" t="n">
        <v>122.98</v>
      </c>
      <c r="H240" t="n">
        <v>1.44</v>
      </c>
      <c r="I240" t="n">
        <v>26</v>
      </c>
      <c r="J240" t="n">
        <v>327.91</v>
      </c>
      <c r="K240" t="n">
        <v>60.56</v>
      </c>
      <c r="L240" t="n">
        <v>26.5</v>
      </c>
      <c r="M240" t="n">
        <v>24</v>
      </c>
      <c r="N240" t="n">
        <v>100.86</v>
      </c>
      <c r="O240" t="n">
        <v>40676.58</v>
      </c>
      <c r="P240" t="n">
        <v>912.0700000000001</v>
      </c>
      <c r="Q240" t="n">
        <v>1367.23</v>
      </c>
      <c r="R240" t="n">
        <v>129.79</v>
      </c>
      <c r="S240" t="n">
        <v>104.26</v>
      </c>
      <c r="T240" t="n">
        <v>11819.24</v>
      </c>
      <c r="U240" t="n">
        <v>0.8</v>
      </c>
      <c r="V240" t="n">
        <v>0.9</v>
      </c>
      <c r="W240" t="n">
        <v>20.68</v>
      </c>
      <c r="X240" t="n">
        <v>0.71</v>
      </c>
      <c r="Y240" t="n">
        <v>1</v>
      </c>
      <c r="Z240" t="n">
        <v>10</v>
      </c>
    </row>
    <row r="241">
      <c r="A241" t="n">
        <v>103</v>
      </c>
      <c r="B241" t="n">
        <v>140</v>
      </c>
      <c r="C241" t="inlineStr">
        <is>
          <t xml:space="preserve">CONCLUIDO	</t>
        </is>
      </c>
      <c r="D241" t="n">
        <v>1.7378</v>
      </c>
      <c r="E241" t="n">
        <v>57.54</v>
      </c>
      <c r="F241" t="n">
        <v>53.29</v>
      </c>
      <c r="G241" t="n">
        <v>122.97</v>
      </c>
      <c r="H241" t="n">
        <v>1.45</v>
      </c>
      <c r="I241" t="n">
        <v>26</v>
      </c>
      <c r="J241" t="n">
        <v>328.49</v>
      </c>
      <c r="K241" t="n">
        <v>60.56</v>
      </c>
      <c r="L241" t="n">
        <v>26.75</v>
      </c>
      <c r="M241" t="n">
        <v>24</v>
      </c>
      <c r="N241" t="n">
        <v>101.19</v>
      </c>
      <c r="O241" t="n">
        <v>40748.37</v>
      </c>
      <c r="P241" t="n">
        <v>911.51</v>
      </c>
      <c r="Q241" t="n">
        <v>1367.34</v>
      </c>
      <c r="R241" t="n">
        <v>129.44</v>
      </c>
      <c r="S241" t="n">
        <v>104.26</v>
      </c>
      <c r="T241" t="n">
        <v>11644.35</v>
      </c>
      <c r="U241" t="n">
        <v>0.8100000000000001</v>
      </c>
      <c r="V241" t="n">
        <v>0.9</v>
      </c>
      <c r="W241" t="n">
        <v>20.69</v>
      </c>
      <c r="X241" t="n">
        <v>0.71</v>
      </c>
      <c r="Y241" t="n">
        <v>1</v>
      </c>
      <c r="Z241" t="n">
        <v>10</v>
      </c>
    </row>
    <row r="242">
      <c r="A242" t="n">
        <v>104</v>
      </c>
      <c r="B242" t="n">
        <v>140</v>
      </c>
      <c r="C242" t="inlineStr">
        <is>
          <t xml:space="preserve">CONCLUIDO	</t>
        </is>
      </c>
      <c r="D242" t="n">
        <v>1.7369</v>
      </c>
      <c r="E242" t="n">
        <v>57.57</v>
      </c>
      <c r="F242" t="n">
        <v>53.31</v>
      </c>
      <c r="G242" t="n">
        <v>123.03</v>
      </c>
      <c r="H242" t="n">
        <v>1.46</v>
      </c>
      <c r="I242" t="n">
        <v>26</v>
      </c>
      <c r="J242" t="n">
        <v>329.08</v>
      </c>
      <c r="K242" t="n">
        <v>60.56</v>
      </c>
      <c r="L242" t="n">
        <v>27</v>
      </c>
      <c r="M242" t="n">
        <v>24</v>
      </c>
      <c r="N242" t="n">
        <v>101.52</v>
      </c>
      <c r="O242" t="n">
        <v>40820.32</v>
      </c>
      <c r="P242" t="n">
        <v>911.25</v>
      </c>
      <c r="Q242" t="n">
        <v>1367.17</v>
      </c>
      <c r="R242" t="n">
        <v>130.22</v>
      </c>
      <c r="S242" t="n">
        <v>104.26</v>
      </c>
      <c r="T242" t="n">
        <v>12037.24</v>
      </c>
      <c r="U242" t="n">
        <v>0.8</v>
      </c>
      <c r="V242" t="n">
        <v>0.9</v>
      </c>
      <c r="W242" t="n">
        <v>20.7</v>
      </c>
      <c r="X242" t="n">
        <v>0.74</v>
      </c>
      <c r="Y242" t="n">
        <v>1</v>
      </c>
      <c r="Z242" t="n">
        <v>10</v>
      </c>
    </row>
    <row r="243">
      <c r="A243" t="n">
        <v>105</v>
      </c>
      <c r="B243" t="n">
        <v>140</v>
      </c>
      <c r="C243" t="inlineStr">
        <is>
          <t xml:space="preserve">CONCLUIDO	</t>
        </is>
      </c>
      <c r="D243" t="n">
        <v>1.7398</v>
      </c>
      <c r="E243" t="n">
        <v>57.48</v>
      </c>
      <c r="F243" t="n">
        <v>53.27</v>
      </c>
      <c r="G243" t="n">
        <v>127.85</v>
      </c>
      <c r="H243" t="n">
        <v>1.47</v>
      </c>
      <c r="I243" t="n">
        <v>25</v>
      </c>
      <c r="J243" t="n">
        <v>329.66</v>
      </c>
      <c r="K243" t="n">
        <v>60.56</v>
      </c>
      <c r="L243" t="n">
        <v>27.25</v>
      </c>
      <c r="M243" t="n">
        <v>23</v>
      </c>
      <c r="N243" t="n">
        <v>101.86</v>
      </c>
      <c r="O243" t="n">
        <v>40892.44</v>
      </c>
      <c r="P243" t="n">
        <v>910.45</v>
      </c>
      <c r="Q243" t="n">
        <v>1367.27</v>
      </c>
      <c r="R243" t="n">
        <v>128.99</v>
      </c>
      <c r="S243" t="n">
        <v>104.26</v>
      </c>
      <c r="T243" t="n">
        <v>11424.5</v>
      </c>
      <c r="U243" t="n">
        <v>0.8100000000000001</v>
      </c>
      <c r="V243" t="n">
        <v>0.9</v>
      </c>
      <c r="W243" t="n">
        <v>20.69</v>
      </c>
      <c r="X243" t="n">
        <v>0.6899999999999999</v>
      </c>
      <c r="Y243" t="n">
        <v>1</v>
      </c>
      <c r="Z243" t="n">
        <v>10</v>
      </c>
    </row>
    <row r="244">
      <c r="A244" t="n">
        <v>106</v>
      </c>
      <c r="B244" t="n">
        <v>140</v>
      </c>
      <c r="C244" t="inlineStr">
        <is>
          <t xml:space="preserve">CONCLUIDO	</t>
        </is>
      </c>
      <c r="D244" t="n">
        <v>1.7404</v>
      </c>
      <c r="E244" t="n">
        <v>57.46</v>
      </c>
      <c r="F244" t="n">
        <v>53.25</v>
      </c>
      <c r="G244" t="n">
        <v>127.81</v>
      </c>
      <c r="H244" t="n">
        <v>1.48</v>
      </c>
      <c r="I244" t="n">
        <v>25</v>
      </c>
      <c r="J244" t="n">
        <v>330.25</v>
      </c>
      <c r="K244" t="n">
        <v>60.56</v>
      </c>
      <c r="L244" t="n">
        <v>27.5</v>
      </c>
      <c r="M244" t="n">
        <v>23</v>
      </c>
      <c r="N244" t="n">
        <v>102.19</v>
      </c>
      <c r="O244" t="n">
        <v>40964.71</v>
      </c>
      <c r="P244" t="n">
        <v>910.97</v>
      </c>
      <c r="Q244" t="n">
        <v>1367.18</v>
      </c>
      <c r="R244" t="n">
        <v>128.79</v>
      </c>
      <c r="S244" t="n">
        <v>104.26</v>
      </c>
      <c r="T244" t="n">
        <v>11327.33</v>
      </c>
      <c r="U244" t="n">
        <v>0.8100000000000001</v>
      </c>
      <c r="V244" t="n">
        <v>0.9</v>
      </c>
      <c r="W244" t="n">
        <v>20.68</v>
      </c>
      <c r="X244" t="n">
        <v>0.68</v>
      </c>
      <c r="Y244" t="n">
        <v>1</v>
      </c>
      <c r="Z244" t="n">
        <v>10</v>
      </c>
    </row>
    <row r="245">
      <c r="A245" t="n">
        <v>107</v>
      </c>
      <c r="B245" t="n">
        <v>140</v>
      </c>
      <c r="C245" t="inlineStr">
        <is>
          <t xml:space="preserve">CONCLUIDO	</t>
        </is>
      </c>
      <c r="D245" t="n">
        <v>1.7399</v>
      </c>
      <c r="E245" t="n">
        <v>57.47</v>
      </c>
      <c r="F245" t="n">
        <v>53.27</v>
      </c>
      <c r="G245" t="n">
        <v>127.84</v>
      </c>
      <c r="H245" t="n">
        <v>1.49</v>
      </c>
      <c r="I245" t="n">
        <v>25</v>
      </c>
      <c r="J245" t="n">
        <v>330.83</v>
      </c>
      <c r="K245" t="n">
        <v>60.56</v>
      </c>
      <c r="L245" t="n">
        <v>27.75</v>
      </c>
      <c r="M245" t="n">
        <v>23</v>
      </c>
      <c r="N245" t="n">
        <v>102.53</v>
      </c>
      <c r="O245" t="n">
        <v>41037.15</v>
      </c>
      <c r="P245" t="n">
        <v>911.76</v>
      </c>
      <c r="Q245" t="n">
        <v>1367.22</v>
      </c>
      <c r="R245" t="n">
        <v>128.98</v>
      </c>
      <c r="S245" t="n">
        <v>104.26</v>
      </c>
      <c r="T245" t="n">
        <v>11421.4</v>
      </c>
      <c r="U245" t="n">
        <v>0.8100000000000001</v>
      </c>
      <c r="V245" t="n">
        <v>0.9</v>
      </c>
      <c r="W245" t="n">
        <v>20.68</v>
      </c>
      <c r="X245" t="n">
        <v>0.6899999999999999</v>
      </c>
      <c r="Y245" t="n">
        <v>1</v>
      </c>
      <c r="Z245" t="n">
        <v>10</v>
      </c>
    </row>
    <row r="246">
      <c r="A246" t="n">
        <v>108</v>
      </c>
      <c r="B246" t="n">
        <v>140</v>
      </c>
      <c r="C246" t="inlineStr">
        <is>
          <t xml:space="preserve">CONCLUIDO	</t>
        </is>
      </c>
      <c r="D246" t="n">
        <v>1.74</v>
      </c>
      <c r="E246" t="n">
        <v>57.47</v>
      </c>
      <c r="F246" t="n">
        <v>53.27</v>
      </c>
      <c r="G246" t="n">
        <v>127.84</v>
      </c>
      <c r="H246" t="n">
        <v>1.51</v>
      </c>
      <c r="I246" t="n">
        <v>25</v>
      </c>
      <c r="J246" t="n">
        <v>331.42</v>
      </c>
      <c r="K246" t="n">
        <v>60.56</v>
      </c>
      <c r="L246" t="n">
        <v>28</v>
      </c>
      <c r="M246" t="n">
        <v>23</v>
      </c>
      <c r="N246" t="n">
        <v>102.87</v>
      </c>
      <c r="O246" t="n">
        <v>41109.75</v>
      </c>
      <c r="P246" t="n">
        <v>909.97</v>
      </c>
      <c r="Q246" t="n">
        <v>1367.2</v>
      </c>
      <c r="R246" t="n">
        <v>128.91</v>
      </c>
      <c r="S246" t="n">
        <v>104.26</v>
      </c>
      <c r="T246" t="n">
        <v>11387.51</v>
      </c>
      <c r="U246" t="n">
        <v>0.8100000000000001</v>
      </c>
      <c r="V246" t="n">
        <v>0.9</v>
      </c>
      <c r="W246" t="n">
        <v>20.68</v>
      </c>
      <c r="X246" t="n">
        <v>0.6899999999999999</v>
      </c>
      <c r="Y246" t="n">
        <v>1</v>
      </c>
      <c r="Z246" t="n">
        <v>10</v>
      </c>
    </row>
    <row r="247">
      <c r="A247" t="n">
        <v>109</v>
      </c>
      <c r="B247" t="n">
        <v>140</v>
      </c>
      <c r="C247" t="inlineStr">
        <is>
          <t xml:space="preserve">CONCLUIDO	</t>
        </is>
      </c>
      <c r="D247" t="n">
        <v>1.7427</v>
      </c>
      <c r="E247" t="n">
        <v>57.38</v>
      </c>
      <c r="F247" t="n">
        <v>53.23</v>
      </c>
      <c r="G247" t="n">
        <v>133.07</v>
      </c>
      <c r="H247" t="n">
        <v>1.52</v>
      </c>
      <c r="I247" t="n">
        <v>24</v>
      </c>
      <c r="J247" t="n">
        <v>332.01</v>
      </c>
      <c r="K247" t="n">
        <v>60.56</v>
      </c>
      <c r="L247" t="n">
        <v>28.25</v>
      </c>
      <c r="M247" t="n">
        <v>22</v>
      </c>
      <c r="N247" t="n">
        <v>103.21</v>
      </c>
      <c r="O247" t="n">
        <v>41182.52</v>
      </c>
      <c r="P247" t="n">
        <v>908.01</v>
      </c>
      <c r="Q247" t="n">
        <v>1367.2</v>
      </c>
      <c r="R247" t="n">
        <v>127.83</v>
      </c>
      <c r="S247" t="n">
        <v>104.26</v>
      </c>
      <c r="T247" t="n">
        <v>10849.45</v>
      </c>
      <c r="U247" t="n">
        <v>0.82</v>
      </c>
      <c r="V247" t="n">
        <v>0.9</v>
      </c>
      <c r="W247" t="n">
        <v>20.68</v>
      </c>
      <c r="X247" t="n">
        <v>0.65</v>
      </c>
      <c r="Y247" t="n">
        <v>1</v>
      </c>
      <c r="Z247" t="n">
        <v>10</v>
      </c>
    </row>
    <row r="248">
      <c r="A248" t="n">
        <v>110</v>
      </c>
      <c r="B248" t="n">
        <v>140</v>
      </c>
      <c r="C248" t="inlineStr">
        <is>
          <t xml:space="preserve">CONCLUIDO	</t>
        </is>
      </c>
      <c r="D248" t="n">
        <v>1.7429</v>
      </c>
      <c r="E248" t="n">
        <v>57.38</v>
      </c>
      <c r="F248" t="n">
        <v>53.22</v>
      </c>
      <c r="G248" t="n">
        <v>133.05</v>
      </c>
      <c r="H248" t="n">
        <v>1.53</v>
      </c>
      <c r="I248" t="n">
        <v>24</v>
      </c>
      <c r="J248" t="n">
        <v>332.6</v>
      </c>
      <c r="K248" t="n">
        <v>60.56</v>
      </c>
      <c r="L248" t="n">
        <v>28.5</v>
      </c>
      <c r="M248" t="n">
        <v>22</v>
      </c>
      <c r="N248" t="n">
        <v>103.55</v>
      </c>
      <c r="O248" t="n">
        <v>41255.45</v>
      </c>
      <c r="P248" t="n">
        <v>909.41</v>
      </c>
      <c r="Q248" t="n">
        <v>1367.22</v>
      </c>
      <c r="R248" t="n">
        <v>127.53</v>
      </c>
      <c r="S248" t="n">
        <v>104.26</v>
      </c>
      <c r="T248" t="n">
        <v>10702.38</v>
      </c>
      <c r="U248" t="n">
        <v>0.82</v>
      </c>
      <c r="V248" t="n">
        <v>0.9</v>
      </c>
      <c r="W248" t="n">
        <v>20.68</v>
      </c>
      <c r="X248" t="n">
        <v>0.64</v>
      </c>
      <c r="Y248" t="n">
        <v>1</v>
      </c>
      <c r="Z248" t="n">
        <v>10</v>
      </c>
    </row>
    <row r="249">
      <c r="A249" t="n">
        <v>111</v>
      </c>
      <c r="B249" t="n">
        <v>140</v>
      </c>
      <c r="C249" t="inlineStr">
        <is>
          <t xml:space="preserve">CONCLUIDO	</t>
        </is>
      </c>
      <c r="D249" t="n">
        <v>1.7429</v>
      </c>
      <c r="E249" t="n">
        <v>57.38</v>
      </c>
      <c r="F249" t="n">
        <v>53.22</v>
      </c>
      <c r="G249" t="n">
        <v>133.05</v>
      </c>
      <c r="H249" t="n">
        <v>1.54</v>
      </c>
      <c r="I249" t="n">
        <v>24</v>
      </c>
      <c r="J249" t="n">
        <v>333.2</v>
      </c>
      <c r="K249" t="n">
        <v>60.56</v>
      </c>
      <c r="L249" t="n">
        <v>28.75</v>
      </c>
      <c r="M249" t="n">
        <v>22</v>
      </c>
      <c r="N249" t="n">
        <v>103.89</v>
      </c>
      <c r="O249" t="n">
        <v>41328.54</v>
      </c>
      <c r="P249" t="n">
        <v>909.6799999999999</v>
      </c>
      <c r="Q249" t="n">
        <v>1367.19</v>
      </c>
      <c r="R249" t="n">
        <v>127.58</v>
      </c>
      <c r="S249" t="n">
        <v>104.26</v>
      </c>
      <c r="T249" t="n">
        <v>10727.78</v>
      </c>
      <c r="U249" t="n">
        <v>0.82</v>
      </c>
      <c r="V249" t="n">
        <v>0.9</v>
      </c>
      <c r="W249" t="n">
        <v>20.68</v>
      </c>
      <c r="X249" t="n">
        <v>0.65</v>
      </c>
      <c r="Y249" t="n">
        <v>1</v>
      </c>
      <c r="Z249" t="n">
        <v>10</v>
      </c>
    </row>
    <row r="250">
      <c r="A250" t="n">
        <v>112</v>
      </c>
      <c r="B250" t="n">
        <v>140</v>
      </c>
      <c r="C250" t="inlineStr">
        <is>
          <t xml:space="preserve">CONCLUIDO	</t>
        </is>
      </c>
      <c r="D250" t="n">
        <v>1.7421</v>
      </c>
      <c r="E250" t="n">
        <v>57.4</v>
      </c>
      <c r="F250" t="n">
        <v>53.25</v>
      </c>
      <c r="G250" t="n">
        <v>133.12</v>
      </c>
      <c r="H250" t="n">
        <v>1.55</v>
      </c>
      <c r="I250" t="n">
        <v>24</v>
      </c>
      <c r="J250" t="n">
        <v>333.79</v>
      </c>
      <c r="K250" t="n">
        <v>60.56</v>
      </c>
      <c r="L250" t="n">
        <v>29</v>
      </c>
      <c r="M250" t="n">
        <v>22</v>
      </c>
      <c r="N250" t="n">
        <v>104.24</v>
      </c>
      <c r="O250" t="n">
        <v>41401.93</v>
      </c>
      <c r="P250" t="n">
        <v>910.63</v>
      </c>
      <c r="Q250" t="n">
        <v>1367.3</v>
      </c>
      <c r="R250" t="n">
        <v>128.26</v>
      </c>
      <c r="S250" t="n">
        <v>104.26</v>
      </c>
      <c r="T250" t="n">
        <v>11065.3</v>
      </c>
      <c r="U250" t="n">
        <v>0.8100000000000001</v>
      </c>
      <c r="V250" t="n">
        <v>0.9</v>
      </c>
      <c r="W250" t="n">
        <v>20.69</v>
      </c>
      <c r="X250" t="n">
        <v>0.67</v>
      </c>
      <c r="Y250" t="n">
        <v>1</v>
      </c>
      <c r="Z250" t="n">
        <v>10</v>
      </c>
    </row>
    <row r="251">
      <c r="A251" t="n">
        <v>113</v>
      </c>
      <c r="B251" t="n">
        <v>140</v>
      </c>
      <c r="C251" t="inlineStr">
        <is>
          <t xml:space="preserve">CONCLUIDO	</t>
        </is>
      </c>
      <c r="D251" t="n">
        <v>1.7419</v>
      </c>
      <c r="E251" t="n">
        <v>57.41</v>
      </c>
      <c r="F251" t="n">
        <v>53.25</v>
      </c>
      <c r="G251" t="n">
        <v>133.14</v>
      </c>
      <c r="H251" t="n">
        <v>1.56</v>
      </c>
      <c r="I251" t="n">
        <v>24</v>
      </c>
      <c r="J251" t="n">
        <v>334.39</v>
      </c>
      <c r="K251" t="n">
        <v>60.56</v>
      </c>
      <c r="L251" t="n">
        <v>29.25</v>
      </c>
      <c r="M251" t="n">
        <v>22</v>
      </c>
      <c r="N251" t="n">
        <v>104.58</v>
      </c>
      <c r="O251" t="n">
        <v>41475.37</v>
      </c>
      <c r="P251" t="n">
        <v>911.16</v>
      </c>
      <c r="Q251" t="n">
        <v>1367.22</v>
      </c>
      <c r="R251" t="n">
        <v>128.46</v>
      </c>
      <c r="S251" t="n">
        <v>104.26</v>
      </c>
      <c r="T251" t="n">
        <v>11164.99</v>
      </c>
      <c r="U251" t="n">
        <v>0.8100000000000001</v>
      </c>
      <c r="V251" t="n">
        <v>0.9</v>
      </c>
      <c r="W251" t="n">
        <v>20.69</v>
      </c>
      <c r="X251" t="n">
        <v>0.68</v>
      </c>
      <c r="Y251" t="n">
        <v>1</v>
      </c>
      <c r="Z251" t="n">
        <v>10</v>
      </c>
    </row>
    <row r="252">
      <c r="A252" t="n">
        <v>114</v>
      </c>
      <c r="B252" t="n">
        <v>140</v>
      </c>
      <c r="C252" t="inlineStr">
        <is>
          <t xml:space="preserve">CONCLUIDO	</t>
        </is>
      </c>
      <c r="D252" t="n">
        <v>1.7424</v>
      </c>
      <c r="E252" t="n">
        <v>57.39</v>
      </c>
      <c r="F252" t="n">
        <v>53.24</v>
      </c>
      <c r="G252" t="n">
        <v>133.1</v>
      </c>
      <c r="H252" t="n">
        <v>1.57</v>
      </c>
      <c r="I252" t="n">
        <v>24</v>
      </c>
      <c r="J252" t="n">
        <v>334.98</v>
      </c>
      <c r="K252" t="n">
        <v>60.56</v>
      </c>
      <c r="L252" t="n">
        <v>29.5</v>
      </c>
      <c r="M252" t="n">
        <v>22</v>
      </c>
      <c r="N252" t="n">
        <v>104.93</v>
      </c>
      <c r="O252" t="n">
        <v>41548.98</v>
      </c>
      <c r="P252" t="n">
        <v>909.39</v>
      </c>
      <c r="Q252" t="n">
        <v>1367.22</v>
      </c>
      <c r="R252" t="n">
        <v>128.06</v>
      </c>
      <c r="S252" t="n">
        <v>104.26</v>
      </c>
      <c r="T252" t="n">
        <v>10968.19</v>
      </c>
      <c r="U252" t="n">
        <v>0.8100000000000001</v>
      </c>
      <c r="V252" t="n">
        <v>0.9</v>
      </c>
      <c r="W252" t="n">
        <v>20.68</v>
      </c>
      <c r="X252" t="n">
        <v>0.66</v>
      </c>
      <c r="Y252" t="n">
        <v>1</v>
      </c>
      <c r="Z252" t="n">
        <v>10</v>
      </c>
    </row>
    <row r="253">
      <c r="A253" t="n">
        <v>115</v>
      </c>
      <c r="B253" t="n">
        <v>140</v>
      </c>
      <c r="C253" t="inlineStr">
        <is>
          <t xml:space="preserve">CONCLUIDO	</t>
        </is>
      </c>
      <c r="D253" t="n">
        <v>1.7451</v>
      </c>
      <c r="E253" t="n">
        <v>57.3</v>
      </c>
      <c r="F253" t="n">
        <v>53.2</v>
      </c>
      <c r="G253" t="n">
        <v>138.79</v>
      </c>
      <c r="H253" t="n">
        <v>1.58</v>
      </c>
      <c r="I253" t="n">
        <v>23</v>
      </c>
      <c r="J253" t="n">
        <v>335.58</v>
      </c>
      <c r="K253" t="n">
        <v>60.56</v>
      </c>
      <c r="L253" t="n">
        <v>29.75</v>
      </c>
      <c r="M253" t="n">
        <v>21</v>
      </c>
      <c r="N253" t="n">
        <v>105.28</v>
      </c>
      <c r="O253" t="n">
        <v>41622.76</v>
      </c>
      <c r="P253" t="n">
        <v>909.8</v>
      </c>
      <c r="Q253" t="n">
        <v>1367.29</v>
      </c>
      <c r="R253" t="n">
        <v>126.86</v>
      </c>
      <c r="S253" t="n">
        <v>104.26</v>
      </c>
      <c r="T253" t="n">
        <v>10371.83</v>
      </c>
      <c r="U253" t="n">
        <v>0.82</v>
      </c>
      <c r="V253" t="n">
        <v>0.9</v>
      </c>
      <c r="W253" t="n">
        <v>20.68</v>
      </c>
      <c r="X253" t="n">
        <v>0.62</v>
      </c>
      <c r="Y253" t="n">
        <v>1</v>
      </c>
      <c r="Z253" t="n">
        <v>10</v>
      </c>
    </row>
    <row r="254">
      <c r="A254" t="n">
        <v>116</v>
      </c>
      <c r="B254" t="n">
        <v>140</v>
      </c>
      <c r="C254" t="inlineStr">
        <is>
          <t xml:space="preserve">CONCLUIDO	</t>
        </is>
      </c>
      <c r="D254" t="n">
        <v>1.7446</v>
      </c>
      <c r="E254" t="n">
        <v>57.32</v>
      </c>
      <c r="F254" t="n">
        <v>53.22</v>
      </c>
      <c r="G254" t="n">
        <v>138.83</v>
      </c>
      <c r="H254" t="n">
        <v>1.59</v>
      </c>
      <c r="I254" t="n">
        <v>23</v>
      </c>
      <c r="J254" t="n">
        <v>336.18</v>
      </c>
      <c r="K254" t="n">
        <v>60.56</v>
      </c>
      <c r="L254" t="n">
        <v>30</v>
      </c>
      <c r="M254" t="n">
        <v>21</v>
      </c>
      <c r="N254" t="n">
        <v>105.63</v>
      </c>
      <c r="O254" t="n">
        <v>41696.71</v>
      </c>
      <c r="P254" t="n">
        <v>910.11</v>
      </c>
      <c r="Q254" t="n">
        <v>1367.17</v>
      </c>
      <c r="R254" t="n">
        <v>127.44</v>
      </c>
      <c r="S254" t="n">
        <v>104.26</v>
      </c>
      <c r="T254" t="n">
        <v>10658.79</v>
      </c>
      <c r="U254" t="n">
        <v>0.82</v>
      </c>
      <c r="V254" t="n">
        <v>0.9</v>
      </c>
      <c r="W254" t="n">
        <v>20.68</v>
      </c>
      <c r="X254" t="n">
        <v>0.64</v>
      </c>
      <c r="Y254" t="n">
        <v>1</v>
      </c>
      <c r="Z254" t="n">
        <v>10</v>
      </c>
    </row>
    <row r="255">
      <c r="A255" t="n">
        <v>117</v>
      </c>
      <c r="B255" t="n">
        <v>140</v>
      </c>
      <c r="C255" t="inlineStr">
        <is>
          <t xml:space="preserve">CONCLUIDO	</t>
        </is>
      </c>
      <c r="D255" t="n">
        <v>1.745</v>
      </c>
      <c r="E255" t="n">
        <v>57.31</v>
      </c>
      <c r="F255" t="n">
        <v>53.2</v>
      </c>
      <c r="G255" t="n">
        <v>138.8</v>
      </c>
      <c r="H255" t="n">
        <v>1.6</v>
      </c>
      <c r="I255" t="n">
        <v>23</v>
      </c>
      <c r="J255" t="n">
        <v>336.78</v>
      </c>
      <c r="K255" t="n">
        <v>60.56</v>
      </c>
      <c r="L255" t="n">
        <v>30.25</v>
      </c>
      <c r="M255" t="n">
        <v>21</v>
      </c>
      <c r="N255" t="n">
        <v>105.98</v>
      </c>
      <c r="O255" t="n">
        <v>41770.83</v>
      </c>
      <c r="P255" t="n">
        <v>909.74</v>
      </c>
      <c r="Q255" t="n">
        <v>1367.23</v>
      </c>
      <c r="R255" t="n">
        <v>127.1</v>
      </c>
      <c r="S255" t="n">
        <v>104.26</v>
      </c>
      <c r="T255" t="n">
        <v>10491.17</v>
      </c>
      <c r="U255" t="n">
        <v>0.82</v>
      </c>
      <c r="V255" t="n">
        <v>0.9</v>
      </c>
      <c r="W255" t="n">
        <v>20.68</v>
      </c>
      <c r="X255" t="n">
        <v>0.63</v>
      </c>
      <c r="Y255" t="n">
        <v>1</v>
      </c>
      <c r="Z255" t="n">
        <v>10</v>
      </c>
    </row>
    <row r="256">
      <c r="A256" t="n">
        <v>118</v>
      </c>
      <c r="B256" t="n">
        <v>140</v>
      </c>
      <c r="C256" t="inlineStr">
        <is>
          <t xml:space="preserve">CONCLUIDO	</t>
        </is>
      </c>
      <c r="D256" t="n">
        <v>1.7444</v>
      </c>
      <c r="E256" t="n">
        <v>57.33</v>
      </c>
      <c r="F256" t="n">
        <v>53.23</v>
      </c>
      <c r="G256" t="n">
        <v>138.85</v>
      </c>
      <c r="H256" t="n">
        <v>1.61</v>
      </c>
      <c r="I256" t="n">
        <v>23</v>
      </c>
      <c r="J256" t="n">
        <v>337.39</v>
      </c>
      <c r="K256" t="n">
        <v>60.56</v>
      </c>
      <c r="L256" t="n">
        <v>30.5</v>
      </c>
      <c r="M256" t="n">
        <v>21</v>
      </c>
      <c r="N256" t="n">
        <v>106.33</v>
      </c>
      <c r="O256" t="n">
        <v>41845.13</v>
      </c>
      <c r="P256" t="n">
        <v>910.04</v>
      </c>
      <c r="Q256" t="n">
        <v>1367.17</v>
      </c>
      <c r="R256" t="n">
        <v>127.65</v>
      </c>
      <c r="S256" t="n">
        <v>104.26</v>
      </c>
      <c r="T256" t="n">
        <v>10765.37</v>
      </c>
      <c r="U256" t="n">
        <v>0.82</v>
      </c>
      <c r="V256" t="n">
        <v>0.9</v>
      </c>
      <c r="W256" t="n">
        <v>20.68</v>
      </c>
      <c r="X256" t="n">
        <v>0.65</v>
      </c>
      <c r="Y256" t="n">
        <v>1</v>
      </c>
      <c r="Z256" t="n">
        <v>10</v>
      </c>
    </row>
    <row r="257">
      <c r="A257" t="n">
        <v>119</v>
      </c>
      <c r="B257" t="n">
        <v>140</v>
      </c>
      <c r="C257" t="inlineStr">
        <is>
          <t xml:space="preserve">CONCLUIDO	</t>
        </is>
      </c>
      <c r="D257" t="n">
        <v>1.7441</v>
      </c>
      <c r="E257" t="n">
        <v>57.34</v>
      </c>
      <c r="F257" t="n">
        <v>53.23</v>
      </c>
      <c r="G257" t="n">
        <v>138.87</v>
      </c>
      <c r="H257" t="n">
        <v>1.62</v>
      </c>
      <c r="I257" t="n">
        <v>23</v>
      </c>
      <c r="J257" t="n">
        <v>337.99</v>
      </c>
      <c r="K257" t="n">
        <v>60.56</v>
      </c>
      <c r="L257" t="n">
        <v>30.75</v>
      </c>
      <c r="M257" t="n">
        <v>21</v>
      </c>
      <c r="N257" t="n">
        <v>106.68</v>
      </c>
      <c r="O257" t="n">
        <v>41919.61</v>
      </c>
      <c r="P257" t="n">
        <v>909.13</v>
      </c>
      <c r="Q257" t="n">
        <v>1367.2</v>
      </c>
      <c r="R257" t="n">
        <v>127.97</v>
      </c>
      <c r="S257" t="n">
        <v>104.26</v>
      </c>
      <c r="T257" t="n">
        <v>10925.2</v>
      </c>
      <c r="U257" t="n">
        <v>0.8100000000000001</v>
      </c>
      <c r="V257" t="n">
        <v>0.9</v>
      </c>
      <c r="W257" t="n">
        <v>20.68</v>
      </c>
      <c r="X257" t="n">
        <v>0.66</v>
      </c>
      <c r="Y257" t="n">
        <v>1</v>
      </c>
      <c r="Z257" t="n">
        <v>10</v>
      </c>
    </row>
    <row r="258">
      <c r="A258" t="n">
        <v>120</v>
      </c>
      <c r="B258" t="n">
        <v>140</v>
      </c>
      <c r="C258" t="inlineStr">
        <is>
          <t xml:space="preserve">CONCLUIDO	</t>
        </is>
      </c>
      <c r="D258" t="n">
        <v>1.7475</v>
      </c>
      <c r="E258" t="n">
        <v>57.22</v>
      </c>
      <c r="F258" t="n">
        <v>53.17</v>
      </c>
      <c r="G258" t="n">
        <v>145.02</v>
      </c>
      <c r="H258" t="n">
        <v>1.63</v>
      </c>
      <c r="I258" t="n">
        <v>22</v>
      </c>
      <c r="J258" t="n">
        <v>338.59</v>
      </c>
      <c r="K258" t="n">
        <v>60.56</v>
      </c>
      <c r="L258" t="n">
        <v>31</v>
      </c>
      <c r="M258" t="n">
        <v>20</v>
      </c>
      <c r="N258" t="n">
        <v>107.04</v>
      </c>
      <c r="O258" t="n">
        <v>41994.26</v>
      </c>
      <c r="P258" t="n">
        <v>907.87</v>
      </c>
      <c r="Q258" t="n">
        <v>1367.21</v>
      </c>
      <c r="R258" t="n">
        <v>125.92</v>
      </c>
      <c r="S258" t="n">
        <v>104.26</v>
      </c>
      <c r="T258" t="n">
        <v>9908.360000000001</v>
      </c>
      <c r="U258" t="n">
        <v>0.83</v>
      </c>
      <c r="V258" t="n">
        <v>0.9</v>
      </c>
      <c r="W258" t="n">
        <v>20.68</v>
      </c>
      <c r="X258" t="n">
        <v>0.6</v>
      </c>
      <c r="Y258" t="n">
        <v>1</v>
      </c>
      <c r="Z258" t="n">
        <v>10</v>
      </c>
    </row>
    <row r="259">
      <c r="A259" t="n">
        <v>121</v>
      </c>
      <c r="B259" t="n">
        <v>140</v>
      </c>
      <c r="C259" t="inlineStr">
        <is>
          <t xml:space="preserve">CONCLUIDO	</t>
        </is>
      </c>
      <c r="D259" t="n">
        <v>1.7479</v>
      </c>
      <c r="E259" t="n">
        <v>57.21</v>
      </c>
      <c r="F259" t="n">
        <v>53.16</v>
      </c>
      <c r="G259" t="n">
        <v>144.98</v>
      </c>
      <c r="H259" t="n">
        <v>1.64</v>
      </c>
      <c r="I259" t="n">
        <v>22</v>
      </c>
      <c r="J259" t="n">
        <v>339.2</v>
      </c>
      <c r="K259" t="n">
        <v>60.56</v>
      </c>
      <c r="L259" t="n">
        <v>31.25</v>
      </c>
      <c r="M259" t="n">
        <v>20</v>
      </c>
      <c r="N259" t="n">
        <v>107.4</v>
      </c>
      <c r="O259" t="n">
        <v>42069.09</v>
      </c>
      <c r="P259" t="n">
        <v>908.67</v>
      </c>
      <c r="Q259" t="n">
        <v>1367.21</v>
      </c>
      <c r="R259" t="n">
        <v>125.37</v>
      </c>
      <c r="S259" t="n">
        <v>104.26</v>
      </c>
      <c r="T259" t="n">
        <v>9629.68</v>
      </c>
      <c r="U259" t="n">
        <v>0.83</v>
      </c>
      <c r="V259" t="n">
        <v>0.9</v>
      </c>
      <c r="W259" t="n">
        <v>20.68</v>
      </c>
      <c r="X259" t="n">
        <v>0.58</v>
      </c>
      <c r="Y259" t="n">
        <v>1</v>
      </c>
      <c r="Z259" t="n">
        <v>10</v>
      </c>
    </row>
    <row r="260">
      <c r="A260" t="n">
        <v>122</v>
      </c>
      <c r="B260" t="n">
        <v>140</v>
      </c>
      <c r="C260" t="inlineStr">
        <is>
          <t xml:space="preserve">CONCLUIDO	</t>
        </is>
      </c>
      <c r="D260" t="n">
        <v>1.7478</v>
      </c>
      <c r="E260" t="n">
        <v>57.21</v>
      </c>
      <c r="F260" t="n">
        <v>53.16</v>
      </c>
      <c r="G260" t="n">
        <v>144.99</v>
      </c>
      <c r="H260" t="n">
        <v>1.65</v>
      </c>
      <c r="I260" t="n">
        <v>22</v>
      </c>
      <c r="J260" t="n">
        <v>339.81</v>
      </c>
      <c r="K260" t="n">
        <v>60.56</v>
      </c>
      <c r="L260" t="n">
        <v>31.5</v>
      </c>
      <c r="M260" t="n">
        <v>20</v>
      </c>
      <c r="N260" t="n">
        <v>107.75</v>
      </c>
      <c r="O260" t="n">
        <v>42144.11</v>
      </c>
      <c r="P260" t="n">
        <v>909.24</v>
      </c>
      <c r="Q260" t="n">
        <v>1367.23</v>
      </c>
      <c r="R260" t="n">
        <v>125.52</v>
      </c>
      <c r="S260" t="n">
        <v>104.26</v>
      </c>
      <c r="T260" t="n">
        <v>9707.209999999999</v>
      </c>
      <c r="U260" t="n">
        <v>0.83</v>
      </c>
      <c r="V260" t="n">
        <v>0.9</v>
      </c>
      <c r="W260" t="n">
        <v>20.68</v>
      </c>
      <c r="X260" t="n">
        <v>0.59</v>
      </c>
      <c r="Y260" t="n">
        <v>1</v>
      </c>
      <c r="Z260" t="n">
        <v>10</v>
      </c>
    </row>
    <row r="261">
      <c r="A261" t="n">
        <v>123</v>
      </c>
      <c r="B261" t="n">
        <v>140</v>
      </c>
      <c r="C261" t="inlineStr">
        <is>
          <t xml:space="preserve">CONCLUIDO	</t>
        </is>
      </c>
      <c r="D261" t="n">
        <v>1.7476</v>
      </c>
      <c r="E261" t="n">
        <v>57.22</v>
      </c>
      <c r="F261" t="n">
        <v>53.17</v>
      </c>
      <c r="G261" t="n">
        <v>145.01</v>
      </c>
      <c r="H261" t="n">
        <v>1.66</v>
      </c>
      <c r="I261" t="n">
        <v>22</v>
      </c>
      <c r="J261" t="n">
        <v>340.42</v>
      </c>
      <c r="K261" t="n">
        <v>60.56</v>
      </c>
      <c r="L261" t="n">
        <v>31.75</v>
      </c>
      <c r="M261" t="n">
        <v>20</v>
      </c>
      <c r="N261" t="n">
        <v>108.11</v>
      </c>
      <c r="O261" t="n">
        <v>42219.3</v>
      </c>
      <c r="P261" t="n">
        <v>908.74</v>
      </c>
      <c r="Q261" t="n">
        <v>1367.31</v>
      </c>
      <c r="R261" t="n">
        <v>125.91</v>
      </c>
      <c r="S261" t="n">
        <v>104.26</v>
      </c>
      <c r="T261" t="n">
        <v>9899.059999999999</v>
      </c>
      <c r="U261" t="n">
        <v>0.83</v>
      </c>
      <c r="V261" t="n">
        <v>0.9</v>
      </c>
      <c r="W261" t="n">
        <v>20.68</v>
      </c>
      <c r="X261" t="n">
        <v>0.59</v>
      </c>
      <c r="Y261" t="n">
        <v>1</v>
      </c>
      <c r="Z261" t="n">
        <v>10</v>
      </c>
    </row>
    <row r="262">
      <c r="A262" t="n">
        <v>124</v>
      </c>
      <c r="B262" t="n">
        <v>140</v>
      </c>
      <c r="C262" t="inlineStr">
        <is>
          <t xml:space="preserve">CONCLUIDO	</t>
        </is>
      </c>
      <c r="D262" t="n">
        <v>1.7475</v>
      </c>
      <c r="E262" t="n">
        <v>57.22</v>
      </c>
      <c r="F262" t="n">
        <v>53.17</v>
      </c>
      <c r="G262" t="n">
        <v>145.02</v>
      </c>
      <c r="H262" t="n">
        <v>1.67</v>
      </c>
      <c r="I262" t="n">
        <v>22</v>
      </c>
      <c r="J262" t="n">
        <v>341.03</v>
      </c>
      <c r="K262" t="n">
        <v>60.56</v>
      </c>
      <c r="L262" t="n">
        <v>32</v>
      </c>
      <c r="M262" t="n">
        <v>20</v>
      </c>
      <c r="N262" t="n">
        <v>108.48</v>
      </c>
      <c r="O262" t="n">
        <v>42294.68</v>
      </c>
      <c r="P262" t="n">
        <v>909.03</v>
      </c>
      <c r="Q262" t="n">
        <v>1367.2</v>
      </c>
      <c r="R262" t="n">
        <v>125.88</v>
      </c>
      <c r="S262" t="n">
        <v>104.26</v>
      </c>
      <c r="T262" t="n">
        <v>9887.450000000001</v>
      </c>
      <c r="U262" t="n">
        <v>0.83</v>
      </c>
      <c r="V262" t="n">
        <v>0.9</v>
      </c>
      <c r="W262" t="n">
        <v>20.68</v>
      </c>
      <c r="X262" t="n">
        <v>0.6</v>
      </c>
      <c r="Y262" t="n">
        <v>1</v>
      </c>
      <c r="Z262" t="n">
        <v>10</v>
      </c>
    </row>
    <row r="263">
      <c r="A263" t="n">
        <v>125</v>
      </c>
      <c r="B263" t="n">
        <v>140</v>
      </c>
      <c r="C263" t="inlineStr">
        <is>
          <t xml:space="preserve">CONCLUIDO	</t>
        </is>
      </c>
      <c r="D263" t="n">
        <v>1.7476</v>
      </c>
      <c r="E263" t="n">
        <v>57.22</v>
      </c>
      <c r="F263" t="n">
        <v>53.17</v>
      </c>
      <c r="G263" t="n">
        <v>145.02</v>
      </c>
      <c r="H263" t="n">
        <v>1.68</v>
      </c>
      <c r="I263" t="n">
        <v>22</v>
      </c>
      <c r="J263" t="n">
        <v>341.64</v>
      </c>
      <c r="K263" t="n">
        <v>60.56</v>
      </c>
      <c r="L263" t="n">
        <v>32.25</v>
      </c>
      <c r="M263" t="n">
        <v>20</v>
      </c>
      <c r="N263" t="n">
        <v>108.84</v>
      </c>
      <c r="O263" t="n">
        <v>42370.23</v>
      </c>
      <c r="P263" t="n">
        <v>908.0599999999999</v>
      </c>
      <c r="Q263" t="n">
        <v>1367.2</v>
      </c>
      <c r="R263" t="n">
        <v>125.99</v>
      </c>
      <c r="S263" t="n">
        <v>104.26</v>
      </c>
      <c r="T263" t="n">
        <v>9939.07</v>
      </c>
      <c r="U263" t="n">
        <v>0.83</v>
      </c>
      <c r="V263" t="n">
        <v>0.9</v>
      </c>
      <c r="W263" t="n">
        <v>20.68</v>
      </c>
      <c r="X263" t="n">
        <v>0.6</v>
      </c>
      <c r="Y263" t="n">
        <v>1</v>
      </c>
      <c r="Z263" t="n">
        <v>10</v>
      </c>
    </row>
    <row r="264">
      <c r="A264" t="n">
        <v>126</v>
      </c>
      <c r="B264" t="n">
        <v>140</v>
      </c>
      <c r="C264" t="inlineStr">
        <is>
          <t xml:space="preserve">CONCLUIDO	</t>
        </is>
      </c>
      <c r="D264" t="n">
        <v>1.7498</v>
      </c>
      <c r="E264" t="n">
        <v>57.15</v>
      </c>
      <c r="F264" t="n">
        <v>53.15</v>
      </c>
      <c r="G264" t="n">
        <v>151.86</v>
      </c>
      <c r="H264" t="n">
        <v>1.69</v>
      </c>
      <c r="I264" t="n">
        <v>21</v>
      </c>
      <c r="J264" t="n">
        <v>342.26</v>
      </c>
      <c r="K264" t="n">
        <v>60.56</v>
      </c>
      <c r="L264" t="n">
        <v>32.5</v>
      </c>
      <c r="M264" t="n">
        <v>19</v>
      </c>
      <c r="N264" t="n">
        <v>109.2</v>
      </c>
      <c r="O264" t="n">
        <v>42445.98</v>
      </c>
      <c r="P264" t="n">
        <v>906.9</v>
      </c>
      <c r="Q264" t="n">
        <v>1367.23</v>
      </c>
      <c r="R264" t="n">
        <v>125.24</v>
      </c>
      <c r="S264" t="n">
        <v>104.26</v>
      </c>
      <c r="T264" t="n">
        <v>9571.25</v>
      </c>
      <c r="U264" t="n">
        <v>0.83</v>
      </c>
      <c r="V264" t="n">
        <v>0.9</v>
      </c>
      <c r="W264" t="n">
        <v>20.68</v>
      </c>
      <c r="X264" t="n">
        <v>0.58</v>
      </c>
      <c r="Y264" t="n">
        <v>1</v>
      </c>
      <c r="Z264" t="n">
        <v>10</v>
      </c>
    </row>
    <row r="265">
      <c r="A265" t="n">
        <v>127</v>
      </c>
      <c r="B265" t="n">
        <v>140</v>
      </c>
      <c r="C265" t="inlineStr">
        <is>
          <t xml:space="preserve">CONCLUIDO	</t>
        </is>
      </c>
      <c r="D265" t="n">
        <v>1.7504</v>
      </c>
      <c r="E265" t="n">
        <v>57.13</v>
      </c>
      <c r="F265" t="n">
        <v>53.13</v>
      </c>
      <c r="G265" t="n">
        <v>151.81</v>
      </c>
      <c r="H265" t="n">
        <v>1.7</v>
      </c>
      <c r="I265" t="n">
        <v>21</v>
      </c>
      <c r="J265" t="n">
        <v>342.87</v>
      </c>
      <c r="K265" t="n">
        <v>60.56</v>
      </c>
      <c r="L265" t="n">
        <v>32.75</v>
      </c>
      <c r="M265" t="n">
        <v>19</v>
      </c>
      <c r="N265" t="n">
        <v>109.57</v>
      </c>
      <c r="O265" t="n">
        <v>42521.91</v>
      </c>
      <c r="P265" t="n">
        <v>907.15</v>
      </c>
      <c r="Q265" t="n">
        <v>1367.17</v>
      </c>
      <c r="R265" t="n">
        <v>124.69</v>
      </c>
      <c r="S265" t="n">
        <v>104.26</v>
      </c>
      <c r="T265" t="n">
        <v>9298.049999999999</v>
      </c>
      <c r="U265" t="n">
        <v>0.84</v>
      </c>
      <c r="V265" t="n">
        <v>0.9</v>
      </c>
      <c r="W265" t="n">
        <v>20.68</v>
      </c>
      <c r="X265" t="n">
        <v>0.5600000000000001</v>
      </c>
      <c r="Y265" t="n">
        <v>1</v>
      </c>
      <c r="Z265" t="n">
        <v>10</v>
      </c>
    </row>
    <row r="266">
      <c r="A266" t="n">
        <v>128</v>
      </c>
      <c r="B266" t="n">
        <v>140</v>
      </c>
      <c r="C266" t="inlineStr">
        <is>
          <t xml:space="preserve">CONCLUIDO	</t>
        </is>
      </c>
      <c r="D266" t="n">
        <v>1.7502</v>
      </c>
      <c r="E266" t="n">
        <v>57.14</v>
      </c>
      <c r="F266" t="n">
        <v>53.14</v>
      </c>
      <c r="G266" t="n">
        <v>151.83</v>
      </c>
      <c r="H266" t="n">
        <v>1.71</v>
      </c>
      <c r="I266" t="n">
        <v>21</v>
      </c>
      <c r="J266" t="n">
        <v>343.49</v>
      </c>
      <c r="K266" t="n">
        <v>60.56</v>
      </c>
      <c r="L266" t="n">
        <v>33</v>
      </c>
      <c r="M266" t="n">
        <v>19</v>
      </c>
      <c r="N266" t="n">
        <v>109.94</v>
      </c>
      <c r="O266" t="n">
        <v>42598.03</v>
      </c>
      <c r="P266" t="n">
        <v>907.92</v>
      </c>
      <c r="Q266" t="n">
        <v>1367.21</v>
      </c>
      <c r="R266" t="n">
        <v>124.71</v>
      </c>
      <c r="S266" t="n">
        <v>104.26</v>
      </c>
      <c r="T266" t="n">
        <v>9303.799999999999</v>
      </c>
      <c r="U266" t="n">
        <v>0.84</v>
      </c>
      <c r="V266" t="n">
        <v>0.9</v>
      </c>
      <c r="W266" t="n">
        <v>20.68</v>
      </c>
      <c r="X266" t="n">
        <v>0.5600000000000001</v>
      </c>
      <c r="Y266" t="n">
        <v>1</v>
      </c>
      <c r="Z266" t="n">
        <v>10</v>
      </c>
    </row>
    <row r="267">
      <c r="A267" t="n">
        <v>129</v>
      </c>
      <c r="B267" t="n">
        <v>140</v>
      </c>
      <c r="C267" t="inlineStr">
        <is>
          <t xml:space="preserve">CONCLUIDO	</t>
        </is>
      </c>
      <c r="D267" t="n">
        <v>1.7502</v>
      </c>
      <c r="E267" t="n">
        <v>57.14</v>
      </c>
      <c r="F267" t="n">
        <v>53.14</v>
      </c>
      <c r="G267" t="n">
        <v>151.82</v>
      </c>
      <c r="H267" t="n">
        <v>1.72</v>
      </c>
      <c r="I267" t="n">
        <v>21</v>
      </c>
      <c r="J267" t="n">
        <v>344.11</v>
      </c>
      <c r="K267" t="n">
        <v>60.56</v>
      </c>
      <c r="L267" t="n">
        <v>33.25</v>
      </c>
      <c r="M267" t="n">
        <v>19</v>
      </c>
      <c r="N267" t="n">
        <v>110.3</v>
      </c>
      <c r="O267" t="n">
        <v>42674.47</v>
      </c>
      <c r="P267" t="n">
        <v>908.47</v>
      </c>
      <c r="Q267" t="n">
        <v>1367.24</v>
      </c>
      <c r="R267" t="n">
        <v>124.72</v>
      </c>
      <c r="S267" t="n">
        <v>104.26</v>
      </c>
      <c r="T267" t="n">
        <v>9310.440000000001</v>
      </c>
      <c r="U267" t="n">
        <v>0.84</v>
      </c>
      <c r="V267" t="n">
        <v>0.9</v>
      </c>
      <c r="W267" t="n">
        <v>20.68</v>
      </c>
      <c r="X267" t="n">
        <v>0.5600000000000001</v>
      </c>
      <c r="Y267" t="n">
        <v>1</v>
      </c>
      <c r="Z267" t="n">
        <v>10</v>
      </c>
    </row>
    <row r="268">
      <c r="A268" t="n">
        <v>130</v>
      </c>
      <c r="B268" t="n">
        <v>140</v>
      </c>
      <c r="C268" t="inlineStr">
        <is>
          <t xml:space="preserve">CONCLUIDO	</t>
        </is>
      </c>
      <c r="D268" t="n">
        <v>1.75</v>
      </c>
      <c r="E268" t="n">
        <v>57.14</v>
      </c>
      <c r="F268" t="n">
        <v>53.14</v>
      </c>
      <c r="G268" t="n">
        <v>151.84</v>
      </c>
      <c r="H268" t="n">
        <v>1.73</v>
      </c>
      <c r="I268" t="n">
        <v>21</v>
      </c>
      <c r="J268" t="n">
        <v>344.73</v>
      </c>
      <c r="K268" t="n">
        <v>60.56</v>
      </c>
      <c r="L268" t="n">
        <v>33.5</v>
      </c>
      <c r="M268" t="n">
        <v>19</v>
      </c>
      <c r="N268" t="n">
        <v>110.67</v>
      </c>
      <c r="O268" t="n">
        <v>42750.97</v>
      </c>
      <c r="P268" t="n">
        <v>908.03</v>
      </c>
      <c r="Q268" t="n">
        <v>1367.32</v>
      </c>
      <c r="R268" t="n">
        <v>125.04</v>
      </c>
      <c r="S268" t="n">
        <v>104.26</v>
      </c>
      <c r="T268" t="n">
        <v>9469.629999999999</v>
      </c>
      <c r="U268" t="n">
        <v>0.83</v>
      </c>
      <c r="V268" t="n">
        <v>0.9</v>
      </c>
      <c r="W268" t="n">
        <v>20.67</v>
      </c>
      <c r="X268" t="n">
        <v>0.57</v>
      </c>
      <c r="Y268" t="n">
        <v>1</v>
      </c>
      <c r="Z268" t="n">
        <v>10</v>
      </c>
    </row>
    <row r="269">
      <c r="A269" t="n">
        <v>131</v>
      </c>
      <c r="B269" t="n">
        <v>140</v>
      </c>
      <c r="C269" t="inlineStr">
        <is>
          <t xml:space="preserve">CONCLUIDO	</t>
        </is>
      </c>
      <c r="D269" t="n">
        <v>1.7498</v>
      </c>
      <c r="E269" t="n">
        <v>57.15</v>
      </c>
      <c r="F269" t="n">
        <v>53.15</v>
      </c>
      <c r="G269" t="n">
        <v>151.86</v>
      </c>
      <c r="H269" t="n">
        <v>1.74</v>
      </c>
      <c r="I269" t="n">
        <v>21</v>
      </c>
      <c r="J269" t="n">
        <v>345.35</v>
      </c>
      <c r="K269" t="n">
        <v>60.56</v>
      </c>
      <c r="L269" t="n">
        <v>33.75</v>
      </c>
      <c r="M269" t="n">
        <v>19</v>
      </c>
      <c r="N269" t="n">
        <v>111.05</v>
      </c>
      <c r="O269" t="n">
        <v>42827.67</v>
      </c>
      <c r="P269" t="n">
        <v>907.51</v>
      </c>
      <c r="Q269" t="n">
        <v>1367.18</v>
      </c>
      <c r="R269" t="n">
        <v>125.19</v>
      </c>
      <c r="S269" t="n">
        <v>104.26</v>
      </c>
      <c r="T269" t="n">
        <v>9547.879999999999</v>
      </c>
      <c r="U269" t="n">
        <v>0.83</v>
      </c>
      <c r="V269" t="n">
        <v>0.9</v>
      </c>
      <c r="W269" t="n">
        <v>20.68</v>
      </c>
      <c r="X269" t="n">
        <v>0.58</v>
      </c>
      <c r="Y269" t="n">
        <v>1</v>
      </c>
      <c r="Z269" t="n">
        <v>10</v>
      </c>
    </row>
    <row r="270">
      <c r="A270" t="n">
        <v>132</v>
      </c>
      <c r="B270" t="n">
        <v>140</v>
      </c>
      <c r="C270" t="inlineStr">
        <is>
          <t xml:space="preserve">CONCLUIDO	</t>
        </is>
      </c>
      <c r="D270" t="n">
        <v>1.7503</v>
      </c>
      <c r="E270" t="n">
        <v>57.13</v>
      </c>
      <c r="F270" t="n">
        <v>53.14</v>
      </c>
      <c r="G270" t="n">
        <v>151.82</v>
      </c>
      <c r="H270" t="n">
        <v>1.75</v>
      </c>
      <c r="I270" t="n">
        <v>21</v>
      </c>
      <c r="J270" t="n">
        <v>345.97</v>
      </c>
      <c r="K270" t="n">
        <v>60.56</v>
      </c>
      <c r="L270" t="n">
        <v>34</v>
      </c>
      <c r="M270" t="n">
        <v>19</v>
      </c>
      <c r="N270" t="n">
        <v>111.42</v>
      </c>
      <c r="O270" t="n">
        <v>42904.56</v>
      </c>
      <c r="P270" t="n">
        <v>905.96</v>
      </c>
      <c r="Q270" t="n">
        <v>1367.21</v>
      </c>
      <c r="R270" t="n">
        <v>124.82</v>
      </c>
      <c r="S270" t="n">
        <v>104.26</v>
      </c>
      <c r="T270" t="n">
        <v>9363.4</v>
      </c>
      <c r="U270" t="n">
        <v>0.84</v>
      </c>
      <c r="V270" t="n">
        <v>0.9</v>
      </c>
      <c r="W270" t="n">
        <v>20.67</v>
      </c>
      <c r="X270" t="n">
        <v>0.5600000000000001</v>
      </c>
      <c r="Y270" t="n">
        <v>1</v>
      </c>
      <c r="Z270" t="n">
        <v>10</v>
      </c>
    </row>
    <row r="271">
      <c r="A271" t="n">
        <v>133</v>
      </c>
      <c r="B271" t="n">
        <v>140</v>
      </c>
      <c r="C271" t="inlineStr">
        <is>
          <t xml:space="preserve">CONCLUIDO	</t>
        </is>
      </c>
      <c r="D271" t="n">
        <v>1.7527</v>
      </c>
      <c r="E271" t="n">
        <v>57.05</v>
      </c>
      <c r="F271" t="n">
        <v>53.11</v>
      </c>
      <c r="G271" t="n">
        <v>159.32</v>
      </c>
      <c r="H271" t="n">
        <v>1.76</v>
      </c>
      <c r="I271" t="n">
        <v>20</v>
      </c>
      <c r="J271" t="n">
        <v>346.6</v>
      </c>
      <c r="K271" t="n">
        <v>60.56</v>
      </c>
      <c r="L271" t="n">
        <v>34.25</v>
      </c>
      <c r="M271" t="n">
        <v>18</v>
      </c>
      <c r="N271" t="n">
        <v>111.8</v>
      </c>
      <c r="O271" t="n">
        <v>42981.64</v>
      </c>
      <c r="P271" t="n">
        <v>906.5700000000001</v>
      </c>
      <c r="Q271" t="n">
        <v>1367.2</v>
      </c>
      <c r="R271" t="n">
        <v>123.75</v>
      </c>
      <c r="S271" t="n">
        <v>104.26</v>
      </c>
      <c r="T271" t="n">
        <v>8829.51</v>
      </c>
      <c r="U271" t="n">
        <v>0.84</v>
      </c>
      <c r="V271" t="n">
        <v>0.9</v>
      </c>
      <c r="W271" t="n">
        <v>20.68</v>
      </c>
      <c r="X271" t="n">
        <v>0.53</v>
      </c>
      <c r="Y271" t="n">
        <v>1</v>
      </c>
      <c r="Z271" t="n">
        <v>10</v>
      </c>
    </row>
    <row r="272">
      <c r="A272" t="n">
        <v>134</v>
      </c>
      <c r="B272" t="n">
        <v>140</v>
      </c>
      <c r="C272" t="inlineStr">
        <is>
          <t xml:space="preserve">CONCLUIDO	</t>
        </is>
      </c>
      <c r="D272" t="n">
        <v>1.7528</v>
      </c>
      <c r="E272" t="n">
        <v>57.05</v>
      </c>
      <c r="F272" t="n">
        <v>53.11</v>
      </c>
      <c r="G272" t="n">
        <v>159.32</v>
      </c>
      <c r="H272" t="n">
        <v>1.77</v>
      </c>
      <c r="I272" t="n">
        <v>20</v>
      </c>
      <c r="J272" t="n">
        <v>347.23</v>
      </c>
      <c r="K272" t="n">
        <v>60.56</v>
      </c>
      <c r="L272" t="n">
        <v>34.5</v>
      </c>
      <c r="M272" t="n">
        <v>18</v>
      </c>
      <c r="N272" t="n">
        <v>112.17</v>
      </c>
      <c r="O272" t="n">
        <v>43058.93</v>
      </c>
      <c r="P272" t="n">
        <v>907.84</v>
      </c>
      <c r="Q272" t="n">
        <v>1367.23</v>
      </c>
      <c r="R272" t="n">
        <v>123.74</v>
      </c>
      <c r="S272" t="n">
        <v>104.26</v>
      </c>
      <c r="T272" t="n">
        <v>8828.530000000001</v>
      </c>
      <c r="U272" t="n">
        <v>0.84</v>
      </c>
      <c r="V272" t="n">
        <v>0.9</v>
      </c>
      <c r="W272" t="n">
        <v>20.67</v>
      </c>
      <c r="X272" t="n">
        <v>0.53</v>
      </c>
      <c r="Y272" t="n">
        <v>1</v>
      </c>
      <c r="Z272" t="n">
        <v>10</v>
      </c>
    </row>
    <row r="273">
      <c r="A273" t="n">
        <v>135</v>
      </c>
      <c r="B273" t="n">
        <v>140</v>
      </c>
      <c r="C273" t="inlineStr">
        <is>
          <t xml:space="preserve">CONCLUIDO	</t>
        </is>
      </c>
      <c r="D273" t="n">
        <v>1.7529</v>
      </c>
      <c r="E273" t="n">
        <v>57.05</v>
      </c>
      <c r="F273" t="n">
        <v>53.1</v>
      </c>
      <c r="G273" t="n">
        <v>159.31</v>
      </c>
      <c r="H273" t="n">
        <v>1.78</v>
      </c>
      <c r="I273" t="n">
        <v>20</v>
      </c>
      <c r="J273" t="n">
        <v>347.85</v>
      </c>
      <c r="K273" t="n">
        <v>60.56</v>
      </c>
      <c r="L273" t="n">
        <v>34.75</v>
      </c>
      <c r="M273" t="n">
        <v>18</v>
      </c>
      <c r="N273" t="n">
        <v>112.55</v>
      </c>
      <c r="O273" t="n">
        <v>43136.41</v>
      </c>
      <c r="P273" t="n">
        <v>909.1</v>
      </c>
      <c r="Q273" t="n">
        <v>1367.19</v>
      </c>
      <c r="R273" t="n">
        <v>123.78</v>
      </c>
      <c r="S273" t="n">
        <v>104.26</v>
      </c>
      <c r="T273" t="n">
        <v>8846.02</v>
      </c>
      <c r="U273" t="n">
        <v>0.84</v>
      </c>
      <c r="V273" t="n">
        <v>0.9</v>
      </c>
      <c r="W273" t="n">
        <v>20.67</v>
      </c>
      <c r="X273" t="n">
        <v>0.53</v>
      </c>
      <c r="Y273" t="n">
        <v>1</v>
      </c>
      <c r="Z273" t="n">
        <v>10</v>
      </c>
    </row>
    <row r="274">
      <c r="A274" t="n">
        <v>136</v>
      </c>
      <c r="B274" t="n">
        <v>140</v>
      </c>
      <c r="C274" t="inlineStr">
        <is>
          <t xml:space="preserve">CONCLUIDO	</t>
        </is>
      </c>
      <c r="D274" t="n">
        <v>1.7526</v>
      </c>
      <c r="E274" t="n">
        <v>57.06</v>
      </c>
      <c r="F274" t="n">
        <v>53.11</v>
      </c>
      <c r="G274" t="n">
        <v>159.34</v>
      </c>
      <c r="H274" t="n">
        <v>1.79</v>
      </c>
      <c r="I274" t="n">
        <v>20</v>
      </c>
      <c r="J274" t="n">
        <v>348.48</v>
      </c>
      <c r="K274" t="n">
        <v>60.56</v>
      </c>
      <c r="L274" t="n">
        <v>35</v>
      </c>
      <c r="M274" t="n">
        <v>18</v>
      </c>
      <c r="N274" t="n">
        <v>112.93</v>
      </c>
      <c r="O274" t="n">
        <v>43214.09</v>
      </c>
      <c r="P274" t="n">
        <v>909.8</v>
      </c>
      <c r="Q274" t="n">
        <v>1367.19</v>
      </c>
      <c r="R274" t="n">
        <v>123.88</v>
      </c>
      <c r="S274" t="n">
        <v>104.26</v>
      </c>
      <c r="T274" t="n">
        <v>8894.879999999999</v>
      </c>
      <c r="U274" t="n">
        <v>0.84</v>
      </c>
      <c r="V274" t="n">
        <v>0.9</v>
      </c>
      <c r="W274" t="n">
        <v>20.68</v>
      </c>
      <c r="X274" t="n">
        <v>0.54</v>
      </c>
      <c r="Y274" t="n">
        <v>1</v>
      </c>
      <c r="Z274" t="n">
        <v>10</v>
      </c>
    </row>
    <row r="275">
      <c r="A275" t="n">
        <v>137</v>
      </c>
      <c r="B275" t="n">
        <v>140</v>
      </c>
      <c r="C275" t="inlineStr">
        <is>
          <t xml:space="preserve">CONCLUIDO	</t>
        </is>
      </c>
      <c r="D275" t="n">
        <v>1.7523</v>
      </c>
      <c r="E275" t="n">
        <v>57.07</v>
      </c>
      <c r="F275" t="n">
        <v>53.12</v>
      </c>
      <c r="G275" t="n">
        <v>159.37</v>
      </c>
      <c r="H275" t="n">
        <v>1.8</v>
      </c>
      <c r="I275" t="n">
        <v>20</v>
      </c>
      <c r="J275" t="n">
        <v>349.12</v>
      </c>
      <c r="K275" t="n">
        <v>60.56</v>
      </c>
      <c r="L275" t="n">
        <v>35.25</v>
      </c>
      <c r="M275" t="n">
        <v>18</v>
      </c>
      <c r="N275" t="n">
        <v>113.31</v>
      </c>
      <c r="O275" t="n">
        <v>43291.97</v>
      </c>
      <c r="P275" t="n">
        <v>909.45</v>
      </c>
      <c r="Q275" t="n">
        <v>1367.22</v>
      </c>
      <c r="R275" t="n">
        <v>124.19</v>
      </c>
      <c r="S275" t="n">
        <v>104.26</v>
      </c>
      <c r="T275" t="n">
        <v>9050.969999999999</v>
      </c>
      <c r="U275" t="n">
        <v>0.84</v>
      </c>
      <c r="V275" t="n">
        <v>0.9</v>
      </c>
      <c r="W275" t="n">
        <v>20.68</v>
      </c>
      <c r="X275" t="n">
        <v>0.55</v>
      </c>
      <c r="Y275" t="n">
        <v>1</v>
      </c>
      <c r="Z275" t="n">
        <v>10</v>
      </c>
    </row>
    <row r="276">
      <c r="A276" t="n">
        <v>138</v>
      </c>
      <c r="B276" t="n">
        <v>140</v>
      </c>
      <c r="C276" t="inlineStr">
        <is>
          <t xml:space="preserve">CONCLUIDO	</t>
        </is>
      </c>
      <c r="D276" t="n">
        <v>1.7525</v>
      </c>
      <c r="E276" t="n">
        <v>57.06</v>
      </c>
      <c r="F276" t="n">
        <v>53.11</v>
      </c>
      <c r="G276" t="n">
        <v>159.34</v>
      </c>
      <c r="H276" t="n">
        <v>1.81</v>
      </c>
      <c r="I276" t="n">
        <v>20</v>
      </c>
      <c r="J276" t="n">
        <v>349.75</v>
      </c>
      <c r="K276" t="n">
        <v>60.56</v>
      </c>
      <c r="L276" t="n">
        <v>35.5</v>
      </c>
      <c r="M276" t="n">
        <v>18</v>
      </c>
      <c r="N276" t="n">
        <v>113.69</v>
      </c>
      <c r="O276" t="n">
        <v>43370.05</v>
      </c>
      <c r="P276" t="n">
        <v>909.08</v>
      </c>
      <c r="Q276" t="n">
        <v>1367.25</v>
      </c>
      <c r="R276" t="n">
        <v>124.08</v>
      </c>
      <c r="S276" t="n">
        <v>104.26</v>
      </c>
      <c r="T276" t="n">
        <v>8995.76</v>
      </c>
      <c r="U276" t="n">
        <v>0.84</v>
      </c>
      <c r="V276" t="n">
        <v>0.9</v>
      </c>
      <c r="W276" t="n">
        <v>20.67</v>
      </c>
      <c r="X276" t="n">
        <v>0.54</v>
      </c>
      <c r="Y276" t="n">
        <v>1</v>
      </c>
      <c r="Z276" t="n">
        <v>10</v>
      </c>
    </row>
    <row r="277">
      <c r="A277" t="n">
        <v>139</v>
      </c>
      <c r="B277" t="n">
        <v>140</v>
      </c>
      <c r="C277" t="inlineStr">
        <is>
          <t xml:space="preserve">CONCLUIDO	</t>
        </is>
      </c>
      <c r="D277" t="n">
        <v>1.7524</v>
      </c>
      <c r="E277" t="n">
        <v>57.07</v>
      </c>
      <c r="F277" t="n">
        <v>53.12</v>
      </c>
      <c r="G277" t="n">
        <v>159.36</v>
      </c>
      <c r="H277" t="n">
        <v>1.82</v>
      </c>
      <c r="I277" t="n">
        <v>20</v>
      </c>
      <c r="J277" t="n">
        <v>350.38</v>
      </c>
      <c r="K277" t="n">
        <v>60.56</v>
      </c>
      <c r="L277" t="n">
        <v>35.75</v>
      </c>
      <c r="M277" t="n">
        <v>18</v>
      </c>
      <c r="N277" t="n">
        <v>114.08</v>
      </c>
      <c r="O277" t="n">
        <v>43448.34</v>
      </c>
      <c r="P277" t="n">
        <v>907.66</v>
      </c>
      <c r="Q277" t="n">
        <v>1367.22</v>
      </c>
      <c r="R277" t="n">
        <v>124.06</v>
      </c>
      <c r="S277" t="n">
        <v>104.26</v>
      </c>
      <c r="T277" t="n">
        <v>8984.98</v>
      </c>
      <c r="U277" t="n">
        <v>0.84</v>
      </c>
      <c r="V277" t="n">
        <v>0.9</v>
      </c>
      <c r="W277" t="n">
        <v>20.68</v>
      </c>
      <c r="X277" t="n">
        <v>0.54</v>
      </c>
      <c r="Y277" t="n">
        <v>1</v>
      </c>
      <c r="Z277" t="n">
        <v>10</v>
      </c>
    </row>
    <row r="278">
      <c r="A278" t="n">
        <v>140</v>
      </c>
      <c r="B278" t="n">
        <v>140</v>
      </c>
      <c r="C278" t="inlineStr">
        <is>
          <t xml:space="preserve">CONCLUIDO	</t>
        </is>
      </c>
      <c r="D278" t="n">
        <v>1.7549</v>
      </c>
      <c r="E278" t="n">
        <v>56.98</v>
      </c>
      <c r="F278" t="n">
        <v>53.09</v>
      </c>
      <c r="G278" t="n">
        <v>167.65</v>
      </c>
      <c r="H278" t="n">
        <v>1.83</v>
      </c>
      <c r="I278" t="n">
        <v>19</v>
      </c>
      <c r="J278" t="n">
        <v>351.02</v>
      </c>
      <c r="K278" t="n">
        <v>60.56</v>
      </c>
      <c r="L278" t="n">
        <v>36</v>
      </c>
      <c r="M278" t="n">
        <v>17</v>
      </c>
      <c r="N278" t="n">
        <v>114.47</v>
      </c>
      <c r="O278" t="n">
        <v>43526.84</v>
      </c>
      <c r="P278" t="n">
        <v>905.25</v>
      </c>
      <c r="Q278" t="n">
        <v>1367.23</v>
      </c>
      <c r="R278" t="n">
        <v>123.08</v>
      </c>
      <c r="S278" t="n">
        <v>104.26</v>
      </c>
      <c r="T278" t="n">
        <v>8501.32</v>
      </c>
      <c r="U278" t="n">
        <v>0.85</v>
      </c>
      <c r="V278" t="n">
        <v>0.9</v>
      </c>
      <c r="W278" t="n">
        <v>20.68</v>
      </c>
      <c r="X278" t="n">
        <v>0.51</v>
      </c>
      <c r="Y278" t="n">
        <v>1</v>
      </c>
      <c r="Z278" t="n">
        <v>10</v>
      </c>
    </row>
    <row r="279">
      <c r="A279" t="n">
        <v>141</v>
      </c>
      <c r="B279" t="n">
        <v>140</v>
      </c>
      <c r="C279" t="inlineStr">
        <is>
          <t xml:space="preserve">CONCLUIDO	</t>
        </is>
      </c>
      <c r="D279" t="n">
        <v>1.7547</v>
      </c>
      <c r="E279" t="n">
        <v>56.99</v>
      </c>
      <c r="F279" t="n">
        <v>53.1</v>
      </c>
      <c r="G279" t="n">
        <v>167.67</v>
      </c>
      <c r="H279" t="n">
        <v>1.84</v>
      </c>
      <c r="I279" t="n">
        <v>19</v>
      </c>
      <c r="J279" t="n">
        <v>351.66</v>
      </c>
      <c r="K279" t="n">
        <v>60.56</v>
      </c>
      <c r="L279" t="n">
        <v>36.25</v>
      </c>
      <c r="M279" t="n">
        <v>17</v>
      </c>
      <c r="N279" t="n">
        <v>114.85</v>
      </c>
      <c r="O279" t="n">
        <v>43605.54</v>
      </c>
      <c r="P279" t="n">
        <v>906.59</v>
      </c>
      <c r="Q279" t="n">
        <v>1367.19</v>
      </c>
      <c r="R279" t="n">
        <v>123.24</v>
      </c>
      <c r="S279" t="n">
        <v>104.26</v>
      </c>
      <c r="T279" t="n">
        <v>8581.98</v>
      </c>
      <c r="U279" t="n">
        <v>0.85</v>
      </c>
      <c r="V279" t="n">
        <v>0.9</v>
      </c>
      <c r="W279" t="n">
        <v>20.68</v>
      </c>
      <c r="X279" t="n">
        <v>0.52</v>
      </c>
      <c r="Y279" t="n">
        <v>1</v>
      </c>
      <c r="Z279" t="n">
        <v>10</v>
      </c>
    </row>
    <row r="280">
      <c r="A280" t="n">
        <v>142</v>
      </c>
      <c r="B280" t="n">
        <v>140</v>
      </c>
      <c r="C280" t="inlineStr">
        <is>
          <t xml:space="preserve">CONCLUIDO	</t>
        </is>
      </c>
      <c r="D280" t="n">
        <v>1.755</v>
      </c>
      <c r="E280" t="n">
        <v>56.98</v>
      </c>
      <c r="F280" t="n">
        <v>53.09</v>
      </c>
      <c r="G280" t="n">
        <v>167.65</v>
      </c>
      <c r="H280" t="n">
        <v>1.85</v>
      </c>
      <c r="I280" t="n">
        <v>19</v>
      </c>
      <c r="J280" t="n">
        <v>352.3</v>
      </c>
      <c r="K280" t="n">
        <v>60.56</v>
      </c>
      <c r="L280" t="n">
        <v>36.5</v>
      </c>
      <c r="M280" t="n">
        <v>17</v>
      </c>
      <c r="N280" t="n">
        <v>115.24</v>
      </c>
      <c r="O280" t="n">
        <v>43684.46</v>
      </c>
      <c r="P280" t="n">
        <v>907</v>
      </c>
      <c r="Q280" t="n">
        <v>1367.17</v>
      </c>
      <c r="R280" t="n">
        <v>123.3</v>
      </c>
      <c r="S280" t="n">
        <v>104.26</v>
      </c>
      <c r="T280" t="n">
        <v>8609.280000000001</v>
      </c>
      <c r="U280" t="n">
        <v>0.85</v>
      </c>
      <c r="V280" t="n">
        <v>0.9</v>
      </c>
      <c r="W280" t="n">
        <v>20.67</v>
      </c>
      <c r="X280" t="n">
        <v>0.51</v>
      </c>
      <c r="Y280" t="n">
        <v>1</v>
      </c>
      <c r="Z280" t="n">
        <v>10</v>
      </c>
    </row>
    <row r="281">
      <c r="A281" t="n">
        <v>143</v>
      </c>
      <c r="B281" t="n">
        <v>140</v>
      </c>
      <c r="C281" t="inlineStr">
        <is>
          <t xml:space="preserve">CONCLUIDO	</t>
        </is>
      </c>
      <c r="D281" t="n">
        <v>1.7546</v>
      </c>
      <c r="E281" t="n">
        <v>56.99</v>
      </c>
      <c r="F281" t="n">
        <v>53.1</v>
      </c>
      <c r="G281" t="n">
        <v>167.68</v>
      </c>
      <c r="H281" t="n">
        <v>1.86</v>
      </c>
      <c r="I281" t="n">
        <v>19</v>
      </c>
      <c r="J281" t="n">
        <v>352.94</v>
      </c>
      <c r="K281" t="n">
        <v>60.56</v>
      </c>
      <c r="L281" t="n">
        <v>36.75</v>
      </c>
      <c r="M281" t="n">
        <v>17</v>
      </c>
      <c r="N281" t="n">
        <v>115.64</v>
      </c>
      <c r="O281" t="n">
        <v>43763.7</v>
      </c>
      <c r="P281" t="n">
        <v>907.74</v>
      </c>
      <c r="Q281" t="n">
        <v>1367.17</v>
      </c>
      <c r="R281" t="n">
        <v>123.68</v>
      </c>
      <c r="S281" t="n">
        <v>104.26</v>
      </c>
      <c r="T281" t="n">
        <v>8803.370000000001</v>
      </c>
      <c r="U281" t="n">
        <v>0.84</v>
      </c>
      <c r="V281" t="n">
        <v>0.9</v>
      </c>
      <c r="W281" t="n">
        <v>20.67</v>
      </c>
      <c r="X281" t="n">
        <v>0.52</v>
      </c>
      <c r="Y281" t="n">
        <v>1</v>
      </c>
      <c r="Z281" t="n">
        <v>10</v>
      </c>
    </row>
    <row r="282">
      <c r="A282" t="n">
        <v>144</v>
      </c>
      <c r="B282" t="n">
        <v>140</v>
      </c>
      <c r="C282" t="inlineStr">
        <is>
          <t xml:space="preserve">CONCLUIDO	</t>
        </is>
      </c>
      <c r="D282" t="n">
        <v>1.7547</v>
      </c>
      <c r="E282" t="n">
        <v>56.99</v>
      </c>
      <c r="F282" t="n">
        <v>53.1</v>
      </c>
      <c r="G282" t="n">
        <v>167.67</v>
      </c>
      <c r="H282" t="n">
        <v>1.87</v>
      </c>
      <c r="I282" t="n">
        <v>19</v>
      </c>
      <c r="J282" t="n">
        <v>353.58</v>
      </c>
      <c r="K282" t="n">
        <v>60.56</v>
      </c>
      <c r="L282" t="n">
        <v>37</v>
      </c>
      <c r="M282" t="n">
        <v>17</v>
      </c>
      <c r="N282" t="n">
        <v>116.03</v>
      </c>
      <c r="O282" t="n">
        <v>43843.04</v>
      </c>
      <c r="P282" t="n">
        <v>908.28</v>
      </c>
      <c r="Q282" t="n">
        <v>1367.23</v>
      </c>
      <c r="R282" t="n">
        <v>123.21</v>
      </c>
      <c r="S282" t="n">
        <v>104.26</v>
      </c>
      <c r="T282" t="n">
        <v>8563.9</v>
      </c>
      <c r="U282" t="n">
        <v>0.85</v>
      </c>
      <c r="V282" t="n">
        <v>0.9</v>
      </c>
      <c r="W282" t="n">
        <v>20.68</v>
      </c>
      <c r="X282" t="n">
        <v>0.52</v>
      </c>
      <c r="Y282" t="n">
        <v>1</v>
      </c>
      <c r="Z282" t="n">
        <v>10</v>
      </c>
    </row>
    <row r="283">
      <c r="A283" t="n">
        <v>145</v>
      </c>
      <c r="B283" t="n">
        <v>140</v>
      </c>
      <c r="C283" t="inlineStr">
        <is>
          <t xml:space="preserve">CONCLUIDO	</t>
        </is>
      </c>
      <c r="D283" t="n">
        <v>1.7548</v>
      </c>
      <c r="E283" t="n">
        <v>56.99</v>
      </c>
      <c r="F283" t="n">
        <v>53.09</v>
      </c>
      <c r="G283" t="n">
        <v>167.66</v>
      </c>
      <c r="H283" t="n">
        <v>1.87</v>
      </c>
      <c r="I283" t="n">
        <v>19</v>
      </c>
      <c r="J283" t="n">
        <v>354.23</v>
      </c>
      <c r="K283" t="n">
        <v>60.56</v>
      </c>
      <c r="L283" t="n">
        <v>37.25</v>
      </c>
      <c r="M283" t="n">
        <v>17</v>
      </c>
      <c r="N283" t="n">
        <v>116.42</v>
      </c>
      <c r="O283" t="n">
        <v>43922.6</v>
      </c>
      <c r="P283" t="n">
        <v>908.11</v>
      </c>
      <c r="Q283" t="n">
        <v>1367.21</v>
      </c>
      <c r="R283" t="n">
        <v>123.18</v>
      </c>
      <c r="S283" t="n">
        <v>104.26</v>
      </c>
      <c r="T283" t="n">
        <v>8553.290000000001</v>
      </c>
      <c r="U283" t="n">
        <v>0.85</v>
      </c>
      <c r="V283" t="n">
        <v>0.9</v>
      </c>
      <c r="W283" t="n">
        <v>20.68</v>
      </c>
      <c r="X283" t="n">
        <v>0.52</v>
      </c>
      <c r="Y283" t="n">
        <v>1</v>
      </c>
      <c r="Z283" t="n">
        <v>10</v>
      </c>
    </row>
    <row r="284">
      <c r="A284" t="n">
        <v>146</v>
      </c>
      <c r="B284" t="n">
        <v>140</v>
      </c>
      <c r="C284" t="inlineStr">
        <is>
          <t xml:space="preserve">CONCLUIDO	</t>
        </is>
      </c>
      <c r="D284" t="n">
        <v>1.7548</v>
      </c>
      <c r="E284" t="n">
        <v>56.99</v>
      </c>
      <c r="F284" t="n">
        <v>53.09</v>
      </c>
      <c r="G284" t="n">
        <v>167.66</v>
      </c>
      <c r="H284" t="n">
        <v>1.88</v>
      </c>
      <c r="I284" t="n">
        <v>19</v>
      </c>
      <c r="J284" t="n">
        <v>354.88</v>
      </c>
      <c r="K284" t="n">
        <v>60.56</v>
      </c>
      <c r="L284" t="n">
        <v>37.5</v>
      </c>
      <c r="M284" t="n">
        <v>17</v>
      </c>
      <c r="N284" t="n">
        <v>116.82</v>
      </c>
      <c r="O284" t="n">
        <v>44002.37</v>
      </c>
      <c r="P284" t="n">
        <v>907.67</v>
      </c>
      <c r="Q284" t="n">
        <v>1367.29</v>
      </c>
      <c r="R284" t="n">
        <v>123.47</v>
      </c>
      <c r="S284" t="n">
        <v>104.26</v>
      </c>
      <c r="T284" t="n">
        <v>8698.120000000001</v>
      </c>
      <c r="U284" t="n">
        <v>0.84</v>
      </c>
      <c r="V284" t="n">
        <v>0.9</v>
      </c>
      <c r="W284" t="n">
        <v>20.67</v>
      </c>
      <c r="X284" t="n">
        <v>0.52</v>
      </c>
      <c r="Y284" t="n">
        <v>1</v>
      </c>
      <c r="Z284" t="n">
        <v>10</v>
      </c>
    </row>
    <row r="285">
      <c r="A285" t="n">
        <v>147</v>
      </c>
      <c r="B285" t="n">
        <v>140</v>
      </c>
      <c r="C285" t="inlineStr">
        <is>
          <t xml:space="preserve">CONCLUIDO	</t>
        </is>
      </c>
      <c r="D285" t="n">
        <v>1.7547</v>
      </c>
      <c r="E285" t="n">
        <v>56.99</v>
      </c>
      <c r="F285" t="n">
        <v>53.1</v>
      </c>
      <c r="G285" t="n">
        <v>167.67</v>
      </c>
      <c r="H285" t="n">
        <v>1.89</v>
      </c>
      <c r="I285" t="n">
        <v>19</v>
      </c>
      <c r="J285" t="n">
        <v>355.52</v>
      </c>
      <c r="K285" t="n">
        <v>60.56</v>
      </c>
      <c r="L285" t="n">
        <v>37.75</v>
      </c>
      <c r="M285" t="n">
        <v>17</v>
      </c>
      <c r="N285" t="n">
        <v>117.22</v>
      </c>
      <c r="O285" t="n">
        <v>44082.36</v>
      </c>
      <c r="P285" t="n">
        <v>907.13</v>
      </c>
      <c r="Q285" t="n">
        <v>1367.23</v>
      </c>
      <c r="R285" t="n">
        <v>123.24</v>
      </c>
      <c r="S285" t="n">
        <v>104.26</v>
      </c>
      <c r="T285" t="n">
        <v>8580.360000000001</v>
      </c>
      <c r="U285" t="n">
        <v>0.85</v>
      </c>
      <c r="V285" t="n">
        <v>0.9</v>
      </c>
      <c r="W285" t="n">
        <v>20.68</v>
      </c>
      <c r="X285" t="n">
        <v>0.52</v>
      </c>
      <c r="Y285" t="n">
        <v>1</v>
      </c>
      <c r="Z285" t="n">
        <v>10</v>
      </c>
    </row>
    <row r="286">
      <c r="A286" t="n">
        <v>148</v>
      </c>
      <c r="B286" t="n">
        <v>140</v>
      </c>
      <c r="C286" t="inlineStr">
        <is>
          <t xml:space="preserve">CONCLUIDO	</t>
        </is>
      </c>
      <c r="D286" t="n">
        <v>1.7547</v>
      </c>
      <c r="E286" t="n">
        <v>56.99</v>
      </c>
      <c r="F286" t="n">
        <v>53.1</v>
      </c>
      <c r="G286" t="n">
        <v>167.67</v>
      </c>
      <c r="H286" t="n">
        <v>1.9</v>
      </c>
      <c r="I286" t="n">
        <v>19</v>
      </c>
      <c r="J286" t="n">
        <v>356.17</v>
      </c>
      <c r="K286" t="n">
        <v>60.56</v>
      </c>
      <c r="L286" t="n">
        <v>38</v>
      </c>
      <c r="M286" t="n">
        <v>17</v>
      </c>
      <c r="N286" t="n">
        <v>117.62</v>
      </c>
      <c r="O286" t="n">
        <v>44162.57</v>
      </c>
      <c r="P286" t="n">
        <v>906.62</v>
      </c>
      <c r="Q286" t="n">
        <v>1367.17</v>
      </c>
      <c r="R286" t="n">
        <v>123.33</v>
      </c>
      <c r="S286" t="n">
        <v>104.26</v>
      </c>
      <c r="T286" t="n">
        <v>8626.66</v>
      </c>
      <c r="U286" t="n">
        <v>0.85</v>
      </c>
      <c r="V286" t="n">
        <v>0.9</v>
      </c>
      <c r="W286" t="n">
        <v>20.68</v>
      </c>
      <c r="X286" t="n">
        <v>0.52</v>
      </c>
      <c r="Y286" t="n">
        <v>1</v>
      </c>
      <c r="Z286" t="n">
        <v>10</v>
      </c>
    </row>
    <row r="287">
      <c r="A287" t="n">
        <v>149</v>
      </c>
      <c r="B287" t="n">
        <v>140</v>
      </c>
      <c r="C287" t="inlineStr">
        <is>
          <t xml:space="preserve">CONCLUIDO	</t>
        </is>
      </c>
      <c r="D287" t="n">
        <v>1.7578</v>
      </c>
      <c r="E287" t="n">
        <v>56.89</v>
      </c>
      <c r="F287" t="n">
        <v>53.05</v>
      </c>
      <c r="G287" t="n">
        <v>176.82</v>
      </c>
      <c r="H287" t="n">
        <v>1.91</v>
      </c>
      <c r="I287" t="n">
        <v>18</v>
      </c>
      <c r="J287" t="n">
        <v>356.83</v>
      </c>
      <c r="K287" t="n">
        <v>60.56</v>
      </c>
      <c r="L287" t="n">
        <v>38.25</v>
      </c>
      <c r="M287" t="n">
        <v>16</v>
      </c>
      <c r="N287" t="n">
        <v>118.02</v>
      </c>
      <c r="O287" t="n">
        <v>44243</v>
      </c>
      <c r="P287" t="n">
        <v>906</v>
      </c>
      <c r="Q287" t="n">
        <v>1367.16</v>
      </c>
      <c r="R287" t="n">
        <v>121.78</v>
      </c>
      <c r="S287" t="n">
        <v>104.26</v>
      </c>
      <c r="T287" t="n">
        <v>7858.48</v>
      </c>
      <c r="U287" t="n">
        <v>0.86</v>
      </c>
      <c r="V287" t="n">
        <v>0.9</v>
      </c>
      <c r="W287" t="n">
        <v>20.67</v>
      </c>
      <c r="X287" t="n">
        <v>0.47</v>
      </c>
      <c r="Y287" t="n">
        <v>1</v>
      </c>
      <c r="Z287" t="n">
        <v>10</v>
      </c>
    </row>
    <row r="288">
      <c r="A288" t="n">
        <v>150</v>
      </c>
      <c r="B288" t="n">
        <v>140</v>
      </c>
      <c r="C288" t="inlineStr">
        <is>
          <t xml:space="preserve">CONCLUIDO	</t>
        </is>
      </c>
      <c r="D288" t="n">
        <v>1.7574</v>
      </c>
      <c r="E288" t="n">
        <v>56.9</v>
      </c>
      <c r="F288" t="n">
        <v>53.06</v>
      </c>
      <c r="G288" t="n">
        <v>176.87</v>
      </c>
      <c r="H288" t="n">
        <v>1.92</v>
      </c>
      <c r="I288" t="n">
        <v>18</v>
      </c>
      <c r="J288" t="n">
        <v>357.48</v>
      </c>
      <c r="K288" t="n">
        <v>60.56</v>
      </c>
      <c r="L288" t="n">
        <v>38.5</v>
      </c>
      <c r="M288" t="n">
        <v>16</v>
      </c>
      <c r="N288" t="n">
        <v>118.43</v>
      </c>
      <c r="O288" t="n">
        <v>44323.66</v>
      </c>
      <c r="P288" t="n">
        <v>907.1799999999999</v>
      </c>
      <c r="Q288" t="n">
        <v>1367.16</v>
      </c>
      <c r="R288" t="n">
        <v>122.32</v>
      </c>
      <c r="S288" t="n">
        <v>104.26</v>
      </c>
      <c r="T288" t="n">
        <v>8126.96</v>
      </c>
      <c r="U288" t="n">
        <v>0.85</v>
      </c>
      <c r="V288" t="n">
        <v>0.9</v>
      </c>
      <c r="W288" t="n">
        <v>20.67</v>
      </c>
      <c r="X288" t="n">
        <v>0.49</v>
      </c>
      <c r="Y288" t="n">
        <v>1</v>
      </c>
      <c r="Z288" t="n">
        <v>10</v>
      </c>
    </row>
    <row r="289">
      <c r="A289" t="n">
        <v>151</v>
      </c>
      <c r="B289" t="n">
        <v>140</v>
      </c>
      <c r="C289" t="inlineStr">
        <is>
          <t xml:space="preserve">CONCLUIDO	</t>
        </is>
      </c>
      <c r="D289" t="n">
        <v>1.7568</v>
      </c>
      <c r="E289" t="n">
        <v>56.92</v>
      </c>
      <c r="F289" t="n">
        <v>53.08</v>
      </c>
      <c r="G289" t="n">
        <v>176.94</v>
      </c>
      <c r="H289" t="n">
        <v>1.93</v>
      </c>
      <c r="I289" t="n">
        <v>18</v>
      </c>
      <c r="J289" t="n">
        <v>358.14</v>
      </c>
      <c r="K289" t="n">
        <v>60.56</v>
      </c>
      <c r="L289" t="n">
        <v>38.75</v>
      </c>
      <c r="M289" t="n">
        <v>16</v>
      </c>
      <c r="N289" t="n">
        <v>118.83</v>
      </c>
      <c r="O289" t="n">
        <v>44404.54</v>
      </c>
      <c r="P289" t="n">
        <v>908.62</v>
      </c>
      <c r="Q289" t="n">
        <v>1367.16</v>
      </c>
      <c r="R289" t="n">
        <v>122.82</v>
      </c>
      <c r="S289" t="n">
        <v>104.26</v>
      </c>
      <c r="T289" t="n">
        <v>8374.75</v>
      </c>
      <c r="U289" t="n">
        <v>0.85</v>
      </c>
      <c r="V289" t="n">
        <v>0.9</v>
      </c>
      <c r="W289" t="n">
        <v>20.68</v>
      </c>
      <c r="X289" t="n">
        <v>0.51</v>
      </c>
      <c r="Y289" t="n">
        <v>1</v>
      </c>
      <c r="Z289" t="n">
        <v>10</v>
      </c>
    </row>
    <row r="290">
      <c r="A290" t="n">
        <v>152</v>
      </c>
      <c r="B290" t="n">
        <v>140</v>
      </c>
      <c r="C290" t="inlineStr">
        <is>
          <t xml:space="preserve">CONCLUIDO	</t>
        </is>
      </c>
      <c r="D290" t="n">
        <v>1.7566</v>
      </c>
      <c r="E290" t="n">
        <v>56.93</v>
      </c>
      <c r="F290" t="n">
        <v>53.09</v>
      </c>
      <c r="G290" t="n">
        <v>176.95</v>
      </c>
      <c r="H290" t="n">
        <v>1.94</v>
      </c>
      <c r="I290" t="n">
        <v>18</v>
      </c>
      <c r="J290" t="n">
        <v>358.79</v>
      </c>
      <c r="K290" t="n">
        <v>60.56</v>
      </c>
      <c r="L290" t="n">
        <v>39</v>
      </c>
      <c r="M290" t="n">
        <v>16</v>
      </c>
      <c r="N290" t="n">
        <v>119.24</v>
      </c>
      <c r="O290" t="n">
        <v>44485.65</v>
      </c>
      <c r="P290" t="n">
        <v>908.89</v>
      </c>
      <c r="Q290" t="n">
        <v>1367.24</v>
      </c>
      <c r="R290" t="n">
        <v>122.92</v>
      </c>
      <c r="S290" t="n">
        <v>104.26</v>
      </c>
      <c r="T290" t="n">
        <v>8427.02</v>
      </c>
      <c r="U290" t="n">
        <v>0.85</v>
      </c>
      <c r="V290" t="n">
        <v>0.9</v>
      </c>
      <c r="W290" t="n">
        <v>20.68</v>
      </c>
      <c r="X290" t="n">
        <v>0.51</v>
      </c>
      <c r="Y290" t="n">
        <v>1</v>
      </c>
      <c r="Z290" t="n">
        <v>10</v>
      </c>
    </row>
    <row r="291">
      <c r="A291" t="n">
        <v>153</v>
      </c>
      <c r="B291" t="n">
        <v>140</v>
      </c>
      <c r="C291" t="inlineStr">
        <is>
          <t xml:space="preserve">CONCLUIDO	</t>
        </is>
      </c>
      <c r="D291" t="n">
        <v>1.7572</v>
      </c>
      <c r="E291" t="n">
        <v>56.91</v>
      </c>
      <c r="F291" t="n">
        <v>53.07</v>
      </c>
      <c r="G291" t="n">
        <v>176.89</v>
      </c>
      <c r="H291" t="n">
        <v>1.95</v>
      </c>
      <c r="I291" t="n">
        <v>18</v>
      </c>
      <c r="J291" t="n">
        <v>359.45</v>
      </c>
      <c r="K291" t="n">
        <v>60.56</v>
      </c>
      <c r="L291" t="n">
        <v>39.25</v>
      </c>
      <c r="M291" t="n">
        <v>16</v>
      </c>
      <c r="N291" t="n">
        <v>119.65</v>
      </c>
      <c r="O291" t="n">
        <v>44566.98</v>
      </c>
      <c r="P291" t="n">
        <v>908.86</v>
      </c>
      <c r="Q291" t="n">
        <v>1367.31</v>
      </c>
      <c r="R291" t="n">
        <v>122.65</v>
      </c>
      <c r="S291" t="n">
        <v>104.26</v>
      </c>
      <c r="T291" t="n">
        <v>8293.26</v>
      </c>
      <c r="U291" t="n">
        <v>0.85</v>
      </c>
      <c r="V291" t="n">
        <v>0.9</v>
      </c>
      <c r="W291" t="n">
        <v>20.67</v>
      </c>
      <c r="X291" t="n">
        <v>0.49</v>
      </c>
      <c r="Y291" t="n">
        <v>1</v>
      </c>
      <c r="Z291" t="n">
        <v>10</v>
      </c>
    </row>
    <row r="292">
      <c r="A292" t="n">
        <v>154</v>
      </c>
      <c r="B292" t="n">
        <v>140</v>
      </c>
      <c r="C292" t="inlineStr">
        <is>
          <t xml:space="preserve">CONCLUIDO	</t>
        </is>
      </c>
      <c r="D292" t="n">
        <v>1.7574</v>
      </c>
      <c r="E292" t="n">
        <v>56.9</v>
      </c>
      <c r="F292" t="n">
        <v>53.06</v>
      </c>
      <c r="G292" t="n">
        <v>176.87</v>
      </c>
      <c r="H292" t="n">
        <v>1.96</v>
      </c>
      <c r="I292" t="n">
        <v>18</v>
      </c>
      <c r="J292" t="n">
        <v>360.12</v>
      </c>
      <c r="K292" t="n">
        <v>60.56</v>
      </c>
      <c r="L292" t="n">
        <v>39.5</v>
      </c>
      <c r="M292" t="n">
        <v>16</v>
      </c>
      <c r="N292" t="n">
        <v>120.06</v>
      </c>
      <c r="O292" t="n">
        <v>44648.55</v>
      </c>
      <c r="P292" t="n">
        <v>909.25</v>
      </c>
      <c r="Q292" t="n">
        <v>1367.2</v>
      </c>
      <c r="R292" t="n">
        <v>122.43</v>
      </c>
      <c r="S292" t="n">
        <v>104.26</v>
      </c>
      <c r="T292" t="n">
        <v>8179.87</v>
      </c>
      <c r="U292" t="n">
        <v>0.85</v>
      </c>
      <c r="V292" t="n">
        <v>0.9</v>
      </c>
      <c r="W292" t="n">
        <v>20.67</v>
      </c>
      <c r="X292" t="n">
        <v>0.49</v>
      </c>
      <c r="Y292" t="n">
        <v>1</v>
      </c>
      <c r="Z292" t="n">
        <v>10</v>
      </c>
    </row>
    <row r="293">
      <c r="A293" t="n">
        <v>155</v>
      </c>
      <c r="B293" t="n">
        <v>140</v>
      </c>
      <c r="C293" t="inlineStr">
        <is>
          <t xml:space="preserve">CONCLUIDO	</t>
        </is>
      </c>
      <c r="D293" t="n">
        <v>1.7579</v>
      </c>
      <c r="E293" t="n">
        <v>56.89</v>
      </c>
      <c r="F293" t="n">
        <v>53.05</v>
      </c>
      <c r="G293" t="n">
        <v>176.82</v>
      </c>
      <c r="H293" t="n">
        <v>1.96</v>
      </c>
      <c r="I293" t="n">
        <v>18</v>
      </c>
      <c r="J293" t="n">
        <v>360.78</v>
      </c>
      <c r="K293" t="n">
        <v>60.56</v>
      </c>
      <c r="L293" t="n">
        <v>39.75</v>
      </c>
      <c r="M293" t="n">
        <v>16</v>
      </c>
      <c r="N293" t="n">
        <v>120.47</v>
      </c>
      <c r="O293" t="n">
        <v>44730.35</v>
      </c>
      <c r="P293" t="n">
        <v>908.49</v>
      </c>
      <c r="Q293" t="n">
        <v>1367.18</v>
      </c>
      <c r="R293" t="n">
        <v>121.99</v>
      </c>
      <c r="S293" t="n">
        <v>104.26</v>
      </c>
      <c r="T293" t="n">
        <v>7960.15</v>
      </c>
      <c r="U293" t="n">
        <v>0.85</v>
      </c>
      <c r="V293" t="n">
        <v>0.9</v>
      </c>
      <c r="W293" t="n">
        <v>20.67</v>
      </c>
      <c r="X293" t="n">
        <v>0.47</v>
      </c>
      <c r="Y293" t="n">
        <v>1</v>
      </c>
      <c r="Z293" t="n">
        <v>10</v>
      </c>
    </row>
    <row r="294">
      <c r="A294" t="n">
        <v>156</v>
      </c>
      <c r="B294" t="n">
        <v>140</v>
      </c>
      <c r="C294" t="inlineStr">
        <is>
          <t xml:space="preserve">CONCLUIDO	</t>
        </is>
      </c>
      <c r="D294" t="n">
        <v>1.7574</v>
      </c>
      <c r="E294" t="n">
        <v>56.9</v>
      </c>
      <c r="F294" t="n">
        <v>53.06</v>
      </c>
      <c r="G294" t="n">
        <v>176.87</v>
      </c>
      <c r="H294" t="n">
        <v>1.97</v>
      </c>
      <c r="I294" t="n">
        <v>18</v>
      </c>
      <c r="J294" t="n">
        <v>361.44</v>
      </c>
      <c r="K294" t="n">
        <v>60.56</v>
      </c>
      <c r="L294" t="n">
        <v>40</v>
      </c>
      <c r="M294" t="n">
        <v>16</v>
      </c>
      <c r="N294" t="n">
        <v>120.89</v>
      </c>
      <c r="O294" t="n">
        <v>44812.39</v>
      </c>
      <c r="P294" t="n">
        <v>908.46</v>
      </c>
      <c r="Q294" t="n">
        <v>1367.19</v>
      </c>
      <c r="R294" t="n">
        <v>122.16</v>
      </c>
      <c r="S294" t="n">
        <v>104.26</v>
      </c>
      <c r="T294" t="n">
        <v>8045.21</v>
      </c>
      <c r="U294" t="n">
        <v>0.85</v>
      </c>
      <c r="V294" t="n">
        <v>0.9</v>
      </c>
      <c r="W294" t="n">
        <v>20.68</v>
      </c>
      <c r="X294" t="n">
        <v>0.49</v>
      </c>
      <c r="Y294" t="n">
        <v>1</v>
      </c>
      <c r="Z294" t="n">
        <v>10</v>
      </c>
    </row>
    <row r="295">
      <c r="A295" t="n">
        <v>0</v>
      </c>
      <c r="B295" t="n">
        <v>40</v>
      </c>
      <c r="C295" t="inlineStr">
        <is>
          <t xml:space="preserve">CONCLUIDO	</t>
        </is>
      </c>
      <c r="D295" t="n">
        <v>1.3637</v>
      </c>
      <c r="E295" t="n">
        <v>73.33</v>
      </c>
      <c r="F295" t="n">
        <v>64</v>
      </c>
      <c r="G295" t="n">
        <v>9.82</v>
      </c>
      <c r="H295" t="n">
        <v>0.2</v>
      </c>
      <c r="I295" t="n">
        <v>391</v>
      </c>
      <c r="J295" t="n">
        <v>89.87</v>
      </c>
      <c r="K295" t="n">
        <v>37.55</v>
      </c>
      <c r="L295" t="n">
        <v>1</v>
      </c>
      <c r="M295" t="n">
        <v>389</v>
      </c>
      <c r="N295" t="n">
        <v>11.32</v>
      </c>
      <c r="O295" t="n">
        <v>11317.98</v>
      </c>
      <c r="P295" t="n">
        <v>542.24</v>
      </c>
      <c r="Q295" t="n">
        <v>1368.85</v>
      </c>
      <c r="R295" t="n">
        <v>478.35</v>
      </c>
      <c r="S295" t="n">
        <v>104.26</v>
      </c>
      <c r="T295" t="n">
        <v>184277.45</v>
      </c>
      <c r="U295" t="n">
        <v>0.22</v>
      </c>
      <c r="V295" t="n">
        <v>0.75</v>
      </c>
      <c r="W295" t="n">
        <v>21.27</v>
      </c>
      <c r="X295" t="n">
        <v>11.39</v>
      </c>
      <c r="Y295" t="n">
        <v>1</v>
      </c>
      <c r="Z295" t="n">
        <v>10</v>
      </c>
    </row>
    <row r="296">
      <c r="A296" t="n">
        <v>1</v>
      </c>
      <c r="B296" t="n">
        <v>40</v>
      </c>
      <c r="C296" t="inlineStr">
        <is>
          <t xml:space="preserve">CONCLUIDO	</t>
        </is>
      </c>
      <c r="D296" t="n">
        <v>1.454</v>
      </c>
      <c r="E296" t="n">
        <v>68.78</v>
      </c>
      <c r="F296" t="n">
        <v>61.21</v>
      </c>
      <c r="G296" t="n">
        <v>12.32</v>
      </c>
      <c r="H296" t="n">
        <v>0.24</v>
      </c>
      <c r="I296" t="n">
        <v>298</v>
      </c>
      <c r="J296" t="n">
        <v>90.18000000000001</v>
      </c>
      <c r="K296" t="n">
        <v>37.55</v>
      </c>
      <c r="L296" t="n">
        <v>1.25</v>
      </c>
      <c r="M296" t="n">
        <v>296</v>
      </c>
      <c r="N296" t="n">
        <v>11.37</v>
      </c>
      <c r="O296" t="n">
        <v>11355.7</v>
      </c>
      <c r="P296" t="n">
        <v>516.25</v>
      </c>
      <c r="Q296" t="n">
        <v>1368.54</v>
      </c>
      <c r="R296" t="n">
        <v>387.47</v>
      </c>
      <c r="S296" t="n">
        <v>104.26</v>
      </c>
      <c r="T296" t="n">
        <v>139302.41</v>
      </c>
      <c r="U296" t="n">
        <v>0.27</v>
      </c>
      <c r="V296" t="n">
        <v>0.78</v>
      </c>
      <c r="W296" t="n">
        <v>21.12</v>
      </c>
      <c r="X296" t="n">
        <v>8.6</v>
      </c>
      <c r="Y296" t="n">
        <v>1</v>
      </c>
      <c r="Z296" t="n">
        <v>10</v>
      </c>
    </row>
    <row r="297">
      <c r="A297" t="n">
        <v>2</v>
      </c>
      <c r="B297" t="n">
        <v>40</v>
      </c>
      <c r="C297" t="inlineStr">
        <is>
          <t xml:space="preserve">CONCLUIDO	</t>
        </is>
      </c>
      <c r="D297" t="n">
        <v>1.5135</v>
      </c>
      <c r="E297" t="n">
        <v>66.06999999999999</v>
      </c>
      <c r="F297" t="n">
        <v>59.58</v>
      </c>
      <c r="G297" t="n">
        <v>14.83</v>
      </c>
      <c r="H297" t="n">
        <v>0.29</v>
      </c>
      <c r="I297" t="n">
        <v>241</v>
      </c>
      <c r="J297" t="n">
        <v>90.48</v>
      </c>
      <c r="K297" t="n">
        <v>37.55</v>
      </c>
      <c r="L297" t="n">
        <v>1.5</v>
      </c>
      <c r="M297" t="n">
        <v>239</v>
      </c>
      <c r="N297" t="n">
        <v>11.43</v>
      </c>
      <c r="O297" t="n">
        <v>11393.43</v>
      </c>
      <c r="P297" t="n">
        <v>500.12</v>
      </c>
      <c r="Q297" t="n">
        <v>1368.44</v>
      </c>
      <c r="R297" t="n">
        <v>334</v>
      </c>
      <c r="S297" t="n">
        <v>104.26</v>
      </c>
      <c r="T297" t="n">
        <v>112851.78</v>
      </c>
      <c r="U297" t="n">
        <v>0.31</v>
      </c>
      <c r="V297" t="n">
        <v>0.8</v>
      </c>
      <c r="W297" t="n">
        <v>21.04</v>
      </c>
      <c r="X297" t="n">
        <v>6.98</v>
      </c>
      <c r="Y297" t="n">
        <v>1</v>
      </c>
      <c r="Z297" t="n">
        <v>10</v>
      </c>
    </row>
    <row r="298">
      <c r="A298" t="n">
        <v>3</v>
      </c>
      <c r="B298" t="n">
        <v>40</v>
      </c>
      <c r="C298" t="inlineStr">
        <is>
          <t xml:space="preserve">CONCLUIDO	</t>
        </is>
      </c>
      <c r="D298" t="n">
        <v>1.5591</v>
      </c>
      <c r="E298" t="n">
        <v>64.14</v>
      </c>
      <c r="F298" t="n">
        <v>58.4</v>
      </c>
      <c r="G298" t="n">
        <v>17.43</v>
      </c>
      <c r="H298" t="n">
        <v>0.34</v>
      </c>
      <c r="I298" t="n">
        <v>201</v>
      </c>
      <c r="J298" t="n">
        <v>90.79000000000001</v>
      </c>
      <c r="K298" t="n">
        <v>37.55</v>
      </c>
      <c r="L298" t="n">
        <v>1.75</v>
      </c>
      <c r="M298" t="n">
        <v>199</v>
      </c>
      <c r="N298" t="n">
        <v>11.49</v>
      </c>
      <c r="O298" t="n">
        <v>11431.19</v>
      </c>
      <c r="P298" t="n">
        <v>487.5</v>
      </c>
      <c r="Q298" t="n">
        <v>1367.97</v>
      </c>
      <c r="R298" t="n">
        <v>295.25</v>
      </c>
      <c r="S298" t="n">
        <v>104.26</v>
      </c>
      <c r="T298" t="n">
        <v>93675.96000000001</v>
      </c>
      <c r="U298" t="n">
        <v>0.35</v>
      </c>
      <c r="V298" t="n">
        <v>0.82</v>
      </c>
      <c r="W298" t="n">
        <v>20.98</v>
      </c>
      <c r="X298" t="n">
        <v>5.81</v>
      </c>
      <c r="Y298" t="n">
        <v>1</v>
      </c>
      <c r="Z298" t="n">
        <v>10</v>
      </c>
    </row>
    <row r="299">
      <c r="A299" t="n">
        <v>4</v>
      </c>
      <c r="B299" t="n">
        <v>40</v>
      </c>
      <c r="C299" t="inlineStr">
        <is>
          <t xml:space="preserve">CONCLUIDO	</t>
        </is>
      </c>
      <c r="D299" t="n">
        <v>1.5929</v>
      </c>
      <c r="E299" t="n">
        <v>62.78</v>
      </c>
      <c r="F299" t="n">
        <v>57.57</v>
      </c>
      <c r="G299" t="n">
        <v>19.97</v>
      </c>
      <c r="H299" t="n">
        <v>0.39</v>
      </c>
      <c r="I299" t="n">
        <v>173</v>
      </c>
      <c r="J299" t="n">
        <v>91.09999999999999</v>
      </c>
      <c r="K299" t="n">
        <v>37.55</v>
      </c>
      <c r="L299" t="n">
        <v>2</v>
      </c>
      <c r="M299" t="n">
        <v>171</v>
      </c>
      <c r="N299" t="n">
        <v>11.54</v>
      </c>
      <c r="O299" t="n">
        <v>11468.97</v>
      </c>
      <c r="P299" t="n">
        <v>477.9</v>
      </c>
      <c r="Q299" t="n">
        <v>1368.02</v>
      </c>
      <c r="R299" t="n">
        <v>268.19</v>
      </c>
      <c r="S299" t="n">
        <v>104.26</v>
      </c>
      <c r="T299" t="n">
        <v>80283.77</v>
      </c>
      <c r="U299" t="n">
        <v>0.39</v>
      </c>
      <c r="V299" t="n">
        <v>0.83</v>
      </c>
      <c r="W299" t="n">
        <v>20.94</v>
      </c>
      <c r="X299" t="n">
        <v>4.98</v>
      </c>
      <c r="Y299" t="n">
        <v>1</v>
      </c>
      <c r="Z299" t="n">
        <v>10</v>
      </c>
    </row>
    <row r="300">
      <c r="A300" t="n">
        <v>5</v>
      </c>
      <c r="B300" t="n">
        <v>40</v>
      </c>
      <c r="C300" t="inlineStr">
        <is>
          <t xml:space="preserve">CONCLUIDO	</t>
        </is>
      </c>
      <c r="D300" t="n">
        <v>1.6208</v>
      </c>
      <c r="E300" t="n">
        <v>61.7</v>
      </c>
      <c r="F300" t="n">
        <v>56.9</v>
      </c>
      <c r="G300" t="n">
        <v>22.61</v>
      </c>
      <c r="H300" t="n">
        <v>0.43</v>
      </c>
      <c r="I300" t="n">
        <v>151</v>
      </c>
      <c r="J300" t="n">
        <v>91.40000000000001</v>
      </c>
      <c r="K300" t="n">
        <v>37.55</v>
      </c>
      <c r="L300" t="n">
        <v>2.25</v>
      </c>
      <c r="M300" t="n">
        <v>149</v>
      </c>
      <c r="N300" t="n">
        <v>11.6</v>
      </c>
      <c r="O300" t="n">
        <v>11506.78</v>
      </c>
      <c r="P300" t="n">
        <v>469.75</v>
      </c>
      <c r="Q300" t="n">
        <v>1367.93</v>
      </c>
      <c r="R300" t="n">
        <v>247.69</v>
      </c>
      <c r="S300" t="n">
        <v>104.26</v>
      </c>
      <c r="T300" t="n">
        <v>70147.75</v>
      </c>
      <c r="U300" t="n">
        <v>0.42</v>
      </c>
      <c r="V300" t="n">
        <v>0.84</v>
      </c>
      <c r="W300" t="n">
        <v>20.88</v>
      </c>
      <c r="X300" t="n">
        <v>4.32</v>
      </c>
      <c r="Y300" t="n">
        <v>1</v>
      </c>
      <c r="Z300" t="n">
        <v>10</v>
      </c>
    </row>
    <row r="301">
      <c r="A301" t="n">
        <v>6</v>
      </c>
      <c r="B301" t="n">
        <v>40</v>
      </c>
      <c r="C301" t="inlineStr">
        <is>
          <t xml:space="preserve">CONCLUIDO	</t>
        </is>
      </c>
      <c r="D301" t="n">
        <v>1.642</v>
      </c>
      <c r="E301" t="n">
        <v>60.9</v>
      </c>
      <c r="F301" t="n">
        <v>56.43</v>
      </c>
      <c r="G301" t="n">
        <v>25.27</v>
      </c>
      <c r="H301" t="n">
        <v>0.48</v>
      </c>
      <c r="I301" t="n">
        <v>134</v>
      </c>
      <c r="J301" t="n">
        <v>91.70999999999999</v>
      </c>
      <c r="K301" t="n">
        <v>37.55</v>
      </c>
      <c r="L301" t="n">
        <v>2.5</v>
      </c>
      <c r="M301" t="n">
        <v>132</v>
      </c>
      <c r="N301" t="n">
        <v>11.66</v>
      </c>
      <c r="O301" t="n">
        <v>11544.61</v>
      </c>
      <c r="P301" t="n">
        <v>463.2</v>
      </c>
      <c r="Q301" t="n">
        <v>1367.66</v>
      </c>
      <c r="R301" t="n">
        <v>231.29</v>
      </c>
      <c r="S301" t="n">
        <v>104.26</v>
      </c>
      <c r="T301" t="n">
        <v>62030.26</v>
      </c>
      <c r="U301" t="n">
        <v>0.45</v>
      </c>
      <c r="V301" t="n">
        <v>0.85</v>
      </c>
      <c r="W301" t="n">
        <v>20.87</v>
      </c>
      <c r="X301" t="n">
        <v>3.84</v>
      </c>
      <c r="Y301" t="n">
        <v>1</v>
      </c>
      <c r="Z301" t="n">
        <v>10</v>
      </c>
    </row>
    <row r="302">
      <c r="A302" t="n">
        <v>7</v>
      </c>
      <c r="B302" t="n">
        <v>40</v>
      </c>
      <c r="C302" t="inlineStr">
        <is>
          <t xml:space="preserve">CONCLUIDO	</t>
        </is>
      </c>
      <c r="D302" t="n">
        <v>1.6613</v>
      </c>
      <c r="E302" t="n">
        <v>60.19</v>
      </c>
      <c r="F302" t="n">
        <v>55.99</v>
      </c>
      <c r="G302" t="n">
        <v>27.99</v>
      </c>
      <c r="H302" t="n">
        <v>0.52</v>
      </c>
      <c r="I302" t="n">
        <v>120</v>
      </c>
      <c r="J302" t="n">
        <v>92.02</v>
      </c>
      <c r="K302" t="n">
        <v>37.55</v>
      </c>
      <c r="L302" t="n">
        <v>2.75</v>
      </c>
      <c r="M302" t="n">
        <v>118</v>
      </c>
      <c r="N302" t="n">
        <v>11.71</v>
      </c>
      <c r="O302" t="n">
        <v>11582.46</v>
      </c>
      <c r="P302" t="n">
        <v>456.94</v>
      </c>
      <c r="Q302" t="n">
        <v>1367.68</v>
      </c>
      <c r="R302" t="n">
        <v>217.66</v>
      </c>
      <c r="S302" t="n">
        <v>104.26</v>
      </c>
      <c r="T302" t="n">
        <v>55286.24</v>
      </c>
      <c r="U302" t="n">
        <v>0.48</v>
      </c>
      <c r="V302" t="n">
        <v>0.86</v>
      </c>
      <c r="W302" t="n">
        <v>20.83</v>
      </c>
      <c r="X302" t="n">
        <v>3.4</v>
      </c>
      <c r="Y302" t="n">
        <v>1</v>
      </c>
      <c r="Z302" t="n">
        <v>10</v>
      </c>
    </row>
    <row r="303">
      <c r="A303" t="n">
        <v>8</v>
      </c>
      <c r="B303" t="n">
        <v>40</v>
      </c>
      <c r="C303" t="inlineStr">
        <is>
          <t xml:space="preserve">CONCLUIDO	</t>
        </is>
      </c>
      <c r="D303" t="n">
        <v>1.6754</v>
      </c>
      <c r="E303" t="n">
        <v>59.69</v>
      </c>
      <c r="F303" t="n">
        <v>55.69</v>
      </c>
      <c r="G303" t="n">
        <v>30.65</v>
      </c>
      <c r="H303" t="n">
        <v>0.57</v>
      </c>
      <c r="I303" t="n">
        <v>109</v>
      </c>
      <c r="J303" t="n">
        <v>92.31999999999999</v>
      </c>
      <c r="K303" t="n">
        <v>37.55</v>
      </c>
      <c r="L303" t="n">
        <v>3</v>
      </c>
      <c r="M303" t="n">
        <v>107</v>
      </c>
      <c r="N303" t="n">
        <v>11.77</v>
      </c>
      <c r="O303" t="n">
        <v>11620.34</v>
      </c>
      <c r="P303" t="n">
        <v>451.97</v>
      </c>
      <c r="Q303" t="n">
        <v>1367.69</v>
      </c>
      <c r="R303" t="n">
        <v>207.23</v>
      </c>
      <c r="S303" t="n">
        <v>104.26</v>
      </c>
      <c r="T303" t="n">
        <v>50126.25</v>
      </c>
      <c r="U303" t="n">
        <v>0.5</v>
      </c>
      <c r="V303" t="n">
        <v>0.86</v>
      </c>
      <c r="W303" t="n">
        <v>20.83</v>
      </c>
      <c r="X303" t="n">
        <v>3.1</v>
      </c>
      <c r="Y303" t="n">
        <v>1</v>
      </c>
      <c r="Z303" t="n">
        <v>10</v>
      </c>
    </row>
    <row r="304">
      <c r="A304" t="n">
        <v>9</v>
      </c>
      <c r="B304" t="n">
        <v>40</v>
      </c>
      <c r="C304" t="inlineStr">
        <is>
          <t xml:space="preserve">CONCLUIDO	</t>
        </is>
      </c>
      <c r="D304" t="n">
        <v>1.6871</v>
      </c>
      <c r="E304" t="n">
        <v>59.27</v>
      </c>
      <c r="F304" t="n">
        <v>55.44</v>
      </c>
      <c r="G304" t="n">
        <v>33.27</v>
      </c>
      <c r="H304" t="n">
        <v>0.62</v>
      </c>
      <c r="I304" t="n">
        <v>100</v>
      </c>
      <c r="J304" t="n">
        <v>92.63</v>
      </c>
      <c r="K304" t="n">
        <v>37.55</v>
      </c>
      <c r="L304" t="n">
        <v>3.25</v>
      </c>
      <c r="M304" t="n">
        <v>98</v>
      </c>
      <c r="N304" t="n">
        <v>11.83</v>
      </c>
      <c r="O304" t="n">
        <v>11658.24</v>
      </c>
      <c r="P304" t="n">
        <v>447.22</v>
      </c>
      <c r="Q304" t="n">
        <v>1367.63</v>
      </c>
      <c r="R304" t="n">
        <v>199.4</v>
      </c>
      <c r="S304" t="n">
        <v>104.26</v>
      </c>
      <c r="T304" t="n">
        <v>46256.24</v>
      </c>
      <c r="U304" t="n">
        <v>0.52</v>
      </c>
      <c r="V304" t="n">
        <v>0.86</v>
      </c>
      <c r="W304" t="n">
        <v>20.81</v>
      </c>
      <c r="X304" t="n">
        <v>2.86</v>
      </c>
      <c r="Y304" t="n">
        <v>1</v>
      </c>
      <c r="Z304" t="n">
        <v>10</v>
      </c>
    </row>
    <row r="305">
      <c r="A305" t="n">
        <v>10</v>
      </c>
      <c r="B305" t="n">
        <v>40</v>
      </c>
      <c r="C305" t="inlineStr">
        <is>
          <t xml:space="preserve">CONCLUIDO	</t>
        </is>
      </c>
      <c r="D305" t="n">
        <v>1.6981</v>
      </c>
      <c r="E305" t="n">
        <v>58.89</v>
      </c>
      <c r="F305" t="n">
        <v>55.21</v>
      </c>
      <c r="G305" t="n">
        <v>36.01</v>
      </c>
      <c r="H305" t="n">
        <v>0.66</v>
      </c>
      <c r="I305" t="n">
        <v>92</v>
      </c>
      <c r="J305" t="n">
        <v>92.94</v>
      </c>
      <c r="K305" t="n">
        <v>37.55</v>
      </c>
      <c r="L305" t="n">
        <v>3.5</v>
      </c>
      <c r="M305" t="n">
        <v>90</v>
      </c>
      <c r="N305" t="n">
        <v>11.88</v>
      </c>
      <c r="O305" t="n">
        <v>11696.16</v>
      </c>
      <c r="P305" t="n">
        <v>442.42</v>
      </c>
      <c r="Q305" t="n">
        <v>1367.56</v>
      </c>
      <c r="R305" t="n">
        <v>191.88</v>
      </c>
      <c r="S305" t="n">
        <v>104.26</v>
      </c>
      <c r="T305" t="n">
        <v>42537.96</v>
      </c>
      <c r="U305" t="n">
        <v>0.54</v>
      </c>
      <c r="V305" t="n">
        <v>0.87</v>
      </c>
      <c r="W305" t="n">
        <v>20.8</v>
      </c>
      <c r="X305" t="n">
        <v>2.63</v>
      </c>
      <c r="Y305" t="n">
        <v>1</v>
      </c>
      <c r="Z305" t="n">
        <v>10</v>
      </c>
    </row>
    <row r="306">
      <c r="A306" t="n">
        <v>11</v>
      </c>
      <c r="B306" t="n">
        <v>40</v>
      </c>
      <c r="C306" t="inlineStr">
        <is>
          <t xml:space="preserve">CONCLUIDO	</t>
        </is>
      </c>
      <c r="D306" t="n">
        <v>1.708</v>
      </c>
      <c r="E306" t="n">
        <v>58.55</v>
      </c>
      <c r="F306" t="n">
        <v>55</v>
      </c>
      <c r="G306" t="n">
        <v>38.82</v>
      </c>
      <c r="H306" t="n">
        <v>0.71</v>
      </c>
      <c r="I306" t="n">
        <v>85</v>
      </c>
      <c r="J306" t="n">
        <v>93.23999999999999</v>
      </c>
      <c r="K306" t="n">
        <v>37.55</v>
      </c>
      <c r="L306" t="n">
        <v>3.75</v>
      </c>
      <c r="M306" t="n">
        <v>83</v>
      </c>
      <c r="N306" t="n">
        <v>11.94</v>
      </c>
      <c r="O306" t="n">
        <v>11734.1</v>
      </c>
      <c r="P306" t="n">
        <v>438.08</v>
      </c>
      <c r="Q306" t="n">
        <v>1367.4</v>
      </c>
      <c r="R306" t="n">
        <v>185.33</v>
      </c>
      <c r="S306" t="n">
        <v>104.26</v>
      </c>
      <c r="T306" t="n">
        <v>39294.42</v>
      </c>
      <c r="U306" t="n">
        <v>0.5600000000000001</v>
      </c>
      <c r="V306" t="n">
        <v>0.87</v>
      </c>
      <c r="W306" t="n">
        <v>20.78</v>
      </c>
      <c r="X306" t="n">
        <v>2.42</v>
      </c>
      <c r="Y306" t="n">
        <v>1</v>
      </c>
      <c r="Z306" t="n">
        <v>10</v>
      </c>
    </row>
    <row r="307">
      <c r="A307" t="n">
        <v>12</v>
      </c>
      <c r="B307" t="n">
        <v>40</v>
      </c>
      <c r="C307" t="inlineStr">
        <is>
          <t xml:space="preserve">CONCLUIDO	</t>
        </is>
      </c>
      <c r="D307" t="n">
        <v>1.7167</v>
      </c>
      <c r="E307" t="n">
        <v>58.25</v>
      </c>
      <c r="F307" t="n">
        <v>54.82</v>
      </c>
      <c r="G307" t="n">
        <v>41.64</v>
      </c>
      <c r="H307" t="n">
        <v>0.75</v>
      </c>
      <c r="I307" t="n">
        <v>79</v>
      </c>
      <c r="J307" t="n">
        <v>93.55</v>
      </c>
      <c r="K307" t="n">
        <v>37.55</v>
      </c>
      <c r="L307" t="n">
        <v>4</v>
      </c>
      <c r="M307" t="n">
        <v>77</v>
      </c>
      <c r="N307" t="n">
        <v>12</v>
      </c>
      <c r="O307" t="n">
        <v>11772.07</v>
      </c>
      <c r="P307" t="n">
        <v>433.81</v>
      </c>
      <c r="Q307" t="n">
        <v>1367.35</v>
      </c>
      <c r="R307" t="n">
        <v>179.21</v>
      </c>
      <c r="S307" t="n">
        <v>104.26</v>
      </c>
      <c r="T307" t="n">
        <v>36265.1</v>
      </c>
      <c r="U307" t="n">
        <v>0.58</v>
      </c>
      <c r="V307" t="n">
        <v>0.87</v>
      </c>
      <c r="W307" t="n">
        <v>20.78</v>
      </c>
      <c r="X307" t="n">
        <v>2.24</v>
      </c>
      <c r="Y307" t="n">
        <v>1</v>
      </c>
      <c r="Z307" t="n">
        <v>10</v>
      </c>
    </row>
    <row r="308">
      <c r="A308" t="n">
        <v>13</v>
      </c>
      <c r="B308" t="n">
        <v>40</v>
      </c>
      <c r="C308" t="inlineStr">
        <is>
          <t xml:space="preserve">CONCLUIDO	</t>
        </is>
      </c>
      <c r="D308" t="n">
        <v>1.7233</v>
      </c>
      <c r="E308" t="n">
        <v>58.03</v>
      </c>
      <c r="F308" t="n">
        <v>54.69</v>
      </c>
      <c r="G308" t="n">
        <v>44.34</v>
      </c>
      <c r="H308" t="n">
        <v>0.8</v>
      </c>
      <c r="I308" t="n">
        <v>74</v>
      </c>
      <c r="J308" t="n">
        <v>93.86</v>
      </c>
      <c r="K308" t="n">
        <v>37.55</v>
      </c>
      <c r="L308" t="n">
        <v>4.25</v>
      </c>
      <c r="M308" t="n">
        <v>72</v>
      </c>
      <c r="N308" t="n">
        <v>12.06</v>
      </c>
      <c r="O308" t="n">
        <v>11810.06</v>
      </c>
      <c r="P308" t="n">
        <v>429.55</v>
      </c>
      <c r="Q308" t="n">
        <v>1367.44</v>
      </c>
      <c r="R308" t="n">
        <v>174.84</v>
      </c>
      <c r="S308" t="n">
        <v>104.26</v>
      </c>
      <c r="T308" t="n">
        <v>34108.7</v>
      </c>
      <c r="U308" t="n">
        <v>0.6</v>
      </c>
      <c r="V308" t="n">
        <v>0.88</v>
      </c>
      <c r="W308" t="n">
        <v>20.77</v>
      </c>
      <c r="X308" t="n">
        <v>2.11</v>
      </c>
      <c r="Y308" t="n">
        <v>1</v>
      </c>
      <c r="Z308" t="n">
        <v>10</v>
      </c>
    </row>
    <row r="309">
      <c r="A309" t="n">
        <v>14</v>
      </c>
      <c r="B309" t="n">
        <v>40</v>
      </c>
      <c r="C309" t="inlineStr">
        <is>
          <t xml:space="preserve">CONCLUIDO	</t>
        </is>
      </c>
      <c r="D309" t="n">
        <v>1.7306</v>
      </c>
      <c r="E309" t="n">
        <v>57.78</v>
      </c>
      <c r="F309" t="n">
        <v>54.54</v>
      </c>
      <c r="G309" t="n">
        <v>47.43</v>
      </c>
      <c r="H309" t="n">
        <v>0.84</v>
      </c>
      <c r="I309" t="n">
        <v>69</v>
      </c>
      <c r="J309" t="n">
        <v>94.17</v>
      </c>
      <c r="K309" t="n">
        <v>37.55</v>
      </c>
      <c r="L309" t="n">
        <v>4.5</v>
      </c>
      <c r="M309" t="n">
        <v>67</v>
      </c>
      <c r="N309" t="n">
        <v>12.12</v>
      </c>
      <c r="O309" t="n">
        <v>11848.08</v>
      </c>
      <c r="P309" t="n">
        <v>425.46</v>
      </c>
      <c r="Q309" t="n">
        <v>1367.57</v>
      </c>
      <c r="R309" t="n">
        <v>169.92</v>
      </c>
      <c r="S309" t="n">
        <v>104.26</v>
      </c>
      <c r="T309" t="n">
        <v>31668.76</v>
      </c>
      <c r="U309" t="n">
        <v>0.61</v>
      </c>
      <c r="V309" t="n">
        <v>0.88</v>
      </c>
      <c r="W309" t="n">
        <v>20.77</v>
      </c>
      <c r="X309" t="n">
        <v>1.96</v>
      </c>
      <c r="Y309" t="n">
        <v>1</v>
      </c>
      <c r="Z309" t="n">
        <v>10</v>
      </c>
    </row>
    <row r="310">
      <c r="A310" t="n">
        <v>15</v>
      </c>
      <c r="B310" t="n">
        <v>40</v>
      </c>
      <c r="C310" t="inlineStr">
        <is>
          <t xml:space="preserve">CONCLUIDO	</t>
        </is>
      </c>
      <c r="D310" t="n">
        <v>1.7368</v>
      </c>
      <c r="E310" t="n">
        <v>57.58</v>
      </c>
      <c r="F310" t="n">
        <v>54.41</v>
      </c>
      <c r="G310" t="n">
        <v>50.22</v>
      </c>
      <c r="H310" t="n">
        <v>0.88</v>
      </c>
      <c r="I310" t="n">
        <v>65</v>
      </c>
      <c r="J310" t="n">
        <v>94.48</v>
      </c>
      <c r="K310" t="n">
        <v>37.55</v>
      </c>
      <c r="L310" t="n">
        <v>4.75</v>
      </c>
      <c r="M310" t="n">
        <v>63</v>
      </c>
      <c r="N310" t="n">
        <v>12.17</v>
      </c>
      <c r="O310" t="n">
        <v>11886.12</v>
      </c>
      <c r="P310" t="n">
        <v>421.72</v>
      </c>
      <c r="Q310" t="n">
        <v>1367.44</v>
      </c>
      <c r="R310" t="n">
        <v>166.14</v>
      </c>
      <c r="S310" t="n">
        <v>104.26</v>
      </c>
      <c r="T310" t="n">
        <v>29799.93</v>
      </c>
      <c r="U310" t="n">
        <v>0.63</v>
      </c>
      <c r="V310" t="n">
        <v>0.88</v>
      </c>
      <c r="W310" t="n">
        <v>20.75</v>
      </c>
      <c r="X310" t="n">
        <v>1.83</v>
      </c>
      <c r="Y310" t="n">
        <v>1</v>
      </c>
      <c r="Z310" t="n">
        <v>10</v>
      </c>
    </row>
    <row r="311">
      <c r="A311" t="n">
        <v>16</v>
      </c>
      <c r="B311" t="n">
        <v>40</v>
      </c>
      <c r="C311" t="inlineStr">
        <is>
          <t xml:space="preserve">CONCLUIDO	</t>
        </is>
      </c>
      <c r="D311" t="n">
        <v>1.742</v>
      </c>
      <c r="E311" t="n">
        <v>57.41</v>
      </c>
      <c r="F311" t="n">
        <v>54.31</v>
      </c>
      <c r="G311" t="n">
        <v>53.42</v>
      </c>
      <c r="H311" t="n">
        <v>0.93</v>
      </c>
      <c r="I311" t="n">
        <v>61</v>
      </c>
      <c r="J311" t="n">
        <v>94.79000000000001</v>
      </c>
      <c r="K311" t="n">
        <v>37.55</v>
      </c>
      <c r="L311" t="n">
        <v>5</v>
      </c>
      <c r="M311" t="n">
        <v>59</v>
      </c>
      <c r="N311" t="n">
        <v>12.23</v>
      </c>
      <c r="O311" t="n">
        <v>11924.18</v>
      </c>
      <c r="P311" t="n">
        <v>418.59</v>
      </c>
      <c r="Q311" t="n">
        <v>1367.41</v>
      </c>
      <c r="R311" t="n">
        <v>162.57</v>
      </c>
      <c r="S311" t="n">
        <v>104.26</v>
      </c>
      <c r="T311" t="n">
        <v>28037.62</v>
      </c>
      <c r="U311" t="n">
        <v>0.64</v>
      </c>
      <c r="V311" t="n">
        <v>0.88</v>
      </c>
      <c r="W311" t="n">
        <v>20.75</v>
      </c>
      <c r="X311" t="n">
        <v>1.73</v>
      </c>
      <c r="Y311" t="n">
        <v>1</v>
      </c>
      <c r="Z311" t="n">
        <v>10</v>
      </c>
    </row>
    <row r="312">
      <c r="A312" t="n">
        <v>17</v>
      </c>
      <c r="B312" t="n">
        <v>40</v>
      </c>
      <c r="C312" t="inlineStr">
        <is>
          <t xml:space="preserve">CONCLUIDO	</t>
        </is>
      </c>
      <c r="D312" t="n">
        <v>1.7465</v>
      </c>
      <c r="E312" t="n">
        <v>57.26</v>
      </c>
      <c r="F312" t="n">
        <v>54.22</v>
      </c>
      <c r="G312" t="n">
        <v>56.09</v>
      </c>
      <c r="H312" t="n">
        <v>0.97</v>
      </c>
      <c r="I312" t="n">
        <v>58</v>
      </c>
      <c r="J312" t="n">
        <v>95.09</v>
      </c>
      <c r="K312" t="n">
        <v>37.55</v>
      </c>
      <c r="L312" t="n">
        <v>5.25</v>
      </c>
      <c r="M312" t="n">
        <v>56</v>
      </c>
      <c r="N312" t="n">
        <v>12.29</v>
      </c>
      <c r="O312" t="n">
        <v>11962.27</v>
      </c>
      <c r="P312" t="n">
        <v>415.24</v>
      </c>
      <c r="Q312" t="n">
        <v>1367.31</v>
      </c>
      <c r="R312" t="n">
        <v>159.85</v>
      </c>
      <c r="S312" t="n">
        <v>104.26</v>
      </c>
      <c r="T312" t="n">
        <v>26690.03</v>
      </c>
      <c r="U312" t="n">
        <v>0.65</v>
      </c>
      <c r="V312" t="n">
        <v>0.88</v>
      </c>
      <c r="W312" t="n">
        <v>20.74</v>
      </c>
      <c r="X312" t="n">
        <v>1.64</v>
      </c>
      <c r="Y312" t="n">
        <v>1</v>
      </c>
      <c r="Z312" t="n">
        <v>10</v>
      </c>
    </row>
    <row r="313">
      <c r="A313" t="n">
        <v>18</v>
      </c>
      <c r="B313" t="n">
        <v>40</v>
      </c>
      <c r="C313" t="inlineStr">
        <is>
          <t xml:space="preserve">CONCLUIDO	</t>
        </is>
      </c>
      <c r="D313" t="n">
        <v>1.7516</v>
      </c>
      <c r="E313" t="n">
        <v>57.09</v>
      </c>
      <c r="F313" t="n">
        <v>54.11</v>
      </c>
      <c r="G313" t="n">
        <v>59.03</v>
      </c>
      <c r="H313" t="n">
        <v>1.01</v>
      </c>
      <c r="I313" t="n">
        <v>55</v>
      </c>
      <c r="J313" t="n">
        <v>95.40000000000001</v>
      </c>
      <c r="K313" t="n">
        <v>37.55</v>
      </c>
      <c r="L313" t="n">
        <v>5.5</v>
      </c>
      <c r="M313" t="n">
        <v>53</v>
      </c>
      <c r="N313" t="n">
        <v>12.35</v>
      </c>
      <c r="O313" t="n">
        <v>12000.38</v>
      </c>
      <c r="P313" t="n">
        <v>410.93</v>
      </c>
      <c r="Q313" t="n">
        <v>1367.32</v>
      </c>
      <c r="R313" t="n">
        <v>156.48</v>
      </c>
      <c r="S313" t="n">
        <v>104.26</v>
      </c>
      <c r="T313" t="n">
        <v>25019.8</v>
      </c>
      <c r="U313" t="n">
        <v>0.67</v>
      </c>
      <c r="V313" t="n">
        <v>0.89</v>
      </c>
      <c r="W313" t="n">
        <v>20.73</v>
      </c>
      <c r="X313" t="n">
        <v>1.53</v>
      </c>
      <c r="Y313" t="n">
        <v>1</v>
      </c>
      <c r="Z313" t="n">
        <v>10</v>
      </c>
    </row>
    <row r="314">
      <c r="A314" t="n">
        <v>19</v>
      </c>
      <c r="B314" t="n">
        <v>40</v>
      </c>
      <c r="C314" t="inlineStr">
        <is>
          <t xml:space="preserve">CONCLUIDO	</t>
        </is>
      </c>
      <c r="D314" t="n">
        <v>1.7554</v>
      </c>
      <c r="E314" t="n">
        <v>56.97</v>
      </c>
      <c r="F314" t="n">
        <v>54.05</v>
      </c>
      <c r="G314" t="n">
        <v>62.36</v>
      </c>
      <c r="H314" t="n">
        <v>1.06</v>
      </c>
      <c r="I314" t="n">
        <v>52</v>
      </c>
      <c r="J314" t="n">
        <v>95.70999999999999</v>
      </c>
      <c r="K314" t="n">
        <v>37.55</v>
      </c>
      <c r="L314" t="n">
        <v>5.75</v>
      </c>
      <c r="M314" t="n">
        <v>50</v>
      </c>
      <c r="N314" t="n">
        <v>12.41</v>
      </c>
      <c r="O314" t="n">
        <v>12038.51</v>
      </c>
      <c r="P314" t="n">
        <v>407.53</v>
      </c>
      <c r="Q314" t="n">
        <v>1367.36</v>
      </c>
      <c r="R314" t="n">
        <v>154.08</v>
      </c>
      <c r="S314" t="n">
        <v>104.26</v>
      </c>
      <c r="T314" t="n">
        <v>23837.36</v>
      </c>
      <c r="U314" t="n">
        <v>0.68</v>
      </c>
      <c r="V314" t="n">
        <v>0.89</v>
      </c>
      <c r="W314" t="n">
        <v>20.73</v>
      </c>
      <c r="X314" t="n">
        <v>1.47</v>
      </c>
      <c r="Y314" t="n">
        <v>1</v>
      </c>
      <c r="Z314" t="n">
        <v>10</v>
      </c>
    </row>
    <row r="315">
      <c r="A315" t="n">
        <v>20</v>
      </c>
      <c r="B315" t="n">
        <v>40</v>
      </c>
      <c r="C315" t="inlineStr">
        <is>
          <t xml:space="preserve">CONCLUIDO	</t>
        </is>
      </c>
      <c r="D315" t="n">
        <v>1.7576</v>
      </c>
      <c r="E315" t="n">
        <v>56.89</v>
      </c>
      <c r="F315" t="n">
        <v>54.01</v>
      </c>
      <c r="G315" t="n">
        <v>64.81</v>
      </c>
      <c r="H315" t="n">
        <v>1.1</v>
      </c>
      <c r="I315" t="n">
        <v>50</v>
      </c>
      <c r="J315" t="n">
        <v>96.02</v>
      </c>
      <c r="K315" t="n">
        <v>37.55</v>
      </c>
      <c r="L315" t="n">
        <v>6</v>
      </c>
      <c r="M315" t="n">
        <v>48</v>
      </c>
      <c r="N315" t="n">
        <v>12.47</v>
      </c>
      <c r="O315" t="n">
        <v>12076.67</v>
      </c>
      <c r="P315" t="n">
        <v>404.29</v>
      </c>
      <c r="Q315" t="n">
        <v>1367.3</v>
      </c>
      <c r="R315" t="n">
        <v>153.21</v>
      </c>
      <c r="S315" t="n">
        <v>104.26</v>
      </c>
      <c r="T315" t="n">
        <v>23410.63</v>
      </c>
      <c r="U315" t="n">
        <v>0.68</v>
      </c>
      <c r="V315" t="n">
        <v>0.89</v>
      </c>
      <c r="W315" t="n">
        <v>20.73</v>
      </c>
      <c r="X315" t="n">
        <v>1.43</v>
      </c>
      <c r="Y315" t="n">
        <v>1</v>
      </c>
      <c r="Z315" t="n">
        <v>10</v>
      </c>
    </row>
    <row r="316">
      <c r="A316" t="n">
        <v>21</v>
      </c>
      <c r="B316" t="n">
        <v>40</v>
      </c>
      <c r="C316" t="inlineStr">
        <is>
          <t xml:space="preserve">CONCLUIDO	</t>
        </is>
      </c>
      <c r="D316" t="n">
        <v>1.7624</v>
      </c>
      <c r="E316" t="n">
        <v>56.74</v>
      </c>
      <c r="F316" t="n">
        <v>53.91</v>
      </c>
      <c r="G316" t="n">
        <v>68.81999999999999</v>
      </c>
      <c r="H316" t="n">
        <v>1.14</v>
      </c>
      <c r="I316" t="n">
        <v>47</v>
      </c>
      <c r="J316" t="n">
        <v>96.33</v>
      </c>
      <c r="K316" t="n">
        <v>37.55</v>
      </c>
      <c r="L316" t="n">
        <v>6.25</v>
      </c>
      <c r="M316" t="n">
        <v>45</v>
      </c>
      <c r="N316" t="n">
        <v>12.53</v>
      </c>
      <c r="O316" t="n">
        <v>12114.85</v>
      </c>
      <c r="P316" t="n">
        <v>400.08</v>
      </c>
      <c r="Q316" t="n">
        <v>1367.25</v>
      </c>
      <c r="R316" t="n">
        <v>149.78</v>
      </c>
      <c r="S316" t="n">
        <v>104.26</v>
      </c>
      <c r="T316" t="n">
        <v>21710.17</v>
      </c>
      <c r="U316" t="n">
        <v>0.7</v>
      </c>
      <c r="V316" t="n">
        <v>0.89</v>
      </c>
      <c r="W316" t="n">
        <v>20.73</v>
      </c>
      <c r="X316" t="n">
        <v>1.33</v>
      </c>
      <c r="Y316" t="n">
        <v>1</v>
      </c>
      <c r="Z316" t="n">
        <v>10</v>
      </c>
    </row>
    <row r="317">
      <c r="A317" t="n">
        <v>22</v>
      </c>
      <c r="B317" t="n">
        <v>40</v>
      </c>
      <c r="C317" t="inlineStr">
        <is>
          <t xml:space="preserve">CONCLUIDO	</t>
        </is>
      </c>
      <c r="D317" t="n">
        <v>1.7654</v>
      </c>
      <c r="E317" t="n">
        <v>56.65</v>
      </c>
      <c r="F317" t="n">
        <v>53.86</v>
      </c>
      <c r="G317" t="n">
        <v>71.81</v>
      </c>
      <c r="H317" t="n">
        <v>1.18</v>
      </c>
      <c r="I317" t="n">
        <v>45</v>
      </c>
      <c r="J317" t="n">
        <v>96.64</v>
      </c>
      <c r="K317" t="n">
        <v>37.55</v>
      </c>
      <c r="L317" t="n">
        <v>6.5</v>
      </c>
      <c r="M317" t="n">
        <v>43</v>
      </c>
      <c r="N317" t="n">
        <v>12.59</v>
      </c>
      <c r="O317" t="n">
        <v>12153.06</v>
      </c>
      <c r="P317" t="n">
        <v>396.67</v>
      </c>
      <c r="Q317" t="n">
        <v>1367.33</v>
      </c>
      <c r="R317" t="n">
        <v>147.83</v>
      </c>
      <c r="S317" t="n">
        <v>104.26</v>
      </c>
      <c r="T317" t="n">
        <v>20747.16</v>
      </c>
      <c r="U317" t="n">
        <v>0.71</v>
      </c>
      <c r="V317" t="n">
        <v>0.89</v>
      </c>
      <c r="W317" t="n">
        <v>20.72</v>
      </c>
      <c r="X317" t="n">
        <v>1.28</v>
      </c>
      <c r="Y317" t="n">
        <v>1</v>
      </c>
      <c r="Z317" t="n">
        <v>10</v>
      </c>
    </row>
    <row r="318">
      <c r="A318" t="n">
        <v>23</v>
      </c>
      <c r="B318" t="n">
        <v>40</v>
      </c>
      <c r="C318" t="inlineStr">
        <is>
          <t xml:space="preserve">CONCLUIDO	</t>
        </is>
      </c>
      <c r="D318" t="n">
        <v>1.7695</v>
      </c>
      <c r="E318" t="n">
        <v>56.51</v>
      </c>
      <c r="F318" t="n">
        <v>53.76</v>
      </c>
      <c r="G318" t="n">
        <v>75.02</v>
      </c>
      <c r="H318" t="n">
        <v>1.22</v>
      </c>
      <c r="I318" t="n">
        <v>43</v>
      </c>
      <c r="J318" t="n">
        <v>96.95</v>
      </c>
      <c r="K318" t="n">
        <v>37.55</v>
      </c>
      <c r="L318" t="n">
        <v>6.75</v>
      </c>
      <c r="M318" t="n">
        <v>41</v>
      </c>
      <c r="N318" t="n">
        <v>12.65</v>
      </c>
      <c r="O318" t="n">
        <v>12191.28</v>
      </c>
      <c r="P318" t="n">
        <v>392.83</v>
      </c>
      <c r="Q318" t="n">
        <v>1367.22</v>
      </c>
      <c r="R318" t="n">
        <v>144.99</v>
      </c>
      <c r="S318" t="n">
        <v>104.26</v>
      </c>
      <c r="T318" t="n">
        <v>19334</v>
      </c>
      <c r="U318" t="n">
        <v>0.72</v>
      </c>
      <c r="V318" t="n">
        <v>0.89</v>
      </c>
      <c r="W318" t="n">
        <v>20.71</v>
      </c>
      <c r="X318" t="n">
        <v>1.18</v>
      </c>
      <c r="Y318" t="n">
        <v>1</v>
      </c>
      <c r="Z318" t="n">
        <v>10</v>
      </c>
    </row>
    <row r="319">
      <c r="A319" t="n">
        <v>24</v>
      </c>
      <c r="B319" t="n">
        <v>40</v>
      </c>
      <c r="C319" t="inlineStr">
        <is>
          <t xml:space="preserve">CONCLUIDO	</t>
        </is>
      </c>
      <c r="D319" t="n">
        <v>1.7723</v>
      </c>
      <c r="E319" t="n">
        <v>56.42</v>
      </c>
      <c r="F319" t="n">
        <v>53.71</v>
      </c>
      <c r="G319" t="n">
        <v>78.59999999999999</v>
      </c>
      <c r="H319" t="n">
        <v>1.27</v>
      </c>
      <c r="I319" t="n">
        <v>41</v>
      </c>
      <c r="J319" t="n">
        <v>97.26000000000001</v>
      </c>
      <c r="K319" t="n">
        <v>37.55</v>
      </c>
      <c r="L319" t="n">
        <v>7</v>
      </c>
      <c r="M319" t="n">
        <v>38</v>
      </c>
      <c r="N319" t="n">
        <v>12.71</v>
      </c>
      <c r="O319" t="n">
        <v>12229.54</v>
      </c>
      <c r="P319" t="n">
        <v>388.41</v>
      </c>
      <c r="Q319" t="n">
        <v>1367.21</v>
      </c>
      <c r="R319" t="n">
        <v>143.31</v>
      </c>
      <c r="S319" t="n">
        <v>104.26</v>
      </c>
      <c r="T319" t="n">
        <v>18503.83</v>
      </c>
      <c r="U319" t="n">
        <v>0.73</v>
      </c>
      <c r="V319" t="n">
        <v>0.89</v>
      </c>
      <c r="W319" t="n">
        <v>20.71</v>
      </c>
      <c r="X319" t="n">
        <v>1.13</v>
      </c>
      <c r="Y319" t="n">
        <v>1</v>
      </c>
      <c r="Z319" t="n">
        <v>10</v>
      </c>
    </row>
    <row r="320">
      <c r="A320" t="n">
        <v>25</v>
      </c>
      <c r="B320" t="n">
        <v>40</v>
      </c>
      <c r="C320" t="inlineStr">
        <is>
          <t xml:space="preserve">CONCLUIDO	</t>
        </is>
      </c>
      <c r="D320" t="n">
        <v>1.775</v>
      </c>
      <c r="E320" t="n">
        <v>56.34</v>
      </c>
      <c r="F320" t="n">
        <v>53.66</v>
      </c>
      <c r="G320" t="n">
        <v>82.55</v>
      </c>
      <c r="H320" t="n">
        <v>1.31</v>
      </c>
      <c r="I320" t="n">
        <v>39</v>
      </c>
      <c r="J320" t="n">
        <v>97.56999999999999</v>
      </c>
      <c r="K320" t="n">
        <v>37.55</v>
      </c>
      <c r="L320" t="n">
        <v>7.25</v>
      </c>
      <c r="M320" t="n">
        <v>36</v>
      </c>
      <c r="N320" t="n">
        <v>12.77</v>
      </c>
      <c r="O320" t="n">
        <v>12267.81</v>
      </c>
      <c r="P320" t="n">
        <v>384.81</v>
      </c>
      <c r="Q320" t="n">
        <v>1367.39</v>
      </c>
      <c r="R320" t="n">
        <v>141.34</v>
      </c>
      <c r="S320" t="n">
        <v>104.26</v>
      </c>
      <c r="T320" t="n">
        <v>17529.56</v>
      </c>
      <c r="U320" t="n">
        <v>0.74</v>
      </c>
      <c r="V320" t="n">
        <v>0.89</v>
      </c>
      <c r="W320" t="n">
        <v>20.72</v>
      </c>
      <c r="X320" t="n">
        <v>1.08</v>
      </c>
      <c r="Y320" t="n">
        <v>1</v>
      </c>
      <c r="Z320" t="n">
        <v>10</v>
      </c>
    </row>
    <row r="321">
      <c r="A321" t="n">
        <v>26</v>
      </c>
      <c r="B321" t="n">
        <v>40</v>
      </c>
      <c r="C321" t="inlineStr">
        <is>
          <t xml:space="preserve">CONCLUIDO	</t>
        </is>
      </c>
      <c r="D321" t="n">
        <v>1.7767</v>
      </c>
      <c r="E321" t="n">
        <v>56.28</v>
      </c>
      <c r="F321" t="n">
        <v>53.63</v>
      </c>
      <c r="G321" t="n">
        <v>84.67</v>
      </c>
      <c r="H321" t="n">
        <v>1.35</v>
      </c>
      <c r="I321" t="n">
        <v>38</v>
      </c>
      <c r="J321" t="n">
        <v>97.88</v>
      </c>
      <c r="K321" t="n">
        <v>37.55</v>
      </c>
      <c r="L321" t="n">
        <v>7.5</v>
      </c>
      <c r="M321" t="n">
        <v>31</v>
      </c>
      <c r="N321" t="n">
        <v>12.83</v>
      </c>
      <c r="O321" t="n">
        <v>12306.12</v>
      </c>
      <c r="P321" t="n">
        <v>381.98</v>
      </c>
      <c r="Q321" t="n">
        <v>1367.35</v>
      </c>
      <c r="R321" t="n">
        <v>140.64</v>
      </c>
      <c r="S321" t="n">
        <v>104.26</v>
      </c>
      <c r="T321" t="n">
        <v>17188.13</v>
      </c>
      <c r="U321" t="n">
        <v>0.74</v>
      </c>
      <c r="V321" t="n">
        <v>0.89</v>
      </c>
      <c r="W321" t="n">
        <v>20.7</v>
      </c>
      <c r="X321" t="n">
        <v>1.05</v>
      </c>
      <c r="Y321" t="n">
        <v>1</v>
      </c>
      <c r="Z321" t="n">
        <v>10</v>
      </c>
    </row>
    <row r="322">
      <c r="A322" t="n">
        <v>27</v>
      </c>
      <c r="B322" t="n">
        <v>40</v>
      </c>
      <c r="C322" t="inlineStr">
        <is>
          <t xml:space="preserve">CONCLUIDO	</t>
        </is>
      </c>
      <c r="D322" t="n">
        <v>1.7769</v>
      </c>
      <c r="E322" t="n">
        <v>56.28</v>
      </c>
      <c r="F322" t="n">
        <v>53.64</v>
      </c>
      <c r="G322" t="n">
        <v>86.98</v>
      </c>
      <c r="H322" t="n">
        <v>1.39</v>
      </c>
      <c r="I322" t="n">
        <v>37</v>
      </c>
      <c r="J322" t="n">
        <v>98.19</v>
      </c>
      <c r="K322" t="n">
        <v>37.55</v>
      </c>
      <c r="L322" t="n">
        <v>7.75</v>
      </c>
      <c r="M322" t="n">
        <v>20</v>
      </c>
      <c r="N322" t="n">
        <v>12.89</v>
      </c>
      <c r="O322" t="n">
        <v>12344.44</v>
      </c>
      <c r="P322" t="n">
        <v>380.59</v>
      </c>
      <c r="Q322" t="n">
        <v>1367.34</v>
      </c>
      <c r="R322" t="n">
        <v>140.4</v>
      </c>
      <c r="S322" t="n">
        <v>104.26</v>
      </c>
      <c r="T322" t="n">
        <v>17069.08</v>
      </c>
      <c r="U322" t="n">
        <v>0.74</v>
      </c>
      <c r="V322" t="n">
        <v>0.89</v>
      </c>
      <c r="W322" t="n">
        <v>20.73</v>
      </c>
      <c r="X322" t="n">
        <v>1.06</v>
      </c>
      <c r="Y322" t="n">
        <v>1</v>
      </c>
      <c r="Z322" t="n">
        <v>10</v>
      </c>
    </row>
    <row r="323">
      <c r="A323" t="n">
        <v>28</v>
      </c>
      <c r="B323" t="n">
        <v>40</v>
      </c>
      <c r="C323" t="inlineStr">
        <is>
          <t xml:space="preserve">CONCLUIDO	</t>
        </is>
      </c>
      <c r="D323" t="n">
        <v>1.7782</v>
      </c>
      <c r="E323" t="n">
        <v>56.24</v>
      </c>
      <c r="F323" t="n">
        <v>53.62</v>
      </c>
      <c r="G323" t="n">
        <v>89.36</v>
      </c>
      <c r="H323" t="n">
        <v>1.43</v>
      </c>
      <c r="I323" t="n">
        <v>36</v>
      </c>
      <c r="J323" t="n">
        <v>98.5</v>
      </c>
      <c r="K323" t="n">
        <v>37.55</v>
      </c>
      <c r="L323" t="n">
        <v>8</v>
      </c>
      <c r="M323" t="n">
        <v>13</v>
      </c>
      <c r="N323" t="n">
        <v>12.95</v>
      </c>
      <c r="O323" t="n">
        <v>12382.79</v>
      </c>
      <c r="P323" t="n">
        <v>379.29</v>
      </c>
      <c r="Q323" t="n">
        <v>1367.29</v>
      </c>
      <c r="R323" t="n">
        <v>139.05</v>
      </c>
      <c r="S323" t="n">
        <v>104.26</v>
      </c>
      <c r="T323" t="n">
        <v>16402.49</v>
      </c>
      <c r="U323" t="n">
        <v>0.75</v>
      </c>
      <c r="V323" t="n">
        <v>0.89</v>
      </c>
      <c r="W323" t="n">
        <v>20.74</v>
      </c>
      <c r="X323" t="n">
        <v>1.04</v>
      </c>
      <c r="Y323" t="n">
        <v>1</v>
      </c>
      <c r="Z323" t="n">
        <v>10</v>
      </c>
    </row>
    <row r="324">
      <c r="A324" t="n">
        <v>29</v>
      </c>
      <c r="B324" t="n">
        <v>40</v>
      </c>
      <c r="C324" t="inlineStr">
        <is>
          <t xml:space="preserve">CONCLUIDO	</t>
        </is>
      </c>
      <c r="D324" t="n">
        <v>1.7783</v>
      </c>
      <c r="E324" t="n">
        <v>56.23</v>
      </c>
      <c r="F324" t="n">
        <v>53.61</v>
      </c>
      <c r="G324" t="n">
        <v>89.36</v>
      </c>
      <c r="H324" t="n">
        <v>1.47</v>
      </c>
      <c r="I324" t="n">
        <v>36</v>
      </c>
      <c r="J324" t="n">
        <v>98.81999999999999</v>
      </c>
      <c r="K324" t="n">
        <v>37.55</v>
      </c>
      <c r="L324" t="n">
        <v>8.25</v>
      </c>
      <c r="M324" t="n">
        <v>5</v>
      </c>
      <c r="N324" t="n">
        <v>13.01</v>
      </c>
      <c r="O324" t="n">
        <v>12421.16</v>
      </c>
      <c r="P324" t="n">
        <v>379.12</v>
      </c>
      <c r="Q324" t="n">
        <v>1367.34</v>
      </c>
      <c r="R324" t="n">
        <v>139.15</v>
      </c>
      <c r="S324" t="n">
        <v>104.26</v>
      </c>
      <c r="T324" t="n">
        <v>16451.09</v>
      </c>
      <c r="U324" t="n">
        <v>0.75</v>
      </c>
      <c r="V324" t="n">
        <v>0.89</v>
      </c>
      <c r="W324" t="n">
        <v>20.73</v>
      </c>
      <c r="X324" t="n">
        <v>1.04</v>
      </c>
      <c r="Y324" t="n">
        <v>1</v>
      </c>
      <c r="Z324" t="n">
        <v>10</v>
      </c>
    </row>
    <row r="325">
      <c r="A325" t="n">
        <v>30</v>
      </c>
      <c r="B325" t="n">
        <v>40</v>
      </c>
      <c r="C325" t="inlineStr">
        <is>
          <t xml:space="preserve">CONCLUIDO	</t>
        </is>
      </c>
      <c r="D325" t="n">
        <v>1.7782</v>
      </c>
      <c r="E325" t="n">
        <v>56.24</v>
      </c>
      <c r="F325" t="n">
        <v>53.62</v>
      </c>
      <c r="G325" t="n">
        <v>89.36</v>
      </c>
      <c r="H325" t="n">
        <v>1.51</v>
      </c>
      <c r="I325" t="n">
        <v>36</v>
      </c>
      <c r="J325" t="n">
        <v>99.13</v>
      </c>
      <c r="K325" t="n">
        <v>37.55</v>
      </c>
      <c r="L325" t="n">
        <v>8.5</v>
      </c>
      <c r="M325" t="n">
        <v>2</v>
      </c>
      <c r="N325" t="n">
        <v>13.07</v>
      </c>
      <c r="O325" t="n">
        <v>12459.56</v>
      </c>
      <c r="P325" t="n">
        <v>379.75</v>
      </c>
      <c r="Q325" t="n">
        <v>1367.52</v>
      </c>
      <c r="R325" t="n">
        <v>138.74</v>
      </c>
      <c r="S325" t="n">
        <v>104.26</v>
      </c>
      <c r="T325" t="n">
        <v>16248</v>
      </c>
      <c r="U325" t="n">
        <v>0.75</v>
      </c>
      <c r="V325" t="n">
        <v>0.89</v>
      </c>
      <c r="W325" t="n">
        <v>20.75</v>
      </c>
      <c r="X325" t="n">
        <v>1.04</v>
      </c>
      <c r="Y325" t="n">
        <v>1</v>
      </c>
      <c r="Z325" t="n">
        <v>10</v>
      </c>
    </row>
    <row r="326">
      <c r="A326" t="n">
        <v>31</v>
      </c>
      <c r="B326" t="n">
        <v>40</v>
      </c>
      <c r="C326" t="inlineStr">
        <is>
          <t xml:space="preserve">CONCLUIDO	</t>
        </is>
      </c>
      <c r="D326" t="n">
        <v>1.778</v>
      </c>
      <c r="E326" t="n">
        <v>56.24</v>
      </c>
      <c r="F326" t="n">
        <v>53.62</v>
      </c>
      <c r="G326" t="n">
        <v>89.37</v>
      </c>
      <c r="H326" t="n">
        <v>1.55</v>
      </c>
      <c r="I326" t="n">
        <v>36</v>
      </c>
      <c r="J326" t="n">
        <v>99.44</v>
      </c>
      <c r="K326" t="n">
        <v>37.55</v>
      </c>
      <c r="L326" t="n">
        <v>8.75</v>
      </c>
      <c r="M326" t="n">
        <v>0</v>
      </c>
      <c r="N326" t="n">
        <v>13.14</v>
      </c>
      <c r="O326" t="n">
        <v>12497.98</v>
      </c>
      <c r="P326" t="n">
        <v>380.72</v>
      </c>
      <c r="Q326" t="n">
        <v>1367.41</v>
      </c>
      <c r="R326" t="n">
        <v>139.05</v>
      </c>
      <c r="S326" t="n">
        <v>104.26</v>
      </c>
      <c r="T326" t="n">
        <v>16402.68</v>
      </c>
      <c r="U326" t="n">
        <v>0.75</v>
      </c>
      <c r="V326" t="n">
        <v>0.89</v>
      </c>
      <c r="W326" t="n">
        <v>20.75</v>
      </c>
      <c r="X326" t="n">
        <v>1.05</v>
      </c>
      <c r="Y326" t="n">
        <v>1</v>
      </c>
      <c r="Z326" t="n">
        <v>10</v>
      </c>
    </row>
    <row r="327">
      <c r="A327" t="n">
        <v>0</v>
      </c>
      <c r="B327" t="n">
        <v>125</v>
      </c>
      <c r="C327" t="inlineStr">
        <is>
          <t xml:space="preserve">CONCLUIDO	</t>
        </is>
      </c>
      <c r="D327" t="n">
        <v>0.7709</v>
      </c>
      <c r="E327" t="n">
        <v>129.71</v>
      </c>
      <c r="F327" t="n">
        <v>81.67</v>
      </c>
      <c r="G327" t="n">
        <v>5.11</v>
      </c>
      <c r="H327" t="n">
        <v>0.07000000000000001</v>
      </c>
      <c r="I327" t="n">
        <v>959</v>
      </c>
      <c r="J327" t="n">
        <v>242.64</v>
      </c>
      <c r="K327" t="n">
        <v>58.47</v>
      </c>
      <c r="L327" t="n">
        <v>1</v>
      </c>
      <c r="M327" t="n">
        <v>957</v>
      </c>
      <c r="N327" t="n">
        <v>58.17</v>
      </c>
      <c r="O327" t="n">
        <v>30160.1</v>
      </c>
      <c r="P327" t="n">
        <v>1324.98</v>
      </c>
      <c r="Q327" t="n">
        <v>1371.36</v>
      </c>
      <c r="R327" t="n">
        <v>1054.25</v>
      </c>
      <c r="S327" t="n">
        <v>104.26</v>
      </c>
      <c r="T327" t="n">
        <v>469385.57</v>
      </c>
      <c r="U327" t="n">
        <v>0.1</v>
      </c>
      <c r="V327" t="n">
        <v>0.59</v>
      </c>
      <c r="W327" t="n">
        <v>22.25</v>
      </c>
      <c r="X327" t="n">
        <v>29</v>
      </c>
      <c r="Y327" t="n">
        <v>1</v>
      </c>
      <c r="Z327" t="n">
        <v>10</v>
      </c>
    </row>
    <row r="328">
      <c r="A328" t="n">
        <v>1</v>
      </c>
      <c r="B328" t="n">
        <v>125</v>
      </c>
      <c r="C328" t="inlineStr">
        <is>
          <t xml:space="preserve">CONCLUIDO	</t>
        </is>
      </c>
      <c r="D328" t="n">
        <v>0.9247</v>
      </c>
      <c r="E328" t="n">
        <v>108.14</v>
      </c>
      <c r="F328" t="n">
        <v>73.04000000000001</v>
      </c>
      <c r="G328" t="n">
        <v>6.4</v>
      </c>
      <c r="H328" t="n">
        <v>0.09</v>
      </c>
      <c r="I328" t="n">
        <v>685</v>
      </c>
      <c r="J328" t="n">
        <v>243.08</v>
      </c>
      <c r="K328" t="n">
        <v>58.47</v>
      </c>
      <c r="L328" t="n">
        <v>1.25</v>
      </c>
      <c r="M328" t="n">
        <v>683</v>
      </c>
      <c r="N328" t="n">
        <v>58.36</v>
      </c>
      <c r="O328" t="n">
        <v>30214.33</v>
      </c>
      <c r="P328" t="n">
        <v>1185.49</v>
      </c>
      <c r="Q328" t="n">
        <v>1370.24</v>
      </c>
      <c r="R328" t="n">
        <v>771.6799999999999</v>
      </c>
      <c r="S328" t="n">
        <v>104.26</v>
      </c>
      <c r="T328" t="n">
        <v>329473.61</v>
      </c>
      <c r="U328" t="n">
        <v>0.14</v>
      </c>
      <c r="V328" t="n">
        <v>0.66</v>
      </c>
      <c r="W328" t="n">
        <v>21.81</v>
      </c>
      <c r="X328" t="n">
        <v>20.4</v>
      </c>
      <c r="Y328" t="n">
        <v>1</v>
      </c>
      <c r="Z328" t="n">
        <v>10</v>
      </c>
    </row>
    <row r="329">
      <c r="A329" t="n">
        <v>2</v>
      </c>
      <c r="B329" t="n">
        <v>125</v>
      </c>
      <c r="C329" t="inlineStr">
        <is>
          <t xml:space="preserve">CONCLUIDO	</t>
        </is>
      </c>
      <c r="D329" t="n">
        <v>1.0393</v>
      </c>
      <c r="E329" t="n">
        <v>96.22</v>
      </c>
      <c r="F329" t="n">
        <v>68.29000000000001</v>
      </c>
      <c r="G329" t="n">
        <v>7.69</v>
      </c>
      <c r="H329" t="n">
        <v>0.11</v>
      </c>
      <c r="I329" t="n">
        <v>533</v>
      </c>
      <c r="J329" t="n">
        <v>243.52</v>
      </c>
      <c r="K329" t="n">
        <v>58.47</v>
      </c>
      <c r="L329" t="n">
        <v>1.5</v>
      </c>
      <c r="M329" t="n">
        <v>531</v>
      </c>
      <c r="N329" t="n">
        <v>58.55</v>
      </c>
      <c r="O329" t="n">
        <v>30268.64</v>
      </c>
      <c r="P329" t="n">
        <v>1108.51</v>
      </c>
      <c r="Q329" t="n">
        <v>1369.63</v>
      </c>
      <c r="R329" t="n">
        <v>617.73</v>
      </c>
      <c r="S329" t="n">
        <v>104.26</v>
      </c>
      <c r="T329" t="n">
        <v>253257.67</v>
      </c>
      <c r="U329" t="n">
        <v>0.17</v>
      </c>
      <c r="V329" t="n">
        <v>0.7</v>
      </c>
      <c r="W329" t="n">
        <v>21.52</v>
      </c>
      <c r="X329" t="n">
        <v>15.67</v>
      </c>
      <c r="Y329" t="n">
        <v>1</v>
      </c>
      <c r="Z329" t="n">
        <v>10</v>
      </c>
    </row>
    <row r="330">
      <c r="A330" t="n">
        <v>3</v>
      </c>
      <c r="B330" t="n">
        <v>125</v>
      </c>
      <c r="C330" t="inlineStr">
        <is>
          <t xml:space="preserve">CONCLUIDO	</t>
        </is>
      </c>
      <c r="D330" t="n">
        <v>1.1251</v>
      </c>
      <c r="E330" t="n">
        <v>88.88</v>
      </c>
      <c r="F330" t="n">
        <v>65.44</v>
      </c>
      <c r="G330" t="n">
        <v>8.960000000000001</v>
      </c>
      <c r="H330" t="n">
        <v>0.13</v>
      </c>
      <c r="I330" t="n">
        <v>438</v>
      </c>
      <c r="J330" t="n">
        <v>243.96</v>
      </c>
      <c r="K330" t="n">
        <v>58.47</v>
      </c>
      <c r="L330" t="n">
        <v>1.75</v>
      </c>
      <c r="M330" t="n">
        <v>436</v>
      </c>
      <c r="N330" t="n">
        <v>58.74</v>
      </c>
      <c r="O330" t="n">
        <v>30323.01</v>
      </c>
      <c r="P330" t="n">
        <v>1061.99</v>
      </c>
      <c r="Q330" t="n">
        <v>1369.01</v>
      </c>
      <c r="R330" t="n">
        <v>524.92</v>
      </c>
      <c r="S330" t="n">
        <v>104.26</v>
      </c>
      <c r="T330" t="n">
        <v>207328.26</v>
      </c>
      <c r="U330" t="n">
        <v>0.2</v>
      </c>
      <c r="V330" t="n">
        <v>0.73</v>
      </c>
      <c r="W330" t="n">
        <v>21.36</v>
      </c>
      <c r="X330" t="n">
        <v>12.82</v>
      </c>
      <c r="Y330" t="n">
        <v>1</v>
      </c>
      <c r="Z330" t="n">
        <v>10</v>
      </c>
    </row>
    <row r="331">
      <c r="A331" t="n">
        <v>4</v>
      </c>
      <c r="B331" t="n">
        <v>125</v>
      </c>
      <c r="C331" t="inlineStr">
        <is>
          <t xml:space="preserve">CONCLUIDO	</t>
        </is>
      </c>
      <c r="D331" t="n">
        <v>1.1949</v>
      </c>
      <c r="E331" t="n">
        <v>83.69</v>
      </c>
      <c r="F331" t="n">
        <v>63.41</v>
      </c>
      <c r="G331" t="n">
        <v>10.26</v>
      </c>
      <c r="H331" t="n">
        <v>0.15</v>
      </c>
      <c r="I331" t="n">
        <v>371</v>
      </c>
      <c r="J331" t="n">
        <v>244.41</v>
      </c>
      <c r="K331" t="n">
        <v>58.47</v>
      </c>
      <c r="L331" t="n">
        <v>2</v>
      </c>
      <c r="M331" t="n">
        <v>369</v>
      </c>
      <c r="N331" t="n">
        <v>58.93</v>
      </c>
      <c r="O331" t="n">
        <v>30377.45</v>
      </c>
      <c r="P331" t="n">
        <v>1028.78</v>
      </c>
      <c r="Q331" t="n">
        <v>1368.97</v>
      </c>
      <c r="R331" t="n">
        <v>458.81</v>
      </c>
      <c r="S331" t="n">
        <v>104.26</v>
      </c>
      <c r="T331" t="n">
        <v>174606.65</v>
      </c>
      <c r="U331" t="n">
        <v>0.23</v>
      </c>
      <c r="V331" t="n">
        <v>0.76</v>
      </c>
      <c r="W331" t="n">
        <v>21.24</v>
      </c>
      <c r="X331" t="n">
        <v>10.8</v>
      </c>
      <c r="Y331" t="n">
        <v>1</v>
      </c>
      <c r="Z331" t="n">
        <v>10</v>
      </c>
    </row>
    <row r="332">
      <c r="A332" t="n">
        <v>5</v>
      </c>
      <c r="B332" t="n">
        <v>125</v>
      </c>
      <c r="C332" t="inlineStr">
        <is>
          <t xml:space="preserve">CONCLUIDO	</t>
        </is>
      </c>
      <c r="D332" t="n">
        <v>1.2515</v>
      </c>
      <c r="E332" t="n">
        <v>79.90000000000001</v>
      </c>
      <c r="F332" t="n">
        <v>61.94</v>
      </c>
      <c r="G332" t="n">
        <v>11.54</v>
      </c>
      <c r="H332" t="n">
        <v>0.16</v>
      </c>
      <c r="I332" t="n">
        <v>322</v>
      </c>
      <c r="J332" t="n">
        <v>244.85</v>
      </c>
      <c r="K332" t="n">
        <v>58.47</v>
      </c>
      <c r="L332" t="n">
        <v>2.25</v>
      </c>
      <c r="M332" t="n">
        <v>320</v>
      </c>
      <c r="N332" t="n">
        <v>59.12</v>
      </c>
      <c r="O332" t="n">
        <v>30431.96</v>
      </c>
      <c r="P332" t="n">
        <v>1004.59</v>
      </c>
      <c r="Q332" t="n">
        <v>1368.85</v>
      </c>
      <c r="R332" t="n">
        <v>410.79</v>
      </c>
      <c r="S332" t="n">
        <v>104.26</v>
      </c>
      <c r="T332" t="n">
        <v>150842</v>
      </c>
      <c r="U332" t="n">
        <v>0.25</v>
      </c>
      <c r="V332" t="n">
        <v>0.77</v>
      </c>
      <c r="W332" t="n">
        <v>21.17</v>
      </c>
      <c r="X332" t="n">
        <v>9.33</v>
      </c>
      <c r="Y332" t="n">
        <v>1</v>
      </c>
      <c r="Z332" t="n">
        <v>10</v>
      </c>
    </row>
    <row r="333">
      <c r="A333" t="n">
        <v>6</v>
      </c>
      <c r="B333" t="n">
        <v>125</v>
      </c>
      <c r="C333" t="inlineStr">
        <is>
          <t xml:space="preserve">CONCLUIDO	</t>
        </is>
      </c>
      <c r="D333" t="n">
        <v>1.2977</v>
      </c>
      <c r="E333" t="n">
        <v>77.06</v>
      </c>
      <c r="F333" t="n">
        <v>60.85</v>
      </c>
      <c r="G333" t="n">
        <v>12.81</v>
      </c>
      <c r="H333" t="n">
        <v>0.18</v>
      </c>
      <c r="I333" t="n">
        <v>285</v>
      </c>
      <c r="J333" t="n">
        <v>245.29</v>
      </c>
      <c r="K333" t="n">
        <v>58.47</v>
      </c>
      <c r="L333" t="n">
        <v>2.5</v>
      </c>
      <c r="M333" t="n">
        <v>283</v>
      </c>
      <c r="N333" t="n">
        <v>59.32</v>
      </c>
      <c r="O333" t="n">
        <v>30486.54</v>
      </c>
      <c r="P333" t="n">
        <v>986.46</v>
      </c>
      <c r="Q333" t="n">
        <v>1368.38</v>
      </c>
      <c r="R333" t="n">
        <v>375.38</v>
      </c>
      <c r="S333" t="n">
        <v>104.26</v>
      </c>
      <c r="T333" t="n">
        <v>133320.41</v>
      </c>
      <c r="U333" t="n">
        <v>0.28</v>
      </c>
      <c r="V333" t="n">
        <v>0.79</v>
      </c>
      <c r="W333" t="n">
        <v>21.11</v>
      </c>
      <c r="X333" t="n">
        <v>8.25</v>
      </c>
      <c r="Y333" t="n">
        <v>1</v>
      </c>
      <c r="Z333" t="n">
        <v>10</v>
      </c>
    </row>
    <row r="334">
      <c r="A334" t="n">
        <v>7</v>
      </c>
      <c r="B334" t="n">
        <v>125</v>
      </c>
      <c r="C334" t="inlineStr">
        <is>
          <t xml:space="preserve">CONCLUIDO	</t>
        </is>
      </c>
      <c r="D334" t="n">
        <v>1.3374</v>
      </c>
      <c r="E334" t="n">
        <v>74.77</v>
      </c>
      <c r="F334" t="n">
        <v>59.97</v>
      </c>
      <c r="G334" t="n">
        <v>14.11</v>
      </c>
      <c r="H334" t="n">
        <v>0.2</v>
      </c>
      <c r="I334" t="n">
        <v>255</v>
      </c>
      <c r="J334" t="n">
        <v>245.73</v>
      </c>
      <c r="K334" t="n">
        <v>58.47</v>
      </c>
      <c r="L334" t="n">
        <v>2.75</v>
      </c>
      <c r="M334" t="n">
        <v>253</v>
      </c>
      <c r="N334" t="n">
        <v>59.51</v>
      </c>
      <c r="O334" t="n">
        <v>30541.19</v>
      </c>
      <c r="P334" t="n">
        <v>971.87</v>
      </c>
      <c r="Q334" t="n">
        <v>1368.27</v>
      </c>
      <c r="R334" t="n">
        <v>346.21</v>
      </c>
      <c r="S334" t="n">
        <v>104.26</v>
      </c>
      <c r="T334" t="n">
        <v>118886.19</v>
      </c>
      <c r="U334" t="n">
        <v>0.3</v>
      </c>
      <c r="V334" t="n">
        <v>0.8</v>
      </c>
      <c r="W334" t="n">
        <v>21.08</v>
      </c>
      <c r="X334" t="n">
        <v>7.37</v>
      </c>
      <c r="Y334" t="n">
        <v>1</v>
      </c>
      <c r="Z334" t="n">
        <v>10</v>
      </c>
    </row>
    <row r="335">
      <c r="A335" t="n">
        <v>8</v>
      </c>
      <c r="B335" t="n">
        <v>125</v>
      </c>
      <c r="C335" t="inlineStr">
        <is>
          <t xml:space="preserve">CONCLUIDO	</t>
        </is>
      </c>
      <c r="D335" t="n">
        <v>1.3713</v>
      </c>
      <c r="E335" t="n">
        <v>72.93000000000001</v>
      </c>
      <c r="F335" t="n">
        <v>59.26</v>
      </c>
      <c r="G335" t="n">
        <v>15.39</v>
      </c>
      <c r="H335" t="n">
        <v>0.22</v>
      </c>
      <c r="I335" t="n">
        <v>231</v>
      </c>
      <c r="J335" t="n">
        <v>246.18</v>
      </c>
      <c r="K335" t="n">
        <v>58.47</v>
      </c>
      <c r="L335" t="n">
        <v>3</v>
      </c>
      <c r="M335" t="n">
        <v>229</v>
      </c>
      <c r="N335" t="n">
        <v>59.7</v>
      </c>
      <c r="O335" t="n">
        <v>30595.91</v>
      </c>
      <c r="P335" t="n">
        <v>959.85</v>
      </c>
      <c r="Q335" t="n">
        <v>1368.05</v>
      </c>
      <c r="R335" t="n">
        <v>323.47</v>
      </c>
      <c r="S335" t="n">
        <v>104.26</v>
      </c>
      <c r="T335" t="n">
        <v>107638.38</v>
      </c>
      <c r="U335" t="n">
        <v>0.32</v>
      </c>
      <c r="V335" t="n">
        <v>0.8100000000000001</v>
      </c>
      <c r="W335" t="n">
        <v>21.02</v>
      </c>
      <c r="X335" t="n">
        <v>6.66</v>
      </c>
      <c r="Y335" t="n">
        <v>1</v>
      </c>
      <c r="Z335" t="n">
        <v>10</v>
      </c>
    </row>
    <row r="336">
      <c r="A336" t="n">
        <v>9</v>
      </c>
      <c r="B336" t="n">
        <v>125</v>
      </c>
      <c r="C336" t="inlineStr">
        <is>
          <t xml:space="preserve">CONCLUIDO	</t>
        </is>
      </c>
      <c r="D336" t="n">
        <v>1.4009</v>
      </c>
      <c r="E336" t="n">
        <v>71.38</v>
      </c>
      <c r="F336" t="n">
        <v>58.66</v>
      </c>
      <c r="G336" t="n">
        <v>16.68</v>
      </c>
      <c r="H336" t="n">
        <v>0.23</v>
      </c>
      <c r="I336" t="n">
        <v>211</v>
      </c>
      <c r="J336" t="n">
        <v>246.62</v>
      </c>
      <c r="K336" t="n">
        <v>58.47</v>
      </c>
      <c r="L336" t="n">
        <v>3.25</v>
      </c>
      <c r="M336" t="n">
        <v>209</v>
      </c>
      <c r="N336" t="n">
        <v>59.9</v>
      </c>
      <c r="O336" t="n">
        <v>30650.7</v>
      </c>
      <c r="P336" t="n">
        <v>949.59</v>
      </c>
      <c r="Q336" t="n">
        <v>1368.05</v>
      </c>
      <c r="R336" t="n">
        <v>303.95</v>
      </c>
      <c r="S336" t="n">
        <v>104.26</v>
      </c>
      <c r="T336" t="n">
        <v>97975.10000000001</v>
      </c>
      <c r="U336" t="n">
        <v>0.34</v>
      </c>
      <c r="V336" t="n">
        <v>0.82</v>
      </c>
      <c r="W336" t="n">
        <v>20.99</v>
      </c>
      <c r="X336" t="n">
        <v>6.07</v>
      </c>
      <c r="Y336" t="n">
        <v>1</v>
      </c>
      <c r="Z336" t="n">
        <v>10</v>
      </c>
    </row>
    <row r="337">
      <c r="A337" t="n">
        <v>10</v>
      </c>
      <c r="B337" t="n">
        <v>125</v>
      </c>
      <c r="C337" t="inlineStr">
        <is>
          <t xml:space="preserve">CONCLUIDO	</t>
        </is>
      </c>
      <c r="D337" t="n">
        <v>1.4263</v>
      </c>
      <c r="E337" t="n">
        <v>70.11</v>
      </c>
      <c r="F337" t="n">
        <v>58.19</v>
      </c>
      <c r="G337" t="n">
        <v>18</v>
      </c>
      <c r="H337" t="n">
        <v>0.25</v>
      </c>
      <c r="I337" t="n">
        <v>194</v>
      </c>
      <c r="J337" t="n">
        <v>247.07</v>
      </c>
      <c r="K337" t="n">
        <v>58.47</v>
      </c>
      <c r="L337" t="n">
        <v>3.5</v>
      </c>
      <c r="M337" t="n">
        <v>192</v>
      </c>
      <c r="N337" t="n">
        <v>60.09</v>
      </c>
      <c r="O337" t="n">
        <v>30705.56</v>
      </c>
      <c r="P337" t="n">
        <v>941.5</v>
      </c>
      <c r="Q337" t="n">
        <v>1367.8</v>
      </c>
      <c r="R337" t="n">
        <v>288.38</v>
      </c>
      <c r="S337" t="n">
        <v>104.26</v>
      </c>
      <c r="T337" t="n">
        <v>90277.91</v>
      </c>
      <c r="U337" t="n">
        <v>0.36</v>
      </c>
      <c r="V337" t="n">
        <v>0.82</v>
      </c>
      <c r="W337" t="n">
        <v>20.98</v>
      </c>
      <c r="X337" t="n">
        <v>5.6</v>
      </c>
      <c r="Y337" t="n">
        <v>1</v>
      </c>
      <c r="Z337" t="n">
        <v>10</v>
      </c>
    </row>
    <row r="338">
      <c r="A338" t="n">
        <v>11</v>
      </c>
      <c r="B338" t="n">
        <v>125</v>
      </c>
      <c r="C338" t="inlineStr">
        <is>
          <t xml:space="preserve">CONCLUIDO	</t>
        </is>
      </c>
      <c r="D338" t="n">
        <v>1.4492</v>
      </c>
      <c r="E338" t="n">
        <v>69</v>
      </c>
      <c r="F338" t="n">
        <v>57.75</v>
      </c>
      <c r="G338" t="n">
        <v>19.25</v>
      </c>
      <c r="H338" t="n">
        <v>0.27</v>
      </c>
      <c r="I338" t="n">
        <v>180</v>
      </c>
      <c r="J338" t="n">
        <v>247.51</v>
      </c>
      <c r="K338" t="n">
        <v>58.47</v>
      </c>
      <c r="L338" t="n">
        <v>3.75</v>
      </c>
      <c r="M338" t="n">
        <v>178</v>
      </c>
      <c r="N338" t="n">
        <v>60.29</v>
      </c>
      <c r="O338" t="n">
        <v>30760.49</v>
      </c>
      <c r="P338" t="n">
        <v>933.96</v>
      </c>
      <c r="Q338" t="n">
        <v>1367.87</v>
      </c>
      <c r="R338" t="n">
        <v>274.46</v>
      </c>
      <c r="S338" t="n">
        <v>104.26</v>
      </c>
      <c r="T338" t="n">
        <v>83387.99000000001</v>
      </c>
      <c r="U338" t="n">
        <v>0.38</v>
      </c>
      <c r="V338" t="n">
        <v>0.83</v>
      </c>
      <c r="W338" t="n">
        <v>20.94</v>
      </c>
      <c r="X338" t="n">
        <v>5.16</v>
      </c>
      <c r="Y338" t="n">
        <v>1</v>
      </c>
      <c r="Z338" t="n">
        <v>10</v>
      </c>
    </row>
    <row r="339">
      <c r="A339" t="n">
        <v>12</v>
      </c>
      <c r="B339" t="n">
        <v>125</v>
      </c>
      <c r="C339" t="inlineStr">
        <is>
          <t xml:space="preserve">CONCLUIDO	</t>
        </is>
      </c>
      <c r="D339" t="n">
        <v>1.469</v>
      </c>
      <c r="E339" t="n">
        <v>68.06999999999999</v>
      </c>
      <c r="F339" t="n">
        <v>57.38</v>
      </c>
      <c r="G339" t="n">
        <v>20.49</v>
      </c>
      <c r="H339" t="n">
        <v>0.29</v>
      </c>
      <c r="I339" t="n">
        <v>168</v>
      </c>
      <c r="J339" t="n">
        <v>247.96</v>
      </c>
      <c r="K339" t="n">
        <v>58.47</v>
      </c>
      <c r="L339" t="n">
        <v>4</v>
      </c>
      <c r="M339" t="n">
        <v>166</v>
      </c>
      <c r="N339" t="n">
        <v>60.48</v>
      </c>
      <c r="O339" t="n">
        <v>30815.5</v>
      </c>
      <c r="P339" t="n">
        <v>927.46</v>
      </c>
      <c r="Q339" t="n">
        <v>1367.82</v>
      </c>
      <c r="R339" t="n">
        <v>262.47</v>
      </c>
      <c r="S339" t="n">
        <v>104.26</v>
      </c>
      <c r="T339" t="n">
        <v>77451.75</v>
      </c>
      <c r="U339" t="n">
        <v>0.4</v>
      </c>
      <c r="V339" t="n">
        <v>0.84</v>
      </c>
      <c r="W339" t="n">
        <v>20.92</v>
      </c>
      <c r="X339" t="n">
        <v>4.79</v>
      </c>
      <c r="Y339" t="n">
        <v>1</v>
      </c>
      <c r="Z339" t="n">
        <v>10</v>
      </c>
    </row>
    <row r="340">
      <c r="A340" t="n">
        <v>13</v>
      </c>
      <c r="B340" t="n">
        <v>125</v>
      </c>
      <c r="C340" t="inlineStr">
        <is>
          <t xml:space="preserve">CONCLUIDO	</t>
        </is>
      </c>
      <c r="D340" t="n">
        <v>1.4872</v>
      </c>
      <c r="E340" t="n">
        <v>67.23999999999999</v>
      </c>
      <c r="F340" t="n">
        <v>57.07</v>
      </c>
      <c r="G340" t="n">
        <v>21.81</v>
      </c>
      <c r="H340" t="n">
        <v>0.3</v>
      </c>
      <c r="I340" t="n">
        <v>157</v>
      </c>
      <c r="J340" t="n">
        <v>248.4</v>
      </c>
      <c r="K340" t="n">
        <v>58.47</v>
      </c>
      <c r="L340" t="n">
        <v>4.25</v>
      </c>
      <c r="M340" t="n">
        <v>155</v>
      </c>
      <c r="N340" t="n">
        <v>60.68</v>
      </c>
      <c r="O340" t="n">
        <v>30870.57</v>
      </c>
      <c r="P340" t="n">
        <v>921.91</v>
      </c>
      <c r="Q340" t="n">
        <v>1367.81</v>
      </c>
      <c r="R340" t="n">
        <v>252.69</v>
      </c>
      <c r="S340" t="n">
        <v>104.26</v>
      </c>
      <c r="T340" t="n">
        <v>72615.56</v>
      </c>
      <c r="U340" t="n">
        <v>0.41</v>
      </c>
      <c r="V340" t="n">
        <v>0.84</v>
      </c>
      <c r="W340" t="n">
        <v>20.89</v>
      </c>
      <c r="X340" t="n">
        <v>4.48</v>
      </c>
      <c r="Y340" t="n">
        <v>1</v>
      </c>
      <c r="Z340" t="n">
        <v>10</v>
      </c>
    </row>
    <row r="341">
      <c r="A341" t="n">
        <v>14</v>
      </c>
      <c r="B341" t="n">
        <v>125</v>
      </c>
      <c r="C341" t="inlineStr">
        <is>
          <t xml:space="preserve">CONCLUIDO	</t>
        </is>
      </c>
      <c r="D341" t="n">
        <v>1.5038</v>
      </c>
      <c r="E341" t="n">
        <v>66.5</v>
      </c>
      <c r="F341" t="n">
        <v>56.8</v>
      </c>
      <c r="G341" t="n">
        <v>23.18</v>
      </c>
      <c r="H341" t="n">
        <v>0.32</v>
      </c>
      <c r="I341" t="n">
        <v>147</v>
      </c>
      <c r="J341" t="n">
        <v>248.85</v>
      </c>
      <c r="K341" t="n">
        <v>58.47</v>
      </c>
      <c r="L341" t="n">
        <v>4.5</v>
      </c>
      <c r="M341" t="n">
        <v>145</v>
      </c>
      <c r="N341" t="n">
        <v>60.88</v>
      </c>
      <c r="O341" t="n">
        <v>30925.72</v>
      </c>
      <c r="P341" t="n">
        <v>917.0700000000001</v>
      </c>
      <c r="Q341" t="n">
        <v>1367.93</v>
      </c>
      <c r="R341" t="n">
        <v>243.13</v>
      </c>
      <c r="S341" t="n">
        <v>104.26</v>
      </c>
      <c r="T341" t="n">
        <v>67887.53</v>
      </c>
      <c r="U341" t="n">
        <v>0.43</v>
      </c>
      <c r="V341" t="n">
        <v>0.84</v>
      </c>
      <c r="W341" t="n">
        <v>20.9</v>
      </c>
      <c r="X341" t="n">
        <v>4.21</v>
      </c>
      <c r="Y341" t="n">
        <v>1</v>
      </c>
      <c r="Z341" t="n">
        <v>10</v>
      </c>
    </row>
    <row r="342">
      <c r="A342" t="n">
        <v>15</v>
      </c>
      <c r="B342" t="n">
        <v>125</v>
      </c>
      <c r="C342" t="inlineStr">
        <is>
          <t xml:space="preserve">CONCLUIDO	</t>
        </is>
      </c>
      <c r="D342" t="n">
        <v>1.5176</v>
      </c>
      <c r="E342" t="n">
        <v>65.89</v>
      </c>
      <c r="F342" t="n">
        <v>56.57</v>
      </c>
      <c r="G342" t="n">
        <v>24.42</v>
      </c>
      <c r="H342" t="n">
        <v>0.34</v>
      </c>
      <c r="I342" t="n">
        <v>139</v>
      </c>
      <c r="J342" t="n">
        <v>249.3</v>
      </c>
      <c r="K342" t="n">
        <v>58.47</v>
      </c>
      <c r="L342" t="n">
        <v>4.75</v>
      </c>
      <c r="M342" t="n">
        <v>137</v>
      </c>
      <c r="N342" t="n">
        <v>61.07</v>
      </c>
      <c r="O342" t="n">
        <v>30980.93</v>
      </c>
      <c r="P342" t="n">
        <v>912.9400000000001</v>
      </c>
      <c r="Q342" t="n">
        <v>1367.65</v>
      </c>
      <c r="R342" t="n">
        <v>235.83</v>
      </c>
      <c r="S342" t="n">
        <v>104.26</v>
      </c>
      <c r="T342" t="n">
        <v>64276.81</v>
      </c>
      <c r="U342" t="n">
        <v>0.44</v>
      </c>
      <c r="V342" t="n">
        <v>0.85</v>
      </c>
      <c r="W342" t="n">
        <v>20.88</v>
      </c>
      <c r="X342" t="n">
        <v>3.98</v>
      </c>
      <c r="Y342" t="n">
        <v>1</v>
      </c>
      <c r="Z342" t="n">
        <v>10</v>
      </c>
    </row>
    <row r="343">
      <c r="A343" t="n">
        <v>16</v>
      </c>
      <c r="B343" t="n">
        <v>125</v>
      </c>
      <c r="C343" t="inlineStr">
        <is>
          <t xml:space="preserve">CONCLUIDO	</t>
        </is>
      </c>
      <c r="D343" t="n">
        <v>1.5309</v>
      </c>
      <c r="E343" t="n">
        <v>65.31999999999999</v>
      </c>
      <c r="F343" t="n">
        <v>56.33</v>
      </c>
      <c r="G343" t="n">
        <v>25.61</v>
      </c>
      <c r="H343" t="n">
        <v>0.36</v>
      </c>
      <c r="I343" t="n">
        <v>132</v>
      </c>
      <c r="J343" t="n">
        <v>249.75</v>
      </c>
      <c r="K343" t="n">
        <v>58.47</v>
      </c>
      <c r="L343" t="n">
        <v>5</v>
      </c>
      <c r="M343" t="n">
        <v>130</v>
      </c>
      <c r="N343" t="n">
        <v>61.27</v>
      </c>
      <c r="O343" t="n">
        <v>31036.22</v>
      </c>
      <c r="P343" t="n">
        <v>908.47</v>
      </c>
      <c r="Q343" t="n">
        <v>1367.69</v>
      </c>
      <c r="R343" t="n">
        <v>228.9</v>
      </c>
      <c r="S343" t="n">
        <v>104.26</v>
      </c>
      <c r="T343" t="n">
        <v>60848.08</v>
      </c>
      <c r="U343" t="n">
        <v>0.46</v>
      </c>
      <c r="V343" t="n">
        <v>0.85</v>
      </c>
      <c r="W343" t="n">
        <v>20.84</v>
      </c>
      <c r="X343" t="n">
        <v>3.75</v>
      </c>
      <c r="Y343" t="n">
        <v>1</v>
      </c>
      <c r="Z343" t="n">
        <v>10</v>
      </c>
    </row>
    <row r="344">
      <c r="A344" t="n">
        <v>17</v>
      </c>
      <c r="B344" t="n">
        <v>125</v>
      </c>
      <c r="C344" t="inlineStr">
        <is>
          <t xml:space="preserve">CONCLUIDO	</t>
        </is>
      </c>
      <c r="D344" t="n">
        <v>1.5431</v>
      </c>
      <c r="E344" t="n">
        <v>64.81</v>
      </c>
      <c r="F344" t="n">
        <v>56.15</v>
      </c>
      <c r="G344" t="n">
        <v>26.95</v>
      </c>
      <c r="H344" t="n">
        <v>0.37</v>
      </c>
      <c r="I344" t="n">
        <v>125</v>
      </c>
      <c r="J344" t="n">
        <v>250.2</v>
      </c>
      <c r="K344" t="n">
        <v>58.47</v>
      </c>
      <c r="L344" t="n">
        <v>5.25</v>
      </c>
      <c r="M344" t="n">
        <v>123</v>
      </c>
      <c r="N344" t="n">
        <v>61.47</v>
      </c>
      <c r="O344" t="n">
        <v>31091.59</v>
      </c>
      <c r="P344" t="n">
        <v>905.05</v>
      </c>
      <c r="Q344" t="n">
        <v>1367.73</v>
      </c>
      <c r="R344" t="n">
        <v>222</v>
      </c>
      <c r="S344" t="n">
        <v>104.26</v>
      </c>
      <c r="T344" t="n">
        <v>57432.34</v>
      </c>
      <c r="U344" t="n">
        <v>0.47</v>
      </c>
      <c r="V344" t="n">
        <v>0.85</v>
      </c>
      <c r="W344" t="n">
        <v>20.86</v>
      </c>
      <c r="X344" t="n">
        <v>3.56</v>
      </c>
      <c r="Y344" t="n">
        <v>1</v>
      </c>
      <c r="Z344" t="n">
        <v>10</v>
      </c>
    </row>
    <row r="345">
      <c r="A345" t="n">
        <v>18</v>
      </c>
      <c r="B345" t="n">
        <v>125</v>
      </c>
      <c r="C345" t="inlineStr">
        <is>
          <t xml:space="preserve">CONCLUIDO	</t>
        </is>
      </c>
      <c r="D345" t="n">
        <v>1.5541</v>
      </c>
      <c r="E345" t="n">
        <v>64.34</v>
      </c>
      <c r="F345" t="n">
        <v>55.97</v>
      </c>
      <c r="G345" t="n">
        <v>28.22</v>
      </c>
      <c r="H345" t="n">
        <v>0.39</v>
      </c>
      <c r="I345" t="n">
        <v>119</v>
      </c>
      <c r="J345" t="n">
        <v>250.64</v>
      </c>
      <c r="K345" t="n">
        <v>58.47</v>
      </c>
      <c r="L345" t="n">
        <v>5.5</v>
      </c>
      <c r="M345" t="n">
        <v>117</v>
      </c>
      <c r="N345" t="n">
        <v>61.67</v>
      </c>
      <c r="O345" t="n">
        <v>31147.02</v>
      </c>
      <c r="P345" t="n">
        <v>901.5700000000001</v>
      </c>
      <c r="Q345" t="n">
        <v>1367.51</v>
      </c>
      <c r="R345" t="n">
        <v>216.52</v>
      </c>
      <c r="S345" t="n">
        <v>104.26</v>
      </c>
      <c r="T345" t="n">
        <v>54718.74</v>
      </c>
      <c r="U345" t="n">
        <v>0.48</v>
      </c>
      <c r="V345" t="n">
        <v>0.86</v>
      </c>
      <c r="W345" t="n">
        <v>20.84</v>
      </c>
      <c r="X345" t="n">
        <v>3.38</v>
      </c>
      <c r="Y345" t="n">
        <v>1</v>
      </c>
      <c r="Z345" t="n">
        <v>10</v>
      </c>
    </row>
    <row r="346">
      <c r="A346" t="n">
        <v>19</v>
      </c>
      <c r="B346" t="n">
        <v>125</v>
      </c>
      <c r="C346" t="inlineStr">
        <is>
          <t xml:space="preserve">CONCLUIDO	</t>
        </is>
      </c>
      <c r="D346" t="n">
        <v>1.5648</v>
      </c>
      <c r="E346" t="n">
        <v>63.91</v>
      </c>
      <c r="F346" t="n">
        <v>55.81</v>
      </c>
      <c r="G346" t="n">
        <v>29.64</v>
      </c>
      <c r="H346" t="n">
        <v>0.41</v>
      </c>
      <c r="I346" t="n">
        <v>113</v>
      </c>
      <c r="J346" t="n">
        <v>251.09</v>
      </c>
      <c r="K346" t="n">
        <v>58.47</v>
      </c>
      <c r="L346" t="n">
        <v>5.75</v>
      </c>
      <c r="M346" t="n">
        <v>111</v>
      </c>
      <c r="N346" t="n">
        <v>61.87</v>
      </c>
      <c r="O346" t="n">
        <v>31202.53</v>
      </c>
      <c r="P346" t="n">
        <v>898.77</v>
      </c>
      <c r="Q346" t="n">
        <v>1367.59</v>
      </c>
      <c r="R346" t="n">
        <v>211.54</v>
      </c>
      <c r="S346" t="n">
        <v>104.26</v>
      </c>
      <c r="T346" t="n">
        <v>52263.14</v>
      </c>
      <c r="U346" t="n">
        <v>0.49</v>
      </c>
      <c r="V346" t="n">
        <v>0.86</v>
      </c>
      <c r="W346" t="n">
        <v>20.83</v>
      </c>
      <c r="X346" t="n">
        <v>3.23</v>
      </c>
      <c r="Y346" t="n">
        <v>1</v>
      </c>
      <c r="Z346" t="n">
        <v>10</v>
      </c>
    </row>
    <row r="347">
      <c r="A347" t="n">
        <v>20</v>
      </c>
      <c r="B347" t="n">
        <v>125</v>
      </c>
      <c r="C347" t="inlineStr">
        <is>
          <t xml:space="preserve">CONCLUIDO	</t>
        </is>
      </c>
      <c r="D347" t="n">
        <v>1.5744</v>
      </c>
      <c r="E347" t="n">
        <v>63.52</v>
      </c>
      <c r="F347" t="n">
        <v>55.66</v>
      </c>
      <c r="G347" t="n">
        <v>30.92</v>
      </c>
      <c r="H347" t="n">
        <v>0.42</v>
      </c>
      <c r="I347" t="n">
        <v>108</v>
      </c>
      <c r="J347" t="n">
        <v>251.55</v>
      </c>
      <c r="K347" t="n">
        <v>58.47</v>
      </c>
      <c r="L347" t="n">
        <v>6</v>
      </c>
      <c r="M347" t="n">
        <v>106</v>
      </c>
      <c r="N347" t="n">
        <v>62.07</v>
      </c>
      <c r="O347" t="n">
        <v>31258.11</v>
      </c>
      <c r="P347" t="n">
        <v>895.59</v>
      </c>
      <c r="Q347" t="n">
        <v>1367.6</v>
      </c>
      <c r="R347" t="n">
        <v>206.51</v>
      </c>
      <c r="S347" t="n">
        <v>104.26</v>
      </c>
      <c r="T347" t="n">
        <v>49770.16</v>
      </c>
      <c r="U347" t="n">
        <v>0.5</v>
      </c>
      <c r="V347" t="n">
        <v>0.86</v>
      </c>
      <c r="W347" t="n">
        <v>20.82</v>
      </c>
      <c r="X347" t="n">
        <v>3.07</v>
      </c>
      <c r="Y347" t="n">
        <v>1</v>
      </c>
      <c r="Z347" t="n">
        <v>10</v>
      </c>
    </row>
    <row r="348">
      <c r="A348" t="n">
        <v>21</v>
      </c>
      <c r="B348" t="n">
        <v>125</v>
      </c>
      <c r="C348" t="inlineStr">
        <is>
          <t xml:space="preserve">CONCLUIDO	</t>
        </is>
      </c>
      <c r="D348" t="n">
        <v>1.5819</v>
      </c>
      <c r="E348" t="n">
        <v>63.22</v>
      </c>
      <c r="F348" t="n">
        <v>55.55</v>
      </c>
      <c r="G348" t="n">
        <v>32.05</v>
      </c>
      <c r="H348" t="n">
        <v>0.44</v>
      </c>
      <c r="I348" t="n">
        <v>104</v>
      </c>
      <c r="J348" t="n">
        <v>252</v>
      </c>
      <c r="K348" t="n">
        <v>58.47</v>
      </c>
      <c r="L348" t="n">
        <v>6.25</v>
      </c>
      <c r="M348" t="n">
        <v>102</v>
      </c>
      <c r="N348" t="n">
        <v>62.27</v>
      </c>
      <c r="O348" t="n">
        <v>31313.77</v>
      </c>
      <c r="P348" t="n">
        <v>893.35</v>
      </c>
      <c r="Q348" t="n">
        <v>1367.54</v>
      </c>
      <c r="R348" t="n">
        <v>203.08</v>
      </c>
      <c r="S348" t="n">
        <v>104.26</v>
      </c>
      <c r="T348" t="n">
        <v>48075.76</v>
      </c>
      <c r="U348" t="n">
        <v>0.51</v>
      </c>
      <c r="V348" t="n">
        <v>0.86</v>
      </c>
      <c r="W348" t="n">
        <v>20.81</v>
      </c>
      <c r="X348" t="n">
        <v>2.96</v>
      </c>
      <c r="Y348" t="n">
        <v>1</v>
      </c>
      <c r="Z348" t="n">
        <v>10</v>
      </c>
    </row>
    <row r="349">
      <c r="A349" t="n">
        <v>22</v>
      </c>
      <c r="B349" t="n">
        <v>125</v>
      </c>
      <c r="C349" t="inlineStr">
        <is>
          <t xml:space="preserve">CONCLUIDO	</t>
        </is>
      </c>
      <c r="D349" t="n">
        <v>1.59</v>
      </c>
      <c r="E349" t="n">
        <v>62.89</v>
      </c>
      <c r="F349" t="n">
        <v>55.41</v>
      </c>
      <c r="G349" t="n">
        <v>33.25</v>
      </c>
      <c r="H349" t="n">
        <v>0.46</v>
      </c>
      <c r="I349" t="n">
        <v>100</v>
      </c>
      <c r="J349" t="n">
        <v>252.45</v>
      </c>
      <c r="K349" t="n">
        <v>58.47</v>
      </c>
      <c r="L349" t="n">
        <v>6.5</v>
      </c>
      <c r="M349" t="n">
        <v>98</v>
      </c>
      <c r="N349" t="n">
        <v>62.47</v>
      </c>
      <c r="O349" t="n">
        <v>31369.49</v>
      </c>
      <c r="P349" t="n">
        <v>890.64</v>
      </c>
      <c r="Q349" t="n">
        <v>1367.68</v>
      </c>
      <c r="R349" t="n">
        <v>198.86</v>
      </c>
      <c r="S349" t="n">
        <v>104.26</v>
      </c>
      <c r="T349" t="n">
        <v>45986.49</v>
      </c>
      <c r="U349" t="n">
        <v>0.52</v>
      </c>
      <c r="V349" t="n">
        <v>0.86</v>
      </c>
      <c r="W349" t="n">
        <v>20.8</v>
      </c>
      <c r="X349" t="n">
        <v>2.83</v>
      </c>
      <c r="Y349" t="n">
        <v>1</v>
      </c>
      <c r="Z349" t="n">
        <v>10</v>
      </c>
    </row>
    <row r="350">
      <c r="A350" t="n">
        <v>23</v>
      </c>
      <c r="B350" t="n">
        <v>125</v>
      </c>
      <c r="C350" t="inlineStr">
        <is>
          <t xml:space="preserve">CONCLUIDO	</t>
        </is>
      </c>
      <c r="D350" t="n">
        <v>1.5975</v>
      </c>
      <c r="E350" t="n">
        <v>62.6</v>
      </c>
      <c r="F350" t="n">
        <v>55.31</v>
      </c>
      <c r="G350" t="n">
        <v>34.57</v>
      </c>
      <c r="H350" t="n">
        <v>0.47</v>
      </c>
      <c r="I350" t="n">
        <v>96</v>
      </c>
      <c r="J350" t="n">
        <v>252.9</v>
      </c>
      <c r="K350" t="n">
        <v>58.47</v>
      </c>
      <c r="L350" t="n">
        <v>6.75</v>
      </c>
      <c r="M350" t="n">
        <v>94</v>
      </c>
      <c r="N350" t="n">
        <v>62.68</v>
      </c>
      <c r="O350" t="n">
        <v>31425.3</v>
      </c>
      <c r="P350" t="n">
        <v>888.46</v>
      </c>
      <c r="Q350" t="n">
        <v>1367.47</v>
      </c>
      <c r="R350" t="n">
        <v>195.09</v>
      </c>
      <c r="S350" t="n">
        <v>104.26</v>
      </c>
      <c r="T350" t="n">
        <v>44122.53</v>
      </c>
      <c r="U350" t="n">
        <v>0.53</v>
      </c>
      <c r="V350" t="n">
        <v>0.87</v>
      </c>
      <c r="W350" t="n">
        <v>20.8</v>
      </c>
      <c r="X350" t="n">
        <v>2.73</v>
      </c>
      <c r="Y350" t="n">
        <v>1</v>
      </c>
      <c r="Z350" t="n">
        <v>10</v>
      </c>
    </row>
    <row r="351">
      <c r="A351" t="n">
        <v>24</v>
      </c>
      <c r="B351" t="n">
        <v>125</v>
      </c>
      <c r="C351" t="inlineStr">
        <is>
          <t xml:space="preserve">CONCLUIDO	</t>
        </is>
      </c>
      <c r="D351" t="n">
        <v>1.6049</v>
      </c>
      <c r="E351" t="n">
        <v>62.31</v>
      </c>
      <c r="F351" t="n">
        <v>55.21</v>
      </c>
      <c r="G351" t="n">
        <v>36</v>
      </c>
      <c r="H351" t="n">
        <v>0.49</v>
      </c>
      <c r="I351" t="n">
        <v>92</v>
      </c>
      <c r="J351" t="n">
        <v>253.35</v>
      </c>
      <c r="K351" t="n">
        <v>58.47</v>
      </c>
      <c r="L351" t="n">
        <v>7</v>
      </c>
      <c r="M351" t="n">
        <v>90</v>
      </c>
      <c r="N351" t="n">
        <v>62.88</v>
      </c>
      <c r="O351" t="n">
        <v>31481.17</v>
      </c>
      <c r="P351" t="n">
        <v>886.28</v>
      </c>
      <c r="Q351" t="n">
        <v>1367.61</v>
      </c>
      <c r="R351" t="n">
        <v>192.14</v>
      </c>
      <c r="S351" t="n">
        <v>104.26</v>
      </c>
      <c r="T351" t="n">
        <v>42666.1</v>
      </c>
      <c r="U351" t="n">
        <v>0.54</v>
      </c>
      <c r="V351" t="n">
        <v>0.87</v>
      </c>
      <c r="W351" t="n">
        <v>20.79</v>
      </c>
      <c r="X351" t="n">
        <v>2.62</v>
      </c>
      <c r="Y351" t="n">
        <v>1</v>
      </c>
      <c r="Z351" t="n">
        <v>10</v>
      </c>
    </row>
    <row r="352">
      <c r="A352" t="n">
        <v>25</v>
      </c>
      <c r="B352" t="n">
        <v>125</v>
      </c>
      <c r="C352" t="inlineStr">
        <is>
          <t xml:space="preserve">CONCLUIDO	</t>
        </is>
      </c>
      <c r="D352" t="n">
        <v>1.6109</v>
      </c>
      <c r="E352" t="n">
        <v>62.08</v>
      </c>
      <c r="F352" t="n">
        <v>55.12</v>
      </c>
      <c r="G352" t="n">
        <v>37.16</v>
      </c>
      <c r="H352" t="n">
        <v>0.51</v>
      </c>
      <c r="I352" t="n">
        <v>89</v>
      </c>
      <c r="J352" t="n">
        <v>253.81</v>
      </c>
      <c r="K352" t="n">
        <v>58.47</v>
      </c>
      <c r="L352" t="n">
        <v>7.25</v>
      </c>
      <c r="M352" t="n">
        <v>87</v>
      </c>
      <c r="N352" t="n">
        <v>63.08</v>
      </c>
      <c r="O352" t="n">
        <v>31537.13</v>
      </c>
      <c r="P352" t="n">
        <v>884.29</v>
      </c>
      <c r="Q352" t="n">
        <v>1367.53</v>
      </c>
      <c r="R352" t="n">
        <v>188.75</v>
      </c>
      <c r="S352" t="n">
        <v>104.26</v>
      </c>
      <c r="T352" t="n">
        <v>40985.04</v>
      </c>
      <c r="U352" t="n">
        <v>0.55</v>
      </c>
      <c r="V352" t="n">
        <v>0.87</v>
      </c>
      <c r="W352" t="n">
        <v>20.8</v>
      </c>
      <c r="X352" t="n">
        <v>2.53</v>
      </c>
      <c r="Y352" t="n">
        <v>1</v>
      </c>
      <c r="Z352" t="n">
        <v>10</v>
      </c>
    </row>
    <row r="353">
      <c r="A353" t="n">
        <v>26</v>
      </c>
      <c r="B353" t="n">
        <v>125</v>
      </c>
      <c r="C353" t="inlineStr">
        <is>
          <t xml:space="preserve">CONCLUIDO	</t>
        </is>
      </c>
      <c r="D353" t="n">
        <v>1.6172</v>
      </c>
      <c r="E353" t="n">
        <v>61.83</v>
      </c>
      <c r="F353" t="n">
        <v>55.02</v>
      </c>
      <c r="G353" t="n">
        <v>38.38</v>
      </c>
      <c r="H353" t="n">
        <v>0.52</v>
      </c>
      <c r="I353" t="n">
        <v>86</v>
      </c>
      <c r="J353" t="n">
        <v>254.26</v>
      </c>
      <c r="K353" t="n">
        <v>58.47</v>
      </c>
      <c r="L353" t="n">
        <v>7.5</v>
      </c>
      <c r="M353" t="n">
        <v>84</v>
      </c>
      <c r="N353" t="n">
        <v>63.29</v>
      </c>
      <c r="O353" t="n">
        <v>31593.16</v>
      </c>
      <c r="P353" t="n">
        <v>882.29</v>
      </c>
      <c r="Q353" t="n">
        <v>1367.42</v>
      </c>
      <c r="R353" t="n">
        <v>185.19</v>
      </c>
      <c r="S353" t="n">
        <v>104.26</v>
      </c>
      <c r="T353" t="n">
        <v>39223.15</v>
      </c>
      <c r="U353" t="n">
        <v>0.5600000000000001</v>
      </c>
      <c r="V353" t="n">
        <v>0.87</v>
      </c>
      <c r="W353" t="n">
        <v>20.8</v>
      </c>
      <c r="X353" t="n">
        <v>2.44</v>
      </c>
      <c r="Y353" t="n">
        <v>1</v>
      </c>
      <c r="Z353" t="n">
        <v>10</v>
      </c>
    </row>
    <row r="354">
      <c r="A354" t="n">
        <v>27</v>
      </c>
      <c r="B354" t="n">
        <v>125</v>
      </c>
      <c r="C354" t="inlineStr">
        <is>
          <t xml:space="preserve">CONCLUIDO	</t>
        </is>
      </c>
      <c r="D354" t="n">
        <v>1.6229</v>
      </c>
      <c r="E354" t="n">
        <v>61.62</v>
      </c>
      <c r="F354" t="n">
        <v>54.94</v>
      </c>
      <c r="G354" t="n">
        <v>39.72</v>
      </c>
      <c r="H354" t="n">
        <v>0.54</v>
      </c>
      <c r="I354" t="n">
        <v>83</v>
      </c>
      <c r="J354" t="n">
        <v>254.72</v>
      </c>
      <c r="K354" t="n">
        <v>58.47</v>
      </c>
      <c r="L354" t="n">
        <v>7.75</v>
      </c>
      <c r="M354" t="n">
        <v>81</v>
      </c>
      <c r="N354" t="n">
        <v>63.49</v>
      </c>
      <c r="O354" t="n">
        <v>31649.26</v>
      </c>
      <c r="P354" t="n">
        <v>880.47</v>
      </c>
      <c r="Q354" t="n">
        <v>1367.52</v>
      </c>
      <c r="R354" t="n">
        <v>183.04</v>
      </c>
      <c r="S354" t="n">
        <v>104.26</v>
      </c>
      <c r="T354" t="n">
        <v>38159.92</v>
      </c>
      <c r="U354" t="n">
        <v>0.57</v>
      </c>
      <c r="V354" t="n">
        <v>0.87</v>
      </c>
      <c r="W354" t="n">
        <v>20.79</v>
      </c>
      <c r="X354" t="n">
        <v>2.36</v>
      </c>
      <c r="Y354" t="n">
        <v>1</v>
      </c>
      <c r="Z354" t="n">
        <v>10</v>
      </c>
    </row>
    <row r="355">
      <c r="A355" t="n">
        <v>28</v>
      </c>
      <c r="B355" t="n">
        <v>125</v>
      </c>
      <c r="C355" t="inlineStr">
        <is>
          <t xml:space="preserve">CONCLUIDO	</t>
        </is>
      </c>
      <c r="D355" t="n">
        <v>1.6293</v>
      </c>
      <c r="E355" t="n">
        <v>61.38</v>
      </c>
      <c r="F355" t="n">
        <v>54.84</v>
      </c>
      <c r="G355" t="n">
        <v>41.13</v>
      </c>
      <c r="H355" t="n">
        <v>0.5600000000000001</v>
      </c>
      <c r="I355" t="n">
        <v>80</v>
      </c>
      <c r="J355" t="n">
        <v>255.17</v>
      </c>
      <c r="K355" t="n">
        <v>58.47</v>
      </c>
      <c r="L355" t="n">
        <v>8</v>
      </c>
      <c r="M355" t="n">
        <v>78</v>
      </c>
      <c r="N355" t="n">
        <v>63.7</v>
      </c>
      <c r="O355" t="n">
        <v>31705.44</v>
      </c>
      <c r="P355" t="n">
        <v>878.5700000000001</v>
      </c>
      <c r="Q355" t="n">
        <v>1367.51</v>
      </c>
      <c r="R355" t="n">
        <v>180.38</v>
      </c>
      <c r="S355" t="n">
        <v>104.26</v>
      </c>
      <c r="T355" t="n">
        <v>36848.09</v>
      </c>
      <c r="U355" t="n">
        <v>0.58</v>
      </c>
      <c r="V355" t="n">
        <v>0.87</v>
      </c>
      <c r="W355" t="n">
        <v>20.77</v>
      </c>
      <c r="X355" t="n">
        <v>2.26</v>
      </c>
      <c r="Y355" t="n">
        <v>1</v>
      </c>
      <c r="Z355" t="n">
        <v>10</v>
      </c>
    </row>
    <row r="356">
      <c r="A356" t="n">
        <v>29</v>
      </c>
      <c r="B356" t="n">
        <v>125</v>
      </c>
      <c r="C356" t="inlineStr">
        <is>
          <t xml:space="preserve">CONCLUIDO	</t>
        </is>
      </c>
      <c r="D356" t="n">
        <v>1.6334</v>
      </c>
      <c r="E356" t="n">
        <v>61.22</v>
      </c>
      <c r="F356" t="n">
        <v>54.78</v>
      </c>
      <c r="G356" t="n">
        <v>42.14</v>
      </c>
      <c r="H356" t="n">
        <v>0.57</v>
      </c>
      <c r="I356" t="n">
        <v>78</v>
      </c>
      <c r="J356" t="n">
        <v>255.63</v>
      </c>
      <c r="K356" t="n">
        <v>58.47</v>
      </c>
      <c r="L356" t="n">
        <v>8.25</v>
      </c>
      <c r="M356" t="n">
        <v>76</v>
      </c>
      <c r="N356" t="n">
        <v>63.91</v>
      </c>
      <c r="O356" t="n">
        <v>31761.69</v>
      </c>
      <c r="P356" t="n">
        <v>876.8099999999999</v>
      </c>
      <c r="Q356" t="n">
        <v>1367.58</v>
      </c>
      <c r="R356" t="n">
        <v>178.67</v>
      </c>
      <c r="S356" t="n">
        <v>104.26</v>
      </c>
      <c r="T356" t="n">
        <v>35999.92</v>
      </c>
      <c r="U356" t="n">
        <v>0.58</v>
      </c>
      <c r="V356" t="n">
        <v>0.87</v>
      </c>
      <c r="W356" t="n">
        <v>20.76</v>
      </c>
      <c r="X356" t="n">
        <v>2.2</v>
      </c>
      <c r="Y356" t="n">
        <v>1</v>
      </c>
      <c r="Z356" t="n">
        <v>10</v>
      </c>
    </row>
    <row r="357">
      <c r="A357" t="n">
        <v>30</v>
      </c>
      <c r="B357" t="n">
        <v>125</v>
      </c>
      <c r="C357" t="inlineStr">
        <is>
          <t xml:space="preserve">CONCLUIDO	</t>
        </is>
      </c>
      <c r="D357" t="n">
        <v>1.6392</v>
      </c>
      <c r="E357" t="n">
        <v>61.01</v>
      </c>
      <c r="F357" t="n">
        <v>54.71</v>
      </c>
      <c r="G357" t="n">
        <v>43.77</v>
      </c>
      <c r="H357" t="n">
        <v>0.59</v>
      </c>
      <c r="I357" t="n">
        <v>75</v>
      </c>
      <c r="J357" t="n">
        <v>256.09</v>
      </c>
      <c r="K357" t="n">
        <v>58.47</v>
      </c>
      <c r="L357" t="n">
        <v>8.5</v>
      </c>
      <c r="M357" t="n">
        <v>73</v>
      </c>
      <c r="N357" t="n">
        <v>64.11</v>
      </c>
      <c r="O357" t="n">
        <v>31818.02</v>
      </c>
      <c r="P357" t="n">
        <v>875.1</v>
      </c>
      <c r="Q357" t="n">
        <v>1367.38</v>
      </c>
      <c r="R357" t="n">
        <v>175.73</v>
      </c>
      <c r="S357" t="n">
        <v>104.26</v>
      </c>
      <c r="T357" t="n">
        <v>34548.61</v>
      </c>
      <c r="U357" t="n">
        <v>0.59</v>
      </c>
      <c r="V357" t="n">
        <v>0.88</v>
      </c>
      <c r="W357" t="n">
        <v>20.76</v>
      </c>
      <c r="X357" t="n">
        <v>2.13</v>
      </c>
      <c r="Y357" t="n">
        <v>1</v>
      </c>
      <c r="Z357" t="n">
        <v>10</v>
      </c>
    </row>
    <row r="358">
      <c r="A358" t="n">
        <v>31</v>
      </c>
      <c r="B358" t="n">
        <v>125</v>
      </c>
      <c r="C358" t="inlineStr">
        <is>
          <t xml:space="preserve">CONCLUIDO	</t>
        </is>
      </c>
      <c r="D358" t="n">
        <v>1.6431</v>
      </c>
      <c r="E358" t="n">
        <v>60.86</v>
      </c>
      <c r="F358" t="n">
        <v>54.65</v>
      </c>
      <c r="G358" t="n">
        <v>44.92</v>
      </c>
      <c r="H358" t="n">
        <v>0.61</v>
      </c>
      <c r="I358" t="n">
        <v>73</v>
      </c>
      <c r="J358" t="n">
        <v>256.54</v>
      </c>
      <c r="K358" t="n">
        <v>58.47</v>
      </c>
      <c r="L358" t="n">
        <v>8.75</v>
      </c>
      <c r="M358" t="n">
        <v>71</v>
      </c>
      <c r="N358" t="n">
        <v>64.31999999999999</v>
      </c>
      <c r="O358" t="n">
        <v>31874.43</v>
      </c>
      <c r="P358" t="n">
        <v>874.22</v>
      </c>
      <c r="Q358" t="n">
        <v>1367.43</v>
      </c>
      <c r="R358" t="n">
        <v>174.02</v>
      </c>
      <c r="S358" t="n">
        <v>104.26</v>
      </c>
      <c r="T358" t="n">
        <v>33698.75</v>
      </c>
      <c r="U358" t="n">
        <v>0.6</v>
      </c>
      <c r="V358" t="n">
        <v>0.88</v>
      </c>
      <c r="W358" t="n">
        <v>20.77</v>
      </c>
      <c r="X358" t="n">
        <v>2.07</v>
      </c>
      <c r="Y358" t="n">
        <v>1</v>
      </c>
      <c r="Z358" t="n">
        <v>10</v>
      </c>
    </row>
    <row r="359">
      <c r="A359" t="n">
        <v>32</v>
      </c>
      <c r="B359" t="n">
        <v>125</v>
      </c>
      <c r="C359" t="inlineStr">
        <is>
          <t xml:space="preserve">CONCLUIDO	</t>
        </is>
      </c>
      <c r="D359" t="n">
        <v>1.6478</v>
      </c>
      <c r="E359" t="n">
        <v>60.69</v>
      </c>
      <c r="F359" t="n">
        <v>54.58</v>
      </c>
      <c r="G359" t="n">
        <v>46.12</v>
      </c>
      <c r="H359" t="n">
        <v>0.62</v>
      </c>
      <c r="I359" t="n">
        <v>71</v>
      </c>
      <c r="J359" t="n">
        <v>257</v>
      </c>
      <c r="K359" t="n">
        <v>58.47</v>
      </c>
      <c r="L359" t="n">
        <v>9</v>
      </c>
      <c r="M359" t="n">
        <v>69</v>
      </c>
      <c r="N359" t="n">
        <v>64.53</v>
      </c>
      <c r="O359" t="n">
        <v>31931.04</v>
      </c>
      <c r="P359" t="n">
        <v>872.26</v>
      </c>
      <c r="Q359" t="n">
        <v>1367.52</v>
      </c>
      <c r="R359" t="n">
        <v>171.23</v>
      </c>
      <c r="S359" t="n">
        <v>104.26</v>
      </c>
      <c r="T359" t="n">
        <v>32317.57</v>
      </c>
      <c r="U359" t="n">
        <v>0.61</v>
      </c>
      <c r="V359" t="n">
        <v>0.88</v>
      </c>
      <c r="W359" t="n">
        <v>20.76</v>
      </c>
      <c r="X359" t="n">
        <v>1.99</v>
      </c>
      <c r="Y359" t="n">
        <v>1</v>
      </c>
      <c r="Z359" t="n">
        <v>10</v>
      </c>
    </row>
    <row r="360">
      <c r="A360" t="n">
        <v>33</v>
      </c>
      <c r="B360" t="n">
        <v>125</v>
      </c>
      <c r="C360" t="inlineStr">
        <is>
          <t xml:space="preserve">CONCLUIDO	</t>
        </is>
      </c>
      <c r="D360" t="n">
        <v>1.6514</v>
      </c>
      <c r="E360" t="n">
        <v>60.56</v>
      </c>
      <c r="F360" t="n">
        <v>54.54</v>
      </c>
      <c r="G360" t="n">
        <v>47.43</v>
      </c>
      <c r="H360" t="n">
        <v>0.64</v>
      </c>
      <c r="I360" t="n">
        <v>69</v>
      </c>
      <c r="J360" t="n">
        <v>257.46</v>
      </c>
      <c r="K360" t="n">
        <v>58.47</v>
      </c>
      <c r="L360" t="n">
        <v>9.25</v>
      </c>
      <c r="M360" t="n">
        <v>67</v>
      </c>
      <c r="N360" t="n">
        <v>64.73999999999999</v>
      </c>
      <c r="O360" t="n">
        <v>31987.61</v>
      </c>
      <c r="P360" t="n">
        <v>870.95</v>
      </c>
      <c r="Q360" t="n">
        <v>1367.36</v>
      </c>
      <c r="R360" t="n">
        <v>170.51</v>
      </c>
      <c r="S360" t="n">
        <v>104.26</v>
      </c>
      <c r="T360" t="n">
        <v>31966.2</v>
      </c>
      <c r="U360" t="n">
        <v>0.61</v>
      </c>
      <c r="V360" t="n">
        <v>0.88</v>
      </c>
      <c r="W360" t="n">
        <v>20.75</v>
      </c>
      <c r="X360" t="n">
        <v>1.96</v>
      </c>
      <c r="Y360" t="n">
        <v>1</v>
      </c>
      <c r="Z360" t="n">
        <v>10</v>
      </c>
    </row>
    <row r="361">
      <c r="A361" t="n">
        <v>34</v>
      </c>
      <c r="B361" t="n">
        <v>125</v>
      </c>
      <c r="C361" t="inlineStr">
        <is>
          <t xml:space="preserve">CONCLUIDO	</t>
        </is>
      </c>
      <c r="D361" t="n">
        <v>1.6558</v>
      </c>
      <c r="E361" t="n">
        <v>60.4</v>
      </c>
      <c r="F361" t="n">
        <v>54.47</v>
      </c>
      <c r="G361" t="n">
        <v>48.78</v>
      </c>
      <c r="H361" t="n">
        <v>0.66</v>
      </c>
      <c r="I361" t="n">
        <v>67</v>
      </c>
      <c r="J361" t="n">
        <v>257.92</v>
      </c>
      <c r="K361" t="n">
        <v>58.47</v>
      </c>
      <c r="L361" t="n">
        <v>9.5</v>
      </c>
      <c r="M361" t="n">
        <v>65</v>
      </c>
      <c r="N361" t="n">
        <v>64.95</v>
      </c>
      <c r="O361" t="n">
        <v>32044.25</v>
      </c>
      <c r="P361" t="n">
        <v>869.6</v>
      </c>
      <c r="Q361" t="n">
        <v>1367.41</v>
      </c>
      <c r="R361" t="n">
        <v>167.89</v>
      </c>
      <c r="S361" t="n">
        <v>104.26</v>
      </c>
      <c r="T361" t="n">
        <v>30668.26</v>
      </c>
      <c r="U361" t="n">
        <v>0.62</v>
      </c>
      <c r="V361" t="n">
        <v>0.88</v>
      </c>
      <c r="W361" t="n">
        <v>20.76</v>
      </c>
      <c r="X361" t="n">
        <v>1.89</v>
      </c>
      <c r="Y361" t="n">
        <v>1</v>
      </c>
      <c r="Z361" t="n">
        <v>10</v>
      </c>
    </row>
    <row r="362">
      <c r="A362" t="n">
        <v>35</v>
      </c>
      <c r="B362" t="n">
        <v>125</v>
      </c>
      <c r="C362" t="inlineStr">
        <is>
          <t xml:space="preserve">CONCLUIDO	</t>
        </is>
      </c>
      <c r="D362" t="n">
        <v>1.6593</v>
      </c>
      <c r="E362" t="n">
        <v>60.26</v>
      </c>
      <c r="F362" t="n">
        <v>54.44</v>
      </c>
      <c r="G362" t="n">
        <v>50.25</v>
      </c>
      <c r="H362" t="n">
        <v>0.67</v>
      </c>
      <c r="I362" t="n">
        <v>65</v>
      </c>
      <c r="J362" t="n">
        <v>258.38</v>
      </c>
      <c r="K362" t="n">
        <v>58.47</v>
      </c>
      <c r="L362" t="n">
        <v>9.75</v>
      </c>
      <c r="M362" t="n">
        <v>63</v>
      </c>
      <c r="N362" t="n">
        <v>65.16</v>
      </c>
      <c r="O362" t="n">
        <v>32100.97</v>
      </c>
      <c r="P362" t="n">
        <v>868.48</v>
      </c>
      <c r="Q362" t="n">
        <v>1367.43</v>
      </c>
      <c r="R362" t="n">
        <v>166.72</v>
      </c>
      <c r="S362" t="n">
        <v>104.26</v>
      </c>
      <c r="T362" t="n">
        <v>30088.99</v>
      </c>
      <c r="U362" t="n">
        <v>0.63</v>
      </c>
      <c r="V362" t="n">
        <v>0.88</v>
      </c>
      <c r="W362" t="n">
        <v>20.76</v>
      </c>
      <c r="X362" t="n">
        <v>1.86</v>
      </c>
      <c r="Y362" t="n">
        <v>1</v>
      </c>
      <c r="Z362" t="n">
        <v>10</v>
      </c>
    </row>
    <row r="363">
      <c r="A363" t="n">
        <v>36</v>
      </c>
      <c r="B363" t="n">
        <v>125</v>
      </c>
      <c r="C363" t="inlineStr">
        <is>
          <t xml:space="preserve">CONCLUIDO	</t>
        </is>
      </c>
      <c r="D363" t="n">
        <v>1.662</v>
      </c>
      <c r="E363" t="n">
        <v>60.17</v>
      </c>
      <c r="F363" t="n">
        <v>54.39</v>
      </c>
      <c r="G363" t="n">
        <v>50.99</v>
      </c>
      <c r="H363" t="n">
        <v>0.6899999999999999</v>
      </c>
      <c r="I363" t="n">
        <v>64</v>
      </c>
      <c r="J363" t="n">
        <v>258.84</v>
      </c>
      <c r="K363" t="n">
        <v>58.47</v>
      </c>
      <c r="L363" t="n">
        <v>10</v>
      </c>
      <c r="M363" t="n">
        <v>62</v>
      </c>
      <c r="N363" t="n">
        <v>65.37</v>
      </c>
      <c r="O363" t="n">
        <v>32157.77</v>
      </c>
      <c r="P363" t="n">
        <v>867.17</v>
      </c>
      <c r="Q363" t="n">
        <v>1367.37</v>
      </c>
      <c r="R363" t="n">
        <v>165.54</v>
      </c>
      <c r="S363" t="n">
        <v>104.26</v>
      </c>
      <c r="T363" t="n">
        <v>29508.54</v>
      </c>
      <c r="U363" t="n">
        <v>0.63</v>
      </c>
      <c r="V363" t="n">
        <v>0.88</v>
      </c>
      <c r="W363" t="n">
        <v>20.74</v>
      </c>
      <c r="X363" t="n">
        <v>1.81</v>
      </c>
      <c r="Y363" t="n">
        <v>1</v>
      </c>
      <c r="Z363" t="n">
        <v>10</v>
      </c>
    </row>
    <row r="364">
      <c r="A364" t="n">
        <v>37</v>
      </c>
      <c r="B364" t="n">
        <v>125</v>
      </c>
      <c r="C364" t="inlineStr">
        <is>
          <t xml:space="preserve">CONCLUIDO	</t>
        </is>
      </c>
      <c r="D364" t="n">
        <v>1.6655</v>
      </c>
      <c r="E364" t="n">
        <v>60.04</v>
      </c>
      <c r="F364" t="n">
        <v>54.36</v>
      </c>
      <c r="G364" t="n">
        <v>52.6</v>
      </c>
      <c r="H364" t="n">
        <v>0.7</v>
      </c>
      <c r="I364" t="n">
        <v>62</v>
      </c>
      <c r="J364" t="n">
        <v>259.3</v>
      </c>
      <c r="K364" t="n">
        <v>58.47</v>
      </c>
      <c r="L364" t="n">
        <v>10.25</v>
      </c>
      <c r="M364" t="n">
        <v>60</v>
      </c>
      <c r="N364" t="n">
        <v>65.58</v>
      </c>
      <c r="O364" t="n">
        <v>32214.64</v>
      </c>
      <c r="P364" t="n">
        <v>866.15</v>
      </c>
      <c r="Q364" t="n">
        <v>1367.41</v>
      </c>
      <c r="R364" t="n">
        <v>164.2</v>
      </c>
      <c r="S364" t="n">
        <v>104.26</v>
      </c>
      <c r="T364" t="n">
        <v>28844.59</v>
      </c>
      <c r="U364" t="n">
        <v>0.63</v>
      </c>
      <c r="V364" t="n">
        <v>0.88</v>
      </c>
      <c r="W364" t="n">
        <v>20.75</v>
      </c>
      <c r="X364" t="n">
        <v>1.78</v>
      </c>
      <c r="Y364" t="n">
        <v>1</v>
      </c>
      <c r="Z364" t="n">
        <v>10</v>
      </c>
    </row>
    <row r="365">
      <c r="A365" t="n">
        <v>38</v>
      </c>
      <c r="B365" t="n">
        <v>125</v>
      </c>
      <c r="C365" t="inlineStr">
        <is>
          <t xml:space="preserve">CONCLUIDO	</t>
        </is>
      </c>
      <c r="D365" t="n">
        <v>1.671</v>
      </c>
      <c r="E365" t="n">
        <v>59.84</v>
      </c>
      <c r="F365" t="n">
        <v>54.25</v>
      </c>
      <c r="G365" t="n">
        <v>54.25</v>
      </c>
      <c r="H365" t="n">
        <v>0.72</v>
      </c>
      <c r="I365" t="n">
        <v>60</v>
      </c>
      <c r="J365" t="n">
        <v>259.76</v>
      </c>
      <c r="K365" t="n">
        <v>58.47</v>
      </c>
      <c r="L365" t="n">
        <v>10.5</v>
      </c>
      <c r="M365" t="n">
        <v>58</v>
      </c>
      <c r="N365" t="n">
        <v>65.79000000000001</v>
      </c>
      <c r="O365" t="n">
        <v>32271.6</v>
      </c>
      <c r="P365" t="n">
        <v>863.97</v>
      </c>
      <c r="Q365" t="n">
        <v>1367.36</v>
      </c>
      <c r="R365" t="n">
        <v>161.16</v>
      </c>
      <c r="S365" t="n">
        <v>104.26</v>
      </c>
      <c r="T365" t="n">
        <v>27335.43</v>
      </c>
      <c r="U365" t="n">
        <v>0.65</v>
      </c>
      <c r="V365" t="n">
        <v>0.88</v>
      </c>
      <c r="W365" t="n">
        <v>20.73</v>
      </c>
      <c r="X365" t="n">
        <v>1.67</v>
      </c>
      <c r="Y365" t="n">
        <v>1</v>
      </c>
      <c r="Z365" t="n">
        <v>10</v>
      </c>
    </row>
    <row r="366">
      <c r="A366" t="n">
        <v>39</v>
      </c>
      <c r="B366" t="n">
        <v>125</v>
      </c>
      <c r="C366" t="inlineStr">
        <is>
          <t xml:space="preserve">CONCLUIDO	</t>
        </is>
      </c>
      <c r="D366" t="n">
        <v>1.673</v>
      </c>
      <c r="E366" t="n">
        <v>59.77</v>
      </c>
      <c r="F366" t="n">
        <v>54.23</v>
      </c>
      <c r="G366" t="n">
        <v>55.15</v>
      </c>
      <c r="H366" t="n">
        <v>0.74</v>
      </c>
      <c r="I366" t="n">
        <v>59</v>
      </c>
      <c r="J366" t="n">
        <v>260.23</v>
      </c>
      <c r="K366" t="n">
        <v>58.47</v>
      </c>
      <c r="L366" t="n">
        <v>10.75</v>
      </c>
      <c r="M366" t="n">
        <v>57</v>
      </c>
      <c r="N366" t="n">
        <v>66</v>
      </c>
      <c r="O366" t="n">
        <v>32328.64</v>
      </c>
      <c r="P366" t="n">
        <v>863.35</v>
      </c>
      <c r="Q366" t="n">
        <v>1367.31</v>
      </c>
      <c r="R366" t="n">
        <v>160.29</v>
      </c>
      <c r="S366" t="n">
        <v>104.26</v>
      </c>
      <c r="T366" t="n">
        <v>26908.37</v>
      </c>
      <c r="U366" t="n">
        <v>0.65</v>
      </c>
      <c r="V366" t="n">
        <v>0.88</v>
      </c>
      <c r="W366" t="n">
        <v>20.73</v>
      </c>
      <c r="X366" t="n">
        <v>1.65</v>
      </c>
      <c r="Y366" t="n">
        <v>1</v>
      </c>
      <c r="Z366" t="n">
        <v>10</v>
      </c>
    </row>
    <row r="367">
      <c r="A367" t="n">
        <v>40</v>
      </c>
      <c r="B367" t="n">
        <v>125</v>
      </c>
      <c r="C367" t="inlineStr">
        <is>
          <t xml:space="preserve">CONCLUIDO	</t>
        </is>
      </c>
      <c r="D367" t="n">
        <v>1.6754</v>
      </c>
      <c r="E367" t="n">
        <v>59.69</v>
      </c>
      <c r="F367" t="n">
        <v>54.19</v>
      </c>
      <c r="G367" t="n">
        <v>56.06</v>
      </c>
      <c r="H367" t="n">
        <v>0.75</v>
      </c>
      <c r="I367" t="n">
        <v>58</v>
      </c>
      <c r="J367" t="n">
        <v>260.69</v>
      </c>
      <c r="K367" t="n">
        <v>58.47</v>
      </c>
      <c r="L367" t="n">
        <v>11</v>
      </c>
      <c r="M367" t="n">
        <v>56</v>
      </c>
      <c r="N367" t="n">
        <v>66.20999999999999</v>
      </c>
      <c r="O367" t="n">
        <v>32385.75</v>
      </c>
      <c r="P367" t="n">
        <v>862.1</v>
      </c>
      <c r="Q367" t="n">
        <v>1367.4</v>
      </c>
      <c r="R367" t="n">
        <v>158.86</v>
      </c>
      <c r="S367" t="n">
        <v>104.26</v>
      </c>
      <c r="T367" t="n">
        <v>26194.37</v>
      </c>
      <c r="U367" t="n">
        <v>0.66</v>
      </c>
      <c r="V367" t="n">
        <v>0.88</v>
      </c>
      <c r="W367" t="n">
        <v>20.74</v>
      </c>
      <c r="X367" t="n">
        <v>1.61</v>
      </c>
      <c r="Y367" t="n">
        <v>1</v>
      </c>
      <c r="Z367" t="n">
        <v>10</v>
      </c>
    </row>
    <row r="368">
      <c r="A368" t="n">
        <v>41</v>
      </c>
      <c r="B368" t="n">
        <v>125</v>
      </c>
      <c r="C368" t="inlineStr">
        <is>
          <t xml:space="preserve">CONCLUIDO	</t>
        </is>
      </c>
      <c r="D368" t="n">
        <v>1.6792</v>
      </c>
      <c r="E368" t="n">
        <v>59.55</v>
      </c>
      <c r="F368" t="n">
        <v>54.15</v>
      </c>
      <c r="G368" t="n">
        <v>58.02</v>
      </c>
      <c r="H368" t="n">
        <v>0.77</v>
      </c>
      <c r="I368" t="n">
        <v>56</v>
      </c>
      <c r="J368" t="n">
        <v>261.15</v>
      </c>
      <c r="K368" t="n">
        <v>58.47</v>
      </c>
      <c r="L368" t="n">
        <v>11.25</v>
      </c>
      <c r="M368" t="n">
        <v>54</v>
      </c>
      <c r="N368" t="n">
        <v>66.43000000000001</v>
      </c>
      <c r="O368" t="n">
        <v>32442.95</v>
      </c>
      <c r="P368" t="n">
        <v>860.95</v>
      </c>
      <c r="Q368" t="n">
        <v>1367.42</v>
      </c>
      <c r="R368" t="n">
        <v>157.62</v>
      </c>
      <c r="S368" t="n">
        <v>104.26</v>
      </c>
      <c r="T368" t="n">
        <v>25586.38</v>
      </c>
      <c r="U368" t="n">
        <v>0.66</v>
      </c>
      <c r="V368" t="n">
        <v>0.89</v>
      </c>
      <c r="W368" t="n">
        <v>20.74</v>
      </c>
      <c r="X368" t="n">
        <v>1.57</v>
      </c>
      <c r="Y368" t="n">
        <v>1</v>
      </c>
      <c r="Z368" t="n">
        <v>10</v>
      </c>
    </row>
    <row r="369">
      <c r="A369" t="n">
        <v>42</v>
      </c>
      <c r="B369" t="n">
        <v>125</v>
      </c>
      <c r="C369" t="inlineStr">
        <is>
          <t xml:space="preserve">CONCLUIDO	</t>
        </is>
      </c>
      <c r="D369" t="n">
        <v>1.6819</v>
      </c>
      <c r="E369" t="n">
        <v>59.46</v>
      </c>
      <c r="F369" t="n">
        <v>54.1</v>
      </c>
      <c r="G369" t="n">
        <v>59.02</v>
      </c>
      <c r="H369" t="n">
        <v>0.78</v>
      </c>
      <c r="I369" t="n">
        <v>55</v>
      </c>
      <c r="J369" t="n">
        <v>261.62</v>
      </c>
      <c r="K369" t="n">
        <v>58.47</v>
      </c>
      <c r="L369" t="n">
        <v>11.5</v>
      </c>
      <c r="M369" t="n">
        <v>53</v>
      </c>
      <c r="N369" t="n">
        <v>66.64</v>
      </c>
      <c r="O369" t="n">
        <v>32500.22</v>
      </c>
      <c r="P369" t="n">
        <v>859.86</v>
      </c>
      <c r="Q369" t="n">
        <v>1367.37</v>
      </c>
      <c r="R369" t="n">
        <v>156.08</v>
      </c>
      <c r="S369" t="n">
        <v>104.26</v>
      </c>
      <c r="T369" t="n">
        <v>24819.34</v>
      </c>
      <c r="U369" t="n">
        <v>0.67</v>
      </c>
      <c r="V369" t="n">
        <v>0.89</v>
      </c>
      <c r="W369" t="n">
        <v>20.73</v>
      </c>
      <c r="X369" t="n">
        <v>1.52</v>
      </c>
      <c r="Y369" t="n">
        <v>1</v>
      </c>
      <c r="Z369" t="n">
        <v>10</v>
      </c>
    </row>
    <row r="370">
      <c r="A370" t="n">
        <v>43</v>
      </c>
      <c r="B370" t="n">
        <v>125</v>
      </c>
      <c r="C370" t="inlineStr">
        <is>
          <t xml:space="preserve">CONCLUIDO	</t>
        </is>
      </c>
      <c r="D370" t="n">
        <v>1.6837</v>
      </c>
      <c r="E370" t="n">
        <v>59.39</v>
      </c>
      <c r="F370" t="n">
        <v>54.09</v>
      </c>
      <c r="G370" t="n">
        <v>60.09</v>
      </c>
      <c r="H370" t="n">
        <v>0.8</v>
      </c>
      <c r="I370" t="n">
        <v>54</v>
      </c>
      <c r="J370" t="n">
        <v>262.08</v>
      </c>
      <c r="K370" t="n">
        <v>58.47</v>
      </c>
      <c r="L370" t="n">
        <v>11.75</v>
      </c>
      <c r="M370" t="n">
        <v>52</v>
      </c>
      <c r="N370" t="n">
        <v>66.86</v>
      </c>
      <c r="O370" t="n">
        <v>32557.58</v>
      </c>
      <c r="P370" t="n">
        <v>858.85</v>
      </c>
      <c r="Q370" t="n">
        <v>1367.37</v>
      </c>
      <c r="R370" t="n">
        <v>155.59</v>
      </c>
      <c r="S370" t="n">
        <v>104.26</v>
      </c>
      <c r="T370" t="n">
        <v>24580.25</v>
      </c>
      <c r="U370" t="n">
        <v>0.67</v>
      </c>
      <c r="V370" t="n">
        <v>0.89</v>
      </c>
      <c r="W370" t="n">
        <v>20.73</v>
      </c>
      <c r="X370" t="n">
        <v>1.51</v>
      </c>
      <c r="Y370" t="n">
        <v>1</v>
      </c>
      <c r="Z370" t="n">
        <v>10</v>
      </c>
    </row>
    <row r="371">
      <c r="A371" t="n">
        <v>44</v>
      </c>
      <c r="B371" t="n">
        <v>125</v>
      </c>
      <c r="C371" t="inlineStr">
        <is>
          <t xml:space="preserve">CONCLUIDO	</t>
        </is>
      </c>
      <c r="D371" t="n">
        <v>1.6856</v>
      </c>
      <c r="E371" t="n">
        <v>59.33</v>
      </c>
      <c r="F371" t="n">
        <v>54.07</v>
      </c>
      <c r="G371" t="n">
        <v>61.21</v>
      </c>
      <c r="H371" t="n">
        <v>0.8100000000000001</v>
      </c>
      <c r="I371" t="n">
        <v>53</v>
      </c>
      <c r="J371" t="n">
        <v>262.55</v>
      </c>
      <c r="K371" t="n">
        <v>58.47</v>
      </c>
      <c r="L371" t="n">
        <v>12</v>
      </c>
      <c r="M371" t="n">
        <v>51</v>
      </c>
      <c r="N371" t="n">
        <v>67.06999999999999</v>
      </c>
      <c r="O371" t="n">
        <v>32615.02</v>
      </c>
      <c r="P371" t="n">
        <v>857.79</v>
      </c>
      <c r="Q371" t="n">
        <v>1367.28</v>
      </c>
      <c r="R371" t="n">
        <v>154.85</v>
      </c>
      <c r="S371" t="n">
        <v>104.26</v>
      </c>
      <c r="T371" t="n">
        <v>24215.68</v>
      </c>
      <c r="U371" t="n">
        <v>0.67</v>
      </c>
      <c r="V371" t="n">
        <v>0.89</v>
      </c>
      <c r="W371" t="n">
        <v>20.73</v>
      </c>
      <c r="X371" t="n">
        <v>1.49</v>
      </c>
      <c r="Y371" t="n">
        <v>1</v>
      </c>
      <c r="Z371" t="n">
        <v>10</v>
      </c>
    </row>
    <row r="372">
      <c r="A372" t="n">
        <v>45</v>
      </c>
      <c r="B372" t="n">
        <v>125</v>
      </c>
      <c r="C372" t="inlineStr">
        <is>
          <t xml:space="preserve">CONCLUIDO	</t>
        </is>
      </c>
      <c r="D372" t="n">
        <v>1.6874</v>
      </c>
      <c r="E372" t="n">
        <v>59.26</v>
      </c>
      <c r="F372" t="n">
        <v>54.05</v>
      </c>
      <c r="G372" t="n">
        <v>62.37</v>
      </c>
      <c r="H372" t="n">
        <v>0.83</v>
      </c>
      <c r="I372" t="n">
        <v>52</v>
      </c>
      <c r="J372" t="n">
        <v>263.01</v>
      </c>
      <c r="K372" t="n">
        <v>58.47</v>
      </c>
      <c r="L372" t="n">
        <v>12.25</v>
      </c>
      <c r="M372" t="n">
        <v>50</v>
      </c>
      <c r="N372" t="n">
        <v>67.29000000000001</v>
      </c>
      <c r="O372" t="n">
        <v>32672.53</v>
      </c>
      <c r="P372" t="n">
        <v>856.85</v>
      </c>
      <c r="Q372" t="n">
        <v>1367.34</v>
      </c>
      <c r="R372" t="n">
        <v>154.34</v>
      </c>
      <c r="S372" t="n">
        <v>104.26</v>
      </c>
      <c r="T372" t="n">
        <v>23966.44</v>
      </c>
      <c r="U372" t="n">
        <v>0.68</v>
      </c>
      <c r="V372" t="n">
        <v>0.89</v>
      </c>
      <c r="W372" t="n">
        <v>20.73</v>
      </c>
      <c r="X372" t="n">
        <v>1.47</v>
      </c>
      <c r="Y372" t="n">
        <v>1</v>
      </c>
      <c r="Z372" t="n">
        <v>10</v>
      </c>
    </row>
    <row r="373">
      <c r="A373" t="n">
        <v>46</v>
      </c>
      <c r="B373" t="n">
        <v>125</v>
      </c>
      <c r="C373" t="inlineStr">
        <is>
          <t xml:space="preserve">CONCLUIDO	</t>
        </is>
      </c>
      <c r="D373" t="n">
        <v>1.6925</v>
      </c>
      <c r="E373" t="n">
        <v>59.09</v>
      </c>
      <c r="F373" t="n">
        <v>53.97</v>
      </c>
      <c r="G373" t="n">
        <v>64.76000000000001</v>
      </c>
      <c r="H373" t="n">
        <v>0.84</v>
      </c>
      <c r="I373" t="n">
        <v>50</v>
      </c>
      <c r="J373" t="n">
        <v>263.48</v>
      </c>
      <c r="K373" t="n">
        <v>58.47</v>
      </c>
      <c r="L373" t="n">
        <v>12.5</v>
      </c>
      <c r="M373" t="n">
        <v>48</v>
      </c>
      <c r="N373" t="n">
        <v>67.51000000000001</v>
      </c>
      <c r="O373" t="n">
        <v>32730.13</v>
      </c>
      <c r="P373" t="n">
        <v>855.36</v>
      </c>
      <c r="Q373" t="n">
        <v>1367.38</v>
      </c>
      <c r="R373" t="n">
        <v>151.78</v>
      </c>
      <c r="S373" t="n">
        <v>104.26</v>
      </c>
      <c r="T373" t="n">
        <v>22696.82</v>
      </c>
      <c r="U373" t="n">
        <v>0.6899999999999999</v>
      </c>
      <c r="V373" t="n">
        <v>0.89</v>
      </c>
      <c r="W373" t="n">
        <v>20.72</v>
      </c>
      <c r="X373" t="n">
        <v>1.39</v>
      </c>
      <c r="Y373" t="n">
        <v>1</v>
      </c>
      <c r="Z373" t="n">
        <v>10</v>
      </c>
    </row>
    <row r="374">
      <c r="A374" t="n">
        <v>47</v>
      </c>
      <c r="B374" t="n">
        <v>125</v>
      </c>
      <c r="C374" t="inlineStr">
        <is>
          <t xml:space="preserve">CONCLUIDO	</t>
        </is>
      </c>
      <c r="D374" t="n">
        <v>1.6934</v>
      </c>
      <c r="E374" t="n">
        <v>59.05</v>
      </c>
      <c r="F374" t="n">
        <v>53.98</v>
      </c>
      <c r="G374" t="n">
        <v>66.09999999999999</v>
      </c>
      <c r="H374" t="n">
        <v>0.86</v>
      </c>
      <c r="I374" t="n">
        <v>49</v>
      </c>
      <c r="J374" t="n">
        <v>263.95</v>
      </c>
      <c r="K374" t="n">
        <v>58.47</v>
      </c>
      <c r="L374" t="n">
        <v>12.75</v>
      </c>
      <c r="M374" t="n">
        <v>47</v>
      </c>
      <c r="N374" t="n">
        <v>67.72</v>
      </c>
      <c r="O374" t="n">
        <v>32787.82</v>
      </c>
      <c r="P374" t="n">
        <v>855.02</v>
      </c>
      <c r="Q374" t="n">
        <v>1367.35</v>
      </c>
      <c r="R374" t="n">
        <v>152.03</v>
      </c>
      <c r="S374" t="n">
        <v>104.26</v>
      </c>
      <c r="T374" t="n">
        <v>22826.78</v>
      </c>
      <c r="U374" t="n">
        <v>0.6899999999999999</v>
      </c>
      <c r="V374" t="n">
        <v>0.89</v>
      </c>
      <c r="W374" t="n">
        <v>20.73</v>
      </c>
      <c r="X374" t="n">
        <v>1.4</v>
      </c>
      <c r="Y374" t="n">
        <v>1</v>
      </c>
      <c r="Z374" t="n">
        <v>10</v>
      </c>
    </row>
    <row r="375">
      <c r="A375" t="n">
        <v>48</v>
      </c>
      <c r="B375" t="n">
        <v>125</v>
      </c>
      <c r="C375" t="inlineStr">
        <is>
          <t xml:space="preserve">CONCLUIDO	</t>
        </is>
      </c>
      <c r="D375" t="n">
        <v>1.6964</v>
      </c>
      <c r="E375" t="n">
        <v>58.95</v>
      </c>
      <c r="F375" t="n">
        <v>53.93</v>
      </c>
      <c r="G375" t="n">
        <v>67.41</v>
      </c>
      <c r="H375" t="n">
        <v>0.87</v>
      </c>
      <c r="I375" t="n">
        <v>48</v>
      </c>
      <c r="J375" t="n">
        <v>264.42</v>
      </c>
      <c r="K375" t="n">
        <v>58.47</v>
      </c>
      <c r="L375" t="n">
        <v>13</v>
      </c>
      <c r="M375" t="n">
        <v>46</v>
      </c>
      <c r="N375" t="n">
        <v>67.94</v>
      </c>
      <c r="O375" t="n">
        <v>32845.58</v>
      </c>
      <c r="P375" t="n">
        <v>853.75</v>
      </c>
      <c r="Q375" t="n">
        <v>1367.26</v>
      </c>
      <c r="R375" t="n">
        <v>150.17</v>
      </c>
      <c r="S375" t="n">
        <v>104.26</v>
      </c>
      <c r="T375" t="n">
        <v>21899.89</v>
      </c>
      <c r="U375" t="n">
        <v>0.6899999999999999</v>
      </c>
      <c r="V375" t="n">
        <v>0.89</v>
      </c>
      <c r="W375" t="n">
        <v>20.73</v>
      </c>
      <c r="X375" t="n">
        <v>1.35</v>
      </c>
      <c r="Y375" t="n">
        <v>1</v>
      </c>
      <c r="Z375" t="n">
        <v>10</v>
      </c>
    </row>
    <row r="376">
      <c r="A376" t="n">
        <v>49</v>
      </c>
      <c r="B376" t="n">
        <v>125</v>
      </c>
      <c r="C376" t="inlineStr">
        <is>
          <t xml:space="preserve">CONCLUIDO	</t>
        </is>
      </c>
      <c r="D376" t="n">
        <v>1.6963</v>
      </c>
      <c r="E376" t="n">
        <v>58.95</v>
      </c>
      <c r="F376" t="n">
        <v>53.93</v>
      </c>
      <c r="G376" t="n">
        <v>67.41</v>
      </c>
      <c r="H376" t="n">
        <v>0.89</v>
      </c>
      <c r="I376" t="n">
        <v>48</v>
      </c>
      <c r="J376" t="n">
        <v>264.89</v>
      </c>
      <c r="K376" t="n">
        <v>58.47</v>
      </c>
      <c r="L376" t="n">
        <v>13.25</v>
      </c>
      <c r="M376" t="n">
        <v>46</v>
      </c>
      <c r="N376" t="n">
        <v>68.16</v>
      </c>
      <c r="O376" t="n">
        <v>32903.43</v>
      </c>
      <c r="P376" t="n">
        <v>853.42</v>
      </c>
      <c r="Q376" t="n">
        <v>1367.2</v>
      </c>
      <c r="R376" t="n">
        <v>150.64</v>
      </c>
      <c r="S376" t="n">
        <v>104.26</v>
      </c>
      <c r="T376" t="n">
        <v>22133.87</v>
      </c>
      <c r="U376" t="n">
        <v>0.6899999999999999</v>
      </c>
      <c r="V376" t="n">
        <v>0.89</v>
      </c>
      <c r="W376" t="n">
        <v>20.72</v>
      </c>
      <c r="X376" t="n">
        <v>1.35</v>
      </c>
      <c r="Y376" t="n">
        <v>1</v>
      </c>
      <c r="Z376" t="n">
        <v>10</v>
      </c>
    </row>
    <row r="377">
      <c r="A377" t="n">
        <v>50</v>
      </c>
      <c r="B377" t="n">
        <v>125</v>
      </c>
      <c r="C377" t="inlineStr">
        <is>
          <t xml:space="preserve">CONCLUIDO	</t>
        </is>
      </c>
      <c r="D377" t="n">
        <v>1.6984</v>
      </c>
      <c r="E377" t="n">
        <v>58.88</v>
      </c>
      <c r="F377" t="n">
        <v>53.9</v>
      </c>
      <c r="G377" t="n">
        <v>68.81</v>
      </c>
      <c r="H377" t="n">
        <v>0.91</v>
      </c>
      <c r="I377" t="n">
        <v>47</v>
      </c>
      <c r="J377" t="n">
        <v>265.36</v>
      </c>
      <c r="K377" t="n">
        <v>58.47</v>
      </c>
      <c r="L377" t="n">
        <v>13.5</v>
      </c>
      <c r="M377" t="n">
        <v>45</v>
      </c>
      <c r="N377" t="n">
        <v>68.38</v>
      </c>
      <c r="O377" t="n">
        <v>32961.36</v>
      </c>
      <c r="P377" t="n">
        <v>852.33</v>
      </c>
      <c r="Q377" t="n">
        <v>1367.4</v>
      </c>
      <c r="R377" t="n">
        <v>149.82</v>
      </c>
      <c r="S377" t="n">
        <v>104.26</v>
      </c>
      <c r="T377" t="n">
        <v>21729.12</v>
      </c>
      <c r="U377" t="n">
        <v>0.7</v>
      </c>
      <c r="V377" t="n">
        <v>0.89</v>
      </c>
      <c r="W377" t="n">
        <v>20.71</v>
      </c>
      <c r="X377" t="n">
        <v>1.32</v>
      </c>
      <c r="Y377" t="n">
        <v>1</v>
      </c>
      <c r="Z377" t="n">
        <v>10</v>
      </c>
    </row>
    <row r="378">
      <c r="A378" t="n">
        <v>51</v>
      </c>
      <c r="B378" t="n">
        <v>125</v>
      </c>
      <c r="C378" t="inlineStr">
        <is>
          <t xml:space="preserve">CONCLUIDO	</t>
        </is>
      </c>
      <c r="D378" t="n">
        <v>1.7006</v>
      </c>
      <c r="E378" t="n">
        <v>58.8</v>
      </c>
      <c r="F378" t="n">
        <v>53.87</v>
      </c>
      <c r="G378" t="n">
        <v>70.27</v>
      </c>
      <c r="H378" t="n">
        <v>0.92</v>
      </c>
      <c r="I378" t="n">
        <v>46</v>
      </c>
      <c r="J378" t="n">
        <v>265.83</v>
      </c>
      <c r="K378" t="n">
        <v>58.47</v>
      </c>
      <c r="L378" t="n">
        <v>13.75</v>
      </c>
      <c r="M378" t="n">
        <v>44</v>
      </c>
      <c r="N378" t="n">
        <v>68.59999999999999</v>
      </c>
      <c r="O378" t="n">
        <v>33019.37</v>
      </c>
      <c r="P378" t="n">
        <v>851.86</v>
      </c>
      <c r="Q378" t="n">
        <v>1367.21</v>
      </c>
      <c r="R378" t="n">
        <v>148.37</v>
      </c>
      <c r="S378" t="n">
        <v>104.26</v>
      </c>
      <c r="T378" t="n">
        <v>21011.43</v>
      </c>
      <c r="U378" t="n">
        <v>0.7</v>
      </c>
      <c r="V378" t="n">
        <v>0.89</v>
      </c>
      <c r="W378" t="n">
        <v>20.73</v>
      </c>
      <c r="X378" t="n">
        <v>1.3</v>
      </c>
      <c r="Y378" t="n">
        <v>1</v>
      </c>
      <c r="Z378" t="n">
        <v>10</v>
      </c>
    </row>
    <row r="379">
      <c r="A379" t="n">
        <v>52</v>
      </c>
      <c r="B379" t="n">
        <v>125</v>
      </c>
      <c r="C379" t="inlineStr">
        <is>
          <t xml:space="preserve">CONCLUIDO	</t>
        </is>
      </c>
      <c r="D379" t="n">
        <v>1.7027</v>
      </c>
      <c r="E379" t="n">
        <v>58.73</v>
      </c>
      <c r="F379" t="n">
        <v>53.85</v>
      </c>
      <c r="G379" t="n">
        <v>71.8</v>
      </c>
      <c r="H379" t="n">
        <v>0.9399999999999999</v>
      </c>
      <c r="I379" t="n">
        <v>45</v>
      </c>
      <c r="J379" t="n">
        <v>266.3</v>
      </c>
      <c r="K379" t="n">
        <v>58.47</v>
      </c>
      <c r="L379" t="n">
        <v>14</v>
      </c>
      <c r="M379" t="n">
        <v>43</v>
      </c>
      <c r="N379" t="n">
        <v>68.81999999999999</v>
      </c>
      <c r="O379" t="n">
        <v>33077.47</v>
      </c>
      <c r="P379" t="n">
        <v>850.76</v>
      </c>
      <c r="Q379" t="n">
        <v>1367.33</v>
      </c>
      <c r="R379" t="n">
        <v>147.73</v>
      </c>
      <c r="S379" t="n">
        <v>104.26</v>
      </c>
      <c r="T379" t="n">
        <v>20698.06</v>
      </c>
      <c r="U379" t="n">
        <v>0.71</v>
      </c>
      <c r="V379" t="n">
        <v>0.89</v>
      </c>
      <c r="W379" t="n">
        <v>20.72</v>
      </c>
      <c r="X379" t="n">
        <v>1.27</v>
      </c>
      <c r="Y379" t="n">
        <v>1</v>
      </c>
      <c r="Z379" t="n">
        <v>10</v>
      </c>
    </row>
    <row r="380">
      <c r="A380" t="n">
        <v>53</v>
      </c>
      <c r="B380" t="n">
        <v>125</v>
      </c>
      <c r="C380" t="inlineStr">
        <is>
          <t xml:space="preserve">CONCLUIDO	</t>
        </is>
      </c>
      <c r="D380" t="n">
        <v>1.7045</v>
      </c>
      <c r="E380" t="n">
        <v>58.67</v>
      </c>
      <c r="F380" t="n">
        <v>53.83</v>
      </c>
      <c r="G380" t="n">
        <v>73.41</v>
      </c>
      <c r="H380" t="n">
        <v>0.95</v>
      </c>
      <c r="I380" t="n">
        <v>44</v>
      </c>
      <c r="J380" t="n">
        <v>266.77</v>
      </c>
      <c r="K380" t="n">
        <v>58.47</v>
      </c>
      <c r="L380" t="n">
        <v>14.25</v>
      </c>
      <c r="M380" t="n">
        <v>42</v>
      </c>
      <c r="N380" t="n">
        <v>69.04000000000001</v>
      </c>
      <c r="O380" t="n">
        <v>33135.65</v>
      </c>
      <c r="P380" t="n">
        <v>850.16</v>
      </c>
      <c r="Q380" t="n">
        <v>1367.32</v>
      </c>
      <c r="R380" t="n">
        <v>147.1</v>
      </c>
      <c r="S380" t="n">
        <v>104.26</v>
      </c>
      <c r="T380" t="n">
        <v>20384.65</v>
      </c>
      <c r="U380" t="n">
        <v>0.71</v>
      </c>
      <c r="V380" t="n">
        <v>0.89</v>
      </c>
      <c r="W380" t="n">
        <v>20.73</v>
      </c>
      <c r="X380" t="n">
        <v>1.25</v>
      </c>
      <c r="Y380" t="n">
        <v>1</v>
      </c>
      <c r="Z380" t="n">
        <v>10</v>
      </c>
    </row>
    <row r="381">
      <c r="A381" t="n">
        <v>54</v>
      </c>
      <c r="B381" t="n">
        <v>125</v>
      </c>
      <c r="C381" t="inlineStr">
        <is>
          <t xml:space="preserve">CONCLUIDO	</t>
        </is>
      </c>
      <c r="D381" t="n">
        <v>1.7079</v>
      </c>
      <c r="E381" t="n">
        <v>58.55</v>
      </c>
      <c r="F381" t="n">
        <v>53.76</v>
      </c>
      <c r="G381" t="n">
        <v>75.02</v>
      </c>
      <c r="H381" t="n">
        <v>0.97</v>
      </c>
      <c r="I381" t="n">
        <v>43</v>
      </c>
      <c r="J381" t="n">
        <v>267.24</v>
      </c>
      <c r="K381" t="n">
        <v>58.47</v>
      </c>
      <c r="L381" t="n">
        <v>14.5</v>
      </c>
      <c r="M381" t="n">
        <v>41</v>
      </c>
      <c r="N381" t="n">
        <v>69.27</v>
      </c>
      <c r="O381" t="n">
        <v>33193.92</v>
      </c>
      <c r="P381" t="n">
        <v>848.71</v>
      </c>
      <c r="Q381" t="n">
        <v>1367.34</v>
      </c>
      <c r="R381" t="n">
        <v>145.27</v>
      </c>
      <c r="S381" t="n">
        <v>104.26</v>
      </c>
      <c r="T381" t="n">
        <v>19477.58</v>
      </c>
      <c r="U381" t="n">
        <v>0.72</v>
      </c>
      <c r="V381" t="n">
        <v>0.89</v>
      </c>
      <c r="W381" t="n">
        <v>20.71</v>
      </c>
      <c r="X381" t="n">
        <v>1.19</v>
      </c>
      <c r="Y381" t="n">
        <v>1</v>
      </c>
      <c r="Z381" t="n">
        <v>10</v>
      </c>
    </row>
    <row r="382">
      <c r="A382" t="n">
        <v>55</v>
      </c>
      <c r="B382" t="n">
        <v>125</v>
      </c>
      <c r="C382" t="inlineStr">
        <is>
          <t xml:space="preserve">CONCLUIDO	</t>
        </is>
      </c>
      <c r="D382" t="n">
        <v>1.7078</v>
      </c>
      <c r="E382" t="n">
        <v>58.56</v>
      </c>
      <c r="F382" t="n">
        <v>53.77</v>
      </c>
      <c r="G382" t="n">
        <v>75.03</v>
      </c>
      <c r="H382" t="n">
        <v>0.98</v>
      </c>
      <c r="I382" t="n">
        <v>43</v>
      </c>
      <c r="J382" t="n">
        <v>267.71</v>
      </c>
      <c r="K382" t="n">
        <v>58.47</v>
      </c>
      <c r="L382" t="n">
        <v>14.75</v>
      </c>
      <c r="M382" t="n">
        <v>41</v>
      </c>
      <c r="N382" t="n">
        <v>69.48999999999999</v>
      </c>
      <c r="O382" t="n">
        <v>33252.27</v>
      </c>
      <c r="P382" t="n">
        <v>847.91</v>
      </c>
      <c r="Q382" t="n">
        <v>1367.26</v>
      </c>
      <c r="R382" t="n">
        <v>145.44</v>
      </c>
      <c r="S382" t="n">
        <v>104.26</v>
      </c>
      <c r="T382" t="n">
        <v>19562.79</v>
      </c>
      <c r="U382" t="n">
        <v>0.72</v>
      </c>
      <c r="V382" t="n">
        <v>0.89</v>
      </c>
      <c r="W382" t="n">
        <v>20.71</v>
      </c>
      <c r="X382" t="n">
        <v>1.19</v>
      </c>
      <c r="Y382" t="n">
        <v>1</v>
      </c>
      <c r="Z382" t="n">
        <v>10</v>
      </c>
    </row>
    <row r="383">
      <c r="A383" t="n">
        <v>56</v>
      </c>
      <c r="B383" t="n">
        <v>125</v>
      </c>
      <c r="C383" t="inlineStr">
        <is>
          <t xml:space="preserve">CONCLUIDO	</t>
        </is>
      </c>
      <c r="D383" t="n">
        <v>1.7097</v>
      </c>
      <c r="E383" t="n">
        <v>58.49</v>
      </c>
      <c r="F383" t="n">
        <v>53.75</v>
      </c>
      <c r="G383" t="n">
        <v>76.78</v>
      </c>
      <c r="H383" t="n">
        <v>1</v>
      </c>
      <c r="I383" t="n">
        <v>42</v>
      </c>
      <c r="J383" t="n">
        <v>268.19</v>
      </c>
      <c r="K383" t="n">
        <v>58.47</v>
      </c>
      <c r="L383" t="n">
        <v>15</v>
      </c>
      <c r="M383" t="n">
        <v>40</v>
      </c>
      <c r="N383" t="n">
        <v>69.70999999999999</v>
      </c>
      <c r="O383" t="n">
        <v>33310.7</v>
      </c>
      <c r="P383" t="n">
        <v>847.51</v>
      </c>
      <c r="Q383" t="n">
        <v>1367.3</v>
      </c>
      <c r="R383" t="n">
        <v>144.74</v>
      </c>
      <c r="S383" t="n">
        <v>104.26</v>
      </c>
      <c r="T383" t="n">
        <v>19215.16</v>
      </c>
      <c r="U383" t="n">
        <v>0.72</v>
      </c>
      <c r="V383" t="n">
        <v>0.89</v>
      </c>
      <c r="W383" t="n">
        <v>20.71</v>
      </c>
      <c r="X383" t="n">
        <v>1.17</v>
      </c>
      <c r="Y383" t="n">
        <v>1</v>
      </c>
      <c r="Z383" t="n">
        <v>10</v>
      </c>
    </row>
    <row r="384">
      <c r="A384" t="n">
        <v>57</v>
      </c>
      <c r="B384" t="n">
        <v>125</v>
      </c>
      <c r="C384" t="inlineStr">
        <is>
          <t xml:space="preserve">CONCLUIDO	</t>
        </is>
      </c>
      <c r="D384" t="n">
        <v>1.7123</v>
      </c>
      <c r="E384" t="n">
        <v>58.4</v>
      </c>
      <c r="F384" t="n">
        <v>53.71</v>
      </c>
      <c r="G384" t="n">
        <v>78.59999999999999</v>
      </c>
      <c r="H384" t="n">
        <v>1.01</v>
      </c>
      <c r="I384" t="n">
        <v>41</v>
      </c>
      <c r="J384" t="n">
        <v>268.66</v>
      </c>
      <c r="K384" t="n">
        <v>58.47</v>
      </c>
      <c r="L384" t="n">
        <v>15.25</v>
      </c>
      <c r="M384" t="n">
        <v>39</v>
      </c>
      <c r="N384" t="n">
        <v>69.94</v>
      </c>
      <c r="O384" t="n">
        <v>33369.22</v>
      </c>
      <c r="P384" t="n">
        <v>845.84</v>
      </c>
      <c r="Q384" t="n">
        <v>1367.35</v>
      </c>
      <c r="R384" t="n">
        <v>143.35</v>
      </c>
      <c r="S384" t="n">
        <v>104.26</v>
      </c>
      <c r="T384" t="n">
        <v>18527.38</v>
      </c>
      <c r="U384" t="n">
        <v>0.73</v>
      </c>
      <c r="V384" t="n">
        <v>0.89</v>
      </c>
      <c r="W384" t="n">
        <v>20.7</v>
      </c>
      <c r="X384" t="n">
        <v>1.13</v>
      </c>
      <c r="Y384" t="n">
        <v>1</v>
      </c>
      <c r="Z384" t="n">
        <v>10</v>
      </c>
    </row>
    <row r="385">
      <c r="A385" t="n">
        <v>58</v>
      </c>
      <c r="B385" t="n">
        <v>125</v>
      </c>
      <c r="C385" t="inlineStr">
        <is>
          <t xml:space="preserve">CONCLUIDO	</t>
        </is>
      </c>
      <c r="D385" t="n">
        <v>1.7149</v>
      </c>
      <c r="E385" t="n">
        <v>58.31</v>
      </c>
      <c r="F385" t="n">
        <v>53.66</v>
      </c>
      <c r="G385" t="n">
        <v>80.5</v>
      </c>
      <c r="H385" t="n">
        <v>1.03</v>
      </c>
      <c r="I385" t="n">
        <v>40</v>
      </c>
      <c r="J385" t="n">
        <v>269.14</v>
      </c>
      <c r="K385" t="n">
        <v>58.47</v>
      </c>
      <c r="L385" t="n">
        <v>15.5</v>
      </c>
      <c r="M385" t="n">
        <v>38</v>
      </c>
      <c r="N385" t="n">
        <v>70.16</v>
      </c>
      <c r="O385" t="n">
        <v>33427.83</v>
      </c>
      <c r="P385" t="n">
        <v>844.9</v>
      </c>
      <c r="Q385" t="n">
        <v>1367.42</v>
      </c>
      <c r="R385" t="n">
        <v>141.86</v>
      </c>
      <c r="S385" t="n">
        <v>104.26</v>
      </c>
      <c r="T385" t="n">
        <v>17786.33</v>
      </c>
      <c r="U385" t="n">
        <v>0.73</v>
      </c>
      <c r="V385" t="n">
        <v>0.89</v>
      </c>
      <c r="W385" t="n">
        <v>20.71</v>
      </c>
      <c r="X385" t="n">
        <v>1.09</v>
      </c>
      <c r="Y385" t="n">
        <v>1</v>
      </c>
      <c r="Z385" t="n">
        <v>10</v>
      </c>
    </row>
    <row r="386">
      <c r="A386" t="n">
        <v>59</v>
      </c>
      <c r="B386" t="n">
        <v>125</v>
      </c>
      <c r="C386" t="inlineStr">
        <is>
          <t xml:space="preserve">CONCLUIDO	</t>
        </is>
      </c>
      <c r="D386" t="n">
        <v>1.7138</v>
      </c>
      <c r="E386" t="n">
        <v>58.35</v>
      </c>
      <c r="F386" t="n">
        <v>53.7</v>
      </c>
      <c r="G386" t="n">
        <v>80.56</v>
      </c>
      <c r="H386" t="n">
        <v>1.04</v>
      </c>
      <c r="I386" t="n">
        <v>40</v>
      </c>
      <c r="J386" t="n">
        <v>269.61</v>
      </c>
      <c r="K386" t="n">
        <v>58.47</v>
      </c>
      <c r="L386" t="n">
        <v>15.75</v>
      </c>
      <c r="M386" t="n">
        <v>38</v>
      </c>
      <c r="N386" t="n">
        <v>70.39</v>
      </c>
      <c r="O386" t="n">
        <v>33486.53</v>
      </c>
      <c r="P386" t="n">
        <v>845.9400000000001</v>
      </c>
      <c r="Q386" t="n">
        <v>1367.2</v>
      </c>
      <c r="R386" t="n">
        <v>143.18</v>
      </c>
      <c r="S386" t="n">
        <v>104.26</v>
      </c>
      <c r="T386" t="n">
        <v>18446.39</v>
      </c>
      <c r="U386" t="n">
        <v>0.73</v>
      </c>
      <c r="V386" t="n">
        <v>0.89</v>
      </c>
      <c r="W386" t="n">
        <v>20.71</v>
      </c>
      <c r="X386" t="n">
        <v>1.13</v>
      </c>
      <c r="Y386" t="n">
        <v>1</v>
      </c>
      <c r="Z386" t="n">
        <v>10</v>
      </c>
    </row>
    <row r="387">
      <c r="A387" t="n">
        <v>60</v>
      </c>
      <c r="B387" t="n">
        <v>125</v>
      </c>
      <c r="C387" t="inlineStr">
        <is>
          <t xml:space="preserve">CONCLUIDO	</t>
        </is>
      </c>
      <c r="D387" t="n">
        <v>1.7169</v>
      </c>
      <c r="E387" t="n">
        <v>58.24</v>
      </c>
      <c r="F387" t="n">
        <v>53.64</v>
      </c>
      <c r="G387" t="n">
        <v>82.53</v>
      </c>
      <c r="H387" t="n">
        <v>1.05</v>
      </c>
      <c r="I387" t="n">
        <v>39</v>
      </c>
      <c r="J387" t="n">
        <v>270.09</v>
      </c>
      <c r="K387" t="n">
        <v>58.47</v>
      </c>
      <c r="L387" t="n">
        <v>16</v>
      </c>
      <c r="M387" t="n">
        <v>37</v>
      </c>
      <c r="N387" t="n">
        <v>70.62</v>
      </c>
      <c r="O387" t="n">
        <v>33545.31</v>
      </c>
      <c r="P387" t="n">
        <v>844.3099999999999</v>
      </c>
      <c r="Q387" t="n">
        <v>1367.3</v>
      </c>
      <c r="R387" t="n">
        <v>141.02</v>
      </c>
      <c r="S387" t="n">
        <v>104.26</v>
      </c>
      <c r="T387" t="n">
        <v>17373.14</v>
      </c>
      <c r="U387" t="n">
        <v>0.74</v>
      </c>
      <c r="V387" t="n">
        <v>0.89</v>
      </c>
      <c r="W387" t="n">
        <v>20.71</v>
      </c>
      <c r="X387" t="n">
        <v>1.07</v>
      </c>
      <c r="Y387" t="n">
        <v>1</v>
      </c>
      <c r="Z387" t="n">
        <v>10</v>
      </c>
    </row>
    <row r="388">
      <c r="A388" t="n">
        <v>61</v>
      </c>
      <c r="B388" t="n">
        <v>125</v>
      </c>
      <c r="C388" t="inlineStr">
        <is>
          <t xml:space="preserve">CONCLUIDO	</t>
        </is>
      </c>
      <c r="D388" t="n">
        <v>1.7161</v>
      </c>
      <c r="E388" t="n">
        <v>58.27</v>
      </c>
      <c r="F388" t="n">
        <v>53.67</v>
      </c>
      <c r="G388" t="n">
        <v>82.56999999999999</v>
      </c>
      <c r="H388" t="n">
        <v>1.07</v>
      </c>
      <c r="I388" t="n">
        <v>39</v>
      </c>
      <c r="J388" t="n">
        <v>270.57</v>
      </c>
      <c r="K388" t="n">
        <v>58.47</v>
      </c>
      <c r="L388" t="n">
        <v>16.25</v>
      </c>
      <c r="M388" t="n">
        <v>37</v>
      </c>
      <c r="N388" t="n">
        <v>70.84</v>
      </c>
      <c r="O388" t="n">
        <v>33604.17</v>
      </c>
      <c r="P388" t="n">
        <v>844.08</v>
      </c>
      <c r="Q388" t="n">
        <v>1367.35</v>
      </c>
      <c r="R388" t="n">
        <v>142.19</v>
      </c>
      <c r="S388" t="n">
        <v>104.26</v>
      </c>
      <c r="T388" t="n">
        <v>17956.44</v>
      </c>
      <c r="U388" t="n">
        <v>0.73</v>
      </c>
      <c r="V388" t="n">
        <v>0.89</v>
      </c>
      <c r="W388" t="n">
        <v>20.7</v>
      </c>
      <c r="X388" t="n">
        <v>1.09</v>
      </c>
      <c r="Y388" t="n">
        <v>1</v>
      </c>
      <c r="Z388" t="n">
        <v>10</v>
      </c>
    </row>
    <row r="389">
      <c r="A389" t="n">
        <v>62</v>
      </c>
      <c r="B389" t="n">
        <v>125</v>
      </c>
      <c r="C389" t="inlineStr">
        <is>
          <t xml:space="preserve">CONCLUIDO	</t>
        </is>
      </c>
      <c r="D389" t="n">
        <v>1.719</v>
      </c>
      <c r="E389" t="n">
        <v>58.17</v>
      </c>
      <c r="F389" t="n">
        <v>53.62</v>
      </c>
      <c r="G389" t="n">
        <v>84.66</v>
      </c>
      <c r="H389" t="n">
        <v>1.08</v>
      </c>
      <c r="I389" t="n">
        <v>38</v>
      </c>
      <c r="J389" t="n">
        <v>271.05</v>
      </c>
      <c r="K389" t="n">
        <v>58.47</v>
      </c>
      <c r="L389" t="n">
        <v>16.5</v>
      </c>
      <c r="M389" t="n">
        <v>36</v>
      </c>
      <c r="N389" t="n">
        <v>71.06999999999999</v>
      </c>
      <c r="O389" t="n">
        <v>33663.13</v>
      </c>
      <c r="P389" t="n">
        <v>842.77</v>
      </c>
      <c r="Q389" t="n">
        <v>1367.37</v>
      </c>
      <c r="R389" t="n">
        <v>140.4</v>
      </c>
      <c r="S389" t="n">
        <v>104.26</v>
      </c>
      <c r="T389" t="n">
        <v>17066.25</v>
      </c>
      <c r="U389" t="n">
        <v>0.74</v>
      </c>
      <c r="V389" t="n">
        <v>0.89</v>
      </c>
      <c r="W389" t="n">
        <v>20.7</v>
      </c>
      <c r="X389" t="n">
        <v>1.04</v>
      </c>
      <c r="Y389" t="n">
        <v>1</v>
      </c>
      <c r="Z389" t="n">
        <v>10</v>
      </c>
    </row>
    <row r="390">
      <c r="A390" t="n">
        <v>63</v>
      </c>
      <c r="B390" t="n">
        <v>125</v>
      </c>
      <c r="C390" t="inlineStr">
        <is>
          <t xml:space="preserve">CONCLUIDO	</t>
        </is>
      </c>
      <c r="D390" t="n">
        <v>1.7212</v>
      </c>
      <c r="E390" t="n">
        <v>58.1</v>
      </c>
      <c r="F390" t="n">
        <v>53.59</v>
      </c>
      <c r="G390" t="n">
        <v>86.91</v>
      </c>
      <c r="H390" t="n">
        <v>1.1</v>
      </c>
      <c r="I390" t="n">
        <v>37</v>
      </c>
      <c r="J390" t="n">
        <v>271.52</v>
      </c>
      <c r="K390" t="n">
        <v>58.47</v>
      </c>
      <c r="L390" t="n">
        <v>16.75</v>
      </c>
      <c r="M390" t="n">
        <v>35</v>
      </c>
      <c r="N390" t="n">
        <v>71.3</v>
      </c>
      <c r="O390" t="n">
        <v>33722.17</v>
      </c>
      <c r="P390" t="n">
        <v>840.9400000000001</v>
      </c>
      <c r="Q390" t="n">
        <v>1367.32</v>
      </c>
      <c r="R390" t="n">
        <v>139.52</v>
      </c>
      <c r="S390" t="n">
        <v>104.26</v>
      </c>
      <c r="T390" t="n">
        <v>16630.86</v>
      </c>
      <c r="U390" t="n">
        <v>0.75</v>
      </c>
      <c r="V390" t="n">
        <v>0.89</v>
      </c>
      <c r="W390" t="n">
        <v>20.7</v>
      </c>
      <c r="X390" t="n">
        <v>1.02</v>
      </c>
      <c r="Y390" t="n">
        <v>1</v>
      </c>
      <c r="Z390" t="n">
        <v>10</v>
      </c>
    </row>
    <row r="391">
      <c r="A391" t="n">
        <v>64</v>
      </c>
      <c r="B391" t="n">
        <v>125</v>
      </c>
      <c r="C391" t="inlineStr">
        <is>
          <t xml:space="preserve">CONCLUIDO	</t>
        </is>
      </c>
      <c r="D391" t="n">
        <v>1.7207</v>
      </c>
      <c r="E391" t="n">
        <v>58.12</v>
      </c>
      <c r="F391" t="n">
        <v>53.61</v>
      </c>
      <c r="G391" t="n">
        <v>86.94</v>
      </c>
      <c r="H391" t="n">
        <v>1.11</v>
      </c>
      <c r="I391" t="n">
        <v>37</v>
      </c>
      <c r="J391" t="n">
        <v>272</v>
      </c>
      <c r="K391" t="n">
        <v>58.47</v>
      </c>
      <c r="L391" t="n">
        <v>17</v>
      </c>
      <c r="M391" t="n">
        <v>35</v>
      </c>
      <c r="N391" t="n">
        <v>71.53</v>
      </c>
      <c r="O391" t="n">
        <v>33781.3</v>
      </c>
      <c r="P391" t="n">
        <v>841.8099999999999</v>
      </c>
      <c r="Q391" t="n">
        <v>1367.3</v>
      </c>
      <c r="R391" t="n">
        <v>140.34</v>
      </c>
      <c r="S391" t="n">
        <v>104.26</v>
      </c>
      <c r="T391" t="n">
        <v>17042.27</v>
      </c>
      <c r="U391" t="n">
        <v>0.74</v>
      </c>
      <c r="V391" t="n">
        <v>0.89</v>
      </c>
      <c r="W391" t="n">
        <v>20.7</v>
      </c>
      <c r="X391" t="n">
        <v>1.03</v>
      </c>
      <c r="Y391" t="n">
        <v>1</v>
      </c>
      <c r="Z391" t="n">
        <v>10</v>
      </c>
    </row>
    <row r="392">
      <c r="A392" t="n">
        <v>65</v>
      </c>
      <c r="B392" t="n">
        <v>125</v>
      </c>
      <c r="C392" t="inlineStr">
        <is>
          <t xml:space="preserve">CONCLUIDO	</t>
        </is>
      </c>
      <c r="D392" t="n">
        <v>1.723</v>
      </c>
      <c r="E392" t="n">
        <v>58.04</v>
      </c>
      <c r="F392" t="n">
        <v>53.58</v>
      </c>
      <c r="G392" t="n">
        <v>89.3</v>
      </c>
      <c r="H392" t="n">
        <v>1.13</v>
      </c>
      <c r="I392" t="n">
        <v>36</v>
      </c>
      <c r="J392" t="n">
        <v>272.48</v>
      </c>
      <c r="K392" t="n">
        <v>58.47</v>
      </c>
      <c r="L392" t="n">
        <v>17.25</v>
      </c>
      <c r="M392" t="n">
        <v>34</v>
      </c>
      <c r="N392" t="n">
        <v>71.76000000000001</v>
      </c>
      <c r="O392" t="n">
        <v>33840.65</v>
      </c>
      <c r="P392" t="n">
        <v>840.35</v>
      </c>
      <c r="Q392" t="n">
        <v>1367.26</v>
      </c>
      <c r="R392" t="n">
        <v>138.95</v>
      </c>
      <c r="S392" t="n">
        <v>104.26</v>
      </c>
      <c r="T392" t="n">
        <v>16352.17</v>
      </c>
      <c r="U392" t="n">
        <v>0.75</v>
      </c>
      <c r="V392" t="n">
        <v>0.89</v>
      </c>
      <c r="W392" t="n">
        <v>20.71</v>
      </c>
      <c r="X392" t="n">
        <v>1</v>
      </c>
      <c r="Y392" t="n">
        <v>1</v>
      </c>
      <c r="Z392" t="n">
        <v>10</v>
      </c>
    </row>
    <row r="393">
      <c r="A393" t="n">
        <v>66</v>
      </c>
      <c r="B393" t="n">
        <v>125</v>
      </c>
      <c r="C393" t="inlineStr">
        <is>
          <t xml:space="preserve">CONCLUIDO	</t>
        </is>
      </c>
      <c r="D393" t="n">
        <v>1.7231</v>
      </c>
      <c r="E393" t="n">
        <v>58.03</v>
      </c>
      <c r="F393" t="n">
        <v>53.58</v>
      </c>
      <c r="G393" t="n">
        <v>89.29000000000001</v>
      </c>
      <c r="H393" t="n">
        <v>1.14</v>
      </c>
      <c r="I393" t="n">
        <v>36</v>
      </c>
      <c r="J393" t="n">
        <v>272.97</v>
      </c>
      <c r="K393" t="n">
        <v>58.47</v>
      </c>
      <c r="L393" t="n">
        <v>17.5</v>
      </c>
      <c r="M393" t="n">
        <v>34</v>
      </c>
      <c r="N393" t="n">
        <v>71.98999999999999</v>
      </c>
      <c r="O393" t="n">
        <v>33899.96</v>
      </c>
      <c r="P393" t="n">
        <v>840.04</v>
      </c>
      <c r="Q393" t="n">
        <v>1367.29</v>
      </c>
      <c r="R393" t="n">
        <v>138.9</v>
      </c>
      <c r="S393" t="n">
        <v>104.26</v>
      </c>
      <c r="T393" t="n">
        <v>16327.4</v>
      </c>
      <c r="U393" t="n">
        <v>0.75</v>
      </c>
      <c r="V393" t="n">
        <v>0.89</v>
      </c>
      <c r="W393" t="n">
        <v>20.7</v>
      </c>
      <c r="X393" t="n">
        <v>1</v>
      </c>
      <c r="Y393" t="n">
        <v>1</v>
      </c>
      <c r="Z393" t="n">
        <v>10</v>
      </c>
    </row>
    <row r="394">
      <c r="A394" t="n">
        <v>67</v>
      </c>
      <c r="B394" t="n">
        <v>125</v>
      </c>
      <c r="C394" t="inlineStr">
        <is>
          <t xml:space="preserve">CONCLUIDO	</t>
        </is>
      </c>
      <c r="D394" t="n">
        <v>1.725</v>
      </c>
      <c r="E394" t="n">
        <v>57.97</v>
      </c>
      <c r="F394" t="n">
        <v>53.56</v>
      </c>
      <c r="G394" t="n">
        <v>91.81999999999999</v>
      </c>
      <c r="H394" t="n">
        <v>1.16</v>
      </c>
      <c r="I394" t="n">
        <v>35</v>
      </c>
      <c r="J394" t="n">
        <v>273.45</v>
      </c>
      <c r="K394" t="n">
        <v>58.47</v>
      </c>
      <c r="L394" t="n">
        <v>17.75</v>
      </c>
      <c r="M394" t="n">
        <v>33</v>
      </c>
      <c r="N394" t="n">
        <v>72.22</v>
      </c>
      <c r="O394" t="n">
        <v>33959.36</v>
      </c>
      <c r="P394" t="n">
        <v>838.85</v>
      </c>
      <c r="Q394" t="n">
        <v>1367.42</v>
      </c>
      <c r="R394" t="n">
        <v>138.28</v>
      </c>
      <c r="S394" t="n">
        <v>104.26</v>
      </c>
      <c r="T394" t="n">
        <v>16022.84</v>
      </c>
      <c r="U394" t="n">
        <v>0.75</v>
      </c>
      <c r="V394" t="n">
        <v>0.89</v>
      </c>
      <c r="W394" t="n">
        <v>20.71</v>
      </c>
      <c r="X394" t="n">
        <v>0.98</v>
      </c>
      <c r="Y394" t="n">
        <v>1</v>
      </c>
      <c r="Z394" t="n">
        <v>10</v>
      </c>
    </row>
    <row r="395">
      <c r="A395" t="n">
        <v>68</v>
      </c>
      <c r="B395" t="n">
        <v>125</v>
      </c>
      <c r="C395" t="inlineStr">
        <is>
          <t xml:space="preserve">CONCLUIDO	</t>
        </is>
      </c>
      <c r="D395" t="n">
        <v>1.7243</v>
      </c>
      <c r="E395" t="n">
        <v>58</v>
      </c>
      <c r="F395" t="n">
        <v>53.59</v>
      </c>
      <c r="G395" t="n">
        <v>91.86</v>
      </c>
      <c r="H395" t="n">
        <v>1.17</v>
      </c>
      <c r="I395" t="n">
        <v>35</v>
      </c>
      <c r="J395" t="n">
        <v>273.93</v>
      </c>
      <c r="K395" t="n">
        <v>58.47</v>
      </c>
      <c r="L395" t="n">
        <v>18</v>
      </c>
      <c r="M395" t="n">
        <v>33</v>
      </c>
      <c r="N395" t="n">
        <v>72.45999999999999</v>
      </c>
      <c r="O395" t="n">
        <v>34018.85</v>
      </c>
      <c r="P395" t="n">
        <v>839.38</v>
      </c>
      <c r="Q395" t="n">
        <v>1367.28</v>
      </c>
      <c r="R395" t="n">
        <v>139.39</v>
      </c>
      <c r="S395" t="n">
        <v>104.26</v>
      </c>
      <c r="T395" t="n">
        <v>16574.21</v>
      </c>
      <c r="U395" t="n">
        <v>0.75</v>
      </c>
      <c r="V395" t="n">
        <v>0.89</v>
      </c>
      <c r="W395" t="n">
        <v>20.7</v>
      </c>
      <c r="X395" t="n">
        <v>1.01</v>
      </c>
      <c r="Y395" t="n">
        <v>1</v>
      </c>
      <c r="Z395" t="n">
        <v>10</v>
      </c>
    </row>
    <row r="396">
      <c r="A396" t="n">
        <v>69</v>
      </c>
      <c r="B396" t="n">
        <v>125</v>
      </c>
      <c r="C396" t="inlineStr">
        <is>
          <t xml:space="preserve">CONCLUIDO	</t>
        </is>
      </c>
      <c r="D396" t="n">
        <v>1.728</v>
      </c>
      <c r="E396" t="n">
        <v>57.87</v>
      </c>
      <c r="F396" t="n">
        <v>53.51</v>
      </c>
      <c r="G396" t="n">
        <v>94.42</v>
      </c>
      <c r="H396" t="n">
        <v>1.18</v>
      </c>
      <c r="I396" t="n">
        <v>34</v>
      </c>
      <c r="J396" t="n">
        <v>274.41</v>
      </c>
      <c r="K396" t="n">
        <v>58.47</v>
      </c>
      <c r="L396" t="n">
        <v>18.25</v>
      </c>
      <c r="M396" t="n">
        <v>32</v>
      </c>
      <c r="N396" t="n">
        <v>72.69</v>
      </c>
      <c r="O396" t="n">
        <v>34078.44</v>
      </c>
      <c r="P396" t="n">
        <v>837.0599999999999</v>
      </c>
      <c r="Q396" t="n">
        <v>1367.22</v>
      </c>
      <c r="R396" t="n">
        <v>137</v>
      </c>
      <c r="S396" t="n">
        <v>104.26</v>
      </c>
      <c r="T396" t="n">
        <v>15383.95</v>
      </c>
      <c r="U396" t="n">
        <v>0.76</v>
      </c>
      <c r="V396" t="n">
        <v>0.9</v>
      </c>
      <c r="W396" t="n">
        <v>20.69</v>
      </c>
      <c r="X396" t="n">
        <v>0.93</v>
      </c>
      <c r="Y396" t="n">
        <v>1</v>
      </c>
      <c r="Z396" t="n">
        <v>10</v>
      </c>
    </row>
    <row r="397">
      <c r="A397" t="n">
        <v>70</v>
      </c>
      <c r="B397" t="n">
        <v>125</v>
      </c>
      <c r="C397" t="inlineStr">
        <is>
          <t xml:space="preserve">CONCLUIDO	</t>
        </is>
      </c>
      <c r="D397" t="n">
        <v>1.7271</v>
      </c>
      <c r="E397" t="n">
        <v>57.9</v>
      </c>
      <c r="F397" t="n">
        <v>53.54</v>
      </c>
      <c r="G397" t="n">
        <v>94.48</v>
      </c>
      <c r="H397" t="n">
        <v>1.2</v>
      </c>
      <c r="I397" t="n">
        <v>34</v>
      </c>
      <c r="J397" t="n">
        <v>274.9</v>
      </c>
      <c r="K397" t="n">
        <v>58.47</v>
      </c>
      <c r="L397" t="n">
        <v>18.5</v>
      </c>
      <c r="M397" t="n">
        <v>32</v>
      </c>
      <c r="N397" t="n">
        <v>72.92</v>
      </c>
      <c r="O397" t="n">
        <v>34138.11</v>
      </c>
      <c r="P397" t="n">
        <v>837.4299999999999</v>
      </c>
      <c r="Q397" t="n">
        <v>1367.21</v>
      </c>
      <c r="R397" t="n">
        <v>137.65</v>
      </c>
      <c r="S397" t="n">
        <v>104.26</v>
      </c>
      <c r="T397" t="n">
        <v>15710.3</v>
      </c>
      <c r="U397" t="n">
        <v>0.76</v>
      </c>
      <c r="V397" t="n">
        <v>0.9</v>
      </c>
      <c r="W397" t="n">
        <v>20.71</v>
      </c>
      <c r="X397" t="n">
        <v>0.96</v>
      </c>
      <c r="Y397" t="n">
        <v>1</v>
      </c>
      <c r="Z397" t="n">
        <v>10</v>
      </c>
    </row>
    <row r="398">
      <c r="A398" t="n">
        <v>71</v>
      </c>
      <c r="B398" t="n">
        <v>125</v>
      </c>
      <c r="C398" t="inlineStr">
        <is>
          <t xml:space="preserve">CONCLUIDO	</t>
        </is>
      </c>
      <c r="D398" t="n">
        <v>1.729</v>
      </c>
      <c r="E398" t="n">
        <v>57.84</v>
      </c>
      <c r="F398" t="n">
        <v>53.52</v>
      </c>
      <c r="G398" t="n">
        <v>97.31</v>
      </c>
      <c r="H398" t="n">
        <v>1.21</v>
      </c>
      <c r="I398" t="n">
        <v>33</v>
      </c>
      <c r="J398" t="n">
        <v>275.38</v>
      </c>
      <c r="K398" t="n">
        <v>58.47</v>
      </c>
      <c r="L398" t="n">
        <v>18.75</v>
      </c>
      <c r="M398" t="n">
        <v>31</v>
      </c>
      <c r="N398" t="n">
        <v>73.16</v>
      </c>
      <c r="O398" t="n">
        <v>34197.87</v>
      </c>
      <c r="P398" t="n">
        <v>837.05</v>
      </c>
      <c r="Q398" t="n">
        <v>1367.17</v>
      </c>
      <c r="R398" t="n">
        <v>136.96</v>
      </c>
      <c r="S398" t="n">
        <v>104.26</v>
      </c>
      <c r="T398" t="n">
        <v>15369.85</v>
      </c>
      <c r="U398" t="n">
        <v>0.76</v>
      </c>
      <c r="V398" t="n">
        <v>0.9</v>
      </c>
      <c r="W398" t="n">
        <v>20.71</v>
      </c>
      <c r="X398" t="n">
        <v>0.9399999999999999</v>
      </c>
      <c r="Y398" t="n">
        <v>1</v>
      </c>
      <c r="Z398" t="n">
        <v>10</v>
      </c>
    </row>
    <row r="399">
      <c r="A399" t="n">
        <v>72</v>
      </c>
      <c r="B399" t="n">
        <v>125</v>
      </c>
      <c r="C399" t="inlineStr">
        <is>
          <t xml:space="preserve">CONCLUIDO	</t>
        </is>
      </c>
      <c r="D399" t="n">
        <v>1.7304</v>
      </c>
      <c r="E399" t="n">
        <v>57.79</v>
      </c>
      <c r="F399" t="n">
        <v>53.47</v>
      </c>
      <c r="G399" t="n">
        <v>97.23</v>
      </c>
      <c r="H399" t="n">
        <v>1.23</v>
      </c>
      <c r="I399" t="n">
        <v>33</v>
      </c>
      <c r="J399" t="n">
        <v>275.87</v>
      </c>
      <c r="K399" t="n">
        <v>58.47</v>
      </c>
      <c r="L399" t="n">
        <v>19</v>
      </c>
      <c r="M399" t="n">
        <v>31</v>
      </c>
      <c r="N399" t="n">
        <v>73.39</v>
      </c>
      <c r="O399" t="n">
        <v>34257.73</v>
      </c>
      <c r="P399" t="n">
        <v>836.27</v>
      </c>
      <c r="Q399" t="n">
        <v>1367.22</v>
      </c>
      <c r="R399" t="n">
        <v>135.75</v>
      </c>
      <c r="S399" t="n">
        <v>104.26</v>
      </c>
      <c r="T399" t="n">
        <v>14764.58</v>
      </c>
      <c r="U399" t="n">
        <v>0.77</v>
      </c>
      <c r="V399" t="n">
        <v>0.9</v>
      </c>
      <c r="W399" t="n">
        <v>20.7</v>
      </c>
      <c r="X399" t="n">
        <v>0.9</v>
      </c>
      <c r="Y399" t="n">
        <v>1</v>
      </c>
      <c r="Z399" t="n">
        <v>10</v>
      </c>
    </row>
    <row r="400">
      <c r="A400" t="n">
        <v>73</v>
      </c>
      <c r="B400" t="n">
        <v>125</v>
      </c>
      <c r="C400" t="inlineStr">
        <is>
          <t xml:space="preserve">CONCLUIDO	</t>
        </is>
      </c>
      <c r="D400" t="n">
        <v>1.7298</v>
      </c>
      <c r="E400" t="n">
        <v>57.81</v>
      </c>
      <c r="F400" t="n">
        <v>53.49</v>
      </c>
      <c r="G400" t="n">
        <v>97.26000000000001</v>
      </c>
      <c r="H400" t="n">
        <v>1.24</v>
      </c>
      <c r="I400" t="n">
        <v>33</v>
      </c>
      <c r="J400" t="n">
        <v>276.35</v>
      </c>
      <c r="K400" t="n">
        <v>58.47</v>
      </c>
      <c r="L400" t="n">
        <v>19.25</v>
      </c>
      <c r="M400" t="n">
        <v>31</v>
      </c>
      <c r="N400" t="n">
        <v>73.63</v>
      </c>
      <c r="O400" t="n">
        <v>34317.68</v>
      </c>
      <c r="P400" t="n">
        <v>835.39</v>
      </c>
      <c r="Q400" t="n">
        <v>1367.24</v>
      </c>
      <c r="R400" t="n">
        <v>136.15</v>
      </c>
      <c r="S400" t="n">
        <v>104.26</v>
      </c>
      <c r="T400" t="n">
        <v>14966.19</v>
      </c>
      <c r="U400" t="n">
        <v>0.77</v>
      </c>
      <c r="V400" t="n">
        <v>0.9</v>
      </c>
      <c r="W400" t="n">
        <v>20.7</v>
      </c>
      <c r="X400" t="n">
        <v>0.92</v>
      </c>
      <c r="Y400" t="n">
        <v>1</v>
      </c>
      <c r="Z400" t="n">
        <v>10</v>
      </c>
    </row>
    <row r="401">
      <c r="A401" t="n">
        <v>74</v>
      </c>
      <c r="B401" t="n">
        <v>125</v>
      </c>
      <c r="C401" t="inlineStr">
        <is>
          <t xml:space="preserve">CONCLUIDO	</t>
        </is>
      </c>
      <c r="D401" t="n">
        <v>1.7325</v>
      </c>
      <c r="E401" t="n">
        <v>57.72</v>
      </c>
      <c r="F401" t="n">
        <v>53.45</v>
      </c>
      <c r="G401" t="n">
        <v>100.22</v>
      </c>
      <c r="H401" t="n">
        <v>1.25</v>
      </c>
      <c r="I401" t="n">
        <v>32</v>
      </c>
      <c r="J401" t="n">
        <v>276.84</v>
      </c>
      <c r="K401" t="n">
        <v>58.47</v>
      </c>
      <c r="L401" t="n">
        <v>19.5</v>
      </c>
      <c r="M401" t="n">
        <v>30</v>
      </c>
      <c r="N401" t="n">
        <v>73.87</v>
      </c>
      <c r="O401" t="n">
        <v>34377.72</v>
      </c>
      <c r="P401" t="n">
        <v>834.9</v>
      </c>
      <c r="Q401" t="n">
        <v>1367.26</v>
      </c>
      <c r="R401" t="n">
        <v>135.09</v>
      </c>
      <c r="S401" t="n">
        <v>104.26</v>
      </c>
      <c r="T401" t="n">
        <v>14441.58</v>
      </c>
      <c r="U401" t="n">
        <v>0.77</v>
      </c>
      <c r="V401" t="n">
        <v>0.9</v>
      </c>
      <c r="W401" t="n">
        <v>20.69</v>
      </c>
      <c r="X401" t="n">
        <v>0.88</v>
      </c>
      <c r="Y401" t="n">
        <v>1</v>
      </c>
      <c r="Z401" t="n">
        <v>10</v>
      </c>
    </row>
    <row r="402">
      <c r="A402" t="n">
        <v>75</v>
      </c>
      <c r="B402" t="n">
        <v>125</v>
      </c>
      <c r="C402" t="inlineStr">
        <is>
          <t xml:space="preserve">CONCLUIDO	</t>
        </is>
      </c>
      <c r="D402" t="n">
        <v>1.7321</v>
      </c>
      <c r="E402" t="n">
        <v>57.73</v>
      </c>
      <c r="F402" t="n">
        <v>53.47</v>
      </c>
      <c r="G402" t="n">
        <v>100.25</v>
      </c>
      <c r="H402" t="n">
        <v>1.27</v>
      </c>
      <c r="I402" t="n">
        <v>32</v>
      </c>
      <c r="J402" t="n">
        <v>277.33</v>
      </c>
      <c r="K402" t="n">
        <v>58.47</v>
      </c>
      <c r="L402" t="n">
        <v>19.75</v>
      </c>
      <c r="M402" t="n">
        <v>30</v>
      </c>
      <c r="N402" t="n">
        <v>74.09999999999999</v>
      </c>
      <c r="O402" t="n">
        <v>34437.85</v>
      </c>
      <c r="P402" t="n">
        <v>833.95</v>
      </c>
      <c r="Q402" t="n">
        <v>1367.23</v>
      </c>
      <c r="R402" t="n">
        <v>135.34</v>
      </c>
      <c r="S402" t="n">
        <v>104.26</v>
      </c>
      <c r="T402" t="n">
        <v>14565.46</v>
      </c>
      <c r="U402" t="n">
        <v>0.77</v>
      </c>
      <c r="V402" t="n">
        <v>0.9</v>
      </c>
      <c r="W402" t="n">
        <v>20.7</v>
      </c>
      <c r="X402" t="n">
        <v>0.89</v>
      </c>
      <c r="Y402" t="n">
        <v>1</v>
      </c>
      <c r="Z402" t="n">
        <v>10</v>
      </c>
    </row>
    <row r="403">
      <c r="A403" t="n">
        <v>76</v>
      </c>
      <c r="B403" t="n">
        <v>125</v>
      </c>
      <c r="C403" t="inlineStr">
        <is>
          <t xml:space="preserve">CONCLUIDO	</t>
        </is>
      </c>
      <c r="D403" t="n">
        <v>1.7345</v>
      </c>
      <c r="E403" t="n">
        <v>57.65</v>
      </c>
      <c r="F403" t="n">
        <v>53.43</v>
      </c>
      <c r="G403" t="n">
        <v>103.42</v>
      </c>
      <c r="H403" t="n">
        <v>1.28</v>
      </c>
      <c r="I403" t="n">
        <v>31</v>
      </c>
      <c r="J403" t="n">
        <v>277.82</v>
      </c>
      <c r="K403" t="n">
        <v>58.47</v>
      </c>
      <c r="L403" t="n">
        <v>20</v>
      </c>
      <c r="M403" t="n">
        <v>29</v>
      </c>
      <c r="N403" t="n">
        <v>74.34</v>
      </c>
      <c r="O403" t="n">
        <v>34498.07</v>
      </c>
      <c r="P403" t="n">
        <v>833.84</v>
      </c>
      <c r="Q403" t="n">
        <v>1367.23</v>
      </c>
      <c r="R403" t="n">
        <v>134.62</v>
      </c>
      <c r="S403" t="n">
        <v>104.26</v>
      </c>
      <c r="T403" t="n">
        <v>14209.77</v>
      </c>
      <c r="U403" t="n">
        <v>0.77</v>
      </c>
      <c r="V403" t="n">
        <v>0.9</v>
      </c>
      <c r="W403" t="n">
        <v>20.69</v>
      </c>
      <c r="X403" t="n">
        <v>0.86</v>
      </c>
      <c r="Y403" t="n">
        <v>1</v>
      </c>
      <c r="Z403" t="n">
        <v>10</v>
      </c>
    </row>
    <row r="404">
      <c r="A404" t="n">
        <v>77</v>
      </c>
      <c r="B404" t="n">
        <v>125</v>
      </c>
      <c r="C404" t="inlineStr">
        <is>
          <t xml:space="preserve">CONCLUIDO	</t>
        </is>
      </c>
      <c r="D404" t="n">
        <v>1.7345</v>
      </c>
      <c r="E404" t="n">
        <v>57.65</v>
      </c>
      <c r="F404" t="n">
        <v>53.43</v>
      </c>
      <c r="G404" t="n">
        <v>103.42</v>
      </c>
      <c r="H404" t="n">
        <v>1.3</v>
      </c>
      <c r="I404" t="n">
        <v>31</v>
      </c>
      <c r="J404" t="n">
        <v>278.3</v>
      </c>
      <c r="K404" t="n">
        <v>58.47</v>
      </c>
      <c r="L404" t="n">
        <v>20.25</v>
      </c>
      <c r="M404" t="n">
        <v>29</v>
      </c>
      <c r="N404" t="n">
        <v>74.58</v>
      </c>
      <c r="O404" t="n">
        <v>34558.39</v>
      </c>
      <c r="P404" t="n">
        <v>833.51</v>
      </c>
      <c r="Q404" t="n">
        <v>1367.25</v>
      </c>
      <c r="R404" t="n">
        <v>134.45</v>
      </c>
      <c r="S404" t="n">
        <v>104.26</v>
      </c>
      <c r="T404" t="n">
        <v>14127.41</v>
      </c>
      <c r="U404" t="n">
        <v>0.78</v>
      </c>
      <c r="V404" t="n">
        <v>0.9</v>
      </c>
      <c r="W404" t="n">
        <v>20.69</v>
      </c>
      <c r="X404" t="n">
        <v>0.86</v>
      </c>
      <c r="Y404" t="n">
        <v>1</v>
      </c>
      <c r="Z404" t="n">
        <v>10</v>
      </c>
    </row>
    <row r="405">
      <c r="A405" t="n">
        <v>78</v>
      </c>
      <c r="B405" t="n">
        <v>125</v>
      </c>
      <c r="C405" t="inlineStr">
        <is>
          <t xml:space="preserve">CONCLUIDO	</t>
        </is>
      </c>
      <c r="D405" t="n">
        <v>1.734</v>
      </c>
      <c r="E405" t="n">
        <v>57.67</v>
      </c>
      <c r="F405" t="n">
        <v>53.45</v>
      </c>
      <c r="G405" t="n">
        <v>103.45</v>
      </c>
      <c r="H405" t="n">
        <v>1.31</v>
      </c>
      <c r="I405" t="n">
        <v>31</v>
      </c>
      <c r="J405" t="n">
        <v>278.79</v>
      </c>
      <c r="K405" t="n">
        <v>58.47</v>
      </c>
      <c r="L405" t="n">
        <v>20.5</v>
      </c>
      <c r="M405" t="n">
        <v>29</v>
      </c>
      <c r="N405" t="n">
        <v>74.81999999999999</v>
      </c>
      <c r="O405" t="n">
        <v>34618.81</v>
      </c>
      <c r="P405" t="n">
        <v>832.13</v>
      </c>
      <c r="Q405" t="n">
        <v>1367.33</v>
      </c>
      <c r="R405" t="n">
        <v>134.76</v>
      </c>
      <c r="S405" t="n">
        <v>104.26</v>
      </c>
      <c r="T405" t="n">
        <v>14281.21</v>
      </c>
      <c r="U405" t="n">
        <v>0.77</v>
      </c>
      <c r="V405" t="n">
        <v>0.9</v>
      </c>
      <c r="W405" t="n">
        <v>20.7</v>
      </c>
      <c r="X405" t="n">
        <v>0.87</v>
      </c>
      <c r="Y405" t="n">
        <v>1</v>
      </c>
      <c r="Z405" t="n">
        <v>10</v>
      </c>
    </row>
    <row r="406">
      <c r="A406" t="n">
        <v>79</v>
      </c>
      <c r="B406" t="n">
        <v>125</v>
      </c>
      <c r="C406" t="inlineStr">
        <is>
          <t xml:space="preserve">CONCLUIDO	</t>
        </is>
      </c>
      <c r="D406" t="n">
        <v>1.7367</v>
      </c>
      <c r="E406" t="n">
        <v>57.58</v>
      </c>
      <c r="F406" t="n">
        <v>53.41</v>
      </c>
      <c r="G406" t="n">
        <v>106.82</v>
      </c>
      <c r="H406" t="n">
        <v>1.32</v>
      </c>
      <c r="I406" t="n">
        <v>30</v>
      </c>
      <c r="J406" t="n">
        <v>279.28</v>
      </c>
      <c r="K406" t="n">
        <v>58.47</v>
      </c>
      <c r="L406" t="n">
        <v>20.75</v>
      </c>
      <c r="M406" t="n">
        <v>28</v>
      </c>
      <c r="N406" t="n">
        <v>75.06</v>
      </c>
      <c r="O406" t="n">
        <v>34679.32</v>
      </c>
      <c r="P406" t="n">
        <v>832</v>
      </c>
      <c r="Q406" t="n">
        <v>1367.27</v>
      </c>
      <c r="R406" t="n">
        <v>133.31</v>
      </c>
      <c r="S406" t="n">
        <v>104.26</v>
      </c>
      <c r="T406" t="n">
        <v>13560.07</v>
      </c>
      <c r="U406" t="n">
        <v>0.78</v>
      </c>
      <c r="V406" t="n">
        <v>0.9</v>
      </c>
      <c r="W406" t="n">
        <v>20.7</v>
      </c>
      <c r="X406" t="n">
        <v>0.83</v>
      </c>
      <c r="Y406" t="n">
        <v>1</v>
      </c>
      <c r="Z406" t="n">
        <v>10</v>
      </c>
    </row>
    <row r="407">
      <c r="A407" t="n">
        <v>80</v>
      </c>
      <c r="B407" t="n">
        <v>125</v>
      </c>
      <c r="C407" t="inlineStr">
        <is>
          <t xml:space="preserve">CONCLUIDO	</t>
        </is>
      </c>
      <c r="D407" t="n">
        <v>1.7366</v>
      </c>
      <c r="E407" t="n">
        <v>57.58</v>
      </c>
      <c r="F407" t="n">
        <v>53.41</v>
      </c>
      <c r="G407" t="n">
        <v>106.82</v>
      </c>
      <c r="H407" t="n">
        <v>1.34</v>
      </c>
      <c r="I407" t="n">
        <v>30</v>
      </c>
      <c r="J407" t="n">
        <v>279.78</v>
      </c>
      <c r="K407" t="n">
        <v>58.47</v>
      </c>
      <c r="L407" t="n">
        <v>21</v>
      </c>
      <c r="M407" t="n">
        <v>28</v>
      </c>
      <c r="N407" t="n">
        <v>75.3</v>
      </c>
      <c r="O407" t="n">
        <v>34739.92</v>
      </c>
      <c r="P407" t="n">
        <v>831.62</v>
      </c>
      <c r="Q407" t="n">
        <v>1367.21</v>
      </c>
      <c r="R407" t="n">
        <v>133.45</v>
      </c>
      <c r="S407" t="n">
        <v>104.26</v>
      </c>
      <c r="T407" t="n">
        <v>13631.91</v>
      </c>
      <c r="U407" t="n">
        <v>0.78</v>
      </c>
      <c r="V407" t="n">
        <v>0.9</v>
      </c>
      <c r="W407" t="n">
        <v>20.7</v>
      </c>
      <c r="X407" t="n">
        <v>0.83</v>
      </c>
      <c r="Y407" t="n">
        <v>1</v>
      </c>
      <c r="Z407" t="n">
        <v>10</v>
      </c>
    </row>
    <row r="408">
      <c r="A408" t="n">
        <v>81</v>
      </c>
      <c r="B408" t="n">
        <v>125</v>
      </c>
      <c r="C408" t="inlineStr">
        <is>
          <t xml:space="preserve">CONCLUIDO	</t>
        </is>
      </c>
      <c r="D408" t="n">
        <v>1.7396</v>
      </c>
      <c r="E408" t="n">
        <v>57.49</v>
      </c>
      <c r="F408" t="n">
        <v>53.36</v>
      </c>
      <c r="G408" t="n">
        <v>110.4</v>
      </c>
      <c r="H408" t="n">
        <v>1.35</v>
      </c>
      <c r="I408" t="n">
        <v>29</v>
      </c>
      <c r="J408" t="n">
        <v>280.27</v>
      </c>
      <c r="K408" t="n">
        <v>58.47</v>
      </c>
      <c r="L408" t="n">
        <v>21.25</v>
      </c>
      <c r="M408" t="n">
        <v>27</v>
      </c>
      <c r="N408" t="n">
        <v>75.54000000000001</v>
      </c>
      <c r="O408" t="n">
        <v>34800.62</v>
      </c>
      <c r="P408" t="n">
        <v>829.99</v>
      </c>
      <c r="Q408" t="n">
        <v>1367.22</v>
      </c>
      <c r="R408" t="n">
        <v>131.91</v>
      </c>
      <c r="S408" t="n">
        <v>104.26</v>
      </c>
      <c r="T408" t="n">
        <v>12866.01</v>
      </c>
      <c r="U408" t="n">
        <v>0.79</v>
      </c>
      <c r="V408" t="n">
        <v>0.9</v>
      </c>
      <c r="W408" t="n">
        <v>20.69</v>
      </c>
      <c r="X408" t="n">
        <v>0.78</v>
      </c>
      <c r="Y408" t="n">
        <v>1</v>
      </c>
      <c r="Z408" t="n">
        <v>10</v>
      </c>
    </row>
    <row r="409">
      <c r="A409" t="n">
        <v>82</v>
      </c>
      <c r="B409" t="n">
        <v>125</v>
      </c>
      <c r="C409" t="inlineStr">
        <is>
          <t xml:space="preserve">CONCLUIDO	</t>
        </is>
      </c>
      <c r="D409" t="n">
        <v>1.7386</v>
      </c>
      <c r="E409" t="n">
        <v>57.52</v>
      </c>
      <c r="F409" t="n">
        <v>53.39</v>
      </c>
      <c r="G409" t="n">
        <v>110.46</v>
      </c>
      <c r="H409" t="n">
        <v>1.36</v>
      </c>
      <c r="I409" t="n">
        <v>29</v>
      </c>
      <c r="J409" t="n">
        <v>280.76</v>
      </c>
      <c r="K409" t="n">
        <v>58.47</v>
      </c>
      <c r="L409" t="n">
        <v>21.5</v>
      </c>
      <c r="M409" t="n">
        <v>27</v>
      </c>
      <c r="N409" t="n">
        <v>75.79000000000001</v>
      </c>
      <c r="O409" t="n">
        <v>34861.41</v>
      </c>
      <c r="P409" t="n">
        <v>830.63</v>
      </c>
      <c r="Q409" t="n">
        <v>1367.34</v>
      </c>
      <c r="R409" t="n">
        <v>132.7</v>
      </c>
      <c r="S409" t="n">
        <v>104.26</v>
      </c>
      <c r="T409" t="n">
        <v>13261.34</v>
      </c>
      <c r="U409" t="n">
        <v>0.79</v>
      </c>
      <c r="V409" t="n">
        <v>0.9</v>
      </c>
      <c r="W409" t="n">
        <v>20.7</v>
      </c>
      <c r="X409" t="n">
        <v>0.8100000000000001</v>
      </c>
      <c r="Y409" t="n">
        <v>1</v>
      </c>
      <c r="Z409" t="n">
        <v>10</v>
      </c>
    </row>
    <row r="410">
      <c r="A410" t="n">
        <v>83</v>
      </c>
      <c r="B410" t="n">
        <v>125</v>
      </c>
      <c r="C410" t="inlineStr">
        <is>
          <t xml:space="preserve">CONCLUIDO	</t>
        </is>
      </c>
      <c r="D410" t="n">
        <v>1.7389</v>
      </c>
      <c r="E410" t="n">
        <v>57.51</v>
      </c>
      <c r="F410" t="n">
        <v>53.38</v>
      </c>
      <c r="G410" t="n">
        <v>110.44</v>
      </c>
      <c r="H410" t="n">
        <v>1.38</v>
      </c>
      <c r="I410" t="n">
        <v>29</v>
      </c>
      <c r="J410" t="n">
        <v>281.25</v>
      </c>
      <c r="K410" t="n">
        <v>58.47</v>
      </c>
      <c r="L410" t="n">
        <v>21.75</v>
      </c>
      <c r="M410" t="n">
        <v>27</v>
      </c>
      <c r="N410" t="n">
        <v>76.03</v>
      </c>
      <c r="O410" t="n">
        <v>34922.31</v>
      </c>
      <c r="P410" t="n">
        <v>830.46</v>
      </c>
      <c r="Q410" t="n">
        <v>1367.24</v>
      </c>
      <c r="R410" t="n">
        <v>132.83</v>
      </c>
      <c r="S410" t="n">
        <v>104.26</v>
      </c>
      <c r="T410" t="n">
        <v>13327.8</v>
      </c>
      <c r="U410" t="n">
        <v>0.78</v>
      </c>
      <c r="V410" t="n">
        <v>0.9</v>
      </c>
      <c r="W410" t="n">
        <v>20.69</v>
      </c>
      <c r="X410" t="n">
        <v>0.8</v>
      </c>
      <c r="Y410" t="n">
        <v>1</v>
      </c>
      <c r="Z410" t="n">
        <v>10</v>
      </c>
    </row>
    <row r="411">
      <c r="A411" t="n">
        <v>84</v>
      </c>
      <c r="B411" t="n">
        <v>125</v>
      </c>
      <c r="C411" t="inlineStr">
        <is>
          <t xml:space="preserve">CONCLUIDO	</t>
        </is>
      </c>
      <c r="D411" t="n">
        <v>1.7409</v>
      </c>
      <c r="E411" t="n">
        <v>57.44</v>
      </c>
      <c r="F411" t="n">
        <v>53.36</v>
      </c>
      <c r="G411" t="n">
        <v>114.35</v>
      </c>
      <c r="H411" t="n">
        <v>1.39</v>
      </c>
      <c r="I411" t="n">
        <v>28</v>
      </c>
      <c r="J411" t="n">
        <v>281.75</v>
      </c>
      <c r="K411" t="n">
        <v>58.47</v>
      </c>
      <c r="L411" t="n">
        <v>22</v>
      </c>
      <c r="M411" t="n">
        <v>26</v>
      </c>
      <c r="N411" t="n">
        <v>76.28</v>
      </c>
      <c r="O411" t="n">
        <v>34983.29</v>
      </c>
      <c r="P411" t="n">
        <v>828.6900000000001</v>
      </c>
      <c r="Q411" t="n">
        <v>1367.31</v>
      </c>
      <c r="R411" t="n">
        <v>132.08</v>
      </c>
      <c r="S411" t="n">
        <v>104.26</v>
      </c>
      <c r="T411" t="n">
        <v>12957.78</v>
      </c>
      <c r="U411" t="n">
        <v>0.79</v>
      </c>
      <c r="V411" t="n">
        <v>0.9</v>
      </c>
      <c r="W411" t="n">
        <v>20.69</v>
      </c>
      <c r="X411" t="n">
        <v>0.79</v>
      </c>
      <c r="Y411" t="n">
        <v>1</v>
      </c>
      <c r="Z411" t="n">
        <v>10</v>
      </c>
    </row>
    <row r="412">
      <c r="A412" t="n">
        <v>85</v>
      </c>
      <c r="B412" t="n">
        <v>125</v>
      </c>
      <c r="C412" t="inlineStr">
        <is>
          <t xml:space="preserve">CONCLUIDO	</t>
        </is>
      </c>
      <c r="D412" t="n">
        <v>1.7409</v>
      </c>
      <c r="E412" t="n">
        <v>57.44</v>
      </c>
      <c r="F412" t="n">
        <v>53.36</v>
      </c>
      <c r="G412" t="n">
        <v>114.35</v>
      </c>
      <c r="H412" t="n">
        <v>1.4</v>
      </c>
      <c r="I412" t="n">
        <v>28</v>
      </c>
      <c r="J412" t="n">
        <v>282.24</v>
      </c>
      <c r="K412" t="n">
        <v>58.47</v>
      </c>
      <c r="L412" t="n">
        <v>22.25</v>
      </c>
      <c r="M412" t="n">
        <v>26</v>
      </c>
      <c r="N412" t="n">
        <v>76.52</v>
      </c>
      <c r="O412" t="n">
        <v>35044.38</v>
      </c>
      <c r="P412" t="n">
        <v>828.42</v>
      </c>
      <c r="Q412" t="n">
        <v>1367.29</v>
      </c>
      <c r="R412" t="n">
        <v>131.89</v>
      </c>
      <c r="S412" t="n">
        <v>104.26</v>
      </c>
      <c r="T412" t="n">
        <v>12862.02</v>
      </c>
      <c r="U412" t="n">
        <v>0.79</v>
      </c>
      <c r="V412" t="n">
        <v>0.9</v>
      </c>
      <c r="W412" t="n">
        <v>20.69</v>
      </c>
      <c r="X412" t="n">
        <v>0.78</v>
      </c>
      <c r="Y412" t="n">
        <v>1</v>
      </c>
      <c r="Z412" t="n">
        <v>10</v>
      </c>
    </row>
    <row r="413">
      <c r="A413" t="n">
        <v>86</v>
      </c>
      <c r="B413" t="n">
        <v>125</v>
      </c>
      <c r="C413" t="inlineStr">
        <is>
          <t xml:space="preserve">CONCLUIDO	</t>
        </is>
      </c>
      <c r="D413" t="n">
        <v>1.7415</v>
      </c>
      <c r="E413" t="n">
        <v>57.42</v>
      </c>
      <c r="F413" t="n">
        <v>53.34</v>
      </c>
      <c r="G413" t="n">
        <v>114.31</v>
      </c>
      <c r="H413" t="n">
        <v>1.42</v>
      </c>
      <c r="I413" t="n">
        <v>28</v>
      </c>
      <c r="J413" t="n">
        <v>282.74</v>
      </c>
      <c r="K413" t="n">
        <v>58.47</v>
      </c>
      <c r="L413" t="n">
        <v>22.5</v>
      </c>
      <c r="M413" t="n">
        <v>26</v>
      </c>
      <c r="N413" t="n">
        <v>76.77</v>
      </c>
      <c r="O413" t="n">
        <v>35105.56</v>
      </c>
      <c r="P413" t="n">
        <v>828.01</v>
      </c>
      <c r="Q413" t="n">
        <v>1367.2</v>
      </c>
      <c r="R413" t="n">
        <v>131.35</v>
      </c>
      <c r="S413" t="n">
        <v>104.26</v>
      </c>
      <c r="T413" t="n">
        <v>12588.76</v>
      </c>
      <c r="U413" t="n">
        <v>0.79</v>
      </c>
      <c r="V413" t="n">
        <v>0.9</v>
      </c>
      <c r="W413" t="n">
        <v>20.69</v>
      </c>
      <c r="X413" t="n">
        <v>0.77</v>
      </c>
      <c r="Y413" t="n">
        <v>1</v>
      </c>
      <c r="Z413" t="n">
        <v>10</v>
      </c>
    </row>
    <row r="414">
      <c r="A414" t="n">
        <v>87</v>
      </c>
      <c r="B414" t="n">
        <v>125</v>
      </c>
      <c r="C414" t="inlineStr">
        <is>
          <t xml:space="preserve">CONCLUIDO	</t>
        </is>
      </c>
      <c r="D414" t="n">
        <v>1.7436</v>
      </c>
      <c r="E414" t="n">
        <v>57.35</v>
      </c>
      <c r="F414" t="n">
        <v>53.32</v>
      </c>
      <c r="G414" t="n">
        <v>118.49</v>
      </c>
      <c r="H414" t="n">
        <v>1.43</v>
      </c>
      <c r="I414" t="n">
        <v>27</v>
      </c>
      <c r="J414" t="n">
        <v>283.24</v>
      </c>
      <c r="K414" t="n">
        <v>58.47</v>
      </c>
      <c r="L414" t="n">
        <v>22.75</v>
      </c>
      <c r="M414" t="n">
        <v>25</v>
      </c>
      <c r="N414" t="n">
        <v>77.01000000000001</v>
      </c>
      <c r="O414" t="n">
        <v>35166.85</v>
      </c>
      <c r="P414" t="n">
        <v>826.85</v>
      </c>
      <c r="Q414" t="n">
        <v>1367.23</v>
      </c>
      <c r="R414" t="n">
        <v>130.62</v>
      </c>
      <c r="S414" t="n">
        <v>104.26</v>
      </c>
      <c r="T414" t="n">
        <v>12232.07</v>
      </c>
      <c r="U414" t="n">
        <v>0.8</v>
      </c>
      <c r="V414" t="n">
        <v>0.9</v>
      </c>
      <c r="W414" t="n">
        <v>20.69</v>
      </c>
      <c r="X414" t="n">
        <v>0.74</v>
      </c>
      <c r="Y414" t="n">
        <v>1</v>
      </c>
      <c r="Z414" t="n">
        <v>10</v>
      </c>
    </row>
    <row r="415">
      <c r="A415" t="n">
        <v>88</v>
      </c>
      <c r="B415" t="n">
        <v>125</v>
      </c>
      <c r="C415" t="inlineStr">
        <is>
          <t xml:space="preserve">CONCLUIDO	</t>
        </is>
      </c>
      <c r="D415" t="n">
        <v>1.7437</v>
      </c>
      <c r="E415" t="n">
        <v>57.35</v>
      </c>
      <c r="F415" t="n">
        <v>53.32</v>
      </c>
      <c r="G415" t="n">
        <v>118.49</v>
      </c>
      <c r="H415" t="n">
        <v>1.44</v>
      </c>
      <c r="I415" t="n">
        <v>27</v>
      </c>
      <c r="J415" t="n">
        <v>283.74</v>
      </c>
      <c r="K415" t="n">
        <v>58.47</v>
      </c>
      <c r="L415" t="n">
        <v>23</v>
      </c>
      <c r="M415" t="n">
        <v>25</v>
      </c>
      <c r="N415" t="n">
        <v>77.26000000000001</v>
      </c>
      <c r="O415" t="n">
        <v>35228.23</v>
      </c>
      <c r="P415" t="n">
        <v>826.62</v>
      </c>
      <c r="Q415" t="n">
        <v>1367.21</v>
      </c>
      <c r="R415" t="n">
        <v>130.6</v>
      </c>
      <c r="S415" t="n">
        <v>104.26</v>
      </c>
      <c r="T415" t="n">
        <v>12221.84</v>
      </c>
      <c r="U415" t="n">
        <v>0.8</v>
      </c>
      <c r="V415" t="n">
        <v>0.9</v>
      </c>
      <c r="W415" t="n">
        <v>20.69</v>
      </c>
      <c r="X415" t="n">
        <v>0.74</v>
      </c>
      <c r="Y415" t="n">
        <v>1</v>
      </c>
      <c r="Z415" t="n">
        <v>10</v>
      </c>
    </row>
    <row r="416">
      <c r="A416" t="n">
        <v>89</v>
      </c>
      <c r="B416" t="n">
        <v>125</v>
      </c>
      <c r="C416" t="inlineStr">
        <is>
          <t xml:space="preserve">CONCLUIDO	</t>
        </is>
      </c>
      <c r="D416" t="n">
        <v>1.7439</v>
      </c>
      <c r="E416" t="n">
        <v>57.34</v>
      </c>
      <c r="F416" t="n">
        <v>53.31</v>
      </c>
      <c r="G416" t="n">
        <v>118.47</v>
      </c>
      <c r="H416" t="n">
        <v>1.46</v>
      </c>
      <c r="I416" t="n">
        <v>27</v>
      </c>
      <c r="J416" t="n">
        <v>284.23</v>
      </c>
      <c r="K416" t="n">
        <v>58.47</v>
      </c>
      <c r="L416" t="n">
        <v>23.25</v>
      </c>
      <c r="M416" t="n">
        <v>25</v>
      </c>
      <c r="N416" t="n">
        <v>77.51000000000001</v>
      </c>
      <c r="O416" t="n">
        <v>35289.71</v>
      </c>
      <c r="P416" t="n">
        <v>825.38</v>
      </c>
      <c r="Q416" t="n">
        <v>1367.18</v>
      </c>
      <c r="R416" t="n">
        <v>130.33</v>
      </c>
      <c r="S416" t="n">
        <v>104.26</v>
      </c>
      <c r="T416" t="n">
        <v>12084.36</v>
      </c>
      <c r="U416" t="n">
        <v>0.8</v>
      </c>
      <c r="V416" t="n">
        <v>0.9</v>
      </c>
      <c r="W416" t="n">
        <v>20.69</v>
      </c>
      <c r="X416" t="n">
        <v>0.74</v>
      </c>
      <c r="Y416" t="n">
        <v>1</v>
      </c>
      <c r="Z416" t="n">
        <v>10</v>
      </c>
    </row>
    <row r="417">
      <c r="A417" t="n">
        <v>90</v>
      </c>
      <c r="B417" t="n">
        <v>125</v>
      </c>
      <c r="C417" t="inlineStr">
        <is>
          <t xml:space="preserve">CONCLUIDO	</t>
        </is>
      </c>
      <c r="D417" t="n">
        <v>1.7437</v>
      </c>
      <c r="E417" t="n">
        <v>57.35</v>
      </c>
      <c r="F417" t="n">
        <v>53.32</v>
      </c>
      <c r="G417" t="n">
        <v>118.48</v>
      </c>
      <c r="H417" t="n">
        <v>1.47</v>
      </c>
      <c r="I417" t="n">
        <v>27</v>
      </c>
      <c r="J417" t="n">
        <v>284.73</v>
      </c>
      <c r="K417" t="n">
        <v>58.47</v>
      </c>
      <c r="L417" t="n">
        <v>23.5</v>
      </c>
      <c r="M417" t="n">
        <v>25</v>
      </c>
      <c r="N417" t="n">
        <v>77.76000000000001</v>
      </c>
      <c r="O417" t="n">
        <v>35351.29</v>
      </c>
      <c r="P417" t="n">
        <v>824.51</v>
      </c>
      <c r="Q417" t="n">
        <v>1367.23</v>
      </c>
      <c r="R417" t="n">
        <v>130.52</v>
      </c>
      <c r="S417" t="n">
        <v>104.26</v>
      </c>
      <c r="T417" t="n">
        <v>12180</v>
      </c>
      <c r="U417" t="n">
        <v>0.8</v>
      </c>
      <c r="V417" t="n">
        <v>0.9</v>
      </c>
      <c r="W417" t="n">
        <v>20.69</v>
      </c>
      <c r="X417" t="n">
        <v>0.74</v>
      </c>
      <c r="Y417" t="n">
        <v>1</v>
      </c>
      <c r="Z417" t="n">
        <v>10</v>
      </c>
    </row>
    <row r="418">
      <c r="A418" t="n">
        <v>91</v>
      </c>
      <c r="B418" t="n">
        <v>125</v>
      </c>
      <c r="C418" t="inlineStr">
        <is>
          <t xml:space="preserve">CONCLUIDO	</t>
        </is>
      </c>
      <c r="D418" t="n">
        <v>1.7464</v>
      </c>
      <c r="E418" t="n">
        <v>57.26</v>
      </c>
      <c r="F418" t="n">
        <v>53.28</v>
      </c>
      <c r="G418" t="n">
        <v>122.95</v>
      </c>
      <c r="H418" t="n">
        <v>1.48</v>
      </c>
      <c r="I418" t="n">
        <v>26</v>
      </c>
      <c r="J418" t="n">
        <v>285.23</v>
      </c>
      <c r="K418" t="n">
        <v>58.47</v>
      </c>
      <c r="L418" t="n">
        <v>23.75</v>
      </c>
      <c r="M418" t="n">
        <v>24</v>
      </c>
      <c r="N418" t="n">
        <v>78.01000000000001</v>
      </c>
      <c r="O418" t="n">
        <v>35412.96</v>
      </c>
      <c r="P418" t="n">
        <v>824.1900000000001</v>
      </c>
      <c r="Q418" t="n">
        <v>1367.2</v>
      </c>
      <c r="R418" t="n">
        <v>129.36</v>
      </c>
      <c r="S418" t="n">
        <v>104.26</v>
      </c>
      <c r="T418" t="n">
        <v>11604.73</v>
      </c>
      <c r="U418" t="n">
        <v>0.8100000000000001</v>
      </c>
      <c r="V418" t="n">
        <v>0.9</v>
      </c>
      <c r="W418" t="n">
        <v>20.68</v>
      </c>
      <c r="X418" t="n">
        <v>0.7</v>
      </c>
      <c r="Y418" t="n">
        <v>1</v>
      </c>
      <c r="Z418" t="n">
        <v>10</v>
      </c>
    </row>
    <row r="419">
      <c r="A419" t="n">
        <v>92</v>
      </c>
      <c r="B419" t="n">
        <v>125</v>
      </c>
      <c r="C419" t="inlineStr">
        <is>
          <t xml:space="preserve">CONCLUIDO	</t>
        </is>
      </c>
      <c r="D419" t="n">
        <v>1.7462</v>
      </c>
      <c r="E419" t="n">
        <v>57.27</v>
      </c>
      <c r="F419" t="n">
        <v>53.28</v>
      </c>
      <c r="G419" t="n">
        <v>122.96</v>
      </c>
      <c r="H419" t="n">
        <v>1.5</v>
      </c>
      <c r="I419" t="n">
        <v>26</v>
      </c>
      <c r="J419" t="n">
        <v>285.73</v>
      </c>
      <c r="K419" t="n">
        <v>58.47</v>
      </c>
      <c r="L419" t="n">
        <v>24</v>
      </c>
      <c r="M419" t="n">
        <v>24</v>
      </c>
      <c r="N419" t="n">
        <v>78.26000000000001</v>
      </c>
      <c r="O419" t="n">
        <v>35474.75</v>
      </c>
      <c r="P419" t="n">
        <v>825.03</v>
      </c>
      <c r="Q419" t="n">
        <v>1367.22</v>
      </c>
      <c r="R419" t="n">
        <v>129.57</v>
      </c>
      <c r="S419" t="n">
        <v>104.26</v>
      </c>
      <c r="T419" t="n">
        <v>11710.44</v>
      </c>
      <c r="U419" t="n">
        <v>0.8</v>
      </c>
      <c r="V419" t="n">
        <v>0.9</v>
      </c>
      <c r="W419" t="n">
        <v>20.68</v>
      </c>
      <c r="X419" t="n">
        <v>0.71</v>
      </c>
      <c r="Y419" t="n">
        <v>1</v>
      </c>
      <c r="Z419" t="n">
        <v>10</v>
      </c>
    </row>
    <row r="420">
      <c r="A420" t="n">
        <v>93</v>
      </c>
      <c r="B420" t="n">
        <v>125</v>
      </c>
      <c r="C420" t="inlineStr">
        <is>
          <t xml:space="preserve">CONCLUIDO	</t>
        </is>
      </c>
      <c r="D420" t="n">
        <v>1.7462</v>
      </c>
      <c r="E420" t="n">
        <v>57.27</v>
      </c>
      <c r="F420" t="n">
        <v>53.28</v>
      </c>
      <c r="G420" t="n">
        <v>122.96</v>
      </c>
      <c r="H420" t="n">
        <v>1.51</v>
      </c>
      <c r="I420" t="n">
        <v>26</v>
      </c>
      <c r="J420" t="n">
        <v>286.24</v>
      </c>
      <c r="K420" t="n">
        <v>58.47</v>
      </c>
      <c r="L420" t="n">
        <v>24.25</v>
      </c>
      <c r="M420" t="n">
        <v>24</v>
      </c>
      <c r="N420" t="n">
        <v>78.51000000000001</v>
      </c>
      <c r="O420" t="n">
        <v>35536.63</v>
      </c>
      <c r="P420" t="n">
        <v>823.97</v>
      </c>
      <c r="Q420" t="n">
        <v>1367.25</v>
      </c>
      <c r="R420" t="n">
        <v>129.63</v>
      </c>
      <c r="S420" t="n">
        <v>104.26</v>
      </c>
      <c r="T420" t="n">
        <v>11738.9</v>
      </c>
      <c r="U420" t="n">
        <v>0.8</v>
      </c>
      <c r="V420" t="n">
        <v>0.9</v>
      </c>
      <c r="W420" t="n">
        <v>20.68</v>
      </c>
      <c r="X420" t="n">
        <v>0.7</v>
      </c>
      <c r="Y420" t="n">
        <v>1</v>
      </c>
      <c r="Z420" t="n">
        <v>10</v>
      </c>
    </row>
    <row r="421">
      <c r="A421" t="n">
        <v>94</v>
      </c>
      <c r="B421" t="n">
        <v>125</v>
      </c>
      <c r="C421" t="inlineStr">
        <is>
          <t xml:space="preserve">CONCLUIDO	</t>
        </is>
      </c>
      <c r="D421" t="n">
        <v>1.7481</v>
      </c>
      <c r="E421" t="n">
        <v>57.2</v>
      </c>
      <c r="F421" t="n">
        <v>53.27</v>
      </c>
      <c r="G421" t="n">
        <v>127.84</v>
      </c>
      <c r="H421" t="n">
        <v>1.52</v>
      </c>
      <c r="I421" t="n">
        <v>25</v>
      </c>
      <c r="J421" t="n">
        <v>286.74</v>
      </c>
      <c r="K421" t="n">
        <v>58.47</v>
      </c>
      <c r="L421" t="n">
        <v>24.5</v>
      </c>
      <c r="M421" t="n">
        <v>23</v>
      </c>
      <c r="N421" t="n">
        <v>78.77</v>
      </c>
      <c r="O421" t="n">
        <v>35598.74</v>
      </c>
      <c r="P421" t="n">
        <v>821.87</v>
      </c>
      <c r="Q421" t="n">
        <v>1367.21</v>
      </c>
      <c r="R421" t="n">
        <v>129.04</v>
      </c>
      <c r="S421" t="n">
        <v>104.26</v>
      </c>
      <c r="T421" t="n">
        <v>11448.99</v>
      </c>
      <c r="U421" t="n">
        <v>0.8100000000000001</v>
      </c>
      <c r="V421" t="n">
        <v>0.9</v>
      </c>
      <c r="W421" t="n">
        <v>20.68</v>
      </c>
      <c r="X421" t="n">
        <v>0.6899999999999999</v>
      </c>
      <c r="Y421" t="n">
        <v>1</v>
      </c>
      <c r="Z421" t="n">
        <v>10</v>
      </c>
    </row>
    <row r="422">
      <c r="A422" t="n">
        <v>95</v>
      </c>
      <c r="B422" t="n">
        <v>125</v>
      </c>
      <c r="C422" t="inlineStr">
        <is>
          <t xml:space="preserve">CONCLUIDO	</t>
        </is>
      </c>
      <c r="D422" t="n">
        <v>1.7483</v>
      </c>
      <c r="E422" t="n">
        <v>57.2</v>
      </c>
      <c r="F422" t="n">
        <v>53.26</v>
      </c>
      <c r="G422" t="n">
        <v>127.83</v>
      </c>
      <c r="H422" t="n">
        <v>1.53</v>
      </c>
      <c r="I422" t="n">
        <v>25</v>
      </c>
      <c r="J422" t="n">
        <v>287.24</v>
      </c>
      <c r="K422" t="n">
        <v>58.47</v>
      </c>
      <c r="L422" t="n">
        <v>24.75</v>
      </c>
      <c r="M422" t="n">
        <v>23</v>
      </c>
      <c r="N422" t="n">
        <v>79.02</v>
      </c>
      <c r="O422" t="n">
        <v>35660.82</v>
      </c>
      <c r="P422" t="n">
        <v>823.26</v>
      </c>
      <c r="Q422" t="n">
        <v>1367.29</v>
      </c>
      <c r="R422" t="n">
        <v>128.9</v>
      </c>
      <c r="S422" t="n">
        <v>104.26</v>
      </c>
      <c r="T422" t="n">
        <v>11380.95</v>
      </c>
      <c r="U422" t="n">
        <v>0.8100000000000001</v>
      </c>
      <c r="V422" t="n">
        <v>0.9</v>
      </c>
      <c r="W422" t="n">
        <v>20.68</v>
      </c>
      <c r="X422" t="n">
        <v>0.68</v>
      </c>
      <c r="Y422" t="n">
        <v>1</v>
      </c>
      <c r="Z422" t="n">
        <v>10</v>
      </c>
    </row>
    <row r="423">
      <c r="A423" t="n">
        <v>96</v>
      </c>
      <c r="B423" t="n">
        <v>125</v>
      </c>
      <c r="C423" t="inlineStr">
        <is>
          <t xml:space="preserve">CONCLUIDO	</t>
        </is>
      </c>
      <c r="D423" t="n">
        <v>1.7482</v>
      </c>
      <c r="E423" t="n">
        <v>57.2</v>
      </c>
      <c r="F423" t="n">
        <v>53.26</v>
      </c>
      <c r="G423" t="n">
        <v>127.83</v>
      </c>
      <c r="H423" t="n">
        <v>1.55</v>
      </c>
      <c r="I423" t="n">
        <v>25</v>
      </c>
      <c r="J423" t="n">
        <v>287.75</v>
      </c>
      <c r="K423" t="n">
        <v>58.47</v>
      </c>
      <c r="L423" t="n">
        <v>25</v>
      </c>
      <c r="M423" t="n">
        <v>23</v>
      </c>
      <c r="N423" t="n">
        <v>79.27</v>
      </c>
      <c r="O423" t="n">
        <v>35723.02</v>
      </c>
      <c r="P423" t="n">
        <v>823.17</v>
      </c>
      <c r="Q423" t="n">
        <v>1367.23</v>
      </c>
      <c r="R423" t="n">
        <v>128.93</v>
      </c>
      <c r="S423" t="n">
        <v>104.26</v>
      </c>
      <c r="T423" t="n">
        <v>11397.01</v>
      </c>
      <c r="U423" t="n">
        <v>0.8100000000000001</v>
      </c>
      <c r="V423" t="n">
        <v>0.9</v>
      </c>
      <c r="W423" t="n">
        <v>20.68</v>
      </c>
      <c r="X423" t="n">
        <v>0.6899999999999999</v>
      </c>
      <c r="Y423" t="n">
        <v>1</v>
      </c>
      <c r="Z423" t="n">
        <v>10</v>
      </c>
    </row>
    <row r="424">
      <c r="A424" t="n">
        <v>97</v>
      </c>
      <c r="B424" t="n">
        <v>125</v>
      </c>
      <c r="C424" t="inlineStr">
        <is>
          <t xml:space="preserve">CONCLUIDO	</t>
        </is>
      </c>
      <c r="D424" t="n">
        <v>1.7483</v>
      </c>
      <c r="E424" t="n">
        <v>57.2</v>
      </c>
      <c r="F424" t="n">
        <v>53.26</v>
      </c>
      <c r="G424" t="n">
        <v>127.82</v>
      </c>
      <c r="H424" t="n">
        <v>1.56</v>
      </c>
      <c r="I424" t="n">
        <v>25</v>
      </c>
      <c r="J424" t="n">
        <v>288.25</v>
      </c>
      <c r="K424" t="n">
        <v>58.47</v>
      </c>
      <c r="L424" t="n">
        <v>25.25</v>
      </c>
      <c r="M424" t="n">
        <v>23</v>
      </c>
      <c r="N424" t="n">
        <v>79.53</v>
      </c>
      <c r="O424" t="n">
        <v>35785.31</v>
      </c>
      <c r="P424" t="n">
        <v>821.27</v>
      </c>
      <c r="Q424" t="n">
        <v>1367.2</v>
      </c>
      <c r="R424" t="n">
        <v>128.79</v>
      </c>
      <c r="S424" t="n">
        <v>104.26</v>
      </c>
      <c r="T424" t="n">
        <v>11326.55</v>
      </c>
      <c r="U424" t="n">
        <v>0.8100000000000001</v>
      </c>
      <c r="V424" t="n">
        <v>0.9</v>
      </c>
      <c r="W424" t="n">
        <v>20.68</v>
      </c>
      <c r="X424" t="n">
        <v>0.68</v>
      </c>
      <c r="Y424" t="n">
        <v>1</v>
      </c>
      <c r="Z424" t="n">
        <v>10</v>
      </c>
    </row>
    <row r="425">
      <c r="A425" t="n">
        <v>98</v>
      </c>
      <c r="B425" t="n">
        <v>125</v>
      </c>
      <c r="C425" t="inlineStr">
        <is>
          <t xml:space="preserve">CONCLUIDO	</t>
        </is>
      </c>
      <c r="D425" t="n">
        <v>1.7507</v>
      </c>
      <c r="E425" t="n">
        <v>57.12</v>
      </c>
      <c r="F425" t="n">
        <v>53.23</v>
      </c>
      <c r="G425" t="n">
        <v>133.07</v>
      </c>
      <c r="H425" t="n">
        <v>1.57</v>
      </c>
      <c r="I425" t="n">
        <v>24</v>
      </c>
      <c r="J425" t="n">
        <v>288.76</v>
      </c>
      <c r="K425" t="n">
        <v>58.47</v>
      </c>
      <c r="L425" t="n">
        <v>25.5</v>
      </c>
      <c r="M425" t="n">
        <v>22</v>
      </c>
      <c r="N425" t="n">
        <v>79.78</v>
      </c>
      <c r="O425" t="n">
        <v>35847.71</v>
      </c>
      <c r="P425" t="n">
        <v>819.28</v>
      </c>
      <c r="Q425" t="n">
        <v>1367.21</v>
      </c>
      <c r="R425" t="n">
        <v>127.76</v>
      </c>
      <c r="S425" t="n">
        <v>104.26</v>
      </c>
      <c r="T425" t="n">
        <v>10816.84</v>
      </c>
      <c r="U425" t="n">
        <v>0.82</v>
      </c>
      <c r="V425" t="n">
        <v>0.9</v>
      </c>
      <c r="W425" t="n">
        <v>20.68</v>
      </c>
      <c r="X425" t="n">
        <v>0.65</v>
      </c>
      <c r="Y425" t="n">
        <v>1</v>
      </c>
      <c r="Z425" t="n">
        <v>10</v>
      </c>
    </row>
    <row r="426">
      <c r="A426" t="n">
        <v>99</v>
      </c>
      <c r="B426" t="n">
        <v>125</v>
      </c>
      <c r="C426" t="inlineStr">
        <is>
          <t xml:space="preserve">CONCLUIDO	</t>
        </is>
      </c>
      <c r="D426" t="n">
        <v>1.751</v>
      </c>
      <c r="E426" t="n">
        <v>57.11</v>
      </c>
      <c r="F426" t="n">
        <v>53.22</v>
      </c>
      <c r="G426" t="n">
        <v>133.05</v>
      </c>
      <c r="H426" t="n">
        <v>1.59</v>
      </c>
      <c r="I426" t="n">
        <v>24</v>
      </c>
      <c r="J426" t="n">
        <v>289.26</v>
      </c>
      <c r="K426" t="n">
        <v>58.47</v>
      </c>
      <c r="L426" t="n">
        <v>25.75</v>
      </c>
      <c r="M426" t="n">
        <v>22</v>
      </c>
      <c r="N426" t="n">
        <v>80.04000000000001</v>
      </c>
      <c r="O426" t="n">
        <v>35910.21</v>
      </c>
      <c r="P426" t="n">
        <v>820.5</v>
      </c>
      <c r="Q426" t="n">
        <v>1367.25</v>
      </c>
      <c r="R426" t="n">
        <v>127.43</v>
      </c>
      <c r="S426" t="n">
        <v>104.26</v>
      </c>
      <c r="T426" t="n">
        <v>10650.35</v>
      </c>
      <c r="U426" t="n">
        <v>0.82</v>
      </c>
      <c r="V426" t="n">
        <v>0.9</v>
      </c>
      <c r="W426" t="n">
        <v>20.68</v>
      </c>
      <c r="X426" t="n">
        <v>0.64</v>
      </c>
      <c r="Y426" t="n">
        <v>1</v>
      </c>
      <c r="Z426" t="n">
        <v>10</v>
      </c>
    </row>
    <row r="427">
      <c r="A427" t="n">
        <v>100</v>
      </c>
      <c r="B427" t="n">
        <v>125</v>
      </c>
      <c r="C427" t="inlineStr">
        <is>
          <t xml:space="preserve">CONCLUIDO	</t>
        </is>
      </c>
      <c r="D427" t="n">
        <v>1.7505</v>
      </c>
      <c r="E427" t="n">
        <v>57.13</v>
      </c>
      <c r="F427" t="n">
        <v>53.24</v>
      </c>
      <c r="G427" t="n">
        <v>133.09</v>
      </c>
      <c r="H427" t="n">
        <v>1.6</v>
      </c>
      <c r="I427" t="n">
        <v>24</v>
      </c>
      <c r="J427" t="n">
        <v>289.77</v>
      </c>
      <c r="K427" t="n">
        <v>58.47</v>
      </c>
      <c r="L427" t="n">
        <v>26</v>
      </c>
      <c r="M427" t="n">
        <v>22</v>
      </c>
      <c r="N427" t="n">
        <v>80.3</v>
      </c>
      <c r="O427" t="n">
        <v>35972.82</v>
      </c>
      <c r="P427" t="n">
        <v>821.09</v>
      </c>
      <c r="Q427" t="n">
        <v>1367.24</v>
      </c>
      <c r="R427" t="n">
        <v>127.81</v>
      </c>
      <c r="S427" t="n">
        <v>104.26</v>
      </c>
      <c r="T427" t="n">
        <v>10843.52</v>
      </c>
      <c r="U427" t="n">
        <v>0.82</v>
      </c>
      <c r="V427" t="n">
        <v>0.9</v>
      </c>
      <c r="W427" t="n">
        <v>20.69</v>
      </c>
      <c r="X427" t="n">
        <v>0.66</v>
      </c>
      <c r="Y427" t="n">
        <v>1</v>
      </c>
      <c r="Z427" t="n">
        <v>10</v>
      </c>
    </row>
    <row r="428">
      <c r="A428" t="n">
        <v>101</v>
      </c>
      <c r="B428" t="n">
        <v>125</v>
      </c>
      <c r="C428" t="inlineStr">
        <is>
          <t xml:space="preserve">CONCLUIDO	</t>
        </is>
      </c>
      <c r="D428" t="n">
        <v>1.75</v>
      </c>
      <c r="E428" t="n">
        <v>57.14</v>
      </c>
      <c r="F428" t="n">
        <v>53.25</v>
      </c>
      <c r="G428" t="n">
        <v>133.13</v>
      </c>
      <c r="H428" t="n">
        <v>1.61</v>
      </c>
      <c r="I428" t="n">
        <v>24</v>
      </c>
      <c r="J428" t="n">
        <v>290.28</v>
      </c>
      <c r="K428" t="n">
        <v>58.47</v>
      </c>
      <c r="L428" t="n">
        <v>26.25</v>
      </c>
      <c r="M428" t="n">
        <v>22</v>
      </c>
      <c r="N428" t="n">
        <v>80.56</v>
      </c>
      <c r="O428" t="n">
        <v>36035.53</v>
      </c>
      <c r="P428" t="n">
        <v>821.6</v>
      </c>
      <c r="Q428" t="n">
        <v>1367.22</v>
      </c>
      <c r="R428" t="n">
        <v>128.43</v>
      </c>
      <c r="S428" t="n">
        <v>104.26</v>
      </c>
      <c r="T428" t="n">
        <v>11149.2</v>
      </c>
      <c r="U428" t="n">
        <v>0.8100000000000001</v>
      </c>
      <c r="V428" t="n">
        <v>0.9</v>
      </c>
      <c r="W428" t="n">
        <v>20.69</v>
      </c>
      <c r="X428" t="n">
        <v>0.68</v>
      </c>
      <c r="Y428" t="n">
        <v>1</v>
      </c>
      <c r="Z428" t="n">
        <v>10</v>
      </c>
    </row>
    <row r="429">
      <c r="A429" t="n">
        <v>102</v>
      </c>
      <c r="B429" t="n">
        <v>125</v>
      </c>
      <c r="C429" t="inlineStr">
        <is>
          <t xml:space="preserve">CONCLUIDO	</t>
        </is>
      </c>
      <c r="D429" t="n">
        <v>1.7504</v>
      </c>
      <c r="E429" t="n">
        <v>57.13</v>
      </c>
      <c r="F429" t="n">
        <v>53.24</v>
      </c>
      <c r="G429" t="n">
        <v>133.1</v>
      </c>
      <c r="H429" t="n">
        <v>1.62</v>
      </c>
      <c r="I429" t="n">
        <v>24</v>
      </c>
      <c r="J429" t="n">
        <v>290.79</v>
      </c>
      <c r="K429" t="n">
        <v>58.47</v>
      </c>
      <c r="L429" t="n">
        <v>26.5</v>
      </c>
      <c r="M429" t="n">
        <v>22</v>
      </c>
      <c r="N429" t="n">
        <v>80.81999999999999</v>
      </c>
      <c r="O429" t="n">
        <v>36098.35</v>
      </c>
      <c r="P429" t="n">
        <v>819.9400000000001</v>
      </c>
      <c r="Q429" t="n">
        <v>1367.18</v>
      </c>
      <c r="R429" t="n">
        <v>128.09</v>
      </c>
      <c r="S429" t="n">
        <v>104.26</v>
      </c>
      <c r="T429" t="n">
        <v>10981.76</v>
      </c>
      <c r="U429" t="n">
        <v>0.8100000000000001</v>
      </c>
      <c r="V429" t="n">
        <v>0.9</v>
      </c>
      <c r="W429" t="n">
        <v>20.68</v>
      </c>
      <c r="X429" t="n">
        <v>0.66</v>
      </c>
      <c r="Y429" t="n">
        <v>1</v>
      </c>
      <c r="Z429" t="n">
        <v>10</v>
      </c>
    </row>
    <row r="430">
      <c r="A430" t="n">
        <v>103</v>
      </c>
      <c r="B430" t="n">
        <v>125</v>
      </c>
      <c r="C430" t="inlineStr">
        <is>
          <t xml:space="preserve">CONCLUIDO	</t>
        </is>
      </c>
      <c r="D430" t="n">
        <v>1.7531</v>
      </c>
      <c r="E430" t="n">
        <v>57.04</v>
      </c>
      <c r="F430" t="n">
        <v>53.2</v>
      </c>
      <c r="G430" t="n">
        <v>138.78</v>
      </c>
      <c r="H430" t="n">
        <v>1.64</v>
      </c>
      <c r="I430" t="n">
        <v>23</v>
      </c>
      <c r="J430" t="n">
        <v>291.3</v>
      </c>
      <c r="K430" t="n">
        <v>58.47</v>
      </c>
      <c r="L430" t="n">
        <v>26.75</v>
      </c>
      <c r="M430" t="n">
        <v>21</v>
      </c>
      <c r="N430" t="n">
        <v>81.08</v>
      </c>
      <c r="O430" t="n">
        <v>36161.27</v>
      </c>
      <c r="P430" t="n">
        <v>819.26</v>
      </c>
      <c r="Q430" t="n">
        <v>1367.19</v>
      </c>
      <c r="R430" t="n">
        <v>127</v>
      </c>
      <c r="S430" t="n">
        <v>104.26</v>
      </c>
      <c r="T430" t="n">
        <v>10441.36</v>
      </c>
      <c r="U430" t="n">
        <v>0.82</v>
      </c>
      <c r="V430" t="n">
        <v>0.9</v>
      </c>
      <c r="W430" t="n">
        <v>20.67</v>
      </c>
      <c r="X430" t="n">
        <v>0.62</v>
      </c>
      <c r="Y430" t="n">
        <v>1</v>
      </c>
      <c r="Z430" t="n">
        <v>10</v>
      </c>
    </row>
    <row r="431">
      <c r="A431" t="n">
        <v>104</v>
      </c>
      <c r="B431" t="n">
        <v>125</v>
      </c>
      <c r="C431" t="inlineStr">
        <is>
          <t xml:space="preserve">CONCLUIDO	</t>
        </is>
      </c>
      <c r="D431" t="n">
        <v>1.7525</v>
      </c>
      <c r="E431" t="n">
        <v>57.06</v>
      </c>
      <c r="F431" t="n">
        <v>53.22</v>
      </c>
      <c r="G431" t="n">
        <v>138.83</v>
      </c>
      <c r="H431" t="n">
        <v>1.65</v>
      </c>
      <c r="I431" t="n">
        <v>23</v>
      </c>
      <c r="J431" t="n">
        <v>291.81</v>
      </c>
      <c r="K431" t="n">
        <v>58.47</v>
      </c>
      <c r="L431" t="n">
        <v>27</v>
      </c>
      <c r="M431" t="n">
        <v>21</v>
      </c>
      <c r="N431" t="n">
        <v>81.34</v>
      </c>
      <c r="O431" t="n">
        <v>36224.3</v>
      </c>
      <c r="P431" t="n">
        <v>819.52</v>
      </c>
      <c r="Q431" t="n">
        <v>1367.2</v>
      </c>
      <c r="R431" t="n">
        <v>127.39</v>
      </c>
      <c r="S431" t="n">
        <v>104.26</v>
      </c>
      <c r="T431" t="n">
        <v>10636.51</v>
      </c>
      <c r="U431" t="n">
        <v>0.82</v>
      </c>
      <c r="V431" t="n">
        <v>0.9</v>
      </c>
      <c r="W431" t="n">
        <v>20.68</v>
      </c>
      <c r="X431" t="n">
        <v>0.64</v>
      </c>
      <c r="Y431" t="n">
        <v>1</v>
      </c>
      <c r="Z431" t="n">
        <v>10</v>
      </c>
    </row>
    <row r="432">
      <c r="A432" t="n">
        <v>105</v>
      </c>
      <c r="B432" t="n">
        <v>125</v>
      </c>
      <c r="C432" t="inlineStr">
        <is>
          <t xml:space="preserve">CONCLUIDO	</t>
        </is>
      </c>
      <c r="D432" t="n">
        <v>1.7527</v>
      </c>
      <c r="E432" t="n">
        <v>57.05</v>
      </c>
      <c r="F432" t="n">
        <v>53.21</v>
      </c>
      <c r="G432" t="n">
        <v>138.81</v>
      </c>
      <c r="H432" t="n">
        <v>1.66</v>
      </c>
      <c r="I432" t="n">
        <v>23</v>
      </c>
      <c r="J432" t="n">
        <v>292.32</v>
      </c>
      <c r="K432" t="n">
        <v>58.47</v>
      </c>
      <c r="L432" t="n">
        <v>27.25</v>
      </c>
      <c r="M432" t="n">
        <v>21</v>
      </c>
      <c r="N432" t="n">
        <v>81.59999999999999</v>
      </c>
      <c r="O432" t="n">
        <v>36287.44</v>
      </c>
      <c r="P432" t="n">
        <v>819.04</v>
      </c>
      <c r="Q432" t="n">
        <v>1367.2</v>
      </c>
      <c r="R432" t="n">
        <v>127.07</v>
      </c>
      <c r="S432" t="n">
        <v>104.26</v>
      </c>
      <c r="T432" t="n">
        <v>10477.88</v>
      </c>
      <c r="U432" t="n">
        <v>0.82</v>
      </c>
      <c r="V432" t="n">
        <v>0.9</v>
      </c>
      <c r="W432" t="n">
        <v>20.68</v>
      </c>
      <c r="X432" t="n">
        <v>0.64</v>
      </c>
      <c r="Y432" t="n">
        <v>1</v>
      </c>
      <c r="Z432" t="n">
        <v>10</v>
      </c>
    </row>
    <row r="433">
      <c r="A433" t="n">
        <v>106</v>
      </c>
      <c r="B433" t="n">
        <v>125</v>
      </c>
      <c r="C433" t="inlineStr">
        <is>
          <t xml:space="preserve">CONCLUIDO	</t>
        </is>
      </c>
      <c r="D433" t="n">
        <v>1.752</v>
      </c>
      <c r="E433" t="n">
        <v>57.08</v>
      </c>
      <c r="F433" t="n">
        <v>53.23</v>
      </c>
      <c r="G433" t="n">
        <v>138.87</v>
      </c>
      <c r="H433" t="n">
        <v>1.67</v>
      </c>
      <c r="I433" t="n">
        <v>23</v>
      </c>
      <c r="J433" t="n">
        <v>292.84</v>
      </c>
      <c r="K433" t="n">
        <v>58.47</v>
      </c>
      <c r="L433" t="n">
        <v>27.5</v>
      </c>
      <c r="M433" t="n">
        <v>21</v>
      </c>
      <c r="N433" t="n">
        <v>81.86</v>
      </c>
      <c r="O433" t="n">
        <v>36350.69</v>
      </c>
      <c r="P433" t="n">
        <v>818.85</v>
      </c>
      <c r="Q433" t="n">
        <v>1367.16</v>
      </c>
      <c r="R433" t="n">
        <v>127.85</v>
      </c>
      <c r="S433" t="n">
        <v>104.26</v>
      </c>
      <c r="T433" t="n">
        <v>10866.24</v>
      </c>
      <c r="U433" t="n">
        <v>0.82</v>
      </c>
      <c r="V433" t="n">
        <v>0.9</v>
      </c>
      <c r="W433" t="n">
        <v>20.69</v>
      </c>
      <c r="X433" t="n">
        <v>0.66</v>
      </c>
      <c r="Y433" t="n">
        <v>1</v>
      </c>
      <c r="Z433" t="n">
        <v>10</v>
      </c>
    </row>
    <row r="434">
      <c r="A434" t="n">
        <v>107</v>
      </c>
      <c r="B434" t="n">
        <v>125</v>
      </c>
      <c r="C434" t="inlineStr">
        <is>
          <t xml:space="preserve">CONCLUIDO	</t>
        </is>
      </c>
      <c r="D434" t="n">
        <v>1.7523</v>
      </c>
      <c r="E434" t="n">
        <v>57.07</v>
      </c>
      <c r="F434" t="n">
        <v>53.22</v>
      </c>
      <c r="G434" t="n">
        <v>138.85</v>
      </c>
      <c r="H434" t="n">
        <v>1.68</v>
      </c>
      <c r="I434" t="n">
        <v>23</v>
      </c>
      <c r="J434" t="n">
        <v>293.35</v>
      </c>
      <c r="K434" t="n">
        <v>58.47</v>
      </c>
      <c r="L434" t="n">
        <v>27.75</v>
      </c>
      <c r="M434" t="n">
        <v>21</v>
      </c>
      <c r="N434" t="n">
        <v>82.13</v>
      </c>
      <c r="O434" t="n">
        <v>36414.05</v>
      </c>
      <c r="P434" t="n">
        <v>816.9400000000001</v>
      </c>
      <c r="Q434" t="n">
        <v>1367.28</v>
      </c>
      <c r="R434" t="n">
        <v>127.76</v>
      </c>
      <c r="S434" t="n">
        <v>104.26</v>
      </c>
      <c r="T434" t="n">
        <v>10822.76</v>
      </c>
      <c r="U434" t="n">
        <v>0.82</v>
      </c>
      <c r="V434" t="n">
        <v>0.9</v>
      </c>
      <c r="W434" t="n">
        <v>20.68</v>
      </c>
      <c r="X434" t="n">
        <v>0.65</v>
      </c>
      <c r="Y434" t="n">
        <v>1</v>
      </c>
      <c r="Z434" t="n">
        <v>10</v>
      </c>
    </row>
    <row r="435">
      <c r="A435" t="n">
        <v>108</v>
      </c>
      <c r="B435" t="n">
        <v>125</v>
      </c>
      <c r="C435" t="inlineStr">
        <is>
          <t xml:space="preserve">CONCLUIDO	</t>
        </is>
      </c>
      <c r="D435" t="n">
        <v>1.7556</v>
      </c>
      <c r="E435" t="n">
        <v>56.96</v>
      </c>
      <c r="F435" t="n">
        <v>53.17</v>
      </c>
      <c r="G435" t="n">
        <v>145</v>
      </c>
      <c r="H435" t="n">
        <v>1.7</v>
      </c>
      <c r="I435" t="n">
        <v>22</v>
      </c>
      <c r="J435" t="n">
        <v>293.86</v>
      </c>
      <c r="K435" t="n">
        <v>58.47</v>
      </c>
      <c r="L435" t="n">
        <v>28</v>
      </c>
      <c r="M435" t="n">
        <v>20</v>
      </c>
      <c r="N435" t="n">
        <v>82.39</v>
      </c>
      <c r="O435" t="n">
        <v>36477.51</v>
      </c>
      <c r="P435" t="n">
        <v>816.75</v>
      </c>
      <c r="Q435" t="n">
        <v>1367.15</v>
      </c>
      <c r="R435" t="n">
        <v>125.81</v>
      </c>
      <c r="S435" t="n">
        <v>104.26</v>
      </c>
      <c r="T435" t="n">
        <v>9849.99</v>
      </c>
      <c r="U435" t="n">
        <v>0.83</v>
      </c>
      <c r="V435" t="n">
        <v>0.9</v>
      </c>
      <c r="W435" t="n">
        <v>20.67</v>
      </c>
      <c r="X435" t="n">
        <v>0.59</v>
      </c>
      <c r="Y435" t="n">
        <v>1</v>
      </c>
      <c r="Z435" t="n">
        <v>10</v>
      </c>
    </row>
    <row r="436">
      <c r="A436" t="n">
        <v>109</v>
      </c>
      <c r="B436" t="n">
        <v>125</v>
      </c>
      <c r="C436" t="inlineStr">
        <is>
          <t xml:space="preserve">CONCLUIDO	</t>
        </is>
      </c>
      <c r="D436" t="n">
        <v>1.7556</v>
      </c>
      <c r="E436" t="n">
        <v>56.96</v>
      </c>
      <c r="F436" t="n">
        <v>53.16</v>
      </c>
      <c r="G436" t="n">
        <v>144.99</v>
      </c>
      <c r="H436" t="n">
        <v>1.71</v>
      </c>
      <c r="I436" t="n">
        <v>22</v>
      </c>
      <c r="J436" t="n">
        <v>294.38</v>
      </c>
      <c r="K436" t="n">
        <v>58.47</v>
      </c>
      <c r="L436" t="n">
        <v>28.25</v>
      </c>
      <c r="M436" t="n">
        <v>20</v>
      </c>
      <c r="N436" t="n">
        <v>82.66</v>
      </c>
      <c r="O436" t="n">
        <v>36541.09</v>
      </c>
      <c r="P436" t="n">
        <v>816.87</v>
      </c>
      <c r="Q436" t="n">
        <v>1367.27</v>
      </c>
      <c r="R436" t="n">
        <v>125.48</v>
      </c>
      <c r="S436" t="n">
        <v>104.26</v>
      </c>
      <c r="T436" t="n">
        <v>9687.450000000001</v>
      </c>
      <c r="U436" t="n">
        <v>0.83</v>
      </c>
      <c r="V436" t="n">
        <v>0.9</v>
      </c>
      <c r="W436" t="n">
        <v>20.68</v>
      </c>
      <c r="X436" t="n">
        <v>0.59</v>
      </c>
      <c r="Y436" t="n">
        <v>1</v>
      </c>
      <c r="Z436" t="n">
        <v>10</v>
      </c>
    </row>
    <row r="437">
      <c r="A437" t="n">
        <v>110</v>
      </c>
      <c r="B437" t="n">
        <v>125</v>
      </c>
      <c r="C437" t="inlineStr">
        <is>
          <t xml:space="preserve">CONCLUIDO	</t>
        </is>
      </c>
      <c r="D437" t="n">
        <v>1.7551</v>
      </c>
      <c r="E437" t="n">
        <v>56.98</v>
      </c>
      <c r="F437" t="n">
        <v>53.18</v>
      </c>
      <c r="G437" t="n">
        <v>145.04</v>
      </c>
      <c r="H437" t="n">
        <v>1.72</v>
      </c>
      <c r="I437" t="n">
        <v>22</v>
      </c>
      <c r="J437" t="n">
        <v>294.9</v>
      </c>
      <c r="K437" t="n">
        <v>58.47</v>
      </c>
      <c r="L437" t="n">
        <v>28.5</v>
      </c>
      <c r="M437" t="n">
        <v>20</v>
      </c>
      <c r="N437" t="n">
        <v>82.92</v>
      </c>
      <c r="O437" t="n">
        <v>36604.77</v>
      </c>
      <c r="P437" t="n">
        <v>816.42</v>
      </c>
      <c r="Q437" t="n">
        <v>1367.25</v>
      </c>
      <c r="R437" t="n">
        <v>126.06</v>
      </c>
      <c r="S437" t="n">
        <v>104.26</v>
      </c>
      <c r="T437" t="n">
        <v>9974.469999999999</v>
      </c>
      <c r="U437" t="n">
        <v>0.83</v>
      </c>
      <c r="V437" t="n">
        <v>0.9</v>
      </c>
      <c r="W437" t="n">
        <v>20.68</v>
      </c>
      <c r="X437" t="n">
        <v>0.6</v>
      </c>
      <c r="Y437" t="n">
        <v>1</v>
      </c>
      <c r="Z437" t="n">
        <v>10</v>
      </c>
    </row>
    <row r="438">
      <c r="A438" t="n">
        <v>111</v>
      </c>
      <c r="B438" t="n">
        <v>125</v>
      </c>
      <c r="C438" t="inlineStr">
        <is>
          <t xml:space="preserve">CONCLUIDO	</t>
        </is>
      </c>
      <c r="D438" t="n">
        <v>1.7554</v>
      </c>
      <c r="E438" t="n">
        <v>56.97</v>
      </c>
      <c r="F438" t="n">
        <v>53.17</v>
      </c>
      <c r="G438" t="n">
        <v>145.01</v>
      </c>
      <c r="H438" t="n">
        <v>1.73</v>
      </c>
      <c r="I438" t="n">
        <v>22</v>
      </c>
      <c r="J438" t="n">
        <v>295.41</v>
      </c>
      <c r="K438" t="n">
        <v>58.47</v>
      </c>
      <c r="L438" t="n">
        <v>28.75</v>
      </c>
      <c r="M438" t="n">
        <v>20</v>
      </c>
      <c r="N438" t="n">
        <v>83.19</v>
      </c>
      <c r="O438" t="n">
        <v>36668.57</v>
      </c>
      <c r="P438" t="n">
        <v>816.1</v>
      </c>
      <c r="Q438" t="n">
        <v>1367.28</v>
      </c>
      <c r="R438" t="n">
        <v>125.94</v>
      </c>
      <c r="S438" t="n">
        <v>104.26</v>
      </c>
      <c r="T438" t="n">
        <v>9915.360000000001</v>
      </c>
      <c r="U438" t="n">
        <v>0.83</v>
      </c>
      <c r="V438" t="n">
        <v>0.9</v>
      </c>
      <c r="W438" t="n">
        <v>20.67</v>
      </c>
      <c r="X438" t="n">
        <v>0.59</v>
      </c>
      <c r="Y438" t="n">
        <v>1</v>
      </c>
      <c r="Z438" t="n">
        <v>10</v>
      </c>
    </row>
    <row r="439">
      <c r="A439" t="n">
        <v>112</v>
      </c>
      <c r="B439" t="n">
        <v>125</v>
      </c>
      <c r="C439" t="inlineStr">
        <is>
          <t xml:space="preserve">CONCLUIDO	</t>
        </is>
      </c>
      <c r="D439" t="n">
        <v>1.7551</v>
      </c>
      <c r="E439" t="n">
        <v>56.98</v>
      </c>
      <c r="F439" t="n">
        <v>53.18</v>
      </c>
      <c r="G439" t="n">
        <v>145.04</v>
      </c>
      <c r="H439" t="n">
        <v>1.75</v>
      </c>
      <c r="I439" t="n">
        <v>22</v>
      </c>
      <c r="J439" t="n">
        <v>295.93</v>
      </c>
      <c r="K439" t="n">
        <v>58.47</v>
      </c>
      <c r="L439" t="n">
        <v>29</v>
      </c>
      <c r="M439" t="n">
        <v>20</v>
      </c>
      <c r="N439" t="n">
        <v>83.45999999999999</v>
      </c>
      <c r="O439" t="n">
        <v>36732.47</v>
      </c>
      <c r="P439" t="n">
        <v>814.92</v>
      </c>
      <c r="Q439" t="n">
        <v>1367.18</v>
      </c>
      <c r="R439" t="n">
        <v>126.34</v>
      </c>
      <c r="S439" t="n">
        <v>104.26</v>
      </c>
      <c r="T439" t="n">
        <v>10114.17</v>
      </c>
      <c r="U439" t="n">
        <v>0.83</v>
      </c>
      <c r="V439" t="n">
        <v>0.9</v>
      </c>
      <c r="W439" t="n">
        <v>20.68</v>
      </c>
      <c r="X439" t="n">
        <v>0.6</v>
      </c>
      <c r="Y439" t="n">
        <v>1</v>
      </c>
      <c r="Z439" t="n">
        <v>10</v>
      </c>
    </row>
    <row r="440">
      <c r="A440" t="n">
        <v>113</v>
      </c>
      <c r="B440" t="n">
        <v>125</v>
      </c>
      <c r="C440" t="inlineStr">
        <is>
          <t xml:space="preserve">CONCLUIDO	</t>
        </is>
      </c>
      <c r="D440" t="n">
        <v>1.7574</v>
      </c>
      <c r="E440" t="n">
        <v>56.9</v>
      </c>
      <c r="F440" t="n">
        <v>53.15</v>
      </c>
      <c r="G440" t="n">
        <v>151.86</v>
      </c>
      <c r="H440" t="n">
        <v>1.76</v>
      </c>
      <c r="I440" t="n">
        <v>21</v>
      </c>
      <c r="J440" t="n">
        <v>296.45</v>
      </c>
      <c r="K440" t="n">
        <v>58.47</v>
      </c>
      <c r="L440" t="n">
        <v>29.25</v>
      </c>
      <c r="M440" t="n">
        <v>19</v>
      </c>
      <c r="N440" t="n">
        <v>83.73</v>
      </c>
      <c r="O440" t="n">
        <v>36796.49</v>
      </c>
      <c r="P440" t="n">
        <v>813.9400000000001</v>
      </c>
      <c r="Q440" t="n">
        <v>1367.15</v>
      </c>
      <c r="R440" t="n">
        <v>125.36</v>
      </c>
      <c r="S440" t="n">
        <v>104.26</v>
      </c>
      <c r="T440" t="n">
        <v>9631.129999999999</v>
      </c>
      <c r="U440" t="n">
        <v>0.83</v>
      </c>
      <c r="V440" t="n">
        <v>0.9</v>
      </c>
      <c r="W440" t="n">
        <v>20.68</v>
      </c>
      <c r="X440" t="n">
        <v>0.58</v>
      </c>
      <c r="Y440" t="n">
        <v>1</v>
      </c>
      <c r="Z440" t="n">
        <v>10</v>
      </c>
    </row>
    <row r="441">
      <c r="A441" t="n">
        <v>114</v>
      </c>
      <c r="B441" t="n">
        <v>125</v>
      </c>
      <c r="C441" t="inlineStr">
        <is>
          <t xml:space="preserve">CONCLUIDO	</t>
        </is>
      </c>
      <c r="D441" t="n">
        <v>1.7578</v>
      </c>
      <c r="E441" t="n">
        <v>56.89</v>
      </c>
      <c r="F441" t="n">
        <v>53.14</v>
      </c>
      <c r="G441" t="n">
        <v>151.83</v>
      </c>
      <c r="H441" t="n">
        <v>1.77</v>
      </c>
      <c r="I441" t="n">
        <v>21</v>
      </c>
      <c r="J441" t="n">
        <v>296.97</v>
      </c>
      <c r="K441" t="n">
        <v>58.47</v>
      </c>
      <c r="L441" t="n">
        <v>29.5</v>
      </c>
      <c r="M441" t="n">
        <v>19</v>
      </c>
      <c r="N441" t="n">
        <v>84</v>
      </c>
      <c r="O441" t="n">
        <v>36860.62</v>
      </c>
      <c r="P441" t="n">
        <v>813.61</v>
      </c>
      <c r="Q441" t="n">
        <v>1367.19</v>
      </c>
      <c r="R441" t="n">
        <v>124.8</v>
      </c>
      <c r="S441" t="n">
        <v>104.26</v>
      </c>
      <c r="T441" t="n">
        <v>9351.030000000001</v>
      </c>
      <c r="U441" t="n">
        <v>0.84</v>
      </c>
      <c r="V441" t="n">
        <v>0.9</v>
      </c>
      <c r="W441" t="n">
        <v>20.68</v>
      </c>
      <c r="X441" t="n">
        <v>0.5600000000000001</v>
      </c>
      <c r="Y441" t="n">
        <v>1</v>
      </c>
      <c r="Z441" t="n">
        <v>10</v>
      </c>
    </row>
    <row r="442">
      <c r="A442" t="n">
        <v>115</v>
      </c>
      <c r="B442" t="n">
        <v>125</v>
      </c>
      <c r="C442" t="inlineStr">
        <is>
          <t xml:space="preserve">CONCLUIDO	</t>
        </is>
      </c>
      <c r="D442" t="n">
        <v>1.7579</v>
      </c>
      <c r="E442" t="n">
        <v>56.89</v>
      </c>
      <c r="F442" t="n">
        <v>53.14</v>
      </c>
      <c r="G442" t="n">
        <v>151.82</v>
      </c>
      <c r="H442" t="n">
        <v>1.78</v>
      </c>
      <c r="I442" t="n">
        <v>21</v>
      </c>
      <c r="J442" t="n">
        <v>297.49</v>
      </c>
      <c r="K442" t="n">
        <v>58.47</v>
      </c>
      <c r="L442" t="n">
        <v>29.75</v>
      </c>
      <c r="M442" t="n">
        <v>19</v>
      </c>
      <c r="N442" t="n">
        <v>84.27</v>
      </c>
      <c r="O442" t="n">
        <v>36924.87</v>
      </c>
      <c r="P442" t="n">
        <v>814.46</v>
      </c>
      <c r="Q442" t="n">
        <v>1367.18</v>
      </c>
      <c r="R442" t="n">
        <v>124.71</v>
      </c>
      <c r="S442" t="n">
        <v>104.26</v>
      </c>
      <c r="T442" t="n">
        <v>9303.860000000001</v>
      </c>
      <c r="U442" t="n">
        <v>0.84</v>
      </c>
      <c r="V442" t="n">
        <v>0.9</v>
      </c>
      <c r="W442" t="n">
        <v>20.68</v>
      </c>
      <c r="X442" t="n">
        <v>0.5600000000000001</v>
      </c>
      <c r="Y442" t="n">
        <v>1</v>
      </c>
      <c r="Z442" t="n">
        <v>10</v>
      </c>
    </row>
    <row r="443">
      <c r="A443" t="n">
        <v>116</v>
      </c>
      <c r="B443" t="n">
        <v>125</v>
      </c>
      <c r="C443" t="inlineStr">
        <is>
          <t xml:space="preserve">CONCLUIDO	</t>
        </is>
      </c>
      <c r="D443" t="n">
        <v>1.7576</v>
      </c>
      <c r="E443" t="n">
        <v>56.9</v>
      </c>
      <c r="F443" t="n">
        <v>53.15</v>
      </c>
      <c r="G443" t="n">
        <v>151.85</v>
      </c>
      <c r="H443" t="n">
        <v>1.79</v>
      </c>
      <c r="I443" t="n">
        <v>21</v>
      </c>
      <c r="J443" t="n">
        <v>298.01</v>
      </c>
      <c r="K443" t="n">
        <v>58.47</v>
      </c>
      <c r="L443" t="n">
        <v>30</v>
      </c>
      <c r="M443" t="n">
        <v>19</v>
      </c>
      <c r="N443" t="n">
        <v>84.54000000000001</v>
      </c>
      <c r="O443" t="n">
        <v>36989.23</v>
      </c>
      <c r="P443" t="n">
        <v>813.5700000000001</v>
      </c>
      <c r="Q443" t="n">
        <v>1367.16</v>
      </c>
      <c r="R443" t="n">
        <v>125.05</v>
      </c>
      <c r="S443" t="n">
        <v>104.26</v>
      </c>
      <c r="T443" t="n">
        <v>9476.440000000001</v>
      </c>
      <c r="U443" t="n">
        <v>0.83</v>
      </c>
      <c r="V443" t="n">
        <v>0.9</v>
      </c>
      <c r="W443" t="n">
        <v>20.68</v>
      </c>
      <c r="X443" t="n">
        <v>0.57</v>
      </c>
      <c r="Y443" t="n">
        <v>1</v>
      </c>
      <c r="Z443" t="n">
        <v>10</v>
      </c>
    </row>
    <row r="444">
      <c r="A444" t="n">
        <v>117</v>
      </c>
      <c r="B444" t="n">
        <v>125</v>
      </c>
      <c r="C444" t="inlineStr">
        <is>
          <t xml:space="preserve">CONCLUIDO	</t>
        </is>
      </c>
      <c r="D444" t="n">
        <v>1.7576</v>
      </c>
      <c r="E444" t="n">
        <v>56.9</v>
      </c>
      <c r="F444" t="n">
        <v>53.15</v>
      </c>
      <c r="G444" t="n">
        <v>151.85</v>
      </c>
      <c r="H444" t="n">
        <v>1.8</v>
      </c>
      <c r="I444" t="n">
        <v>21</v>
      </c>
      <c r="J444" t="n">
        <v>298.54</v>
      </c>
      <c r="K444" t="n">
        <v>58.47</v>
      </c>
      <c r="L444" t="n">
        <v>30.25</v>
      </c>
      <c r="M444" t="n">
        <v>19</v>
      </c>
      <c r="N444" t="n">
        <v>84.81</v>
      </c>
      <c r="O444" t="n">
        <v>37053.7</v>
      </c>
      <c r="P444" t="n">
        <v>812.54</v>
      </c>
      <c r="Q444" t="n">
        <v>1367.22</v>
      </c>
      <c r="R444" t="n">
        <v>125.04</v>
      </c>
      <c r="S444" t="n">
        <v>104.26</v>
      </c>
      <c r="T444" t="n">
        <v>9470.870000000001</v>
      </c>
      <c r="U444" t="n">
        <v>0.83</v>
      </c>
      <c r="V444" t="n">
        <v>0.9</v>
      </c>
      <c r="W444" t="n">
        <v>20.68</v>
      </c>
      <c r="X444" t="n">
        <v>0.57</v>
      </c>
      <c r="Y444" t="n">
        <v>1</v>
      </c>
      <c r="Z444" t="n">
        <v>10</v>
      </c>
    </row>
    <row r="445">
      <c r="A445" t="n">
        <v>118</v>
      </c>
      <c r="B445" t="n">
        <v>125</v>
      </c>
      <c r="C445" t="inlineStr">
        <is>
          <t xml:space="preserve">CONCLUIDO	</t>
        </is>
      </c>
      <c r="D445" t="n">
        <v>1.7602</v>
      </c>
      <c r="E445" t="n">
        <v>56.81</v>
      </c>
      <c r="F445" t="n">
        <v>53.11</v>
      </c>
      <c r="G445" t="n">
        <v>159.33</v>
      </c>
      <c r="H445" t="n">
        <v>1.82</v>
      </c>
      <c r="I445" t="n">
        <v>20</v>
      </c>
      <c r="J445" t="n">
        <v>299.06</v>
      </c>
      <c r="K445" t="n">
        <v>58.47</v>
      </c>
      <c r="L445" t="n">
        <v>30.5</v>
      </c>
      <c r="M445" t="n">
        <v>18</v>
      </c>
      <c r="N445" t="n">
        <v>85.09</v>
      </c>
      <c r="O445" t="n">
        <v>37118.29</v>
      </c>
      <c r="P445" t="n">
        <v>809.86</v>
      </c>
      <c r="Q445" t="n">
        <v>1367.23</v>
      </c>
      <c r="R445" t="n">
        <v>123.86</v>
      </c>
      <c r="S445" t="n">
        <v>104.26</v>
      </c>
      <c r="T445" t="n">
        <v>8885.41</v>
      </c>
      <c r="U445" t="n">
        <v>0.84</v>
      </c>
      <c r="V445" t="n">
        <v>0.9</v>
      </c>
      <c r="W445" t="n">
        <v>20.68</v>
      </c>
      <c r="X445" t="n">
        <v>0.53</v>
      </c>
      <c r="Y445" t="n">
        <v>1</v>
      </c>
      <c r="Z445" t="n">
        <v>10</v>
      </c>
    </row>
    <row r="446">
      <c r="A446" t="n">
        <v>119</v>
      </c>
      <c r="B446" t="n">
        <v>125</v>
      </c>
      <c r="C446" t="inlineStr">
        <is>
          <t xml:space="preserve">CONCLUIDO	</t>
        </is>
      </c>
      <c r="D446" t="n">
        <v>1.7604</v>
      </c>
      <c r="E446" t="n">
        <v>56.8</v>
      </c>
      <c r="F446" t="n">
        <v>53.1</v>
      </c>
      <c r="G446" t="n">
        <v>159.31</v>
      </c>
      <c r="H446" t="n">
        <v>1.83</v>
      </c>
      <c r="I446" t="n">
        <v>20</v>
      </c>
      <c r="J446" t="n">
        <v>299.59</v>
      </c>
      <c r="K446" t="n">
        <v>58.47</v>
      </c>
      <c r="L446" t="n">
        <v>30.75</v>
      </c>
      <c r="M446" t="n">
        <v>18</v>
      </c>
      <c r="N446" t="n">
        <v>85.36</v>
      </c>
      <c r="O446" t="n">
        <v>37183.12</v>
      </c>
      <c r="P446" t="n">
        <v>811.46</v>
      </c>
      <c r="Q446" t="n">
        <v>1367.19</v>
      </c>
      <c r="R446" t="n">
        <v>123.7</v>
      </c>
      <c r="S446" t="n">
        <v>104.26</v>
      </c>
      <c r="T446" t="n">
        <v>8807.27</v>
      </c>
      <c r="U446" t="n">
        <v>0.84</v>
      </c>
      <c r="V446" t="n">
        <v>0.9</v>
      </c>
      <c r="W446" t="n">
        <v>20.67</v>
      </c>
      <c r="X446" t="n">
        <v>0.53</v>
      </c>
      <c r="Y446" t="n">
        <v>1</v>
      </c>
      <c r="Z446" t="n">
        <v>10</v>
      </c>
    </row>
    <row r="447">
      <c r="A447" t="n">
        <v>120</v>
      </c>
      <c r="B447" t="n">
        <v>125</v>
      </c>
      <c r="C447" t="inlineStr">
        <is>
          <t xml:space="preserve">CONCLUIDO	</t>
        </is>
      </c>
      <c r="D447" t="n">
        <v>1.7602</v>
      </c>
      <c r="E447" t="n">
        <v>56.81</v>
      </c>
      <c r="F447" t="n">
        <v>53.11</v>
      </c>
      <c r="G447" t="n">
        <v>159.33</v>
      </c>
      <c r="H447" t="n">
        <v>1.84</v>
      </c>
      <c r="I447" t="n">
        <v>20</v>
      </c>
      <c r="J447" t="n">
        <v>300.11</v>
      </c>
      <c r="K447" t="n">
        <v>58.47</v>
      </c>
      <c r="L447" t="n">
        <v>31</v>
      </c>
      <c r="M447" t="n">
        <v>18</v>
      </c>
      <c r="N447" t="n">
        <v>85.64</v>
      </c>
      <c r="O447" t="n">
        <v>37247.94</v>
      </c>
      <c r="P447" t="n">
        <v>813.08</v>
      </c>
      <c r="Q447" t="n">
        <v>1367.15</v>
      </c>
      <c r="R447" t="n">
        <v>123.77</v>
      </c>
      <c r="S447" t="n">
        <v>104.26</v>
      </c>
      <c r="T447" t="n">
        <v>8841.940000000001</v>
      </c>
      <c r="U447" t="n">
        <v>0.84</v>
      </c>
      <c r="V447" t="n">
        <v>0.9</v>
      </c>
      <c r="W447" t="n">
        <v>20.68</v>
      </c>
      <c r="X447" t="n">
        <v>0.53</v>
      </c>
      <c r="Y447" t="n">
        <v>1</v>
      </c>
      <c r="Z447" t="n">
        <v>10</v>
      </c>
    </row>
    <row r="448">
      <c r="A448" t="n">
        <v>121</v>
      </c>
      <c r="B448" t="n">
        <v>125</v>
      </c>
      <c r="C448" t="inlineStr">
        <is>
          <t xml:space="preserve">CONCLUIDO	</t>
        </is>
      </c>
      <c r="D448" t="n">
        <v>1.7604</v>
      </c>
      <c r="E448" t="n">
        <v>56.8</v>
      </c>
      <c r="F448" t="n">
        <v>53.1</v>
      </c>
      <c r="G448" t="n">
        <v>159.31</v>
      </c>
      <c r="H448" t="n">
        <v>1.85</v>
      </c>
      <c r="I448" t="n">
        <v>20</v>
      </c>
      <c r="J448" t="n">
        <v>300.64</v>
      </c>
      <c r="K448" t="n">
        <v>58.47</v>
      </c>
      <c r="L448" t="n">
        <v>31.25</v>
      </c>
      <c r="M448" t="n">
        <v>18</v>
      </c>
      <c r="N448" t="n">
        <v>85.91</v>
      </c>
      <c r="O448" t="n">
        <v>37312.88</v>
      </c>
      <c r="P448" t="n">
        <v>813.41</v>
      </c>
      <c r="Q448" t="n">
        <v>1367.16</v>
      </c>
      <c r="R448" t="n">
        <v>123.78</v>
      </c>
      <c r="S448" t="n">
        <v>104.26</v>
      </c>
      <c r="T448" t="n">
        <v>8847.99</v>
      </c>
      <c r="U448" t="n">
        <v>0.84</v>
      </c>
      <c r="V448" t="n">
        <v>0.9</v>
      </c>
      <c r="W448" t="n">
        <v>20.67</v>
      </c>
      <c r="X448" t="n">
        <v>0.53</v>
      </c>
      <c r="Y448" t="n">
        <v>1</v>
      </c>
      <c r="Z448" t="n">
        <v>10</v>
      </c>
    </row>
    <row r="449">
      <c r="A449" t="n">
        <v>122</v>
      </c>
      <c r="B449" t="n">
        <v>125</v>
      </c>
      <c r="C449" t="inlineStr">
        <is>
          <t xml:space="preserve">CONCLUIDO	</t>
        </is>
      </c>
      <c r="D449" t="n">
        <v>1.7599</v>
      </c>
      <c r="E449" t="n">
        <v>56.82</v>
      </c>
      <c r="F449" t="n">
        <v>53.12</v>
      </c>
      <c r="G449" t="n">
        <v>159.36</v>
      </c>
      <c r="H449" t="n">
        <v>1.86</v>
      </c>
      <c r="I449" t="n">
        <v>20</v>
      </c>
      <c r="J449" t="n">
        <v>301.17</v>
      </c>
      <c r="K449" t="n">
        <v>58.47</v>
      </c>
      <c r="L449" t="n">
        <v>31.5</v>
      </c>
      <c r="M449" t="n">
        <v>18</v>
      </c>
      <c r="N449" t="n">
        <v>86.19</v>
      </c>
      <c r="O449" t="n">
        <v>37377.94</v>
      </c>
      <c r="P449" t="n">
        <v>812.9</v>
      </c>
      <c r="Q449" t="n">
        <v>1367.28</v>
      </c>
      <c r="R449" t="n">
        <v>124.15</v>
      </c>
      <c r="S449" t="n">
        <v>104.26</v>
      </c>
      <c r="T449" t="n">
        <v>9031.65</v>
      </c>
      <c r="U449" t="n">
        <v>0.84</v>
      </c>
      <c r="V449" t="n">
        <v>0.9</v>
      </c>
      <c r="W449" t="n">
        <v>20.67</v>
      </c>
      <c r="X449" t="n">
        <v>0.54</v>
      </c>
      <c r="Y449" t="n">
        <v>1</v>
      </c>
      <c r="Z449" t="n">
        <v>10</v>
      </c>
    </row>
    <row r="450">
      <c r="A450" t="n">
        <v>123</v>
      </c>
      <c r="B450" t="n">
        <v>125</v>
      </c>
      <c r="C450" t="inlineStr">
        <is>
          <t xml:space="preserve">CONCLUIDO	</t>
        </is>
      </c>
      <c r="D450" t="n">
        <v>1.7599</v>
      </c>
      <c r="E450" t="n">
        <v>56.82</v>
      </c>
      <c r="F450" t="n">
        <v>53.12</v>
      </c>
      <c r="G450" t="n">
        <v>159.36</v>
      </c>
      <c r="H450" t="n">
        <v>1.87</v>
      </c>
      <c r="I450" t="n">
        <v>20</v>
      </c>
      <c r="J450" t="n">
        <v>301.69</v>
      </c>
      <c r="K450" t="n">
        <v>58.47</v>
      </c>
      <c r="L450" t="n">
        <v>31.75</v>
      </c>
      <c r="M450" t="n">
        <v>18</v>
      </c>
      <c r="N450" t="n">
        <v>86.47</v>
      </c>
      <c r="O450" t="n">
        <v>37443.11</v>
      </c>
      <c r="P450" t="n">
        <v>811.99</v>
      </c>
      <c r="Q450" t="n">
        <v>1367.2</v>
      </c>
      <c r="R450" t="n">
        <v>124.15</v>
      </c>
      <c r="S450" t="n">
        <v>104.26</v>
      </c>
      <c r="T450" t="n">
        <v>9031.26</v>
      </c>
      <c r="U450" t="n">
        <v>0.84</v>
      </c>
      <c r="V450" t="n">
        <v>0.9</v>
      </c>
      <c r="W450" t="n">
        <v>20.68</v>
      </c>
      <c r="X450" t="n">
        <v>0.54</v>
      </c>
      <c r="Y450" t="n">
        <v>1</v>
      </c>
      <c r="Z450" t="n">
        <v>10</v>
      </c>
    </row>
    <row r="451">
      <c r="A451" t="n">
        <v>124</v>
      </c>
      <c r="B451" t="n">
        <v>125</v>
      </c>
      <c r="C451" t="inlineStr">
        <is>
          <t xml:space="preserve">CONCLUIDO	</t>
        </is>
      </c>
      <c r="D451" t="n">
        <v>1.7595</v>
      </c>
      <c r="E451" t="n">
        <v>56.83</v>
      </c>
      <c r="F451" t="n">
        <v>53.13</v>
      </c>
      <c r="G451" t="n">
        <v>159.4</v>
      </c>
      <c r="H451" t="n">
        <v>1.89</v>
      </c>
      <c r="I451" t="n">
        <v>20</v>
      </c>
      <c r="J451" t="n">
        <v>302.22</v>
      </c>
      <c r="K451" t="n">
        <v>58.47</v>
      </c>
      <c r="L451" t="n">
        <v>32</v>
      </c>
      <c r="M451" t="n">
        <v>18</v>
      </c>
      <c r="N451" t="n">
        <v>86.75</v>
      </c>
      <c r="O451" t="n">
        <v>37508.41</v>
      </c>
      <c r="P451" t="n">
        <v>809.16</v>
      </c>
      <c r="Q451" t="n">
        <v>1367.22</v>
      </c>
      <c r="R451" t="n">
        <v>124.54</v>
      </c>
      <c r="S451" t="n">
        <v>104.26</v>
      </c>
      <c r="T451" t="n">
        <v>9224.08</v>
      </c>
      <c r="U451" t="n">
        <v>0.84</v>
      </c>
      <c r="V451" t="n">
        <v>0.9</v>
      </c>
      <c r="W451" t="n">
        <v>20.68</v>
      </c>
      <c r="X451" t="n">
        <v>0.5600000000000001</v>
      </c>
      <c r="Y451" t="n">
        <v>1</v>
      </c>
      <c r="Z451" t="n">
        <v>10</v>
      </c>
    </row>
    <row r="452">
      <c r="A452" t="n">
        <v>125</v>
      </c>
      <c r="B452" t="n">
        <v>125</v>
      </c>
      <c r="C452" t="inlineStr">
        <is>
          <t xml:space="preserve">CONCLUIDO	</t>
        </is>
      </c>
      <c r="D452" t="n">
        <v>1.7623</v>
      </c>
      <c r="E452" t="n">
        <v>56.74</v>
      </c>
      <c r="F452" t="n">
        <v>53.09</v>
      </c>
      <c r="G452" t="n">
        <v>167.65</v>
      </c>
      <c r="H452" t="n">
        <v>1.9</v>
      </c>
      <c r="I452" t="n">
        <v>19</v>
      </c>
      <c r="J452" t="n">
        <v>302.75</v>
      </c>
      <c r="K452" t="n">
        <v>58.47</v>
      </c>
      <c r="L452" t="n">
        <v>32.25</v>
      </c>
      <c r="M452" t="n">
        <v>17</v>
      </c>
      <c r="N452" t="n">
        <v>87.03</v>
      </c>
      <c r="O452" t="n">
        <v>37573.82</v>
      </c>
      <c r="P452" t="n">
        <v>808.4299999999999</v>
      </c>
      <c r="Q452" t="n">
        <v>1367.18</v>
      </c>
      <c r="R452" t="n">
        <v>123.28</v>
      </c>
      <c r="S452" t="n">
        <v>104.26</v>
      </c>
      <c r="T452" t="n">
        <v>8603.690000000001</v>
      </c>
      <c r="U452" t="n">
        <v>0.85</v>
      </c>
      <c r="V452" t="n">
        <v>0.9</v>
      </c>
      <c r="W452" t="n">
        <v>20.67</v>
      </c>
      <c r="X452" t="n">
        <v>0.51</v>
      </c>
      <c r="Y452" t="n">
        <v>1</v>
      </c>
      <c r="Z452" t="n">
        <v>10</v>
      </c>
    </row>
    <row r="453">
      <c r="A453" t="n">
        <v>126</v>
      </c>
      <c r="B453" t="n">
        <v>125</v>
      </c>
      <c r="C453" t="inlineStr">
        <is>
          <t xml:space="preserve">CONCLUIDO	</t>
        </is>
      </c>
      <c r="D453" t="n">
        <v>1.7623</v>
      </c>
      <c r="E453" t="n">
        <v>56.74</v>
      </c>
      <c r="F453" t="n">
        <v>53.09</v>
      </c>
      <c r="G453" t="n">
        <v>167.65</v>
      </c>
      <c r="H453" t="n">
        <v>1.91</v>
      </c>
      <c r="I453" t="n">
        <v>19</v>
      </c>
      <c r="J453" t="n">
        <v>303.28</v>
      </c>
      <c r="K453" t="n">
        <v>58.47</v>
      </c>
      <c r="L453" t="n">
        <v>32.5</v>
      </c>
      <c r="M453" t="n">
        <v>17</v>
      </c>
      <c r="N453" t="n">
        <v>87.31</v>
      </c>
      <c r="O453" t="n">
        <v>37639.36</v>
      </c>
      <c r="P453" t="n">
        <v>808.89</v>
      </c>
      <c r="Q453" t="n">
        <v>1367.21</v>
      </c>
      <c r="R453" t="n">
        <v>123.32</v>
      </c>
      <c r="S453" t="n">
        <v>104.26</v>
      </c>
      <c r="T453" t="n">
        <v>8622.57</v>
      </c>
      <c r="U453" t="n">
        <v>0.85</v>
      </c>
      <c r="V453" t="n">
        <v>0.9</v>
      </c>
      <c r="W453" t="n">
        <v>20.67</v>
      </c>
      <c r="X453" t="n">
        <v>0.51</v>
      </c>
      <c r="Y453" t="n">
        <v>1</v>
      </c>
      <c r="Z453" t="n">
        <v>10</v>
      </c>
    </row>
    <row r="454">
      <c r="A454" t="n">
        <v>127</v>
      </c>
      <c r="B454" t="n">
        <v>125</v>
      </c>
      <c r="C454" t="inlineStr">
        <is>
          <t xml:space="preserve">CONCLUIDO	</t>
        </is>
      </c>
      <c r="D454" t="n">
        <v>1.762</v>
      </c>
      <c r="E454" t="n">
        <v>56.75</v>
      </c>
      <c r="F454" t="n">
        <v>53.1</v>
      </c>
      <c r="G454" t="n">
        <v>167.69</v>
      </c>
      <c r="H454" t="n">
        <v>1.92</v>
      </c>
      <c r="I454" t="n">
        <v>19</v>
      </c>
      <c r="J454" t="n">
        <v>303.82</v>
      </c>
      <c r="K454" t="n">
        <v>58.47</v>
      </c>
      <c r="L454" t="n">
        <v>32.75</v>
      </c>
      <c r="M454" t="n">
        <v>17</v>
      </c>
      <c r="N454" t="n">
        <v>87.59</v>
      </c>
      <c r="O454" t="n">
        <v>37705.01</v>
      </c>
      <c r="P454" t="n">
        <v>809.26</v>
      </c>
      <c r="Q454" t="n">
        <v>1367.24</v>
      </c>
      <c r="R454" t="n">
        <v>123.67</v>
      </c>
      <c r="S454" t="n">
        <v>104.26</v>
      </c>
      <c r="T454" t="n">
        <v>8797.4</v>
      </c>
      <c r="U454" t="n">
        <v>0.84</v>
      </c>
      <c r="V454" t="n">
        <v>0.9</v>
      </c>
      <c r="W454" t="n">
        <v>20.67</v>
      </c>
      <c r="X454" t="n">
        <v>0.52</v>
      </c>
      <c r="Y454" t="n">
        <v>1</v>
      </c>
      <c r="Z454" t="n">
        <v>10</v>
      </c>
    </row>
    <row r="455">
      <c r="A455" t="n">
        <v>128</v>
      </c>
      <c r="B455" t="n">
        <v>125</v>
      </c>
      <c r="C455" t="inlineStr">
        <is>
          <t xml:space="preserve">CONCLUIDO	</t>
        </is>
      </c>
      <c r="D455" t="n">
        <v>1.7624</v>
      </c>
      <c r="E455" t="n">
        <v>56.74</v>
      </c>
      <c r="F455" t="n">
        <v>53.09</v>
      </c>
      <c r="G455" t="n">
        <v>167.64</v>
      </c>
      <c r="H455" t="n">
        <v>1.93</v>
      </c>
      <c r="I455" t="n">
        <v>19</v>
      </c>
      <c r="J455" t="n">
        <v>304.35</v>
      </c>
      <c r="K455" t="n">
        <v>58.47</v>
      </c>
      <c r="L455" t="n">
        <v>33</v>
      </c>
      <c r="M455" t="n">
        <v>17</v>
      </c>
      <c r="N455" t="n">
        <v>87.88</v>
      </c>
      <c r="O455" t="n">
        <v>37770.79</v>
      </c>
      <c r="P455" t="n">
        <v>808.87</v>
      </c>
      <c r="Q455" t="n">
        <v>1367.2</v>
      </c>
      <c r="R455" t="n">
        <v>123.04</v>
      </c>
      <c r="S455" t="n">
        <v>104.26</v>
      </c>
      <c r="T455" t="n">
        <v>8481.110000000001</v>
      </c>
      <c r="U455" t="n">
        <v>0.85</v>
      </c>
      <c r="V455" t="n">
        <v>0.9</v>
      </c>
      <c r="W455" t="n">
        <v>20.68</v>
      </c>
      <c r="X455" t="n">
        <v>0.51</v>
      </c>
      <c r="Y455" t="n">
        <v>1</v>
      </c>
      <c r="Z455" t="n">
        <v>10</v>
      </c>
    </row>
    <row r="456">
      <c r="A456" t="n">
        <v>129</v>
      </c>
      <c r="B456" t="n">
        <v>125</v>
      </c>
      <c r="C456" t="inlineStr">
        <is>
          <t xml:space="preserve">CONCLUIDO	</t>
        </is>
      </c>
      <c r="D456" t="n">
        <v>1.7624</v>
      </c>
      <c r="E456" t="n">
        <v>56.74</v>
      </c>
      <c r="F456" t="n">
        <v>53.09</v>
      </c>
      <c r="G456" t="n">
        <v>167.64</v>
      </c>
      <c r="H456" t="n">
        <v>1.94</v>
      </c>
      <c r="I456" t="n">
        <v>19</v>
      </c>
      <c r="J456" t="n">
        <v>304.88</v>
      </c>
      <c r="K456" t="n">
        <v>58.47</v>
      </c>
      <c r="L456" t="n">
        <v>33.25</v>
      </c>
      <c r="M456" t="n">
        <v>17</v>
      </c>
      <c r="N456" t="n">
        <v>88.16</v>
      </c>
      <c r="O456" t="n">
        <v>37836.69</v>
      </c>
      <c r="P456" t="n">
        <v>808.1900000000001</v>
      </c>
      <c r="Q456" t="n">
        <v>1367.13</v>
      </c>
      <c r="R456" t="n">
        <v>123.07</v>
      </c>
      <c r="S456" t="n">
        <v>104.26</v>
      </c>
      <c r="T456" t="n">
        <v>8497.18</v>
      </c>
      <c r="U456" t="n">
        <v>0.85</v>
      </c>
      <c r="V456" t="n">
        <v>0.9</v>
      </c>
      <c r="W456" t="n">
        <v>20.68</v>
      </c>
      <c r="X456" t="n">
        <v>0.51</v>
      </c>
      <c r="Y456" t="n">
        <v>1</v>
      </c>
      <c r="Z456" t="n">
        <v>10</v>
      </c>
    </row>
    <row r="457">
      <c r="A457" t="n">
        <v>130</v>
      </c>
      <c r="B457" t="n">
        <v>125</v>
      </c>
      <c r="C457" t="inlineStr">
        <is>
          <t xml:space="preserve">CONCLUIDO	</t>
        </is>
      </c>
      <c r="D457" t="n">
        <v>1.7622</v>
      </c>
      <c r="E457" t="n">
        <v>56.75</v>
      </c>
      <c r="F457" t="n">
        <v>53.09</v>
      </c>
      <c r="G457" t="n">
        <v>167.66</v>
      </c>
      <c r="H457" t="n">
        <v>1.95</v>
      </c>
      <c r="I457" t="n">
        <v>19</v>
      </c>
      <c r="J457" t="n">
        <v>305.42</v>
      </c>
      <c r="K457" t="n">
        <v>58.47</v>
      </c>
      <c r="L457" t="n">
        <v>33.5</v>
      </c>
      <c r="M457" t="n">
        <v>17</v>
      </c>
      <c r="N457" t="n">
        <v>88.45</v>
      </c>
      <c r="O457" t="n">
        <v>37902.71</v>
      </c>
      <c r="P457" t="n">
        <v>808.08</v>
      </c>
      <c r="Q457" t="n">
        <v>1367.2</v>
      </c>
      <c r="R457" t="n">
        <v>123.28</v>
      </c>
      <c r="S457" t="n">
        <v>104.26</v>
      </c>
      <c r="T457" t="n">
        <v>8598.85</v>
      </c>
      <c r="U457" t="n">
        <v>0.85</v>
      </c>
      <c r="V457" t="n">
        <v>0.9</v>
      </c>
      <c r="W457" t="n">
        <v>20.68</v>
      </c>
      <c r="X457" t="n">
        <v>0.52</v>
      </c>
      <c r="Y457" t="n">
        <v>1</v>
      </c>
      <c r="Z457" t="n">
        <v>10</v>
      </c>
    </row>
    <row r="458">
      <c r="A458" t="n">
        <v>131</v>
      </c>
      <c r="B458" t="n">
        <v>125</v>
      </c>
      <c r="C458" t="inlineStr">
        <is>
          <t xml:space="preserve">CONCLUIDO	</t>
        </is>
      </c>
      <c r="D458" t="n">
        <v>1.7622</v>
      </c>
      <c r="E458" t="n">
        <v>56.75</v>
      </c>
      <c r="F458" t="n">
        <v>53.09</v>
      </c>
      <c r="G458" t="n">
        <v>167.66</v>
      </c>
      <c r="H458" t="n">
        <v>1.97</v>
      </c>
      <c r="I458" t="n">
        <v>19</v>
      </c>
      <c r="J458" t="n">
        <v>305.96</v>
      </c>
      <c r="K458" t="n">
        <v>58.47</v>
      </c>
      <c r="L458" t="n">
        <v>33.75</v>
      </c>
      <c r="M458" t="n">
        <v>17</v>
      </c>
      <c r="N458" t="n">
        <v>88.73</v>
      </c>
      <c r="O458" t="n">
        <v>37968.85</v>
      </c>
      <c r="P458" t="n">
        <v>806.83</v>
      </c>
      <c r="Q458" t="n">
        <v>1367.24</v>
      </c>
      <c r="R458" t="n">
        <v>123.3</v>
      </c>
      <c r="S458" t="n">
        <v>104.26</v>
      </c>
      <c r="T458" t="n">
        <v>8613.32</v>
      </c>
      <c r="U458" t="n">
        <v>0.85</v>
      </c>
      <c r="V458" t="n">
        <v>0.9</v>
      </c>
      <c r="W458" t="n">
        <v>20.67</v>
      </c>
      <c r="X458" t="n">
        <v>0.52</v>
      </c>
      <c r="Y458" t="n">
        <v>1</v>
      </c>
      <c r="Z458" t="n">
        <v>10</v>
      </c>
    </row>
    <row r="459">
      <c r="A459" t="n">
        <v>132</v>
      </c>
      <c r="B459" t="n">
        <v>125</v>
      </c>
      <c r="C459" t="inlineStr">
        <is>
          <t xml:space="preserve">CONCLUIDO	</t>
        </is>
      </c>
      <c r="D459" t="n">
        <v>1.7652</v>
      </c>
      <c r="E459" t="n">
        <v>56.65</v>
      </c>
      <c r="F459" t="n">
        <v>53.04</v>
      </c>
      <c r="G459" t="n">
        <v>176.82</v>
      </c>
      <c r="H459" t="n">
        <v>1.98</v>
      </c>
      <c r="I459" t="n">
        <v>18</v>
      </c>
      <c r="J459" t="n">
        <v>306.49</v>
      </c>
      <c r="K459" t="n">
        <v>58.47</v>
      </c>
      <c r="L459" t="n">
        <v>34</v>
      </c>
      <c r="M459" t="n">
        <v>16</v>
      </c>
      <c r="N459" t="n">
        <v>89.02</v>
      </c>
      <c r="O459" t="n">
        <v>38035.12</v>
      </c>
      <c r="P459" t="n">
        <v>805.4</v>
      </c>
      <c r="Q459" t="n">
        <v>1367.24</v>
      </c>
      <c r="R459" t="n">
        <v>121.81</v>
      </c>
      <c r="S459" t="n">
        <v>104.26</v>
      </c>
      <c r="T459" t="n">
        <v>7869.94</v>
      </c>
      <c r="U459" t="n">
        <v>0.86</v>
      </c>
      <c r="V459" t="n">
        <v>0.9</v>
      </c>
      <c r="W459" t="n">
        <v>20.67</v>
      </c>
      <c r="X459" t="n">
        <v>0.47</v>
      </c>
      <c r="Y459" t="n">
        <v>1</v>
      </c>
      <c r="Z459" t="n">
        <v>10</v>
      </c>
    </row>
    <row r="460">
      <c r="A460" t="n">
        <v>133</v>
      </c>
      <c r="B460" t="n">
        <v>125</v>
      </c>
      <c r="C460" t="inlineStr">
        <is>
          <t xml:space="preserve">CONCLUIDO	</t>
        </is>
      </c>
      <c r="D460" t="n">
        <v>1.7646</v>
      </c>
      <c r="E460" t="n">
        <v>56.67</v>
      </c>
      <c r="F460" t="n">
        <v>53.06</v>
      </c>
      <c r="G460" t="n">
        <v>176.88</v>
      </c>
      <c r="H460" t="n">
        <v>1.99</v>
      </c>
      <c r="I460" t="n">
        <v>18</v>
      </c>
      <c r="J460" t="n">
        <v>307.03</v>
      </c>
      <c r="K460" t="n">
        <v>58.47</v>
      </c>
      <c r="L460" t="n">
        <v>34.25</v>
      </c>
      <c r="M460" t="n">
        <v>16</v>
      </c>
      <c r="N460" t="n">
        <v>89.31</v>
      </c>
      <c r="O460" t="n">
        <v>38101.52</v>
      </c>
      <c r="P460" t="n">
        <v>806.5599999999999</v>
      </c>
      <c r="Q460" t="n">
        <v>1367.17</v>
      </c>
      <c r="R460" t="n">
        <v>122.34</v>
      </c>
      <c r="S460" t="n">
        <v>104.26</v>
      </c>
      <c r="T460" t="n">
        <v>8136.16</v>
      </c>
      <c r="U460" t="n">
        <v>0.85</v>
      </c>
      <c r="V460" t="n">
        <v>0.9</v>
      </c>
      <c r="W460" t="n">
        <v>20.67</v>
      </c>
      <c r="X460" t="n">
        <v>0.49</v>
      </c>
      <c r="Y460" t="n">
        <v>1</v>
      </c>
      <c r="Z460" t="n">
        <v>10</v>
      </c>
    </row>
    <row r="461">
      <c r="A461" t="n">
        <v>134</v>
      </c>
      <c r="B461" t="n">
        <v>125</v>
      </c>
      <c r="C461" t="inlineStr">
        <is>
          <t xml:space="preserve">CONCLUIDO	</t>
        </is>
      </c>
      <c r="D461" t="n">
        <v>1.7644</v>
      </c>
      <c r="E461" t="n">
        <v>56.68</v>
      </c>
      <c r="F461" t="n">
        <v>53.07</v>
      </c>
      <c r="G461" t="n">
        <v>176.9</v>
      </c>
      <c r="H461" t="n">
        <v>2</v>
      </c>
      <c r="I461" t="n">
        <v>18</v>
      </c>
      <c r="J461" t="n">
        <v>307.57</v>
      </c>
      <c r="K461" t="n">
        <v>58.47</v>
      </c>
      <c r="L461" t="n">
        <v>34.5</v>
      </c>
      <c r="M461" t="n">
        <v>16</v>
      </c>
      <c r="N461" t="n">
        <v>89.59999999999999</v>
      </c>
      <c r="O461" t="n">
        <v>38168.04</v>
      </c>
      <c r="P461" t="n">
        <v>807.38</v>
      </c>
      <c r="Q461" t="n">
        <v>1367.17</v>
      </c>
      <c r="R461" t="n">
        <v>122.78</v>
      </c>
      <c r="S461" t="n">
        <v>104.26</v>
      </c>
      <c r="T461" t="n">
        <v>8357.360000000001</v>
      </c>
      <c r="U461" t="n">
        <v>0.85</v>
      </c>
      <c r="V461" t="n">
        <v>0.9</v>
      </c>
      <c r="W461" t="n">
        <v>20.67</v>
      </c>
      <c r="X461" t="n">
        <v>0.49</v>
      </c>
      <c r="Y461" t="n">
        <v>1</v>
      </c>
      <c r="Z461" t="n">
        <v>10</v>
      </c>
    </row>
    <row r="462">
      <c r="A462" t="n">
        <v>135</v>
      </c>
      <c r="B462" t="n">
        <v>125</v>
      </c>
      <c r="C462" t="inlineStr">
        <is>
          <t xml:space="preserve">CONCLUIDO	</t>
        </is>
      </c>
      <c r="D462" t="n">
        <v>1.7642</v>
      </c>
      <c r="E462" t="n">
        <v>56.68</v>
      </c>
      <c r="F462" t="n">
        <v>53.07</v>
      </c>
      <c r="G462" t="n">
        <v>176.92</v>
      </c>
      <c r="H462" t="n">
        <v>2.01</v>
      </c>
      <c r="I462" t="n">
        <v>18</v>
      </c>
      <c r="J462" t="n">
        <v>308.11</v>
      </c>
      <c r="K462" t="n">
        <v>58.47</v>
      </c>
      <c r="L462" t="n">
        <v>34.75</v>
      </c>
      <c r="M462" t="n">
        <v>16</v>
      </c>
      <c r="N462" t="n">
        <v>89.89</v>
      </c>
      <c r="O462" t="n">
        <v>38234.68</v>
      </c>
      <c r="P462" t="n">
        <v>807.12</v>
      </c>
      <c r="Q462" t="n">
        <v>1367.25</v>
      </c>
      <c r="R462" t="n">
        <v>122.95</v>
      </c>
      <c r="S462" t="n">
        <v>104.26</v>
      </c>
      <c r="T462" t="n">
        <v>8440.459999999999</v>
      </c>
      <c r="U462" t="n">
        <v>0.85</v>
      </c>
      <c r="V462" t="n">
        <v>0.9</v>
      </c>
      <c r="W462" t="n">
        <v>20.67</v>
      </c>
      <c r="X462" t="n">
        <v>0.5</v>
      </c>
      <c r="Y462" t="n">
        <v>1</v>
      </c>
      <c r="Z462" t="n">
        <v>10</v>
      </c>
    </row>
    <row r="463">
      <c r="A463" t="n">
        <v>136</v>
      </c>
      <c r="B463" t="n">
        <v>125</v>
      </c>
      <c r="C463" t="inlineStr">
        <is>
          <t xml:space="preserve">CONCLUIDO	</t>
        </is>
      </c>
      <c r="D463" t="n">
        <v>1.7647</v>
      </c>
      <c r="E463" t="n">
        <v>56.67</v>
      </c>
      <c r="F463" t="n">
        <v>53.06</v>
      </c>
      <c r="G463" t="n">
        <v>176.87</v>
      </c>
      <c r="H463" t="n">
        <v>2.02</v>
      </c>
      <c r="I463" t="n">
        <v>18</v>
      </c>
      <c r="J463" t="n">
        <v>308.65</v>
      </c>
      <c r="K463" t="n">
        <v>58.47</v>
      </c>
      <c r="L463" t="n">
        <v>35</v>
      </c>
      <c r="M463" t="n">
        <v>16</v>
      </c>
      <c r="N463" t="n">
        <v>90.18000000000001</v>
      </c>
      <c r="O463" t="n">
        <v>38301.46</v>
      </c>
      <c r="P463" t="n">
        <v>807.08</v>
      </c>
      <c r="Q463" t="n">
        <v>1367.2</v>
      </c>
      <c r="R463" t="n">
        <v>122.41</v>
      </c>
      <c r="S463" t="n">
        <v>104.26</v>
      </c>
      <c r="T463" t="n">
        <v>8169.03</v>
      </c>
      <c r="U463" t="n">
        <v>0.85</v>
      </c>
      <c r="V463" t="n">
        <v>0.9</v>
      </c>
      <c r="W463" t="n">
        <v>20.67</v>
      </c>
      <c r="X463" t="n">
        <v>0.49</v>
      </c>
      <c r="Y463" t="n">
        <v>1</v>
      </c>
      <c r="Z463" t="n">
        <v>10</v>
      </c>
    </row>
    <row r="464">
      <c r="A464" t="n">
        <v>137</v>
      </c>
      <c r="B464" t="n">
        <v>125</v>
      </c>
      <c r="C464" t="inlineStr">
        <is>
          <t xml:space="preserve">CONCLUIDO	</t>
        </is>
      </c>
      <c r="D464" t="n">
        <v>1.765</v>
      </c>
      <c r="E464" t="n">
        <v>56.66</v>
      </c>
      <c r="F464" t="n">
        <v>53.05</v>
      </c>
      <c r="G464" t="n">
        <v>176.83</v>
      </c>
      <c r="H464" t="n">
        <v>2.03</v>
      </c>
      <c r="I464" t="n">
        <v>18</v>
      </c>
      <c r="J464" t="n">
        <v>309.2</v>
      </c>
      <c r="K464" t="n">
        <v>58.47</v>
      </c>
      <c r="L464" t="n">
        <v>35.25</v>
      </c>
      <c r="M464" t="n">
        <v>16</v>
      </c>
      <c r="N464" t="n">
        <v>90.47</v>
      </c>
      <c r="O464" t="n">
        <v>38368.36</v>
      </c>
      <c r="P464" t="n">
        <v>806</v>
      </c>
      <c r="Q464" t="n">
        <v>1367.17</v>
      </c>
      <c r="R464" t="n">
        <v>121.95</v>
      </c>
      <c r="S464" t="n">
        <v>104.26</v>
      </c>
      <c r="T464" t="n">
        <v>7940.66</v>
      </c>
      <c r="U464" t="n">
        <v>0.85</v>
      </c>
      <c r="V464" t="n">
        <v>0.9</v>
      </c>
      <c r="W464" t="n">
        <v>20.67</v>
      </c>
      <c r="X464" t="n">
        <v>0.47</v>
      </c>
      <c r="Y464" t="n">
        <v>1</v>
      </c>
      <c r="Z464" t="n">
        <v>10</v>
      </c>
    </row>
    <row r="465">
      <c r="A465" t="n">
        <v>138</v>
      </c>
      <c r="B465" t="n">
        <v>125</v>
      </c>
      <c r="C465" t="inlineStr">
        <is>
          <t xml:space="preserve">CONCLUIDO	</t>
        </is>
      </c>
      <c r="D465" t="n">
        <v>1.7645</v>
      </c>
      <c r="E465" t="n">
        <v>56.67</v>
      </c>
      <c r="F465" t="n">
        <v>53.07</v>
      </c>
      <c r="G465" t="n">
        <v>176.88</v>
      </c>
      <c r="H465" t="n">
        <v>2.04</v>
      </c>
      <c r="I465" t="n">
        <v>18</v>
      </c>
      <c r="J465" t="n">
        <v>309.74</v>
      </c>
      <c r="K465" t="n">
        <v>58.47</v>
      </c>
      <c r="L465" t="n">
        <v>35.5</v>
      </c>
      <c r="M465" t="n">
        <v>16</v>
      </c>
      <c r="N465" t="n">
        <v>90.77</v>
      </c>
      <c r="O465" t="n">
        <v>38435.39</v>
      </c>
      <c r="P465" t="n">
        <v>805.47</v>
      </c>
      <c r="Q465" t="n">
        <v>1367.2</v>
      </c>
      <c r="R465" t="n">
        <v>122.39</v>
      </c>
      <c r="S465" t="n">
        <v>104.26</v>
      </c>
      <c r="T465" t="n">
        <v>8162.63</v>
      </c>
      <c r="U465" t="n">
        <v>0.85</v>
      </c>
      <c r="V465" t="n">
        <v>0.9</v>
      </c>
      <c r="W465" t="n">
        <v>20.67</v>
      </c>
      <c r="X465" t="n">
        <v>0.49</v>
      </c>
      <c r="Y465" t="n">
        <v>1</v>
      </c>
      <c r="Z465" t="n">
        <v>10</v>
      </c>
    </row>
    <row r="466">
      <c r="A466" t="n">
        <v>139</v>
      </c>
      <c r="B466" t="n">
        <v>125</v>
      </c>
      <c r="C466" t="inlineStr">
        <is>
          <t xml:space="preserve">CONCLUIDO	</t>
        </is>
      </c>
      <c r="D466" t="n">
        <v>1.7643</v>
      </c>
      <c r="E466" t="n">
        <v>56.68</v>
      </c>
      <c r="F466" t="n">
        <v>53.07</v>
      </c>
      <c r="G466" t="n">
        <v>176.91</v>
      </c>
      <c r="H466" t="n">
        <v>2.05</v>
      </c>
      <c r="I466" t="n">
        <v>18</v>
      </c>
      <c r="J466" t="n">
        <v>310.28</v>
      </c>
      <c r="K466" t="n">
        <v>58.47</v>
      </c>
      <c r="L466" t="n">
        <v>35.75</v>
      </c>
      <c r="M466" t="n">
        <v>16</v>
      </c>
      <c r="N466" t="n">
        <v>91.06</v>
      </c>
      <c r="O466" t="n">
        <v>38502.55</v>
      </c>
      <c r="P466" t="n">
        <v>804.4</v>
      </c>
      <c r="Q466" t="n">
        <v>1367.21</v>
      </c>
      <c r="R466" t="n">
        <v>122.82</v>
      </c>
      <c r="S466" t="n">
        <v>104.26</v>
      </c>
      <c r="T466" t="n">
        <v>8376.17</v>
      </c>
      <c r="U466" t="n">
        <v>0.85</v>
      </c>
      <c r="V466" t="n">
        <v>0.9</v>
      </c>
      <c r="W466" t="n">
        <v>20.67</v>
      </c>
      <c r="X466" t="n">
        <v>0.5</v>
      </c>
      <c r="Y466" t="n">
        <v>1</v>
      </c>
      <c r="Z466" t="n">
        <v>10</v>
      </c>
    </row>
    <row r="467">
      <c r="A467" t="n">
        <v>140</v>
      </c>
      <c r="B467" t="n">
        <v>125</v>
      </c>
      <c r="C467" t="inlineStr">
        <is>
          <t xml:space="preserve">CONCLUIDO	</t>
        </is>
      </c>
      <c r="D467" t="n">
        <v>1.7666</v>
      </c>
      <c r="E467" t="n">
        <v>56.61</v>
      </c>
      <c r="F467" t="n">
        <v>53.05</v>
      </c>
      <c r="G467" t="n">
        <v>187.22</v>
      </c>
      <c r="H467" t="n">
        <v>2.06</v>
      </c>
      <c r="I467" t="n">
        <v>17</v>
      </c>
      <c r="J467" t="n">
        <v>310.83</v>
      </c>
      <c r="K467" t="n">
        <v>58.47</v>
      </c>
      <c r="L467" t="n">
        <v>36</v>
      </c>
      <c r="M467" t="n">
        <v>15</v>
      </c>
      <c r="N467" t="n">
        <v>91.36</v>
      </c>
      <c r="O467" t="n">
        <v>38569.84</v>
      </c>
      <c r="P467" t="n">
        <v>803.66</v>
      </c>
      <c r="Q467" t="n">
        <v>1367.15</v>
      </c>
      <c r="R467" t="n">
        <v>121.9</v>
      </c>
      <c r="S467" t="n">
        <v>104.26</v>
      </c>
      <c r="T467" t="n">
        <v>7921.8</v>
      </c>
      <c r="U467" t="n">
        <v>0.86</v>
      </c>
      <c r="V467" t="n">
        <v>0.9</v>
      </c>
      <c r="W467" t="n">
        <v>20.67</v>
      </c>
      <c r="X467" t="n">
        <v>0.47</v>
      </c>
      <c r="Y467" t="n">
        <v>1</v>
      </c>
      <c r="Z467" t="n">
        <v>10</v>
      </c>
    </row>
    <row r="468">
      <c r="A468" t="n">
        <v>141</v>
      </c>
      <c r="B468" t="n">
        <v>125</v>
      </c>
      <c r="C468" t="inlineStr">
        <is>
          <t xml:space="preserve">CONCLUIDO	</t>
        </is>
      </c>
      <c r="D468" t="n">
        <v>1.7669</v>
      </c>
      <c r="E468" t="n">
        <v>56.6</v>
      </c>
      <c r="F468" t="n">
        <v>53.04</v>
      </c>
      <c r="G468" t="n">
        <v>187.18</v>
      </c>
      <c r="H468" t="n">
        <v>2.07</v>
      </c>
      <c r="I468" t="n">
        <v>17</v>
      </c>
      <c r="J468" t="n">
        <v>311.38</v>
      </c>
      <c r="K468" t="n">
        <v>58.47</v>
      </c>
      <c r="L468" t="n">
        <v>36.25</v>
      </c>
      <c r="M468" t="n">
        <v>15</v>
      </c>
      <c r="N468" t="n">
        <v>91.65000000000001</v>
      </c>
      <c r="O468" t="n">
        <v>38637.26</v>
      </c>
      <c r="P468" t="n">
        <v>803.48</v>
      </c>
      <c r="Q468" t="n">
        <v>1367.13</v>
      </c>
      <c r="R468" t="n">
        <v>121.5</v>
      </c>
      <c r="S468" t="n">
        <v>104.26</v>
      </c>
      <c r="T468" t="n">
        <v>7722.27</v>
      </c>
      <c r="U468" t="n">
        <v>0.86</v>
      </c>
      <c r="V468" t="n">
        <v>0.9</v>
      </c>
      <c r="W468" t="n">
        <v>20.67</v>
      </c>
      <c r="X468" t="n">
        <v>0.46</v>
      </c>
      <c r="Y468" t="n">
        <v>1</v>
      </c>
      <c r="Z468" t="n">
        <v>10</v>
      </c>
    </row>
    <row r="469">
      <c r="A469" t="n">
        <v>142</v>
      </c>
      <c r="B469" t="n">
        <v>125</v>
      </c>
      <c r="C469" t="inlineStr">
        <is>
          <t xml:space="preserve">CONCLUIDO	</t>
        </is>
      </c>
      <c r="D469" t="n">
        <v>1.7671</v>
      </c>
      <c r="E469" t="n">
        <v>56.59</v>
      </c>
      <c r="F469" t="n">
        <v>53.03</v>
      </c>
      <c r="G469" t="n">
        <v>187.17</v>
      </c>
      <c r="H469" t="n">
        <v>2.08</v>
      </c>
      <c r="I469" t="n">
        <v>17</v>
      </c>
      <c r="J469" t="n">
        <v>311.92</v>
      </c>
      <c r="K469" t="n">
        <v>58.47</v>
      </c>
      <c r="L469" t="n">
        <v>36.5</v>
      </c>
      <c r="M469" t="n">
        <v>15</v>
      </c>
      <c r="N469" t="n">
        <v>91.95</v>
      </c>
      <c r="O469" t="n">
        <v>38704.93</v>
      </c>
      <c r="P469" t="n">
        <v>804.04</v>
      </c>
      <c r="Q469" t="n">
        <v>1367.18</v>
      </c>
      <c r="R469" t="n">
        <v>121.1</v>
      </c>
      <c r="S469" t="n">
        <v>104.26</v>
      </c>
      <c r="T469" t="n">
        <v>7521.41</v>
      </c>
      <c r="U469" t="n">
        <v>0.86</v>
      </c>
      <c r="V469" t="n">
        <v>0.9</v>
      </c>
      <c r="W469" t="n">
        <v>20.68</v>
      </c>
      <c r="X469" t="n">
        <v>0.46</v>
      </c>
      <c r="Y469" t="n">
        <v>1</v>
      </c>
      <c r="Z469" t="n">
        <v>10</v>
      </c>
    </row>
    <row r="470">
      <c r="A470" t="n">
        <v>143</v>
      </c>
      <c r="B470" t="n">
        <v>125</v>
      </c>
      <c r="C470" t="inlineStr">
        <is>
          <t xml:space="preserve">CONCLUIDO	</t>
        </is>
      </c>
      <c r="D470" t="n">
        <v>1.7676</v>
      </c>
      <c r="E470" t="n">
        <v>56.57</v>
      </c>
      <c r="F470" t="n">
        <v>53.01</v>
      </c>
      <c r="G470" t="n">
        <v>187.11</v>
      </c>
      <c r="H470" t="n">
        <v>2.1</v>
      </c>
      <c r="I470" t="n">
        <v>17</v>
      </c>
      <c r="J470" t="n">
        <v>312.47</v>
      </c>
      <c r="K470" t="n">
        <v>58.47</v>
      </c>
      <c r="L470" t="n">
        <v>36.75</v>
      </c>
      <c r="M470" t="n">
        <v>15</v>
      </c>
      <c r="N470" t="n">
        <v>92.25</v>
      </c>
      <c r="O470" t="n">
        <v>38772.62</v>
      </c>
      <c r="P470" t="n">
        <v>804.48</v>
      </c>
      <c r="Q470" t="n">
        <v>1367.18</v>
      </c>
      <c r="R470" t="n">
        <v>120.81</v>
      </c>
      <c r="S470" t="n">
        <v>104.26</v>
      </c>
      <c r="T470" t="n">
        <v>7374.4</v>
      </c>
      <c r="U470" t="n">
        <v>0.86</v>
      </c>
      <c r="V470" t="n">
        <v>0.9</v>
      </c>
      <c r="W470" t="n">
        <v>20.67</v>
      </c>
      <c r="X470" t="n">
        <v>0.44</v>
      </c>
      <c r="Y470" t="n">
        <v>1</v>
      </c>
      <c r="Z470" t="n">
        <v>10</v>
      </c>
    </row>
    <row r="471">
      <c r="A471" t="n">
        <v>144</v>
      </c>
      <c r="B471" t="n">
        <v>125</v>
      </c>
      <c r="C471" t="inlineStr">
        <is>
          <t xml:space="preserve">CONCLUIDO	</t>
        </is>
      </c>
      <c r="D471" t="n">
        <v>1.7671</v>
      </c>
      <c r="E471" t="n">
        <v>56.59</v>
      </c>
      <c r="F471" t="n">
        <v>53.03</v>
      </c>
      <c r="G471" t="n">
        <v>187.17</v>
      </c>
      <c r="H471" t="n">
        <v>2.11</v>
      </c>
      <c r="I471" t="n">
        <v>17</v>
      </c>
      <c r="J471" t="n">
        <v>313.02</v>
      </c>
      <c r="K471" t="n">
        <v>58.47</v>
      </c>
      <c r="L471" t="n">
        <v>37</v>
      </c>
      <c r="M471" t="n">
        <v>15</v>
      </c>
      <c r="N471" t="n">
        <v>92.55</v>
      </c>
      <c r="O471" t="n">
        <v>38840.44</v>
      </c>
      <c r="P471" t="n">
        <v>804.05</v>
      </c>
      <c r="Q471" t="n">
        <v>1367.27</v>
      </c>
      <c r="R471" t="n">
        <v>121.29</v>
      </c>
      <c r="S471" t="n">
        <v>104.26</v>
      </c>
      <c r="T471" t="n">
        <v>7616.18</v>
      </c>
      <c r="U471" t="n">
        <v>0.86</v>
      </c>
      <c r="V471" t="n">
        <v>0.9</v>
      </c>
      <c r="W471" t="n">
        <v>20.67</v>
      </c>
      <c r="X471" t="n">
        <v>0.46</v>
      </c>
      <c r="Y471" t="n">
        <v>1</v>
      </c>
      <c r="Z471" t="n">
        <v>10</v>
      </c>
    </row>
    <row r="472">
      <c r="A472" t="n">
        <v>145</v>
      </c>
      <c r="B472" t="n">
        <v>125</v>
      </c>
      <c r="C472" t="inlineStr">
        <is>
          <t xml:space="preserve">CONCLUIDO	</t>
        </is>
      </c>
      <c r="D472" t="n">
        <v>1.7669</v>
      </c>
      <c r="E472" t="n">
        <v>56.6</v>
      </c>
      <c r="F472" t="n">
        <v>53.04</v>
      </c>
      <c r="G472" t="n">
        <v>187.19</v>
      </c>
      <c r="H472" t="n">
        <v>2.12</v>
      </c>
      <c r="I472" t="n">
        <v>17</v>
      </c>
      <c r="J472" t="n">
        <v>313.57</v>
      </c>
      <c r="K472" t="n">
        <v>58.47</v>
      </c>
      <c r="L472" t="n">
        <v>37.25</v>
      </c>
      <c r="M472" t="n">
        <v>15</v>
      </c>
      <c r="N472" t="n">
        <v>92.84999999999999</v>
      </c>
      <c r="O472" t="n">
        <v>38908.39</v>
      </c>
      <c r="P472" t="n">
        <v>804.27</v>
      </c>
      <c r="Q472" t="n">
        <v>1367.19</v>
      </c>
      <c r="R472" t="n">
        <v>121.59</v>
      </c>
      <c r="S472" t="n">
        <v>104.26</v>
      </c>
      <c r="T472" t="n">
        <v>7764.34</v>
      </c>
      <c r="U472" t="n">
        <v>0.86</v>
      </c>
      <c r="V472" t="n">
        <v>0.9</v>
      </c>
      <c r="W472" t="n">
        <v>20.67</v>
      </c>
      <c r="X472" t="n">
        <v>0.46</v>
      </c>
      <c r="Y472" t="n">
        <v>1</v>
      </c>
      <c r="Z472" t="n">
        <v>10</v>
      </c>
    </row>
    <row r="473">
      <c r="A473" t="n">
        <v>146</v>
      </c>
      <c r="B473" t="n">
        <v>125</v>
      </c>
      <c r="C473" t="inlineStr">
        <is>
          <t xml:space="preserve">CONCLUIDO	</t>
        </is>
      </c>
      <c r="D473" t="n">
        <v>1.7673</v>
      </c>
      <c r="E473" t="n">
        <v>56.58</v>
      </c>
      <c r="F473" t="n">
        <v>53.02</v>
      </c>
      <c r="G473" t="n">
        <v>187.15</v>
      </c>
      <c r="H473" t="n">
        <v>2.13</v>
      </c>
      <c r="I473" t="n">
        <v>17</v>
      </c>
      <c r="J473" t="n">
        <v>314.13</v>
      </c>
      <c r="K473" t="n">
        <v>58.47</v>
      </c>
      <c r="L473" t="n">
        <v>37.5</v>
      </c>
      <c r="M473" t="n">
        <v>15</v>
      </c>
      <c r="N473" t="n">
        <v>93.15000000000001</v>
      </c>
      <c r="O473" t="n">
        <v>38976.48</v>
      </c>
      <c r="P473" t="n">
        <v>802.85</v>
      </c>
      <c r="Q473" t="n">
        <v>1367.22</v>
      </c>
      <c r="R473" t="n">
        <v>121.04</v>
      </c>
      <c r="S473" t="n">
        <v>104.26</v>
      </c>
      <c r="T473" t="n">
        <v>7489.64</v>
      </c>
      <c r="U473" t="n">
        <v>0.86</v>
      </c>
      <c r="V473" t="n">
        <v>0.9</v>
      </c>
      <c r="W473" t="n">
        <v>20.67</v>
      </c>
      <c r="X473" t="n">
        <v>0.45</v>
      </c>
      <c r="Y473" t="n">
        <v>1</v>
      </c>
      <c r="Z473" t="n">
        <v>10</v>
      </c>
    </row>
    <row r="474">
      <c r="A474" t="n">
        <v>147</v>
      </c>
      <c r="B474" t="n">
        <v>125</v>
      </c>
      <c r="C474" t="inlineStr">
        <is>
          <t xml:space="preserve">CONCLUIDO	</t>
        </is>
      </c>
      <c r="D474" t="n">
        <v>1.7672</v>
      </c>
      <c r="E474" t="n">
        <v>56.59</v>
      </c>
      <c r="F474" t="n">
        <v>53.03</v>
      </c>
      <c r="G474" t="n">
        <v>187.15</v>
      </c>
      <c r="H474" t="n">
        <v>2.14</v>
      </c>
      <c r="I474" t="n">
        <v>17</v>
      </c>
      <c r="J474" t="n">
        <v>314.68</v>
      </c>
      <c r="K474" t="n">
        <v>58.47</v>
      </c>
      <c r="L474" t="n">
        <v>37.75</v>
      </c>
      <c r="M474" t="n">
        <v>15</v>
      </c>
      <c r="N474" t="n">
        <v>93.45999999999999</v>
      </c>
      <c r="O474" t="n">
        <v>39044.7</v>
      </c>
      <c r="P474" t="n">
        <v>801.1900000000001</v>
      </c>
      <c r="Q474" t="n">
        <v>1367.18</v>
      </c>
      <c r="R474" t="n">
        <v>121.28</v>
      </c>
      <c r="S474" t="n">
        <v>104.26</v>
      </c>
      <c r="T474" t="n">
        <v>7611.95</v>
      </c>
      <c r="U474" t="n">
        <v>0.86</v>
      </c>
      <c r="V474" t="n">
        <v>0.9</v>
      </c>
      <c r="W474" t="n">
        <v>20.67</v>
      </c>
      <c r="X474" t="n">
        <v>0.45</v>
      </c>
      <c r="Y474" t="n">
        <v>1</v>
      </c>
      <c r="Z474" t="n">
        <v>10</v>
      </c>
    </row>
    <row r="475">
      <c r="A475" t="n">
        <v>148</v>
      </c>
      <c r="B475" t="n">
        <v>125</v>
      </c>
      <c r="C475" t="inlineStr">
        <is>
          <t xml:space="preserve">CONCLUIDO	</t>
        </is>
      </c>
      <c r="D475" t="n">
        <v>1.7669</v>
      </c>
      <c r="E475" t="n">
        <v>56.6</v>
      </c>
      <c r="F475" t="n">
        <v>53.04</v>
      </c>
      <c r="G475" t="n">
        <v>187.19</v>
      </c>
      <c r="H475" t="n">
        <v>2.15</v>
      </c>
      <c r="I475" t="n">
        <v>17</v>
      </c>
      <c r="J475" t="n">
        <v>315.23</v>
      </c>
      <c r="K475" t="n">
        <v>58.47</v>
      </c>
      <c r="L475" t="n">
        <v>38</v>
      </c>
      <c r="M475" t="n">
        <v>15</v>
      </c>
      <c r="N475" t="n">
        <v>93.76000000000001</v>
      </c>
      <c r="O475" t="n">
        <v>39113.07</v>
      </c>
      <c r="P475" t="n">
        <v>800</v>
      </c>
      <c r="Q475" t="n">
        <v>1367.16</v>
      </c>
      <c r="R475" t="n">
        <v>121.62</v>
      </c>
      <c r="S475" t="n">
        <v>104.26</v>
      </c>
      <c r="T475" t="n">
        <v>7779.25</v>
      </c>
      <c r="U475" t="n">
        <v>0.86</v>
      </c>
      <c r="V475" t="n">
        <v>0.9</v>
      </c>
      <c r="W475" t="n">
        <v>20.67</v>
      </c>
      <c r="X475" t="n">
        <v>0.46</v>
      </c>
      <c r="Y475" t="n">
        <v>1</v>
      </c>
      <c r="Z475" t="n">
        <v>10</v>
      </c>
    </row>
    <row r="476">
      <c r="A476" t="n">
        <v>149</v>
      </c>
      <c r="B476" t="n">
        <v>125</v>
      </c>
      <c r="C476" t="inlineStr">
        <is>
          <t xml:space="preserve">CONCLUIDO	</t>
        </is>
      </c>
      <c r="D476" t="n">
        <v>1.7692</v>
      </c>
      <c r="E476" t="n">
        <v>56.52</v>
      </c>
      <c r="F476" t="n">
        <v>53.01</v>
      </c>
      <c r="G476" t="n">
        <v>198.79</v>
      </c>
      <c r="H476" t="n">
        <v>2.16</v>
      </c>
      <c r="I476" t="n">
        <v>16</v>
      </c>
      <c r="J476" t="n">
        <v>315.79</v>
      </c>
      <c r="K476" t="n">
        <v>58.47</v>
      </c>
      <c r="L476" t="n">
        <v>38.25</v>
      </c>
      <c r="M476" t="n">
        <v>14</v>
      </c>
      <c r="N476" t="n">
        <v>94.06999999999999</v>
      </c>
      <c r="O476" t="n">
        <v>39181.56</v>
      </c>
      <c r="P476" t="n">
        <v>799.95</v>
      </c>
      <c r="Q476" t="n">
        <v>1367.15</v>
      </c>
      <c r="R476" t="n">
        <v>120.73</v>
      </c>
      <c r="S476" t="n">
        <v>104.26</v>
      </c>
      <c r="T476" t="n">
        <v>7339.28</v>
      </c>
      <c r="U476" t="n">
        <v>0.86</v>
      </c>
      <c r="V476" t="n">
        <v>0.9</v>
      </c>
      <c r="W476" t="n">
        <v>20.67</v>
      </c>
      <c r="X476" t="n">
        <v>0.44</v>
      </c>
      <c r="Y476" t="n">
        <v>1</v>
      </c>
      <c r="Z476" t="n">
        <v>10</v>
      </c>
    </row>
    <row r="477">
      <c r="A477" t="n">
        <v>150</v>
      </c>
      <c r="B477" t="n">
        <v>125</v>
      </c>
      <c r="C477" t="inlineStr">
        <is>
          <t xml:space="preserve">CONCLUIDO	</t>
        </is>
      </c>
      <c r="D477" t="n">
        <v>1.7697</v>
      </c>
      <c r="E477" t="n">
        <v>56.51</v>
      </c>
      <c r="F477" t="n">
        <v>53</v>
      </c>
      <c r="G477" t="n">
        <v>198.73</v>
      </c>
      <c r="H477" t="n">
        <v>2.17</v>
      </c>
      <c r="I477" t="n">
        <v>16</v>
      </c>
      <c r="J477" t="n">
        <v>316.35</v>
      </c>
      <c r="K477" t="n">
        <v>58.47</v>
      </c>
      <c r="L477" t="n">
        <v>38.5</v>
      </c>
      <c r="M477" t="n">
        <v>14</v>
      </c>
      <c r="N477" t="n">
        <v>94.37</v>
      </c>
      <c r="O477" t="n">
        <v>39250.2</v>
      </c>
      <c r="P477" t="n">
        <v>800.38</v>
      </c>
      <c r="Q477" t="n">
        <v>1367.17</v>
      </c>
      <c r="R477" t="n">
        <v>120.26</v>
      </c>
      <c r="S477" t="n">
        <v>104.26</v>
      </c>
      <c r="T477" t="n">
        <v>7105.75</v>
      </c>
      <c r="U477" t="n">
        <v>0.87</v>
      </c>
      <c r="V477" t="n">
        <v>0.9</v>
      </c>
      <c r="W477" t="n">
        <v>20.66</v>
      </c>
      <c r="X477" t="n">
        <v>0.42</v>
      </c>
      <c r="Y477" t="n">
        <v>1</v>
      </c>
      <c r="Z477" t="n">
        <v>10</v>
      </c>
    </row>
    <row r="478">
      <c r="A478" t="n">
        <v>151</v>
      </c>
      <c r="B478" t="n">
        <v>125</v>
      </c>
      <c r="C478" t="inlineStr">
        <is>
          <t xml:space="preserve">CONCLUIDO	</t>
        </is>
      </c>
      <c r="D478" t="n">
        <v>1.7695</v>
      </c>
      <c r="E478" t="n">
        <v>56.51</v>
      </c>
      <c r="F478" t="n">
        <v>53</v>
      </c>
      <c r="G478" t="n">
        <v>198.75</v>
      </c>
      <c r="H478" t="n">
        <v>2.18</v>
      </c>
      <c r="I478" t="n">
        <v>16</v>
      </c>
      <c r="J478" t="n">
        <v>316.9</v>
      </c>
      <c r="K478" t="n">
        <v>58.47</v>
      </c>
      <c r="L478" t="n">
        <v>38.75</v>
      </c>
      <c r="M478" t="n">
        <v>14</v>
      </c>
      <c r="N478" t="n">
        <v>94.68000000000001</v>
      </c>
      <c r="O478" t="n">
        <v>39318.97</v>
      </c>
      <c r="P478" t="n">
        <v>800.98</v>
      </c>
      <c r="Q478" t="n">
        <v>1367.17</v>
      </c>
      <c r="R478" t="n">
        <v>120.39</v>
      </c>
      <c r="S478" t="n">
        <v>104.26</v>
      </c>
      <c r="T478" t="n">
        <v>7171.07</v>
      </c>
      <c r="U478" t="n">
        <v>0.87</v>
      </c>
      <c r="V478" t="n">
        <v>0.9</v>
      </c>
      <c r="W478" t="n">
        <v>20.67</v>
      </c>
      <c r="X478" t="n">
        <v>0.42</v>
      </c>
      <c r="Y478" t="n">
        <v>1</v>
      </c>
      <c r="Z478" t="n">
        <v>10</v>
      </c>
    </row>
    <row r="479">
      <c r="A479" t="n">
        <v>152</v>
      </c>
      <c r="B479" t="n">
        <v>125</v>
      </c>
      <c r="C479" t="inlineStr">
        <is>
          <t xml:space="preserve">CONCLUIDO	</t>
        </is>
      </c>
      <c r="D479" t="n">
        <v>1.7693</v>
      </c>
      <c r="E479" t="n">
        <v>56.52</v>
      </c>
      <c r="F479" t="n">
        <v>53.01</v>
      </c>
      <c r="G479" t="n">
        <v>198.78</v>
      </c>
      <c r="H479" t="n">
        <v>2.19</v>
      </c>
      <c r="I479" t="n">
        <v>16</v>
      </c>
      <c r="J479" t="n">
        <v>317.46</v>
      </c>
      <c r="K479" t="n">
        <v>58.47</v>
      </c>
      <c r="L479" t="n">
        <v>39</v>
      </c>
      <c r="M479" t="n">
        <v>14</v>
      </c>
      <c r="N479" t="n">
        <v>94.98999999999999</v>
      </c>
      <c r="O479" t="n">
        <v>39387.89</v>
      </c>
      <c r="P479" t="n">
        <v>801.3099999999999</v>
      </c>
      <c r="Q479" t="n">
        <v>1367.28</v>
      </c>
      <c r="R479" t="n">
        <v>120.49</v>
      </c>
      <c r="S479" t="n">
        <v>104.26</v>
      </c>
      <c r="T479" t="n">
        <v>7218.99</v>
      </c>
      <c r="U479" t="n">
        <v>0.87</v>
      </c>
      <c r="V479" t="n">
        <v>0.9</v>
      </c>
      <c r="W479" t="n">
        <v>20.67</v>
      </c>
      <c r="X479" t="n">
        <v>0.43</v>
      </c>
      <c r="Y479" t="n">
        <v>1</v>
      </c>
      <c r="Z479" t="n">
        <v>10</v>
      </c>
    </row>
    <row r="480">
      <c r="A480" t="n">
        <v>153</v>
      </c>
      <c r="B480" t="n">
        <v>125</v>
      </c>
      <c r="C480" t="inlineStr">
        <is>
          <t xml:space="preserve">CONCLUIDO	</t>
        </is>
      </c>
      <c r="D480" t="n">
        <v>1.7695</v>
      </c>
      <c r="E480" t="n">
        <v>56.51</v>
      </c>
      <c r="F480" t="n">
        <v>53</v>
      </c>
      <c r="G480" t="n">
        <v>198.76</v>
      </c>
      <c r="H480" t="n">
        <v>2.2</v>
      </c>
      <c r="I480" t="n">
        <v>16</v>
      </c>
      <c r="J480" t="n">
        <v>318.02</v>
      </c>
      <c r="K480" t="n">
        <v>58.47</v>
      </c>
      <c r="L480" t="n">
        <v>39.25</v>
      </c>
      <c r="M480" t="n">
        <v>14</v>
      </c>
      <c r="N480" t="n">
        <v>95.3</v>
      </c>
      <c r="O480" t="n">
        <v>39456.94</v>
      </c>
      <c r="P480" t="n">
        <v>801.9400000000001</v>
      </c>
      <c r="Q480" t="n">
        <v>1367.17</v>
      </c>
      <c r="R480" t="n">
        <v>120.45</v>
      </c>
      <c r="S480" t="n">
        <v>104.26</v>
      </c>
      <c r="T480" t="n">
        <v>7200.91</v>
      </c>
      <c r="U480" t="n">
        <v>0.87</v>
      </c>
      <c r="V480" t="n">
        <v>0.9</v>
      </c>
      <c r="W480" t="n">
        <v>20.67</v>
      </c>
      <c r="X480" t="n">
        <v>0.43</v>
      </c>
      <c r="Y480" t="n">
        <v>1</v>
      </c>
      <c r="Z480" t="n">
        <v>10</v>
      </c>
    </row>
    <row r="481">
      <c r="A481" t="n">
        <v>154</v>
      </c>
      <c r="B481" t="n">
        <v>125</v>
      </c>
      <c r="C481" t="inlineStr">
        <is>
          <t xml:space="preserve">CONCLUIDO	</t>
        </is>
      </c>
      <c r="D481" t="n">
        <v>1.7693</v>
      </c>
      <c r="E481" t="n">
        <v>56.52</v>
      </c>
      <c r="F481" t="n">
        <v>53.01</v>
      </c>
      <c r="G481" t="n">
        <v>198.78</v>
      </c>
      <c r="H481" t="n">
        <v>2.21</v>
      </c>
      <c r="I481" t="n">
        <v>16</v>
      </c>
      <c r="J481" t="n">
        <v>318.58</v>
      </c>
      <c r="K481" t="n">
        <v>58.47</v>
      </c>
      <c r="L481" t="n">
        <v>39.5</v>
      </c>
      <c r="M481" t="n">
        <v>14</v>
      </c>
      <c r="N481" t="n">
        <v>95.61</v>
      </c>
      <c r="O481" t="n">
        <v>39526.14</v>
      </c>
      <c r="P481" t="n">
        <v>800.1</v>
      </c>
      <c r="Q481" t="n">
        <v>1367.22</v>
      </c>
      <c r="R481" t="n">
        <v>120.59</v>
      </c>
      <c r="S481" t="n">
        <v>104.26</v>
      </c>
      <c r="T481" t="n">
        <v>7273.63</v>
      </c>
      <c r="U481" t="n">
        <v>0.86</v>
      </c>
      <c r="V481" t="n">
        <v>0.9</v>
      </c>
      <c r="W481" t="n">
        <v>20.67</v>
      </c>
      <c r="X481" t="n">
        <v>0.43</v>
      </c>
      <c r="Y481" t="n">
        <v>1</v>
      </c>
      <c r="Z481" t="n">
        <v>10</v>
      </c>
    </row>
    <row r="482">
      <c r="A482" t="n">
        <v>155</v>
      </c>
      <c r="B482" t="n">
        <v>125</v>
      </c>
      <c r="C482" t="inlineStr">
        <is>
          <t xml:space="preserve">CONCLUIDO	</t>
        </is>
      </c>
      <c r="D482" t="n">
        <v>1.7697</v>
      </c>
      <c r="E482" t="n">
        <v>56.51</v>
      </c>
      <c r="F482" t="n">
        <v>52.99</v>
      </c>
      <c r="G482" t="n">
        <v>198.73</v>
      </c>
      <c r="H482" t="n">
        <v>2.22</v>
      </c>
      <c r="I482" t="n">
        <v>16</v>
      </c>
      <c r="J482" t="n">
        <v>319.14</v>
      </c>
      <c r="K482" t="n">
        <v>58.47</v>
      </c>
      <c r="L482" t="n">
        <v>39.75</v>
      </c>
      <c r="M482" t="n">
        <v>14</v>
      </c>
      <c r="N482" t="n">
        <v>95.92</v>
      </c>
      <c r="O482" t="n">
        <v>39595.48</v>
      </c>
      <c r="P482" t="n">
        <v>800.1799999999999</v>
      </c>
      <c r="Q482" t="n">
        <v>1367.19</v>
      </c>
      <c r="R482" t="n">
        <v>120.23</v>
      </c>
      <c r="S482" t="n">
        <v>104.26</v>
      </c>
      <c r="T482" t="n">
        <v>7091.66</v>
      </c>
      <c r="U482" t="n">
        <v>0.87</v>
      </c>
      <c r="V482" t="n">
        <v>0.9</v>
      </c>
      <c r="W482" t="n">
        <v>20.66</v>
      </c>
      <c r="X482" t="n">
        <v>0.42</v>
      </c>
      <c r="Y482" t="n">
        <v>1</v>
      </c>
      <c r="Z482" t="n">
        <v>10</v>
      </c>
    </row>
    <row r="483">
      <c r="A483" t="n">
        <v>156</v>
      </c>
      <c r="B483" t="n">
        <v>125</v>
      </c>
      <c r="C483" t="inlineStr">
        <is>
          <t xml:space="preserve">CONCLUIDO	</t>
        </is>
      </c>
      <c r="D483" t="n">
        <v>1.7696</v>
      </c>
      <c r="E483" t="n">
        <v>56.51</v>
      </c>
      <c r="F483" t="n">
        <v>53</v>
      </c>
      <c r="G483" t="n">
        <v>198.74</v>
      </c>
      <c r="H483" t="n">
        <v>2.23</v>
      </c>
      <c r="I483" t="n">
        <v>16</v>
      </c>
      <c r="J483" t="n">
        <v>319.71</v>
      </c>
      <c r="K483" t="n">
        <v>58.47</v>
      </c>
      <c r="L483" t="n">
        <v>40</v>
      </c>
      <c r="M483" t="n">
        <v>14</v>
      </c>
      <c r="N483" t="n">
        <v>96.23</v>
      </c>
      <c r="O483" t="n">
        <v>39664.96</v>
      </c>
      <c r="P483" t="n">
        <v>799.88</v>
      </c>
      <c r="Q483" t="n">
        <v>1367.2</v>
      </c>
      <c r="R483" t="n">
        <v>120.36</v>
      </c>
      <c r="S483" t="n">
        <v>104.26</v>
      </c>
      <c r="T483" t="n">
        <v>7157.17</v>
      </c>
      <c r="U483" t="n">
        <v>0.87</v>
      </c>
      <c r="V483" t="n">
        <v>0.9</v>
      </c>
      <c r="W483" t="n">
        <v>20.66</v>
      </c>
      <c r="X483" t="n">
        <v>0.42</v>
      </c>
      <c r="Y483" t="n">
        <v>1</v>
      </c>
      <c r="Z483" t="n">
        <v>10</v>
      </c>
    </row>
    <row r="484">
      <c r="A484" t="n">
        <v>0</v>
      </c>
      <c r="B484" t="n">
        <v>30</v>
      </c>
      <c r="C484" t="inlineStr">
        <is>
          <t xml:space="preserve">CONCLUIDO	</t>
        </is>
      </c>
      <c r="D484" t="n">
        <v>1.4545</v>
      </c>
      <c r="E484" t="n">
        <v>68.75</v>
      </c>
      <c r="F484" t="n">
        <v>61.91</v>
      </c>
      <c r="G484" t="n">
        <v>11.57</v>
      </c>
      <c r="H484" t="n">
        <v>0.24</v>
      </c>
      <c r="I484" t="n">
        <v>321</v>
      </c>
      <c r="J484" t="n">
        <v>71.52</v>
      </c>
      <c r="K484" t="n">
        <v>32.27</v>
      </c>
      <c r="L484" t="n">
        <v>1</v>
      </c>
      <c r="M484" t="n">
        <v>319</v>
      </c>
      <c r="N484" t="n">
        <v>8.25</v>
      </c>
      <c r="O484" t="n">
        <v>9054.6</v>
      </c>
      <c r="P484" t="n">
        <v>444.79</v>
      </c>
      <c r="Q484" t="n">
        <v>1368.53</v>
      </c>
      <c r="R484" t="n">
        <v>409.81</v>
      </c>
      <c r="S484" t="n">
        <v>104.26</v>
      </c>
      <c r="T484" t="n">
        <v>150355.78</v>
      </c>
      <c r="U484" t="n">
        <v>0.25</v>
      </c>
      <c r="V484" t="n">
        <v>0.77</v>
      </c>
      <c r="W484" t="n">
        <v>21.17</v>
      </c>
      <c r="X484" t="n">
        <v>9.31</v>
      </c>
      <c r="Y484" t="n">
        <v>1</v>
      </c>
      <c r="Z484" t="n">
        <v>10</v>
      </c>
    </row>
    <row r="485">
      <c r="A485" t="n">
        <v>1</v>
      </c>
      <c r="B485" t="n">
        <v>30</v>
      </c>
      <c r="C485" t="inlineStr">
        <is>
          <t xml:space="preserve">CONCLUIDO	</t>
        </is>
      </c>
      <c r="D485" t="n">
        <v>1.5291</v>
      </c>
      <c r="E485" t="n">
        <v>65.40000000000001</v>
      </c>
      <c r="F485" t="n">
        <v>59.73</v>
      </c>
      <c r="G485" t="n">
        <v>14.57</v>
      </c>
      <c r="H485" t="n">
        <v>0.3</v>
      </c>
      <c r="I485" t="n">
        <v>246</v>
      </c>
      <c r="J485" t="n">
        <v>71.81</v>
      </c>
      <c r="K485" t="n">
        <v>32.27</v>
      </c>
      <c r="L485" t="n">
        <v>1.25</v>
      </c>
      <c r="M485" t="n">
        <v>244</v>
      </c>
      <c r="N485" t="n">
        <v>8.289999999999999</v>
      </c>
      <c r="O485" t="n">
        <v>9090.98</v>
      </c>
      <c r="P485" t="n">
        <v>425.8</v>
      </c>
      <c r="Q485" t="n">
        <v>1368.22</v>
      </c>
      <c r="R485" t="n">
        <v>338.89</v>
      </c>
      <c r="S485" t="n">
        <v>104.26</v>
      </c>
      <c r="T485" t="n">
        <v>115269.54</v>
      </c>
      <c r="U485" t="n">
        <v>0.31</v>
      </c>
      <c r="V485" t="n">
        <v>0.8</v>
      </c>
      <c r="W485" t="n">
        <v>21.05</v>
      </c>
      <c r="X485" t="n">
        <v>7.13</v>
      </c>
      <c r="Y485" t="n">
        <v>1</v>
      </c>
      <c r="Z485" t="n">
        <v>10</v>
      </c>
    </row>
    <row r="486">
      <c r="A486" t="n">
        <v>2</v>
      </c>
      <c r="B486" t="n">
        <v>30</v>
      </c>
      <c r="C486" t="inlineStr">
        <is>
          <t xml:space="preserve">CONCLUIDO	</t>
        </is>
      </c>
      <c r="D486" t="n">
        <v>1.5821</v>
      </c>
      <c r="E486" t="n">
        <v>63.21</v>
      </c>
      <c r="F486" t="n">
        <v>58.28</v>
      </c>
      <c r="G486" t="n">
        <v>17.66</v>
      </c>
      <c r="H486" t="n">
        <v>0.36</v>
      </c>
      <c r="I486" t="n">
        <v>198</v>
      </c>
      <c r="J486" t="n">
        <v>72.11</v>
      </c>
      <c r="K486" t="n">
        <v>32.27</v>
      </c>
      <c r="L486" t="n">
        <v>1.5</v>
      </c>
      <c r="M486" t="n">
        <v>196</v>
      </c>
      <c r="N486" t="n">
        <v>8.34</v>
      </c>
      <c r="O486" t="n">
        <v>9127.379999999999</v>
      </c>
      <c r="P486" t="n">
        <v>412.12</v>
      </c>
      <c r="Q486" t="n">
        <v>1367.97</v>
      </c>
      <c r="R486" t="n">
        <v>291.63</v>
      </c>
      <c r="S486" t="n">
        <v>104.26</v>
      </c>
      <c r="T486" t="n">
        <v>91879.05</v>
      </c>
      <c r="U486" t="n">
        <v>0.36</v>
      </c>
      <c r="V486" t="n">
        <v>0.82</v>
      </c>
      <c r="W486" t="n">
        <v>20.98</v>
      </c>
      <c r="X486" t="n">
        <v>5.69</v>
      </c>
      <c r="Y486" t="n">
        <v>1</v>
      </c>
      <c r="Z486" t="n">
        <v>10</v>
      </c>
    </row>
    <row r="487">
      <c r="A487" t="n">
        <v>3</v>
      </c>
      <c r="B487" t="n">
        <v>30</v>
      </c>
      <c r="C487" t="inlineStr">
        <is>
          <t xml:space="preserve">CONCLUIDO	</t>
        </is>
      </c>
      <c r="D487" t="n">
        <v>1.6184</v>
      </c>
      <c r="E487" t="n">
        <v>61.79</v>
      </c>
      <c r="F487" t="n">
        <v>57.36</v>
      </c>
      <c r="G487" t="n">
        <v>20.73</v>
      </c>
      <c r="H487" t="n">
        <v>0.42</v>
      </c>
      <c r="I487" t="n">
        <v>166</v>
      </c>
      <c r="J487" t="n">
        <v>72.40000000000001</v>
      </c>
      <c r="K487" t="n">
        <v>32.27</v>
      </c>
      <c r="L487" t="n">
        <v>1.75</v>
      </c>
      <c r="M487" t="n">
        <v>164</v>
      </c>
      <c r="N487" t="n">
        <v>8.380000000000001</v>
      </c>
      <c r="O487" t="n">
        <v>9163.799999999999</v>
      </c>
      <c r="P487" t="n">
        <v>402.16</v>
      </c>
      <c r="Q487" t="n">
        <v>1367.98</v>
      </c>
      <c r="R487" t="n">
        <v>261.82</v>
      </c>
      <c r="S487" t="n">
        <v>104.26</v>
      </c>
      <c r="T487" t="n">
        <v>77136</v>
      </c>
      <c r="U487" t="n">
        <v>0.4</v>
      </c>
      <c r="V487" t="n">
        <v>0.84</v>
      </c>
      <c r="W487" t="n">
        <v>20.92</v>
      </c>
      <c r="X487" t="n">
        <v>4.77</v>
      </c>
      <c r="Y487" t="n">
        <v>1</v>
      </c>
      <c r="Z487" t="n">
        <v>10</v>
      </c>
    </row>
    <row r="488">
      <c r="A488" t="n">
        <v>4</v>
      </c>
      <c r="B488" t="n">
        <v>30</v>
      </c>
      <c r="C488" t="inlineStr">
        <is>
          <t xml:space="preserve">CONCLUIDO	</t>
        </is>
      </c>
      <c r="D488" t="n">
        <v>1.6471</v>
      </c>
      <c r="E488" t="n">
        <v>60.71</v>
      </c>
      <c r="F488" t="n">
        <v>56.66</v>
      </c>
      <c r="G488" t="n">
        <v>23.94</v>
      </c>
      <c r="H488" t="n">
        <v>0.48</v>
      </c>
      <c r="I488" t="n">
        <v>142</v>
      </c>
      <c r="J488" t="n">
        <v>72.7</v>
      </c>
      <c r="K488" t="n">
        <v>32.27</v>
      </c>
      <c r="L488" t="n">
        <v>2</v>
      </c>
      <c r="M488" t="n">
        <v>140</v>
      </c>
      <c r="N488" t="n">
        <v>8.43</v>
      </c>
      <c r="O488" t="n">
        <v>9200.25</v>
      </c>
      <c r="P488" t="n">
        <v>393.52</v>
      </c>
      <c r="Q488" t="n">
        <v>1367.68</v>
      </c>
      <c r="R488" t="n">
        <v>239.27</v>
      </c>
      <c r="S488" t="n">
        <v>104.26</v>
      </c>
      <c r="T488" t="n">
        <v>65981.92999999999</v>
      </c>
      <c r="U488" t="n">
        <v>0.44</v>
      </c>
      <c r="V488" t="n">
        <v>0.85</v>
      </c>
      <c r="W488" t="n">
        <v>20.87</v>
      </c>
      <c r="X488" t="n">
        <v>4.07</v>
      </c>
      <c r="Y488" t="n">
        <v>1</v>
      </c>
      <c r="Z488" t="n">
        <v>10</v>
      </c>
    </row>
    <row r="489">
      <c r="A489" t="n">
        <v>5</v>
      </c>
      <c r="B489" t="n">
        <v>30</v>
      </c>
      <c r="C489" t="inlineStr">
        <is>
          <t xml:space="preserve">CONCLUIDO	</t>
        </is>
      </c>
      <c r="D489" t="n">
        <v>1.668</v>
      </c>
      <c r="E489" t="n">
        <v>59.95</v>
      </c>
      <c r="F489" t="n">
        <v>56.16</v>
      </c>
      <c r="G489" t="n">
        <v>26.96</v>
      </c>
      <c r="H489" t="n">
        <v>0.54</v>
      </c>
      <c r="I489" t="n">
        <v>125</v>
      </c>
      <c r="J489" t="n">
        <v>73</v>
      </c>
      <c r="K489" t="n">
        <v>32.27</v>
      </c>
      <c r="L489" t="n">
        <v>2.25</v>
      </c>
      <c r="M489" t="n">
        <v>123</v>
      </c>
      <c r="N489" t="n">
        <v>8.48</v>
      </c>
      <c r="O489" t="n">
        <v>9236.709999999999</v>
      </c>
      <c r="P489" t="n">
        <v>386.96</v>
      </c>
      <c r="Q489" t="n">
        <v>1367.74</v>
      </c>
      <c r="R489" t="n">
        <v>223.16</v>
      </c>
      <c r="S489" t="n">
        <v>104.26</v>
      </c>
      <c r="T489" t="n">
        <v>58010.04</v>
      </c>
      <c r="U489" t="n">
        <v>0.47</v>
      </c>
      <c r="V489" t="n">
        <v>0.85</v>
      </c>
      <c r="W489" t="n">
        <v>20.84</v>
      </c>
      <c r="X489" t="n">
        <v>3.58</v>
      </c>
      <c r="Y489" t="n">
        <v>1</v>
      </c>
      <c r="Z489" t="n">
        <v>10</v>
      </c>
    </row>
    <row r="490">
      <c r="A490" t="n">
        <v>6</v>
      </c>
      <c r="B490" t="n">
        <v>30</v>
      </c>
      <c r="C490" t="inlineStr">
        <is>
          <t xml:space="preserve">CONCLUIDO	</t>
        </is>
      </c>
      <c r="D490" t="n">
        <v>1.687</v>
      </c>
      <c r="E490" t="n">
        <v>59.28</v>
      </c>
      <c r="F490" t="n">
        <v>55.72</v>
      </c>
      <c r="G490" t="n">
        <v>30.39</v>
      </c>
      <c r="H490" t="n">
        <v>0.6</v>
      </c>
      <c r="I490" t="n">
        <v>110</v>
      </c>
      <c r="J490" t="n">
        <v>73.29000000000001</v>
      </c>
      <c r="K490" t="n">
        <v>32.27</v>
      </c>
      <c r="L490" t="n">
        <v>2.5</v>
      </c>
      <c r="M490" t="n">
        <v>108</v>
      </c>
      <c r="N490" t="n">
        <v>8.52</v>
      </c>
      <c r="O490" t="n">
        <v>9273.200000000001</v>
      </c>
      <c r="P490" t="n">
        <v>379.89</v>
      </c>
      <c r="Q490" t="n">
        <v>1367.64</v>
      </c>
      <c r="R490" t="n">
        <v>208.67</v>
      </c>
      <c r="S490" t="n">
        <v>104.26</v>
      </c>
      <c r="T490" t="n">
        <v>50840.31</v>
      </c>
      <c r="U490" t="n">
        <v>0.5</v>
      </c>
      <c r="V490" t="n">
        <v>0.86</v>
      </c>
      <c r="W490" t="n">
        <v>20.82</v>
      </c>
      <c r="X490" t="n">
        <v>3.13</v>
      </c>
      <c r="Y490" t="n">
        <v>1</v>
      </c>
      <c r="Z490" t="n">
        <v>10</v>
      </c>
    </row>
    <row r="491">
      <c r="A491" t="n">
        <v>7</v>
      </c>
      <c r="B491" t="n">
        <v>30</v>
      </c>
      <c r="C491" t="inlineStr">
        <is>
          <t xml:space="preserve">CONCLUIDO	</t>
        </is>
      </c>
      <c r="D491" t="n">
        <v>1.7011</v>
      </c>
      <c r="E491" t="n">
        <v>58.79</v>
      </c>
      <c r="F491" t="n">
        <v>55.4</v>
      </c>
      <c r="G491" t="n">
        <v>33.58</v>
      </c>
      <c r="H491" t="n">
        <v>0.65</v>
      </c>
      <c r="I491" t="n">
        <v>99</v>
      </c>
      <c r="J491" t="n">
        <v>73.59</v>
      </c>
      <c r="K491" t="n">
        <v>32.27</v>
      </c>
      <c r="L491" t="n">
        <v>2.75</v>
      </c>
      <c r="M491" t="n">
        <v>97</v>
      </c>
      <c r="N491" t="n">
        <v>8.57</v>
      </c>
      <c r="O491" t="n">
        <v>9309.700000000001</v>
      </c>
      <c r="P491" t="n">
        <v>374.23</v>
      </c>
      <c r="Q491" t="n">
        <v>1367.59</v>
      </c>
      <c r="R491" t="n">
        <v>198.1</v>
      </c>
      <c r="S491" t="n">
        <v>104.26</v>
      </c>
      <c r="T491" t="n">
        <v>45611.37</v>
      </c>
      <c r="U491" t="n">
        <v>0.53</v>
      </c>
      <c r="V491" t="n">
        <v>0.87</v>
      </c>
      <c r="W491" t="n">
        <v>20.81</v>
      </c>
      <c r="X491" t="n">
        <v>2.82</v>
      </c>
      <c r="Y491" t="n">
        <v>1</v>
      </c>
      <c r="Z491" t="n">
        <v>10</v>
      </c>
    </row>
    <row r="492">
      <c r="A492" t="n">
        <v>8</v>
      </c>
      <c r="B492" t="n">
        <v>30</v>
      </c>
      <c r="C492" t="inlineStr">
        <is>
          <t xml:space="preserve">CONCLUIDO	</t>
        </is>
      </c>
      <c r="D492" t="n">
        <v>1.7126</v>
      </c>
      <c r="E492" t="n">
        <v>58.39</v>
      </c>
      <c r="F492" t="n">
        <v>55.15</v>
      </c>
      <c r="G492" t="n">
        <v>36.77</v>
      </c>
      <c r="H492" t="n">
        <v>0.71</v>
      </c>
      <c r="I492" t="n">
        <v>90</v>
      </c>
      <c r="J492" t="n">
        <v>73.88</v>
      </c>
      <c r="K492" t="n">
        <v>32.27</v>
      </c>
      <c r="L492" t="n">
        <v>3</v>
      </c>
      <c r="M492" t="n">
        <v>88</v>
      </c>
      <c r="N492" t="n">
        <v>8.609999999999999</v>
      </c>
      <c r="O492" t="n">
        <v>9346.23</v>
      </c>
      <c r="P492" t="n">
        <v>369.12</v>
      </c>
      <c r="Q492" t="n">
        <v>1367.51</v>
      </c>
      <c r="R492" t="n">
        <v>190</v>
      </c>
      <c r="S492" t="n">
        <v>104.26</v>
      </c>
      <c r="T492" t="n">
        <v>41607.81</v>
      </c>
      <c r="U492" t="n">
        <v>0.55</v>
      </c>
      <c r="V492" t="n">
        <v>0.87</v>
      </c>
      <c r="W492" t="n">
        <v>20.79</v>
      </c>
      <c r="X492" t="n">
        <v>2.57</v>
      </c>
      <c r="Y492" t="n">
        <v>1</v>
      </c>
      <c r="Z492" t="n">
        <v>10</v>
      </c>
    </row>
    <row r="493">
      <c r="A493" t="n">
        <v>9</v>
      </c>
      <c r="B493" t="n">
        <v>30</v>
      </c>
      <c r="C493" t="inlineStr">
        <is>
          <t xml:space="preserve">CONCLUIDO	</t>
        </is>
      </c>
      <c r="D493" t="n">
        <v>1.7245</v>
      </c>
      <c r="E493" t="n">
        <v>57.99</v>
      </c>
      <c r="F493" t="n">
        <v>54.89</v>
      </c>
      <c r="G493" t="n">
        <v>40.66</v>
      </c>
      <c r="H493" t="n">
        <v>0.77</v>
      </c>
      <c r="I493" t="n">
        <v>81</v>
      </c>
      <c r="J493" t="n">
        <v>74.18000000000001</v>
      </c>
      <c r="K493" t="n">
        <v>32.27</v>
      </c>
      <c r="L493" t="n">
        <v>3.25</v>
      </c>
      <c r="M493" t="n">
        <v>79</v>
      </c>
      <c r="N493" t="n">
        <v>8.66</v>
      </c>
      <c r="O493" t="n">
        <v>9382.780000000001</v>
      </c>
      <c r="P493" t="n">
        <v>363.02</v>
      </c>
      <c r="Q493" t="n">
        <v>1367.35</v>
      </c>
      <c r="R493" t="n">
        <v>181.69</v>
      </c>
      <c r="S493" t="n">
        <v>104.26</v>
      </c>
      <c r="T493" t="n">
        <v>37494.36</v>
      </c>
      <c r="U493" t="n">
        <v>0.57</v>
      </c>
      <c r="V493" t="n">
        <v>0.87</v>
      </c>
      <c r="W493" t="n">
        <v>20.77</v>
      </c>
      <c r="X493" t="n">
        <v>2.3</v>
      </c>
      <c r="Y493" t="n">
        <v>1</v>
      </c>
      <c r="Z493" t="n">
        <v>10</v>
      </c>
    </row>
    <row r="494">
      <c r="A494" t="n">
        <v>10</v>
      </c>
      <c r="B494" t="n">
        <v>30</v>
      </c>
      <c r="C494" t="inlineStr">
        <is>
          <t xml:space="preserve">CONCLUIDO	</t>
        </is>
      </c>
      <c r="D494" t="n">
        <v>1.7332</v>
      </c>
      <c r="E494" t="n">
        <v>57.7</v>
      </c>
      <c r="F494" t="n">
        <v>54.69</v>
      </c>
      <c r="G494" t="n">
        <v>43.75</v>
      </c>
      <c r="H494" t="n">
        <v>0.82</v>
      </c>
      <c r="I494" t="n">
        <v>75</v>
      </c>
      <c r="J494" t="n">
        <v>74.48</v>
      </c>
      <c r="K494" t="n">
        <v>32.27</v>
      </c>
      <c r="L494" t="n">
        <v>3.5</v>
      </c>
      <c r="M494" t="n">
        <v>73</v>
      </c>
      <c r="N494" t="n">
        <v>8.710000000000001</v>
      </c>
      <c r="O494" t="n">
        <v>9419.35</v>
      </c>
      <c r="P494" t="n">
        <v>357.29</v>
      </c>
      <c r="Q494" t="n">
        <v>1367.39</v>
      </c>
      <c r="R494" t="n">
        <v>175.09</v>
      </c>
      <c r="S494" t="n">
        <v>104.26</v>
      </c>
      <c r="T494" t="n">
        <v>34226.44</v>
      </c>
      <c r="U494" t="n">
        <v>0.6</v>
      </c>
      <c r="V494" t="n">
        <v>0.88</v>
      </c>
      <c r="W494" t="n">
        <v>20.76</v>
      </c>
      <c r="X494" t="n">
        <v>2.11</v>
      </c>
      <c r="Y494" t="n">
        <v>1</v>
      </c>
      <c r="Z494" t="n">
        <v>10</v>
      </c>
    </row>
    <row r="495">
      <c r="A495" t="n">
        <v>11</v>
      </c>
      <c r="B495" t="n">
        <v>30</v>
      </c>
      <c r="C495" t="inlineStr">
        <is>
          <t xml:space="preserve">CONCLUIDO	</t>
        </is>
      </c>
      <c r="D495" t="n">
        <v>1.7402</v>
      </c>
      <c r="E495" t="n">
        <v>57.46</v>
      </c>
      <c r="F495" t="n">
        <v>54.55</v>
      </c>
      <c r="G495" t="n">
        <v>47.43</v>
      </c>
      <c r="H495" t="n">
        <v>0.88</v>
      </c>
      <c r="I495" t="n">
        <v>69</v>
      </c>
      <c r="J495" t="n">
        <v>74.77</v>
      </c>
      <c r="K495" t="n">
        <v>32.27</v>
      </c>
      <c r="L495" t="n">
        <v>3.75</v>
      </c>
      <c r="M495" t="n">
        <v>67</v>
      </c>
      <c r="N495" t="n">
        <v>8.75</v>
      </c>
      <c r="O495" t="n">
        <v>9455.940000000001</v>
      </c>
      <c r="P495" t="n">
        <v>353.22</v>
      </c>
      <c r="Q495" t="n">
        <v>1367.37</v>
      </c>
      <c r="R495" t="n">
        <v>170.56</v>
      </c>
      <c r="S495" t="n">
        <v>104.26</v>
      </c>
      <c r="T495" t="n">
        <v>31989.15</v>
      </c>
      <c r="U495" t="n">
        <v>0.61</v>
      </c>
      <c r="V495" t="n">
        <v>0.88</v>
      </c>
      <c r="W495" t="n">
        <v>20.76</v>
      </c>
      <c r="X495" t="n">
        <v>1.97</v>
      </c>
      <c r="Y495" t="n">
        <v>1</v>
      </c>
      <c r="Z495" t="n">
        <v>10</v>
      </c>
    </row>
    <row r="496">
      <c r="A496" t="n">
        <v>12</v>
      </c>
      <c r="B496" t="n">
        <v>30</v>
      </c>
      <c r="C496" t="inlineStr">
        <is>
          <t xml:space="preserve">CONCLUIDO	</t>
        </is>
      </c>
      <c r="D496" t="n">
        <v>1.7482</v>
      </c>
      <c r="E496" t="n">
        <v>57.2</v>
      </c>
      <c r="F496" t="n">
        <v>54.36</v>
      </c>
      <c r="G496" t="n">
        <v>50.97</v>
      </c>
      <c r="H496" t="n">
        <v>0.93</v>
      </c>
      <c r="I496" t="n">
        <v>64</v>
      </c>
      <c r="J496" t="n">
        <v>75.06999999999999</v>
      </c>
      <c r="K496" t="n">
        <v>32.27</v>
      </c>
      <c r="L496" t="n">
        <v>4</v>
      </c>
      <c r="M496" t="n">
        <v>62</v>
      </c>
      <c r="N496" t="n">
        <v>8.800000000000001</v>
      </c>
      <c r="O496" t="n">
        <v>9492.549999999999</v>
      </c>
      <c r="P496" t="n">
        <v>348.11</v>
      </c>
      <c r="Q496" t="n">
        <v>1367.53</v>
      </c>
      <c r="R496" t="n">
        <v>164.41</v>
      </c>
      <c r="S496" t="n">
        <v>104.26</v>
      </c>
      <c r="T496" t="n">
        <v>28939.78</v>
      </c>
      <c r="U496" t="n">
        <v>0.63</v>
      </c>
      <c r="V496" t="n">
        <v>0.88</v>
      </c>
      <c r="W496" t="n">
        <v>20.74</v>
      </c>
      <c r="X496" t="n">
        <v>1.78</v>
      </c>
      <c r="Y496" t="n">
        <v>1</v>
      </c>
      <c r="Z496" t="n">
        <v>10</v>
      </c>
    </row>
    <row r="497">
      <c r="A497" t="n">
        <v>13</v>
      </c>
      <c r="B497" t="n">
        <v>30</v>
      </c>
      <c r="C497" t="inlineStr">
        <is>
          <t xml:space="preserve">CONCLUIDO	</t>
        </is>
      </c>
      <c r="D497" t="n">
        <v>1.7549</v>
      </c>
      <c r="E497" t="n">
        <v>56.98</v>
      </c>
      <c r="F497" t="n">
        <v>54.22</v>
      </c>
      <c r="G497" t="n">
        <v>55.14</v>
      </c>
      <c r="H497" t="n">
        <v>0.99</v>
      </c>
      <c r="I497" t="n">
        <v>59</v>
      </c>
      <c r="J497" t="n">
        <v>75.37</v>
      </c>
      <c r="K497" t="n">
        <v>32.27</v>
      </c>
      <c r="L497" t="n">
        <v>4.25</v>
      </c>
      <c r="M497" t="n">
        <v>57</v>
      </c>
      <c r="N497" t="n">
        <v>8.85</v>
      </c>
      <c r="O497" t="n">
        <v>9529.18</v>
      </c>
      <c r="P497" t="n">
        <v>343.15</v>
      </c>
      <c r="Q497" t="n">
        <v>1367.3</v>
      </c>
      <c r="R497" t="n">
        <v>160.26</v>
      </c>
      <c r="S497" t="n">
        <v>104.26</v>
      </c>
      <c r="T497" t="n">
        <v>26889.72</v>
      </c>
      <c r="U497" t="n">
        <v>0.65</v>
      </c>
      <c r="V497" t="n">
        <v>0.88</v>
      </c>
      <c r="W497" t="n">
        <v>20.73</v>
      </c>
      <c r="X497" t="n">
        <v>1.64</v>
      </c>
      <c r="Y497" t="n">
        <v>1</v>
      </c>
      <c r="Z497" t="n">
        <v>10</v>
      </c>
    </row>
    <row r="498">
      <c r="A498" t="n">
        <v>14</v>
      </c>
      <c r="B498" t="n">
        <v>30</v>
      </c>
      <c r="C498" t="inlineStr">
        <is>
          <t xml:space="preserve">CONCLUIDO	</t>
        </is>
      </c>
      <c r="D498" t="n">
        <v>1.7598</v>
      </c>
      <c r="E498" t="n">
        <v>56.82</v>
      </c>
      <c r="F498" t="n">
        <v>54.12</v>
      </c>
      <c r="G498" t="n">
        <v>59.04</v>
      </c>
      <c r="H498" t="n">
        <v>1.04</v>
      </c>
      <c r="I498" t="n">
        <v>55</v>
      </c>
      <c r="J498" t="n">
        <v>75.66</v>
      </c>
      <c r="K498" t="n">
        <v>32.27</v>
      </c>
      <c r="L498" t="n">
        <v>4.5</v>
      </c>
      <c r="M498" t="n">
        <v>52</v>
      </c>
      <c r="N498" t="n">
        <v>8.890000000000001</v>
      </c>
      <c r="O498" t="n">
        <v>9565.83</v>
      </c>
      <c r="P498" t="n">
        <v>338.89</v>
      </c>
      <c r="Q498" t="n">
        <v>1367.4</v>
      </c>
      <c r="R498" t="n">
        <v>156.9</v>
      </c>
      <c r="S498" t="n">
        <v>104.26</v>
      </c>
      <c r="T498" t="n">
        <v>25228.78</v>
      </c>
      <c r="U498" t="n">
        <v>0.66</v>
      </c>
      <c r="V498" t="n">
        <v>0.89</v>
      </c>
      <c r="W498" t="n">
        <v>20.73</v>
      </c>
      <c r="X498" t="n">
        <v>1.55</v>
      </c>
      <c r="Y498" t="n">
        <v>1</v>
      </c>
      <c r="Z498" t="n">
        <v>10</v>
      </c>
    </row>
    <row r="499">
      <c r="A499" t="n">
        <v>15</v>
      </c>
      <c r="B499" t="n">
        <v>30</v>
      </c>
      <c r="C499" t="inlineStr">
        <is>
          <t xml:space="preserve">CONCLUIDO	</t>
        </is>
      </c>
      <c r="D499" t="n">
        <v>1.7633</v>
      </c>
      <c r="E499" t="n">
        <v>56.71</v>
      </c>
      <c r="F499" t="n">
        <v>54.06</v>
      </c>
      <c r="G499" t="n">
        <v>62.37</v>
      </c>
      <c r="H499" t="n">
        <v>1.09</v>
      </c>
      <c r="I499" t="n">
        <v>52</v>
      </c>
      <c r="J499" t="n">
        <v>75.95999999999999</v>
      </c>
      <c r="K499" t="n">
        <v>32.27</v>
      </c>
      <c r="L499" t="n">
        <v>4.75</v>
      </c>
      <c r="M499" t="n">
        <v>45</v>
      </c>
      <c r="N499" t="n">
        <v>8.94</v>
      </c>
      <c r="O499" t="n">
        <v>9602.5</v>
      </c>
      <c r="P499" t="n">
        <v>334.04</v>
      </c>
      <c r="Q499" t="n">
        <v>1367.28</v>
      </c>
      <c r="R499" t="n">
        <v>154.35</v>
      </c>
      <c r="S499" t="n">
        <v>104.26</v>
      </c>
      <c r="T499" t="n">
        <v>23971.79</v>
      </c>
      <c r="U499" t="n">
        <v>0.68</v>
      </c>
      <c r="V499" t="n">
        <v>0.89</v>
      </c>
      <c r="W499" t="n">
        <v>20.74</v>
      </c>
      <c r="X499" t="n">
        <v>1.48</v>
      </c>
      <c r="Y499" t="n">
        <v>1</v>
      </c>
      <c r="Z499" t="n">
        <v>10</v>
      </c>
    </row>
    <row r="500">
      <c r="A500" t="n">
        <v>16</v>
      </c>
      <c r="B500" t="n">
        <v>30</v>
      </c>
      <c r="C500" t="inlineStr">
        <is>
          <t xml:space="preserve">CONCLUIDO	</t>
        </is>
      </c>
      <c r="D500" t="n">
        <v>1.7667</v>
      </c>
      <c r="E500" t="n">
        <v>56.6</v>
      </c>
      <c r="F500" t="n">
        <v>54</v>
      </c>
      <c r="G500" t="n">
        <v>66.12</v>
      </c>
      <c r="H500" t="n">
        <v>1.15</v>
      </c>
      <c r="I500" t="n">
        <v>49</v>
      </c>
      <c r="J500" t="n">
        <v>76.26000000000001</v>
      </c>
      <c r="K500" t="n">
        <v>32.27</v>
      </c>
      <c r="L500" t="n">
        <v>5</v>
      </c>
      <c r="M500" t="n">
        <v>35</v>
      </c>
      <c r="N500" t="n">
        <v>8.99</v>
      </c>
      <c r="O500" t="n">
        <v>9639.200000000001</v>
      </c>
      <c r="P500" t="n">
        <v>330.53</v>
      </c>
      <c r="Q500" t="n">
        <v>1367.54</v>
      </c>
      <c r="R500" t="n">
        <v>152</v>
      </c>
      <c r="S500" t="n">
        <v>104.26</v>
      </c>
      <c r="T500" t="n">
        <v>22810.36</v>
      </c>
      <c r="U500" t="n">
        <v>0.6899999999999999</v>
      </c>
      <c r="V500" t="n">
        <v>0.89</v>
      </c>
      <c r="W500" t="n">
        <v>20.74</v>
      </c>
      <c r="X500" t="n">
        <v>1.42</v>
      </c>
      <c r="Y500" t="n">
        <v>1</v>
      </c>
      <c r="Z500" t="n">
        <v>10</v>
      </c>
    </row>
    <row r="501">
      <c r="A501" t="n">
        <v>17</v>
      </c>
      <c r="B501" t="n">
        <v>30</v>
      </c>
      <c r="C501" t="inlineStr">
        <is>
          <t xml:space="preserve">CONCLUIDO	</t>
        </is>
      </c>
      <c r="D501" t="n">
        <v>1.7675</v>
      </c>
      <c r="E501" t="n">
        <v>56.58</v>
      </c>
      <c r="F501" t="n">
        <v>53.99</v>
      </c>
      <c r="G501" t="n">
        <v>67.48</v>
      </c>
      <c r="H501" t="n">
        <v>1.2</v>
      </c>
      <c r="I501" t="n">
        <v>48</v>
      </c>
      <c r="J501" t="n">
        <v>76.56</v>
      </c>
      <c r="K501" t="n">
        <v>32.27</v>
      </c>
      <c r="L501" t="n">
        <v>5.25</v>
      </c>
      <c r="M501" t="n">
        <v>15</v>
      </c>
      <c r="N501" t="n">
        <v>9.039999999999999</v>
      </c>
      <c r="O501" t="n">
        <v>9675.91</v>
      </c>
      <c r="P501" t="n">
        <v>328.47</v>
      </c>
      <c r="Q501" t="n">
        <v>1367.64</v>
      </c>
      <c r="R501" t="n">
        <v>150.59</v>
      </c>
      <c r="S501" t="n">
        <v>104.26</v>
      </c>
      <c r="T501" t="n">
        <v>22111.9</v>
      </c>
      <c r="U501" t="n">
        <v>0.6899999999999999</v>
      </c>
      <c r="V501" t="n">
        <v>0.89</v>
      </c>
      <c r="W501" t="n">
        <v>20.77</v>
      </c>
      <c r="X501" t="n">
        <v>1.41</v>
      </c>
      <c r="Y501" t="n">
        <v>1</v>
      </c>
      <c r="Z501" t="n">
        <v>10</v>
      </c>
    </row>
    <row r="502">
      <c r="A502" t="n">
        <v>18</v>
      </c>
      <c r="B502" t="n">
        <v>30</v>
      </c>
      <c r="C502" t="inlineStr">
        <is>
          <t xml:space="preserve">CONCLUIDO	</t>
        </is>
      </c>
      <c r="D502" t="n">
        <v>1.7684</v>
      </c>
      <c r="E502" t="n">
        <v>56.55</v>
      </c>
      <c r="F502" t="n">
        <v>53.97</v>
      </c>
      <c r="G502" t="n">
        <v>68.90000000000001</v>
      </c>
      <c r="H502" t="n">
        <v>1.25</v>
      </c>
      <c r="I502" t="n">
        <v>47</v>
      </c>
      <c r="J502" t="n">
        <v>76.84999999999999</v>
      </c>
      <c r="K502" t="n">
        <v>32.27</v>
      </c>
      <c r="L502" t="n">
        <v>5.5</v>
      </c>
      <c r="M502" t="n">
        <v>6</v>
      </c>
      <c r="N502" t="n">
        <v>9.08</v>
      </c>
      <c r="O502" t="n">
        <v>9712.65</v>
      </c>
      <c r="P502" t="n">
        <v>328.98</v>
      </c>
      <c r="Q502" t="n">
        <v>1367.58</v>
      </c>
      <c r="R502" t="n">
        <v>149.97</v>
      </c>
      <c r="S502" t="n">
        <v>104.26</v>
      </c>
      <c r="T502" t="n">
        <v>21806.31</v>
      </c>
      <c r="U502" t="n">
        <v>0.7</v>
      </c>
      <c r="V502" t="n">
        <v>0.89</v>
      </c>
      <c r="W502" t="n">
        <v>20.78</v>
      </c>
      <c r="X502" t="n">
        <v>1.39</v>
      </c>
      <c r="Y502" t="n">
        <v>1</v>
      </c>
      <c r="Z502" t="n">
        <v>10</v>
      </c>
    </row>
    <row r="503">
      <c r="A503" t="n">
        <v>19</v>
      </c>
      <c r="B503" t="n">
        <v>30</v>
      </c>
      <c r="C503" t="inlineStr">
        <is>
          <t xml:space="preserve">CONCLUIDO	</t>
        </is>
      </c>
      <c r="D503" t="n">
        <v>1.7684</v>
      </c>
      <c r="E503" t="n">
        <v>56.55</v>
      </c>
      <c r="F503" t="n">
        <v>53.97</v>
      </c>
      <c r="G503" t="n">
        <v>68.90000000000001</v>
      </c>
      <c r="H503" t="n">
        <v>1.3</v>
      </c>
      <c r="I503" t="n">
        <v>47</v>
      </c>
      <c r="J503" t="n">
        <v>77.15000000000001</v>
      </c>
      <c r="K503" t="n">
        <v>32.27</v>
      </c>
      <c r="L503" t="n">
        <v>5.75</v>
      </c>
      <c r="M503" t="n">
        <v>0</v>
      </c>
      <c r="N503" t="n">
        <v>9.130000000000001</v>
      </c>
      <c r="O503" t="n">
        <v>9749.41</v>
      </c>
      <c r="P503" t="n">
        <v>330.14</v>
      </c>
      <c r="Q503" t="n">
        <v>1367.78</v>
      </c>
      <c r="R503" t="n">
        <v>149.77</v>
      </c>
      <c r="S503" t="n">
        <v>104.26</v>
      </c>
      <c r="T503" t="n">
        <v>21705.27</v>
      </c>
      <c r="U503" t="n">
        <v>0.7</v>
      </c>
      <c r="V503" t="n">
        <v>0.89</v>
      </c>
      <c r="W503" t="n">
        <v>20.78</v>
      </c>
      <c r="X503" t="n">
        <v>1.39</v>
      </c>
      <c r="Y503" t="n">
        <v>1</v>
      </c>
      <c r="Z503" t="n">
        <v>10</v>
      </c>
    </row>
    <row r="504">
      <c r="A504" t="n">
        <v>0</v>
      </c>
      <c r="B504" t="n">
        <v>15</v>
      </c>
      <c r="C504" t="inlineStr">
        <is>
          <t xml:space="preserve">CONCLUIDO	</t>
        </is>
      </c>
      <c r="D504" t="n">
        <v>1.6217</v>
      </c>
      <c r="E504" t="n">
        <v>61.66</v>
      </c>
      <c r="F504" t="n">
        <v>57.91</v>
      </c>
      <c r="G504" t="n">
        <v>18.78</v>
      </c>
      <c r="H504" t="n">
        <v>0.43</v>
      </c>
      <c r="I504" t="n">
        <v>185</v>
      </c>
      <c r="J504" t="n">
        <v>39.78</v>
      </c>
      <c r="K504" t="n">
        <v>19.54</v>
      </c>
      <c r="L504" t="n">
        <v>1</v>
      </c>
      <c r="M504" t="n">
        <v>183</v>
      </c>
      <c r="N504" t="n">
        <v>4.24</v>
      </c>
      <c r="O504" t="n">
        <v>5140</v>
      </c>
      <c r="P504" t="n">
        <v>256.07</v>
      </c>
      <c r="Q504" t="n">
        <v>1367.74</v>
      </c>
      <c r="R504" t="n">
        <v>279.94</v>
      </c>
      <c r="S504" t="n">
        <v>104.26</v>
      </c>
      <c r="T504" t="n">
        <v>86100.07000000001</v>
      </c>
      <c r="U504" t="n">
        <v>0.37</v>
      </c>
      <c r="V504" t="n">
        <v>0.83</v>
      </c>
      <c r="W504" t="n">
        <v>20.94</v>
      </c>
      <c r="X504" t="n">
        <v>5.32</v>
      </c>
      <c r="Y504" t="n">
        <v>1</v>
      </c>
      <c r="Z504" t="n">
        <v>10</v>
      </c>
    </row>
    <row r="505">
      <c r="A505" t="n">
        <v>1</v>
      </c>
      <c r="B505" t="n">
        <v>15</v>
      </c>
      <c r="C505" t="inlineStr">
        <is>
          <t xml:space="preserve">CONCLUIDO	</t>
        </is>
      </c>
      <c r="D505" t="n">
        <v>1.6698</v>
      </c>
      <c r="E505" t="n">
        <v>59.89</v>
      </c>
      <c r="F505" t="n">
        <v>56.62</v>
      </c>
      <c r="G505" t="n">
        <v>24.09</v>
      </c>
      <c r="H505" t="n">
        <v>0.53</v>
      </c>
      <c r="I505" t="n">
        <v>141</v>
      </c>
      <c r="J505" t="n">
        <v>40.06</v>
      </c>
      <c r="K505" t="n">
        <v>19.54</v>
      </c>
      <c r="L505" t="n">
        <v>1.25</v>
      </c>
      <c r="M505" t="n">
        <v>139</v>
      </c>
      <c r="N505" t="n">
        <v>4.26</v>
      </c>
      <c r="O505" t="n">
        <v>5174.29</v>
      </c>
      <c r="P505" t="n">
        <v>243.26</v>
      </c>
      <c r="Q505" t="n">
        <v>1367.88</v>
      </c>
      <c r="R505" t="n">
        <v>238.24</v>
      </c>
      <c r="S505" t="n">
        <v>104.26</v>
      </c>
      <c r="T505" t="n">
        <v>65469.45</v>
      </c>
      <c r="U505" t="n">
        <v>0.44</v>
      </c>
      <c r="V505" t="n">
        <v>0.85</v>
      </c>
      <c r="W505" t="n">
        <v>20.86</v>
      </c>
      <c r="X505" t="n">
        <v>4.03</v>
      </c>
      <c r="Y505" t="n">
        <v>1</v>
      </c>
      <c r="Z505" t="n">
        <v>10</v>
      </c>
    </row>
    <row r="506">
      <c r="A506" t="n">
        <v>2</v>
      </c>
      <c r="B506" t="n">
        <v>15</v>
      </c>
      <c r="C506" t="inlineStr">
        <is>
          <t xml:space="preserve">CONCLUIDO	</t>
        </is>
      </c>
      <c r="D506" t="n">
        <v>1.7026</v>
      </c>
      <c r="E506" t="n">
        <v>58.73</v>
      </c>
      <c r="F506" t="n">
        <v>55.79</v>
      </c>
      <c r="G506" t="n">
        <v>29.89</v>
      </c>
      <c r="H506" t="n">
        <v>0.64</v>
      </c>
      <c r="I506" t="n">
        <v>112</v>
      </c>
      <c r="J506" t="n">
        <v>40.34</v>
      </c>
      <c r="K506" t="n">
        <v>19.54</v>
      </c>
      <c r="L506" t="n">
        <v>1.5</v>
      </c>
      <c r="M506" t="n">
        <v>108</v>
      </c>
      <c r="N506" t="n">
        <v>4.29</v>
      </c>
      <c r="O506" t="n">
        <v>5208.6</v>
      </c>
      <c r="P506" t="n">
        <v>232.05</v>
      </c>
      <c r="Q506" t="n">
        <v>1367.69</v>
      </c>
      <c r="R506" t="n">
        <v>210.88</v>
      </c>
      <c r="S506" t="n">
        <v>104.26</v>
      </c>
      <c r="T506" t="n">
        <v>51934.51</v>
      </c>
      <c r="U506" t="n">
        <v>0.49</v>
      </c>
      <c r="V506" t="n">
        <v>0.86</v>
      </c>
      <c r="W506" t="n">
        <v>20.83</v>
      </c>
      <c r="X506" t="n">
        <v>3.2</v>
      </c>
      <c r="Y506" t="n">
        <v>1</v>
      </c>
      <c r="Z506" t="n">
        <v>10</v>
      </c>
    </row>
    <row r="507">
      <c r="A507" t="n">
        <v>3</v>
      </c>
      <c r="B507" t="n">
        <v>15</v>
      </c>
      <c r="C507" t="inlineStr">
        <is>
          <t xml:space="preserve">CONCLUIDO	</t>
        </is>
      </c>
      <c r="D507" t="n">
        <v>1.7221</v>
      </c>
      <c r="E507" t="n">
        <v>58.07</v>
      </c>
      <c r="F507" t="n">
        <v>55.31</v>
      </c>
      <c r="G507" t="n">
        <v>34.93</v>
      </c>
      <c r="H507" t="n">
        <v>0.74</v>
      </c>
      <c r="I507" t="n">
        <v>95</v>
      </c>
      <c r="J507" t="n">
        <v>40.61</v>
      </c>
      <c r="K507" t="n">
        <v>19.54</v>
      </c>
      <c r="L507" t="n">
        <v>1.75</v>
      </c>
      <c r="M507" t="n">
        <v>44</v>
      </c>
      <c r="N507" t="n">
        <v>4.32</v>
      </c>
      <c r="O507" t="n">
        <v>5242.92</v>
      </c>
      <c r="P507" t="n">
        <v>223.51</v>
      </c>
      <c r="Q507" t="n">
        <v>1367.62</v>
      </c>
      <c r="R507" t="n">
        <v>193.43</v>
      </c>
      <c r="S507" t="n">
        <v>104.26</v>
      </c>
      <c r="T507" t="n">
        <v>43297.98</v>
      </c>
      <c r="U507" t="n">
        <v>0.54</v>
      </c>
      <c r="V507" t="n">
        <v>0.87</v>
      </c>
      <c r="W507" t="n">
        <v>20.86</v>
      </c>
      <c r="X507" t="n">
        <v>2.73</v>
      </c>
      <c r="Y507" t="n">
        <v>1</v>
      </c>
      <c r="Z507" t="n">
        <v>10</v>
      </c>
    </row>
    <row r="508">
      <c r="A508" t="n">
        <v>4</v>
      </c>
      <c r="B508" t="n">
        <v>15</v>
      </c>
      <c r="C508" t="inlineStr">
        <is>
          <t xml:space="preserve">CONCLUIDO	</t>
        </is>
      </c>
      <c r="D508" t="n">
        <v>1.7214</v>
      </c>
      <c r="E508" t="n">
        <v>58.09</v>
      </c>
      <c r="F508" t="n">
        <v>55.36</v>
      </c>
      <c r="G508" t="n">
        <v>35.72</v>
      </c>
      <c r="H508" t="n">
        <v>0.84</v>
      </c>
      <c r="I508" t="n">
        <v>93</v>
      </c>
      <c r="J508" t="n">
        <v>40.89</v>
      </c>
      <c r="K508" t="n">
        <v>19.54</v>
      </c>
      <c r="L508" t="n">
        <v>2</v>
      </c>
      <c r="M508" t="n">
        <v>1</v>
      </c>
      <c r="N508" t="n">
        <v>4.35</v>
      </c>
      <c r="O508" t="n">
        <v>5277.26</v>
      </c>
      <c r="P508" t="n">
        <v>224</v>
      </c>
      <c r="Q508" t="n">
        <v>1368.08</v>
      </c>
      <c r="R508" t="n">
        <v>192.67</v>
      </c>
      <c r="S508" t="n">
        <v>104.26</v>
      </c>
      <c r="T508" t="n">
        <v>42924.25</v>
      </c>
      <c r="U508" t="n">
        <v>0.54</v>
      </c>
      <c r="V508" t="n">
        <v>0.87</v>
      </c>
      <c r="W508" t="n">
        <v>20.92</v>
      </c>
      <c r="X508" t="n">
        <v>2.77</v>
      </c>
      <c r="Y508" t="n">
        <v>1</v>
      </c>
      <c r="Z508" t="n">
        <v>10</v>
      </c>
    </row>
    <row r="509">
      <c r="A509" t="n">
        <v>5</v>
      </c>
      <c r="B509" t="n">
        <v>15</v>
      </c>
      <c r="C509" t="inlineStr">
        <is>
          <t xml:space="preserve">CONCLUIDO	</t>
        </is>
      </c>
      <c r="D509" t="n">
        <v>1.7217</v>
      </c>
      <c r="E509" t="n">
        <v>58.08</v>
      </c>
      <c r="F509" t="n">
        <v>55.35</v>
      </c>
      <c r="G509" t="n">
        <v>35.71</v>
      </c>
      <c r="H509" t="n">
        <v>0.9399999999999999</v>
      </c>
      <c r="I509" t="n">
        <v>93</v>
      </c>
      <c r="J509" t="n">
        <v>41.17</v>
      </c>
      <c r="K509" t="n">
        <v>19.54</v>
      </c>
      <c r="L509" t="n">
        <v>2.25</v>
      </c>
      <c r="M509" t="n">
        <v>0</v>
      </c>
      <c r="N509" t="n">
        <v>4.38</v>
      </c>
      <c r="O509" t="n">
        <v>5311.62</v>
      </c>
      <c r="P509" t="n">
        <v>225.29</v>
      </c>
      <c r="Q509" t="n">
        <v>1368.03</v>
      </c>
      <c r="R509" t="n">
        <v>192.34</v>
      </c>
      <c r="S509" t="n">
        <v>104.26</v>
      </c>
      <c r="T509" t="n">
        <v>42759.32</v>
      </c>
      <c r="U509" t="n">
        <v>0.54</v>
      </c>
      <c r="V509" t="n">
        <v>0.87</v>
      </c>
      <c r="W509" t="n">
        <v>20.92</v>
      </c>
      <c r="X509" t="n">
        <v>2.76</v>
      </c>
      <c r="Y509" t="n">
        <v>1</v>
      </c>
      <c r="Z509" t="n">
        <v>10</v>
      </c>
    </row>
    <row r="510">
      <c r="A510" t="n">
        <v>0</v>
      </c>
      <c r="B510" t="n">
        <v>70</v>
      </c>
      <c r="C510" t="inlineStr">
        <is>
          <t xml:space="preserve">CONCLUIDO	</t>
        </is>
      </c>
      <c r="D510" t="n">
        <v>1.1263</v>
      </c>
      <c r="E510" t="n">
        <v>88.79000000000001</v>
      </c>
      <c r="F510" t="n">
        <v>69.78</v>
      </c>
      <c r="G510" t="n">
        <v>7.21</v>
      </c>
      <c r="H510" t="n">
        <v>0.12</v>
      </c>
      <c r="I510" t="n">
        <v>581</v>
      </c>
      <c r="J510" t="n">
        <v>141.81</v>
      </c>
      <c r="K510" t="n">
        <v>47.83</v>
      </c>
      <c r="L510" t="n">
        <v>1</v>
      </c>
      <c r="M510" t="n">
        <v>579</v>
      </c>
      <c r="N510" t="n">
        <v>22.98</v>
      </c>
      <c r="O510" t="n">
        <v>17723.39</v>
      </c>
      <c r="P510" t="n">
        <v>804.47</v>
      </c>
      <c r="Q510" t="n">
        <v>1370.05</v>
      </c>
      <c r="R510" t="n">
        <v>666.3099999999999</v>
      </c>
      <c r="S510" t="n">
        <v>104.26</v>
      </c>
      <c r="T510" t="n">
        <v>277307.62</v>
      </c>
      <c r="U510" t="n">
        <v>0.16</v>
      </c>
      <c r="V510" t="n">
        <v>0.6899999999999999</v>
      </c>
      <c r="W510" t="n">
        <v>21.6</v>
      </c>
      <c r="X510" t="n">
        <v>17.14</v>
      </c>
      <c r="Y510" t="n">
        <v>1</v>
      </c>
      <c r="Z510" t="n">
        <v>10</v>
      </c>
    </row>
    <row r="511">
      <c r="A511" t="n">
        <v>1</v>
      </c>
      <c r="B511" t="n">
        <v>70</v>
      </c>
      <c r="C511" t="inlineStr">
        <is>
          <t xml:space="preserve">CONCLUIDO	</t>
        </is>
      </c>
      <c r="D511" t="n">
        <v>1.2487</v>
      </c>
      <c r="E511" t="n">
        <v>80.08</v>
      </c>
      <c r="F511" t="n">
        <v>65.31999999999999</v>
      </c>
      <c r="G511" t="n">
        <v>9.029999999999999</v>
      </c>
      <c r="H511" t="n">
        <v>0.16</v>
      </c>
      <c r="I511" t="n">
        <v>434</v>
      </c>
      <c r="J511" t="n">
        <v>142.15</v>
      </c>
      <c r="K511" t="n">
        <v>47.83</v>
      </c>
      <c r="L511" t="n">
        <v>1.25</v>
      </c>
      <c r="M511" t="n">
        <v>432</v>
      </c>
      <c r="N511" t="n">
        <v>23.07</v>
      </c>
      <c r="O511" t="n">
        <v>17765.46</v>
      </c>
      <c r="P511" t="n">
        <v>752.05</v>
      </c>
      <c r="Q511" t="n">
        <v>1369.36</v>
      </c>
      <c r="R511" t="n">
        <v>520.6</v>
      </c>
      <c r="S511" t="n">
        <v>104.26</v>
      </c>
      <c r="T511" t="n">
        <v>205186.1</v>
      </c>
      <c r="U511" t="n">
        <v>0.2</v>
      </c>
      <c r="V511" t="n">
        <v>0.73</v>
      </c>
      <c r="W511" t="n">
        <v>21.36</v>
      </c>
      <c r="X511" t="n">
        <v>12.7</v>
      </c>
      <c r="Y511" t="n">
        <v>1</v>
      </c>
      <c r="Z511" t="n">
        <v>10</v>
      </c>
    </row>
    <row r="512">
      <c r="A512" t="n">
        <v>2</v>
      </c>
      <c r="B512" t="n">
        <v>70</v>
      </c>
      <c r="C512" t="inlineStr">
        <is>
          <t xml:space="preserve">CONCLUIDO	</t>
        </is>
      </c>
      <c r="D512" t="n">
        <v>1.3353</v>
      </c>
      <c r="E512" t="n">
        <v>74.89</v>
      </c>
      <c r="F512" t="n">
        <v>62.66</v>
      </c>
      <c r="G512" t="n">
        <v>10.87</v>
      </c>
      <c r="H512" t="n">
        <v>0.19</v>
      </c>
      <c r="I512" t="n">
        <v>346</v>
      </c>
      <c r="J512" t="n">
        <v>142.49</v>
      </c>
      <c r="K512" t="n">
        <v>47.83</v>
      </c>
      <c r="L512" t="n">
        <v>1.5</v>
      </c>
      <c r="M512" t="n">
        <v>344</v>
      </c>
      <c r="N512" t="n">
        <v>23.16</v>
      </c>
      <c r="O512" t="n">
        <v>17807.56</v>
      </c>
      <c r="P512" t="n">
        <v>720.3099999999999</v>
      </c>
      <c r="Q512" t="n">
        <v>1368.68</v>
      </c>
      <c r="R512" t="n">
        <v>434.41</v>
      </c>
      <c r="S512" t="n">
        <v>104.26</v>
      </c>
      <c r="T512" t="n">
        <v>162529.65</v>
      </c>
      <c r="U512" t="n">
        <v>0.24</v>
      </c>
      <c r="V512" t="n">
        <v>0.77</v>
      </c>
      <c r="W512" t="n">
        <v>21.21</v>
      </c>
      <c r="X512" t="n">
        <v>10.05</v>
      </c>
      <c r="Y512" t="n">
        <v>1</v>
      </c>
      <c r="Z512" t="n">
        <v>10</v>
      </c>
    </row>
    <row r="513">
      <c r="A513" t="n">
        <v>3</v>
      </c>
      <c r="B513" t="n">
        <v>70</v>
      </c>
      <c r="C513" t="inlineStr">
        <is>
          <t xml:space="preserve">CONCLUIDO	</t>
        </is>
      </c>
      <c r="D513" t="n">
        <v>1.3985</v>
      </c>
      <c r="E513" t="n">
        <v>71.5</v>
      </c>
      <c r="F513" t="n">
        <v>60.96</v>
      </c>
      <c r="G513" t="n">
        <v>12.7</v>
      </c>
      <c r="H513" t="n">
        <v>0.22</v>
      </c>
      <c r="I513" t="n">
        <v>288</v>
      </c>
      <c r="J513" t="n">
        <v>142.83</v>
      </c>
      <c r="K513" t="n">
        <v>47.83</v>
      </c>
      <c r="L513" t="n">
        <v>1.75</v>
      </c>
      <c r="M513" t="n">
        <v>286</v>
      </c>
      <c r="N513" t="n">
        <v>23.25</v>
      </c>
      <c r="O513" t="n">
        <v>17849.7</v>
      </c>
      <c r="P513" t="n">
        <v>699.36</v>
      </c>
      <c r="Q513" t="n">
        <v>1368.52</v>
      </c>
      <c r="R513" t="n">
        <v>378.12</v>
      </c>
      <c r="S513" t="n">
        <v>104.26</v>
      </c>
      <c r="T513" t="n">
        <v>134676.25</v>
      </c>
      <c r="U513" t="n">
        <v>0.28</v>
      </c>
      <c r="V513" t="n">
        <v>0.79</v>
      </c>
      <c r="W513" t="n">
        <v>21.13</v>
      </c>
      <c r="X513" t="n">
        <v>8.35</v>
      </c>
      <c r="Y513" t="n">
        <v>1</v>
      </c>
      <c r="Z513" t="n">
        <v>10</v>
      </c>
    </row>
    <row r="514">
      <c r="A514" t="n">
        <v>4</v>
      </c>
      <c r="B514" t="n">
        <v>70</v>
      </c>
      <c r="C514" t="inlineStr">
        <is>
          <t xml:space="preserve">CONCLUIDO	</t>
        </is>
      </c>
      <c r="D514" t="n">
        <v>1.4476</v>
      </c>
      <c r="E514" t="n">
        <v>69.08</v>
      </c>
      <c r="F514" t="n">
        <v>59.71</v>
      </c>
      <c r="G514" t="n">
        <v>14.51</v>
      </c>
      <c r="H514" t="n">
        <v>0.25</v>
      </c>
      <c r="I514" t="n">
        <v>247</v>
      </c>
      <c r="J514" t="n">
        <v>143.17</v>
      </c>
      <c r="K514" t="n">
        <v>47.83</v>
      </c>
      <c r="L514" t="n">
        <v>2</v>
      </c>
      <c r="M514" t="n">
        <v>245</v>
      </c>
      <c r="N514" t="n">
        <v>23.34</v>
      </c>
      <c r="O514" t="n">
        <v>17891.86</v>
      </c>
      <c r="P514" t="n">
        <v>683.6799999999999</v>
      </c>
      <c r="Q514" t="n">
        <v>1367.98</v>
      </c>
      <c r="R514" t="n">
        <v>338.6</v>
      </c>
      <c r="S514" t="n">
        <v>104.26</v>
      </c>
      <c r="T514" t="n">
        <v>115119.66</v>
      </c>
      <c r="U514" t="n">
        <v>0.31</v>
      </c>
      <c r="V514" t="n">
        <v>0.8</v>
      </c>
      <c r="W514" t="n">
        <v>21.04</v>
      </c>
      <c r="X514" t="n">
        <v>7.12</v>
      </c>
      <c r="Y514" t="n">
        <v>1</v>
      </c>
      <c r="Z514" t="n">
        <v>10</v>
      </c>
    </row>
    <row r="515">
      <c r="A515" t="n">
        <v>5</v>
      </c>
      <c r="B515" t="n">
        <v>70</v>
      </c>
      <c r="C515" t="inlineStr">
        <is>
          <t xml:space="preserve">CONCLUIDO	</t>
        </is>
      </c>
      <c r="D515" t="n">
        <v>1.4862</v>
      </c>
      <c r="E515" t="n">
        <v>67.29000000000001</v>
      </c>
      <c r="F515" t="n">
        <v>58.82</v>
      </c>
      <c r="G515" t="n">
        <v>16.34</v>
      </c>
      <c r="H515" t="n">
        <v>0.28</v>
      </c>
      <c r="I515" t="n">
        <v>216</v>
      </c>
      <c r="J515" t="n">
        <v>143.51</v>
      </c>
      <c r="K515" t="n">
        <v>47.83</v>
      </c>
      <c r="L515" t="n">
        <v>2.25</v>
      </c>
      <c r="M515" t="n">
        <v>214</v>
      </c>
      <c r="N515" t="n">
        <v>23.44</v>
      </c>
      <c r="O515" t="n">
        <v>17934.06</v>
      </c>
      <c r="P515" t="n">
        <v>672.04</v>
      </c>
      <c r="Q515" t="n">
        <v>1368.16</v>
      </c>
      <c r="R515" t="n">
        <v>308.87</v>
      </c>
      <c r="S515" t="n">
        <v>104.26</v>
      </c>
      <c r="T515" t="n">
        <v>100410.45</v>
      </c>
      <c r="U515" t="n">
        <v>0.34</v>
      </c>
      <c r="V515" t="n">
        <v>0.82</v>
      </c>
      <c r="W515" t="n">
        <v>21.01</v>
      </c>
      <c r="X515" t="n">
        <v>6.23</v>
      </c>
      <c r="Y515" t="n">
        <v>1</v>
      </c>
      <c r="Z515" t="n">
        <v>10</v>
      </c>
    </row>
    <row r="516">
      <c r="A516" t="n">
        <v>6</v>
      </c>
      <c r="B516" t="n">
        <v>70</v>
      </c>
      <c r="C516" t="inlineStr">
        <is>
          <t xml:space="preserve">CONCLUIDO	</t>
        </is>
      </c>
      <c r="D516" t="n">
        <v>1.5194</v>
      </c>
      <c r="E516" t="n">
        <v>65.81999999999999</v>
      </c>
      <c r="F516" t="n">
        <v>58.07</v>
      </c>
      <c r="G516" t="n">
        <v>18.24</v>
      </c>
      <c r="H516" t="n">
        <v>0.31</v>
      </c>
      <c r="I516" t="n">
        <v>191</v>
      </c>
      <c r="J516" t="n">
        <v>143.86</v>
      </c>
      <c r="K516" t="n">
        <v>47.83</v>
      </c>
      <c r="L516" t="n">
        <v>2.5</v>
      </c>
      <c r="M516" t="n">
        <v>189</v>
      </c>
      <c r="N516" t="n">
        <v>23.53</v>
      </c>
      <c r="O516" t="n">
        <v>17976.29</v>
      </c>
      <c r="P516" t="n">
        <v>662.09</v>
      </c>
      <c r="Q516" t="n">
        <v>1368.27</v>
      </c>
      <c r="R516" t="n">
        <v>285.04</v>
      </c>
      <c r="S516" t="n">
        <v>104.26</v>
      </c>
      <c r="T516" t="n">
        <v>88619</v>
      </c>
      <c r="U516" t="n">
        <v>0.37</v>
      </c>
      <c r="V516" t="n">
        <v>0.83</v>
      </c>
      <c r="W516" t="n">
        <v>20.95</v>
      </c>
      <c r="X516" t="n">
        <v>5.47</v>
      </c>
      <c r="Y516" t="n">
        <v>1</v>
      </c>
      <c r="Z516" t="n">
        <v>10</v>
      </c>
    </row>
    <row r="517">
      <c r="A517" t="n">
        <v>7</v>
      </c>
      <c r="B517" t="n">
        <v>70</v>
      </c>
      <c r="C517" t="inlineStr">
        <is>
          <t xml:space="preserve">CONCLUIDO	</t>
        </is>
      </c>
      <c r="D517" t="n">
        <v>1.5453</v>
      </c>
      <c r="E517" t="n">
        <v>64.70999999999999</v>
      </c>
      <c r="F517" t="n">
        <v>57.51</v>
      </c>
      <c r="G517" t="n">
        <v>20.06</v>
      </c>
      <c r="H517" t="n">
        <v>0.34</v>
      </c>
      <c r="I517" t="n">
        <v>172</v>
      </c>
      <c r="J517" t="n">
        <v>144.2</v>
      </c>
      <c r="K517" t="n">
        <v>47.83</v>
      </c>
      <c r="L517" t="n">
        <v>2.75</v>
      </c>
      <c r="M517" t="n">
        <v>170</v>
      </c>
      <c r="N517" t="n">
        <v>23.62</v>
      </c>
      <c r="O517" t="n">
        <v>18018.55</v>
      </c>
      <c r="P517" t="n">
        <v>654.4</v>
      </c>
      <c r="Q517" t="n">
        <v>1367.82</v>
      </c>
      <c r="R517" t="n">
        <v>266.57</v>
      </c>
      <c r="S517" t="n">
        <v>104.26</v>
      </c>
      <c r="T517" t="n">
        <v>79479.22</v>
      </c>
      <c r="U517" t="n">
        <v>0.39</v>
      </c>
      <c r="V517" t="n">
        <v>0.83</v>
      </c>
      <c r="W517" t="n">
        <v>20.93</v>
      </c>
      <c r="X517" t="n">
        <v>4.92</v>
      </c>
      <c r="Y517" t="n">
        <v>1</v>
      </c>
      <c r="Z517" t="n">
        <v>10</v>
      </c>
    </row>
    <row r="518">
      <c r="A518" t="n">
        <v>8</v>
      </c>
      <c r="B518" t="n">
        <v>70</v>
      </c>
      <c r="C518" t="inlineStr">
        <is>
          <t xml:space="preserve">CONCLUIDO	</t>
        </is>
      </c>
      <c r="D518" t="n">
        <v>1.5675</v>
      </c>
      <c r="E518" t="n">
        <v>63.8</v>
      </c>
      <c r="F518" t="n">
        <v>57.06</v>
      </c>
      <c r="G518" t="n">
        <v>21.95</v>
      </c>
      <c r="H518" t="n">
        <v>0.37</v>
      </c>
      <c r="I518" t="n">
        <v>156</v>
      </c>
      <c r="J518" t="n">
        <v>144.54</v>
      </c>
      <c r="K518" t="n">
        <v>47.83</v>
      </c>
      <c r="L518" t="n">
        <v>3</v>
      </c>
      <c r="M518" t="n">
        <v>154</v>
      </c>
      <c r="N518" t="n">
        <v>23.71</v>
      </c>
      <c r="O518" t="n">
        <v>18060.85</v>
      </c>
      <c r="P518" t="n">
        <v>647.8099999999999</v>
      </c>
      <c r="Q518" t="n">
        <v>1367.77</v>
      </c>
      <c r="R518" t="n">
        <v>251.85</v>
      </c>
      <c r="S518" t="n">
        <v>104.26</v>
      </c>
      <c r="T518" t="n">
        <v>72199.5</v>
      </c>
      <c r="U518" t="n">
        <v>0.41</v>
      </c>
      <c r="V518" t="n">
        <v>0.84</v>
      </c>
      <c r="W518" t="n">
        <v>20.91</v>
      </c>
      <c r="X518" t="n">
        <v>4.47</v>
      </c>
      <c r="Y518" t="n">
        <v>1</v>
      </c>
      <c r="Z518" t="n">
        <v>10</v>
      </c>
    </row>
    <row r="519">
      <c r="A519" t="n">
        <v>9</v>
      </c>
      <c r="B519" t="n">
        <v>70</v>
      </c>
      <c r="C519" t="inlineStr">
        <is>
          <t xml:space="preserve">CONCLUIDO	</t>
        </is>
      </c>
      <c r="D519" t="n">
        <v>1.5863</v>
      </c>
      <c r="E519" t="n">
        <v>63.04</v>
      </c>
      <c r="F519" t="n">
        <v>56.68</v>
      </c>
      <c r="G519" t="n">
        <v>23.78</v>
      </c>
      <c r="H519" t="n">
        <v>0.4</v>
      </c>
      <c r="I519" t="n">
        <v>143</v>
      </c>
      <c r="J519" t="n">
        <v>144.89</v>
      </c>
      <c r="K519" t="n">
        <v>47.83</v>
      </c>
      <c r="L519" t="n">
        <v>3.25</v>
      </c>
      <c r="M519" t="n">
        <v>141</v>
      </c>
      <c r="N519" t="n">
        <v>23.81</v>
      </c>
      <c r="O519" t="n">
        <v>18103.18</v>
      </c>
      <c r="P519" t="n">
        <v>642.04</v>
      </c>
      <c r="Q519" t="n">
        <v>1367.71</v>
      </c>
      <c r="R519" t="n">
        <v>239.5</v>
      </c>
      <c r="S519" t="n">
        <v>104.26</v>
      </c>
      <c r="T519" t="n">
        <v>66089.21000000001</v>
      </c>
      <c r="U519" t="n">
        <v>0.44</v>
      </c>
      <c r="V519" t="n">
        <v>0.85</v>
      </c>
      <c r="W519" t="n">
        <v>20.88</v>
      </c>
      <c r="X519" t="n">
        <v>4.09</v>
      </c>
      <c r="Y519" t="n">
        <v>1</v>
      </c>
      <c r="Z519" t="n">
        <v>10</v>
      </c>
    </row>
    <row r="520">
      <c r="A520" t="n">
        <v>10</v>
      </c>
      <c r="B520" t="n">
        <v>70</v>
      </c>
      <c r="C520" t="inlineStr">
        <is>
          <t xml:space="preserve">CONCLUIDO	</t>
        </is>
      </c>
      <c r="D520" t="n">
        <v>1.6022</v>
      </c>
      <c r="E520" t="n">
        <v>62.41</v>
      </c>
      <c r="F520" t="n">
        <v>56.37</v>
      </c>
      <c r="G520" t="n">
        <v>25.62</v>
      </c>
      <c r="H520" t="n">
        <v>0.43</v>
      </c>
      <c r="I520" t="n">
        <v>132</v>
      </c>
      <c r="J520" t="n">
        <v>145.23</v>
      </c>
      <c r="K520" t="n">
        <v>47.83</v>
      </c>
      <c r="L520" t="n">
        <v>3.5</v>
      </c>
      <c r="M520" t="n">
        <v>130</v>
      </c>
      <c r="N520" t="n">
        <v>23.9</v>
      </c>
      <c r="O520" t="n">
        <v>18145.54</v>
      </c>
      <c r="P520" t="n">
        <v>637.12</v>
      </c>
      <c r="Q520" t="n">
        <v>1367.55</v>
      </c>
      <c r="R520" t="n">
        <v>229.16</v>
      </c>
      <c r="S520" t="n">
        <v>104.26</v>
      </c>
      <c r="T520" t="n">
        <v>60977.17</v>
      </c>
      <c r="U520" t="n">
        <v>0.45</v>
      </c>
      <c r="V520" t="n">
        <v>0.85</v>
      </c>
      <c r="W520" t="n">
        <v>20.88</v>
      </c>
      <c r="X520" t="n">
        <v>3.79</v>
      </c>
      <c r="Y520" t="n">
        <v>1</v>
      </c>
      <c r="Z520" t="n">
        <v>10</v>
      </c>
    </row>
    <row r="521">
      <c r="A521" t="n">
        <v>11</v>
      </c>
      <c r="B521" t="n">
        <v>70</v>
      </c>
      <c r="C521" t="inlineStr">
        <is>
          <t xml:space="preserve">CONCLUIDO	</t>
        </is>
      </c>
      <c r="D521" t="n">
        <v>1.6176</v>
      </c>
      <c r="E521" t="n">
        <v>61.82</v>
      </c>
      <c r="F521" t="n">
        <v>56.07</v>
      </c>
      <c r="G521" t="n">
        <v>27.57</v>
      </c>
      <c r="H521" t="n">
        <v>0.46</v>
      </c>
      <c r="I521" t="n">
        <v>122</v>
      </c>
      <c r="J521" t="n">
        <v>145.57</v>
      </c>
      <c r="K521" t="n">
        <v>47.83</v>
      </c>
      <c r="L521" t="n">
        <v>3.75</v>
      </c>
      <c r="M521" t="n">
        <v>120</v>
      </c>
      <c r="N521" t="n">
        <v>23.99</v>
      </c>
      <c r="O521" t="n">
        <v>18187.93</v>
      </c>
      <c r="P521" t="n">
        <v>632.15</v>
      </c>
      <c r="Q521" t="n">
        <v>1367.59</v>
      </c>
      <c r="R521" t="n">
        <v>219.66</v>
      </c>
      <c r="S521" t="n">
        <v>104.26</v>
      </c>
      <c r="T521" t="n">
        <v>56276.44</v>
      </c>
      <c r="U521" t="n">
        <v>0.47</v>
      </c>
      <c r="V521" t="n">
        <v>0.85</v>
      </c>
      <c r="W521" t="n">
        <v>20.85</v>
      </c>
      <c r="X521" t="n">
        <v>3.48</v>
      </c>
      <c r="Y521" t="n">
        <v>1</v>
      </c>
      <c r="Z521" t="n">
        <v>10</v>
      </c>
    </row>
    <row r="522">
      <c r="A522" t="n">
        <v>12</v>
      </c>
      <c r="B522" t="n">
        <v>70</v>
      </c>
      <c r="C522" t="inlineStr">
        <is>
          <t xml:space="preserve">CONCLUIDO	</t>
        </is>
      </c>
      <c r="D522" t="n">
        <v>1.6295</v>
      </c>
      <c r="E522" t="n">
        <v>61.37</v>
      </c>
      <c r="F522" t="n">
        <v>55.85</v>
      </c>
      <c r="G522" t="n">
        <v>29.39</v>
      </c>
      <c r="H522" t="n">
        <v>0.49</v>
      </c>
      <c r="I522" t="n">
        <v>114</v>
      </c>
      <c r="J522" t="n">
        <v>145.92</v>
      </c>
      <c r="K522" t="n">
        <v>47.83</v>
      </c>
      <c r="L522" t="n">
        <v>4</v>
      </c>
      <c r="M522" t="n">
        <v>112</v>
      </c>
      <c r="N522" t="n">
        <v>24.09</v>
      </c>
      <c r="O522" t="n">
        <v>18230.35</v>
      </c>
      <c r="P522" t="n">
        <v>628.28</v>
      </c>
      <c r="Q522" t="n">
        <v>1367.72</v>
      </c>
      <c r="R522" t="n">
        <v>212.14</v>
      </c>
      <c r="S522" t="n">
        <v>104.26</v>
      </c>
      <c r="T522" t="n">
        <v>52555.82</v>
      </c>
      <c r="U522" t="n">
        <v>0.49</v>
      </c>
      <c r="V522" t="n">
        <v>0.86</v>
      </c>
      <c r="W522" t="n">
        <v>20.84</v>
      </c>
      <c r="X522" t="n">
        <v>3.26</v>
      </c>
      <c r="Y522" t="n">
        <v>1</v>
      </c>
      <c r="Z522" t="n">
        <v>10</v>
      </c>
    </row>
    <row r="523">
      <c r="A523" t="n">
        <v>13</v>
      </c>
      <c r="B523" t="n">
        <v>70</v>
      </c>
      <c r="C523" t="inlineStr">
        <is>
          <t xml:space="preserve">CONCLUIDO	</t>
        </is>
      </c>
      <c r="D523" t="n">
        <v>1.6407</v>
      </c>
      <c r="E523" t="n">
        <v>60.95</v>
      </c>
      <c r="F523" t="n">
        <v>55.63</v>
      </c>
      <c r="G523" t="n">
        <v>31.2</v>
      </c>
      <c r="H523" t="n">
        <v>0.51</v>
      </c>
      <c r="I523" t="n">
        <v>107</v>
      </c>
      <c r="J523" t="n">
        <v>146.26</v>
      </c>
      <c r="K523" t="n">
        <v>47.83</v>
      </c>
      <c r="L523" t="n">
        <v>4.25</v>
      </c>
      <c r="M523" t="n">
        <v>105</v>
      </c>
      <c r="N523" t="n">
        <v>24.18</v>
      </c>
      <c r="O523" t="n">
        <v>18272.81</v>
      </c>
      <c r="P523" t="n">
        <v>624.28</v>
      </c>
      <c r="Q523" t="n">
        <v>1367.45</v>
      </c>
      <c r="R523" t="n">
        <v>205.85</v>
      </c>
      <c r="S523" t="n">
        <v>104.26</v>
      </c>
      <c r="T523" t="n">
        <v>49445.13</v>
      </c>
      <c r="U523" t="n">
        <v>0.51</v>
      </c>
      <c r="V523" t="n">
        <v>0.86</v>
      </c>
      <c r="W523" t="n">
        <v>20.82</v>
      </c>
      <c r="X523" t="n">
        <v>3.05</v>
      </c>
      <c r="Y523" t="n">
        <v>1</v>
      </c>
      <c r="Z523" t="n">
        <v>10</v>
      </c>
    </row>
    <row r="524">
      <c r="A524" t="n">
        <v>14</v>
      </c>
      <c r="B524" t="n">
        <v>70</v>
      </c>
      <c r="C524" t="inlineStr">
        <is>
          <t xml:space="preserve">CONCLUIDO	</t>
        </is>
      </c>
      <c r="D524" t="n">
        <v>1.6516</v>
      </c>
      <c r="E524" t="n">
        <v>60.55</v>
      </c>
      <c r="F524" t="n">
        <v>55.43</v>
      </c>
      <c r="G524" t="n">
        <v>33.26</v>
      </c>
      <c r="H524" t="n">
        <v>0.54</v>
      </c>
      <c r="I524" t="n">
        <v>100</v>
      </c>
      <c r="J524" t="n">
        <v>146.61</v>
      </c>
      <c r="K524" t="n">
        <v>47.83</v>
      </c>
      <c r="L524" t="n">
        <v>4.5</v>
      </c>
      <c r="M524" t="n">
        <v>98</v>
      </c>
      <c r="N524" t="n">
        <v>24.28</v>
      </c>
      <c r="O524" t="n">
        <v>18315.3</v>
      </c>
      <c r="P524" t="n">
        <v>620.5</v>
      </c>
      <c r="Q524" t="n">
        <v>1367.66</v>
      </c>
      <c r="R524" t="n">
        <v>199.25</v>
      </c>
      <c r="S524" t="n">
        <v>104.26</v>
      </c>
      <c r="T524" t="n">
        <v>46181.65</v>
      </c>
      <c r="U524" t="n">
        <v>0.52</v>
      </c>
      <c r="V524" t="n">
        <v>0.86</v>
      </c>
      <c r="W524" t="n">
        <v>20.81</v>
      </c>
      <c r="X524" t="n">
        <v>2.84</v>
      </c>
      <c r="Y524" t="n">
        <v>1</v>
      </c>
      <c r="Z524" t="n">
        <v>10</v>
      </c>
    </row>
    <row r="525">
      <c r="A525" t="n">
        <v>15</v>
      </c>
      <c r="B525" t="n">
        <v>70</v>
      </c>
      <c r="C525" t="inlineStr">
        <is>
          <t xml:space="preserve">CONCLUIDO	</t>
        </is>
      </c>
      <c r="D525" t="n">
        <v>1.6615</v>
      </c>
      <c r="E525" t="n">
        <v>60.19</v>
      </c>
      <c r="F525" t="n">
        <v>55.24</v>
      </c>
      <c r="G525" t="n">
        <v>35.26</v>
      </c>
      <c r="H525" t="n">
        <v>0.57</v>
      </c>
      <c r="I525" t="n">
        <v>94</v>
      </c>
      <c r="J525" t="n">
        <v>146.95</v>
      </c>
      <c r="K525" t="n">
        <v>47.83</v>
      </c>
      <c r="L525" t="n">
        <v>4.75</v>
      </c>
      <c r="M525" t="n">
        <v>92</v>
      </c>
      <c r="N525" t="n">
        <v>24.37</v>
      </c>
      <c r="O525" t="n">
        <v>18357.82</v>
      </c>
      <c r="P525" t="n">
        <v>616.97</v>
      </c>
      <c r="Q525" t="n">
        <v>1367.44</v>
      </c>
      <c r="R525" t="n">
        <v>193.38</v>
      </c>
      <c r="S525" t="n">
        <v>104.26</v>
      </c>
      <c r="T525" t="n">
        <v>43275.59</v>
      </c>
      <c r="U525" t="n">
        <v>0.54</v>
      </c>
      <c r="V525" t="n">
        <v>0.87</v>
      </c>
      <c r="W525" t="n">
        <v>20.79</v>
      </c>
      <c r="X525" t="n">
        <v>2.66</v>
      </c>
      <c r="Y525" t="n">
        <v>1</v>
      </c>
      <c r="Z525" t="n">
        <v>10</v>
      </c>
    </row>
    <row r="526">
      <c r="A526" t="n">
        <v>16</v>
      </c>
      <c r="B526" t="n">
        <v>70</v>
      </c>
      <c r="C526" t="inlineStr">
        <is>
          <t xml:space="preserve">CONCLUIDO	</t>
        </is>
      </c>
      <c r="D526" t="n">
        <v>1.6691</v>
      </c>
      <c r="E526" t="n">
        <v>59.91</v>
      </c>
      <c r="F526" t="n">
        <v>55.11</v>
      </c>
      <c r="G526" t="n">
        <v>37.15</v>
      </c>
      <c r="H526" t="n">
        <v>0.6</v>
      </c>
      <c r="I526" t="n">
        <v>89</v>
      </c>
      <c r="J526" t="n">
        <v>147.3</v>
      </c>
      <c r="K526" t="n">
        <v>47.83</v>
      </c>
      <c r="L526" t="n">
        <v>5</v>
      </c>
      <c r="M526" t="n">
        <v>87</v>
      </c>
      <c r="N526" t="n">
        <v>24.47</v>
      </c>
      <c r="O526" t="n">
        <v>18400.38</v>
      </c>
      <c r="P526" t="n">
        <v>614.15</v>
      </c>
      <c r="Q526" t="n">
        <v>1367.56</v>
      </c>
      <c r="R526" t="n">
        <v>188.72</v>
      </c>
      <c r="S526" t="n">
        <v>104.26</v>
      </c>
      <c r="T526" t="n">
        <v>40968.88</v>
      </c>
      <c r="U526" t="n">
        <v>0.55</v>
      </c>
      <c r="V526" t="n">
        <v>0.87</v>
      </c>
      <c r="W526" t="n">
        <v>20.79</v>
      </c>
      <c r="X526" t="n">
        <v>2.53</v>
      </c>
      <c r="Y526" t="n">
        <v>1</v>
      </c>
      <c r="Z526" t="n">
        <v>10</v>
      </c>
    </row>
    <row r="527">
      <c r="A527" t="n">
        <v>17</v>
      </c>
      <c r="B527" t="n">
        <v>70</v>
      </c>
      <c r="C527" t="inlineStr">
        <is>
          <t xml:space="preserve">CONCLUIDO	</t>
        </is>
      </c>
      <c r="D527" t="n">
        <v>1.676</v>
      </c>
      <c r="E527" t="n">
        <v>59.66</v>
      </c>
      <c r="F527" t="n">
        <v>54.98</v>
      </c>
      <c r="G527" t="n">
        <v>38.81</v>
      </c>
      <c r="H527" t="n">
        <v>0.63</v>
      </c>
      <c r="I527" t="n">
        <v>85</v>
      </c>
      <c r="J527" t="n">
        <v>147.64</v>
      </c>
      <c r="K527" t="n">
        <v>47.83</v>
      </c>
      <c r="L527" t="n">
        <v>5.25</v>
      </c>
      <c r="M527" t="n">
        <v>83</v>
      </c>
      <c r="N527" t="n">
        <v>24.56</v>
      </c>
      <c r="O527" t="n">
        <v>18442.97</v>
      </c>
      <c r="P527" t="n">
        <v>610.89</v>
      </c>
      <c r="Q527" t="n">
        <v>1367.5</v>
      </c>
      <c r="R527" t="n">
        <v>184.61</v>
      </c>
      <c r="S527" t="n">
        <v>104.26</v>
      </c>
      <c r="T527" t="n">
        <v>38934.9</v>
      </c>
      <c r="U527" t="n">
        <v>0.5600000000000001</v>
      </c>
      <c r="V527" t="n">
        <v>0.87</v>
      </c>
      <c r="W527" t="n">
        <v>20.78</v>
      </c>
      <c r="X527" t="n">
        <v>2.4</v>
      </c>
      <c r="Y527" t="n">
        <v>1</v>
      </c>
      <c r="Z527" t="n">
        <v>10</v>
      </c>
    </row>
    <row r="528">
      <c r="A528" t="n">
        <v>18</v>
      </c>
      <c r="B528" t="n">
        <v>70</v>
      </c>
      <c r="C528" t="inlineStr">
        <is>
          <t xml:space="preserve">CONCLUIDO	</t>
        </is>
      </c>
      <c r="D528" t="n">
        <v>1.6828</v>
      </c>
      <c r="E528" t="n">
        <v>59.43</v>
      </c>
      <c r="F528" t="n">
        <v>54.86</v>
      </c>
      <c r="G528" t="n">
        <v>40.64</v>
      </c>
      <c r="H528" t="n">
        <v>0.66</v>
      </c>
      <c r="I528" t="n">
        <v>81</v>
      </c>
      <c r="J528" t="n">
        <v>147.99</v>
      </c>
      <c r="K528" t="n">
        <v>47.83</v>
      </c>
      <c r="L528" t="n">
        <v>5.5</v>
      </c>
      <c r="M528" t="n">
        <v>79</v>
      </c>
      <c r="N528" t="n">
        <v>24.66</v>
      </c>
      <c r="O528" t="n">
        <v>18485.59</v>
      </c>
      <c r="P528" t="n">
        <v>608.17</v>
      </c>
      <c r="Q528" t="n">
        <v>1367.5</v>
      </c>
      <c r="R528" t="n">
        <v>180.46</v>
      </c>
      <c r="S528" t="n">
        <v>104.26</v>
      </c>
      <c r="T528" t="n">
        <v>36883.72</v>
      </c>
      <c r="U528" t="n">
        <v>0.58</v>
      </c>
      <c r="V528" t="n">
        <v>0.87</v>
      </c>
      <c r="W528" t="n">
        <v>20.78</v>
      </c>
      <c r="X528" t="n">
        <v>2.28</v>
      </c>
      <c r="Y528" t="n">
        <v>1</v>
      </c>
      <c r="Z528" t="n">
        <v>10</v>
      </c>
    </row>
    <row r="529">
      <c r="A529" t="n">
        <v>19</v>
      </c>
      <c r="B529" t="n">
        <v>70</v>
      </c>
      <c r="C529" t="inlineStr">
        <is>
          <t xml:space="preserve">CONCLUIDO	</t>
        </is>
      </c>
      <c r="D529" t="n">
        <v>1.6889</v>
      </c>
      <c r="E529" t="n">
        <v>59.21</v>
      </c>
      <c r="F529" t="n">
        <v>54.76</v>
      </c>
      <c r="G529" t="n">
        <v>42.67</v>
      </c>
      <c r="H529" t="n">
        <v>0.6899999999999999</v>
      </c>
      <c r="I529" t="n">
        <v>77</v>
      </c>
      <c r="J529" t="n">
        <v>148.33</v>
      </c>
      <c r="K529" t="n">
        <v>47.83</v>
      </c>
      <c r="L529" t="n">
        <v>5.75</v>
      </c>
      <c r="M529" t="n">
        <v>75</v>
      </c>
      <c r="N529" t="n">
        <v>24.75</v>
      </c>
      <c r="O529" t="n">
        <v>18528.25</v>
      </c>
      <c r="P529" t="n">
        <v>605.5</v>
      </c>
      <c r="Q529" t="n">
        <v>1367.4</v>
      </c>
      <c r="R529" t="n">
        <v>177.48</v>
      </c>
      <c r="S529" t="n">
        <v>104.26</v>
      </c>
      <c r="T529" t="n">
        <v>35410.47</v>
      </c>
      <c r="U529" t="n">
        <v>0.59</v>
      </c>
      <c r="V529" t="n">
        <v>0.88</v>
      </c>
      <c r="W529" t="n">
        <v>20.77</v>
      </c>
      <c r="X529" t="n">
        <v>2.18</v>
      </c>
      <c r="Y529" t="n">
        <v>1</v>
      </c>
      <c r="Z529" t="n">
        <v>10</v>
      </c>
    </row>
    <row r="530">
      <c r="A530" t="n">
        <v>20</v>
      </c>
      <c r="B530" t="n">
        <v>70</v>
      </c>
      <c r="C530" t="inlineStr">
        <is>
          <t xml:space="preserve">CONCLUIDO	</t>
        </is>
      </c>
      <c r="D530" t="n">
        <v>1.696</v>
      </c>
      <c r="E530" t="n">
        <v>58.96</v>
      </c>
      <c r="F530" t="n">
        <v>54.63</v>
      </c>
      <c r="G530" t="n">
        <v>44.9</v>
      </c>
      <c r="H530" t="n">
        <v>0.71</v>
      </c>
      <c r="I530" t="n">
        <v>73</v>
      </c>
      <c r="J530" t="n">
        <v>148.68</v>
      </c>
      <c r="K530" t="n">
        <v>47.83</v>
      </c>
      <c r="L530" t="n">
        <v>6</v>
      </c>
      <c r="M530" t="n">
        <v>71</v>
      </c>
      <c r="N530" t="n">
        <v>24.85</v>
      </c>
      <c r="O530" t="n">
        <v>18570.94</v>
      </c>
      <c r="P530" t="n">
        <v>602.34</v>
      </c>
      <c r="Q530" t="n">
        <v>1367.49</v>
      </c>
      <c r="R530" t="n">
        <v>173.4</v>
      </c>
      <c r="S530" t="n">
        <v>104.26</v>
      </c>
      <c r="T530" t="n">
        <v>33392.53</v>
      </c>
      <c r="U530" t="n">
        <v>0.6</v>
      </c>
      <c r="V530" t="n">
        <v>0.88</v>
      </c>
      <c r="W530" t="n">
        <v>20.75</v>
      </c>
      <c r="X530" t="n">
        <v>2.05</v>
      </c>
      <c r="Y530" t="n">
        <v>1</v>
      </c>
      <c r="Z530" t="n">
        <v>10</v>
      </c>
    </row>
    <row r="531">
      <c r="A531" t="n">
        <v>21</v>
      </c>
      <c r="B531" t="n">
        <v>70</v>
      </c>
      <c r="C531" t="inlineStr">
        <is>
          <t xml:space="preserve">CONCLUIDO	</t>
        </is>
      </c>
      <c r="D531" t="n">
        <v>1.7013</v>
      </c>
      <c r="E531" t="n">
        <v>58.78</v>
      </c>
      <c r="F531" t="n">
        <v>54.53</v>
      </c>
      <c r="G531" t="n">
        <v>46.74</v>
      </c>
      <c r="H531" t="n">
        <v>0.74</v>
      </c>
      <c r="I531" t="n">
        <v>70</v>
      </c>
      <c r="J531" t="n">
        <v>149.02</v>
      </c>
      <c r="K531" t="n">
        <v>47.83</v>
      </c>
      <c r="L531" t="n">
        <v>6.25</v>
      </c>
      <c r="M531" t="n">
        <v>68</v>
      </c>
      <c r="N531" t="n">
        <v>24.95</v>
      </c>
      <c r="O531" t="n">
        <v>18613.66</v>
      </c>
      <c r="P531" t="n">
        <v>599.86</v>
      </c>
      <c r="Q531" t="n">
        <v>1367.54</v>
      </c>
      <c r="R531" t="n">
        <v>169.74</v>
      </c>
      <c r="S531" t="n">
        <v>104.26</v>
      </c>
      <c r="T531" t="n">
        <v>31576.52</v>
      </c>
      <c r="U531" t="n">
        <v>0.61</v>
      </c>
      <c r="V531" t="n">
        <v>0.88</v>
      </c>
      <c r="W531" t="n">
        <v>20.76</v>
      </c>
      <c r="X531" t="n">
        <v>1.95</v>
      </c>
      <c r="Y531" t="n">
        <v>1</v>
      </c>
      <c r="Z531" t="n">
        <v>10</v>
      </c>
    </row>
    <row r="532">
      <c r="A532" t="n">
        <v>22</v>
      </c>
      <c r="B532" t="n">
        <v>70</v>
      </c>
      <c r="C532" t="inlineStr">
        <is>
          <t xml:space="preserve">CONCLUIDO	</t>
        </is>
      </c>
      <c r="D532" t="n">
        <v>1.7056</v>
      </c>
      <c r="E532" t="n">
        <v>58.63</v>
      </c>
      <c r="F532" t="n">
        <v>54.47</v>
      </c>
      <c r="G532" t="n">
        <v>48.77</v>
      </c>
      <c r="H532" t="n">
        <v>0.77</v>
      </c>
      <c r="I532" t="n">
        <v>67</v>
      </c>
      <c r="J532" t="n">
        <v>149.37</v>
      </c>
      <c r="K532" t="n">
        <v>47.83</v>
      </c>
      <c r="L532" t="n">
        <v>6.5</v>
      </c>
      <c r="M532" t="n">
        <v>65</v>
      </c>
      <c r="N532" t="n">
        <v>25.04</v>
      </c>
      <c r="O532" t="n">
        <v>18656.42</v>
      </c>
      <c r="P532" t="n">
        <v>598.2</v>
      </c>
      <c r="Q532" t="n">
        <v>1367.44</v>
      </c>
      <c r="R532" t="n">
        <v>167.63</v>
      </c>
      <c r="S532" t="n">
        <v>104.26</v>
      </c>
      <c r="T532" t="n">
        <v>30538.25</v>
      </c>
      <c r="U532" t="n">
        <v>0.62</v>
      </c>
      <c r="V532" t="n">
        <v>0.88</v>
      </c>
      <c r="W532" t="n">
        <v>20.76</v>
      </c>
      <c r="X532" t="n">
        <v>1.88</v>
      </c>
      <c r="Y532" t="n">
        <v>1</v>
      </c>
      <c r="Z532" t="n">
        <v>10</v>
      </c>
    </row>
    <row r="533">
      <c r="A533" t="n">
        <v>23</v>
      </c>
      <c r="B533" t="n">
        <v>70</v>
      </c>
      <c r="C533" t="inlineStr">
        <is>
          <t xml:space="preserve">CONCLUIDO	</t>
        </is>
      </c>
      <c r="D533" t="n">
        <v>1.7092</v>
      </c>
      <c r="E533" t="n">
        <v>58.51</v>
      </c>
      <c r="F533" t="n">
        <v>54.4</v>
      </c>
      <c r="G533" t="n">
        <v>50.22</v>
      </c>
      <c r="H533" t="n">
        <v>0.8</v>
      </c>
      <c r="I533" t="n">
        <v>65</v>
      </c>
      <c r="J533" t="n">
        <v>149.72</v>
      </c>
      <c r="K533" t="n">
        <v>47.83</v>
      </c>
      <c r="L533" t="n">
        <v>6.75</v>
      </c>
      <c r="M533" t="n">
        <v>63</v>
      </c>
      <c r="N533" t="n">
        <v>25.14</v>
      </c>
      <c r="O533" t="n">
        <v>18699.2</v>
      </c>
      <c r="P533" t="n">
        <v>595.73</v>
      </c>
      <c r="Q533" t="n">
        <v>1367.46</v>
      </c>
      <c r="R533" t="n">
        <v>166.02</v>
      </c>
      <c r="S533" t="n">
        <v>104.26</v>
      </c>
      <c r="T533" t="n">
        <v>29742.51</v>
      </c>
      <c r="U533" t="n">
        <v>0.63</v>
      </c>
      <c r="V533" t="n">
        <v>0.88</v>
      </c>
      <c r="W533" t="n">
        <v>20.74</v>
      </c>
      <c r="X533" t="n">
        <v>1.82</v>
      </c>
      <c r="Y533" t="n">
        <v>1</v>
      </c>
      <c r="Z533" t="n">
        <v>10</v>
      </c>
    </row>
    <row r="534">
      <c r="A534" t="n">
        <v>24</v>
      </c>
      <c r="B534" t="n">
        <v>70</v>
      </c>
      <c r="C534" t="inlineStr">
        <is>
          <t xml:space="preserve">CONCLUIDO	</t>
        </is>
      </c>
      <c r="D534" t="n">
        <v>1.714</v>
      </c>
      <c r="E534" t="n">
        <v>58.34</v>
      </c>
      <c r="F534" t="n">
        <v>54.32</v>
      </c>
      <c r="G534" t="n">
        <v>52.57</v>
      </c>
      <c r="H534" t="n">
        <v>0.83</v>
      </c>
      <c r="I534" t="n">
        <v>62</v>
      </c>
      <c r="J534" t="n">
        <v>150.07</v>
      </c>
      <c r="K534" t="n">
        <v>47.83</v>
      </c>
      <c r="L534" t="n">
        <v>7</v>
      </c>
      <c r="M534" t="n">
        <v>60</v>
      </c>
      <c r="N534" t="n">
        <v>25.24</v>
      </c>
      <c r="O534" t="n">
        <v>18742.03</v>
      </c>
      <c r="P534" t="n">
        <v>593.1799999999999</v>
      </c>
      <c r="Q534" t="n">
        <v>1367.43</v>
      </c>
      <c r="R534" t="n">
        <v>163.19</v>
      </c>
      <c r="S534" t="n">
        <v>104.26</v>
      </c>
      <c r="T534" t="n">
        <v>28341.09</v>
      </c>
      <c r="U534" t="n">
        <v>0.64</v>
      </c>
      <c r="V534" t="n">
        <v>0.88</v>
      </c>
      <c r="W534" t="n">
        <v>20.74</v>
      </c>
      <c r="X534" t="n">
        <v>1.74</v>
      </c>
      <c r="Y534" t="n">
        <v>1</v>
      </c>
      <c r="Z534" t="n">
        <v>10</v>
      </c>
    </row>
    <row r="535">
      <c r="A535" t="n">
        <v>25</v>
      </c>
      <c r="B535" t="n">
        <v>70</v>
      </c>
      <c r="C535" t="inlineStr">
        <is>
          <t xml:space="preserve">CONCLUIDO	</t>
        </is>
      </c>
      <c r="D535" t="n">
        <v>1.7172</v>
      </c>
      <c r="E535" t="n">
        <v>58.23</v>
      </c>
      <c r="F535" t="n">
        <v>54.27</v>
      </c>
      <c r="G535" t="n">
        <v>54.27</v>
      </c>
      <c r="H535" t="n">
        <v>0.85</v>
      </c>
      <c r="I535" t="n">
        <v>60</v>
      </c>
      <c r="J535" t="n">
        <v>150.41</v>
      </c>
      <c r="K535" t="n">
        <v>47.83</v>
      </c>
      <c r="L535" t="n">
        <v>7.25</v>
      </c>
      <c r="M535" t="n">
        <v>58</v>
      </c>
      <c r="N535" t="n">
        <v>25.33</v>
      </c>
      <c r="O535" t="n">
        <v>18784.88</v>
      </c>
      <c r="P535" t="n">
        <v>590.9299999999999</v>
      </c>
      <c r="Q535" t="n">
        <v>1367.28</v>
      </c>
      <c r="R535" t="n">
        <v>161.55</v>
      </c>
      <c r="S535" t="n">
        <v>104.26</v>
      </c>
      <c r="T535" t="n">
        <v>27529.06</v>
      </c>
      <c r="U535" t="n">
        <v>0.65</v>
      </c>
      <c r="V535" t="n">
        <v>0.88</v>
      </c>
      <c r="W535" t="n">
        <v>20.74</v>
      </c>
      <c r="X535" t="n">
        <v>1.69</v>
      </c>
      <c r="Y535" t="n">
        <v>1</v>
      </c>
      <c r="Z535" t="n">
        <v>10</v>
      </c>
    </row>
    <row r="536">
      <c r="A536" t="n">
        <v>26</v>
      </c>
      <c r="B536" t="n">
        <v>70</v>
      </c>
      <c r="C536" t="inlineStr">
        <is>
          <t xml:space="preserve">CONCLUIDO	</t>
        </is>
      </c>
      <c r="D536" t="n">
        <v>1.721</v>
      </c>
      <c r="E536" t="n">
        <v>58.1</v>
      </c>
      <c r="F536" t="n">
        <v>54.2</v>
      </c>
      <c r="G536" t="n">
        <v>56.07</v>
      </c>
      <c r="H536" t="n">
        <v>0.88</v>
      </c>
      <c r="I536" t="n">
        <v>58</v>
      </c>
      <c r="J536" t="n">
        <v>150.76</v>
      </c>
      <c r="K536" t="n">
        <v>47.83</v>
      </c>
      <c r="L536" t="n">
        <v>7.5</v>
      </c>
      <c r="M536" t="n">
        <v>56</v>
      </c>
      <c r="N536" t="n">
        <v>25.43</v>
      </c>
      <c r="O536" t="n">
        <v>18827.77</v>
      </c>
      <c r="P536" t="n">
        <v>589.08</v>
      </c>
      <c r="Q536" t="n">
        <v>1367.43</v>
      </c>
      <c r="R536" t="n">
        <v>159.16</v>
      </c>
      <c r="S536" t="n">
        <v>104.26</v>
      </c>
      <c r="T536" t="n">
        <v>26348.47</v>
      </c>
      <c r="U536" t="n">
        <v>0.66</v>
      </c>
      <c r="V536" t="n">
        <v>0.88</v>
      </c>
      <c r="W536" t="n">
        <v>20.74</v>
      </c>
      <c r="X536" t="n">
        <v>1.62</v>
      </c>
      <c r="Y536" t="n">
        <v>1</v>
      </c>
      <c r="Z536" t="n">
        <v>10</v>
      </c>
    </row>
    <row r="537">
      <c r="A537" t="n">
        <v>27</v>
      </c>
      <c r="B537" t="n">
        <v>70</v>
      </c>
      <c r="C537" t="inlineStr">
        <is>
          <t xml:space="preserve">CONCLUIDO	</t>
        </is>
      </c>
      <c r="D537" t="n">
        <v>1.7236</v>
      </c>
      <c r="E537" t="n">
        <v>58.02</v>
      </c>
      <c r="F537" t="n">
        <v>54.17</v>
      </c>
      <c r="G537" t="n">
        <v>58.04</v>
      </c>
      <c r="H537" t="n">
        <v>0.91</v>
      </c>
      <c r="I537" t="n">
        <v>56</v>
      </c>
      <c r="J537" t="n">
        <v>151.11</v>
      </c>
      <c r="K537" t="n">
        <v>47.83</v>
      </c>
      <c r="L537" t="n">
        <v>7.75</v>
      </c>
      <c r="M537" t="n">
        <v>54</v>
      </c>
      <c r="N537" t="n">
        <v>25.53</v>
      </c>
      <c r="O537" t="n">
        <v>18870.7</v>
      </c>
      <c r="P537" t="n">
        <v>587.03</v>
      </c>
      <c r="Q537" t="n">
        <v>1367.46</v>
      </c>
      <c r="R537" t="n">
        <v>158.49</v>
      </c>
      <c r="S537" t="n">
        <v>104.26</v>
      </c>
      <c r="T537" t="n">
        <v>26021.68</v>
      </c>
      <c r="U537" t="n">
        <v>0.66</v>
      </c>
      <c r="V537" t="n">
        <v>0.88</v>
      </c>
      <c r="W537" t="n">
        <v>20.73</v>
      </c>
      <c r="X537" t="n">
        <v>1.59</v>
      </c>
      <c r="Y537" t="n">
        <v>1</v>
      </c>
      <c r="Z537" t="n">
        <v>10</v>
      </c>
    </row>
    <row r="538">
      <c r="A538" t="n">
        <v>28</v>
      </c>
      <c r="B538" t="n">
        <v>70</v>
      </c>
      <c r="C538" t="inlineStr">
        <is>
          <t xml:space="preserve">CONCLUIDO	</t>
        </is>
      </c>
      <c r="D538" t="n">
        <v>1.7279</v>
      </c>
      <c r="E538" t="n">
        <v>57.87</v>
      </c>
      <c r="F538" t="n">
        <v>54.09</v>
      </c>
      <c r="G538" t="n">
        <v>60.1</v>
      </c>
      <c r="H538" t="n">
        <v>0.9399999999999999</v>
      </c>
      <c r="I538" t="n">
        <v>54</v>
      </c>
      <c r="J538" t="n">
        <v>151.46</v>
      </c>
      <c r="K538" t="n">
        <v>47.83</v>
      </c>
      <c r="L538" t="n">
        <v>8</v>
      </c>
      <c r="M538" t="n">
        <v>52</v>
      </c>
      <c r="N538" t="n">
        <v>25.63</v>
      </c>
      <c r="O538" t="n">
        <v>18913.66</v>
      </c>
      <c r="P538" t="n">
        <v>584.61</v>
      </c>
      <c r="Q538" t="n">
        <v>1367.48</v>
      </c>
      <c r="R538" t="n">
        <v>155.59</v>
      </c>
      <c r="S538" t="n">
        <v>104.26</v>
      </c>
      <c r="T538" t="n">
        <v>24582.63</v>
      </c>
      <c r="U538" t="n">
        <v>0.67</v>
      </c>
      <c r="V538" t="n">
        <v>0.89</v>
      </c>
      <c r="W538" t="n">
        <v>20.73</v>
      </c>
      <c r="X538" t="n">
        <v>1.5</v>
      </c>
      <c r="Y538" t="n">
        <v>1</v>
      </c>
      <c r="Z538" t="n">
        <v>10</v>
      </c>
    </row>
    <row r="539">
      <c r="A539" t="n">
        <v>29</v>
      </c>
      <c r="B539" t="n">
        <v>70</v>
      </c>
      <c r="C539" t="inlineStr">
        <is>
          <t xml:space="preserve">CONCLUIDO	</t>
        </is>
      </c>
      <c r="D539" t="n">
        <v>1.7307</v>
      </c>
      <c r="E539" t="n">
        <v>57.78</v>
      </c>
      <c r="F539" t="n">
        <v>54.05</v>
      </c>
      <c r="G539" t="n">
        <v>62.37</v>
      </c>
      <c r="H539" t="n">
        <v>0.96</v>
      </c>
      <c r="I539" t="n">
        <v>52</v>
      </c>
      <c r="J539" t="n">
        <v>151.81</v>
      </c>
      <c r="K539" t="n">
        <v>47.83</v>
      </c>
      <c r="L539" t="n">
        <v>8.25</v>
      </c>
      <c r="M539" t="n">
        <v>50</v>
      </c>
      <c r="N539" t="n">
        <v>25.73</v>
      </c>
      <c r="O539" t="n">
        <v>18956.65</v>
      </c>
      <c r="P539" t="n">
        <v>582.88</v>
      </c>
      <c r="Q539" t="n">
        <v>1367.36</v>
      </c>
      <c r="R539" t="n">
        <v>154.34</v>
      </c>
      <c r="S539" t="n">
        <v>104.26</v>
      </c>
      <c r="T539" t="n">
        <v>23966.41</v>
      </c>
      <c r="U539" t="n">
        <v>0.68</v>
      </c>
      <c r="V539" t="n">
        <v>0.89</v>
      </c>
      <c r="W539" t="n">
        <v>20.73</v>
      </c>
      <c r="X539" t="n">
        <v>1.47</v>
      </c>
      <c r="Y539" t="n">
        <v>1</v>
      </c>
      <c r="Z539" t="n">
        <v>10</v>
      </c>
    </row>
    <row r="540">
      <c r="A540" t="n">
        <v>30</v>
      </c>
      <c r="B540" t="n">
        <v>70</v>
      </c>
      <c r="C540" t="inlineStr">
        <is>
          <t xml:space="preserve">CONCLUIDO	</t>
        </is>
      </c>
      <c r="D540" t="n">
        <v>1.735</v>
      </c>
      <c r="E540" t="n">
        <v>57.64</v>
      </c>
      <c r="F540" t="n">
        <v>53.96</v>
      </c>
      <c r="G540" t="n">
        <v>64.76000000000001</v>
      </c>
      <c r="H540" t="n">
        <v>0.99</v>
      </c>
      <c r="I540" t="n">
        <v>50</v>
      </c>
      <c r="J540" t="n">
        <v>152.15</v>
      </c>
      <c r="K540" t="n">
        <v>47.83</v>
      </c>
      <c r="L540" t="n">
        <v>8.5</v>
      </c>
      <c r="M540" t="n">
        <v>48</v>
      </c>
      <c r="N540" t="n">
        <v>25.83</v>
      </c>
      <c r="O540" t="n">
        <v>18999.67</v>
      </c>
      <c r="P540" t="n">
        <v>580.1799999999999</v>
      </c>
      <c r="Q540" t="n">
        <v>1367.24</v>
      </c>
      <c r="R540" t="n">
        <v>151.48</v>
      </c>
      <c r="S540" t="n">
        <v>104.26</v>
      </c>
      <c r="T540" t="n">
        <v>22544.49</v>
      </c>
      <c r="U540" t="n">
        <v>0.6899999999999999</v>
      </c>
      <c r="V540" t="n">
        <v>0.89</v>
      </c>
      <c r="W540" t="n">
        <v>20.72</v>
      </c>
      <c r="X540" t="n">
        <v>1.38</v>
      </c>
      <c r="Y540" t="n">
        <v>1</v>
      </c>
      <c r="Z540" t="n">
        <v>10</v>
      </c>
    </row>
    <row r="541">
      <c r="A541" t="n">
        <v>31</v>
      </c>
      <c r="B541" t="n">
        <v>70</v>
      </c>
      <c r="C541" t="inlineStr">
        <is>
          <t xml:space="preserve">CONCLUIDO	</t>
        </is>
      </c>
      <c r="D541" t="n">
        <v>1.7364</v>
      </c>
      <c r="E541" t="n">
        <v>57.59</v>
      </c>
      <c r="F541" t="n">
        <v>53.95</v>
      </c>
      <c r="G541" t="n">
        <v>66.06</v>
      </c>
      <c r="H541" t="n">
        <v>1.02</v>
      </c>
      <c r="I541" t="n">
        <v>49</v>
      </c>
      <c r="J541" t="n">
        <v>152.5</v>
      </c>
      <c r="K541" t="n">
        <v>47.83</v>
      </c>
      <c r="L541" t="n">
        <v>8.75</v>
      </c>
      <c r="M541" t="n">
        <v>47</v>
      </c>
      <c r="N541" t="n">
        <v>25.93</v>
      </c>
      <c r="O541" t="n">
        <v>19042.73</v>
      </c>
      <c r="P541" t="n">
        <v>578.4299999999999</v>
      </c>
      <c r="Q541" t="n">
        <v>1367.4</v>
      </c>
      <c r="R541" t="n">
        <v>150.88</v>
      </c>
      <c r="S541" t="n">
        <v>104.26</v>
      </c>
      <c r="T541" t="n">
        <v>22251.61</v>
      </c>
      <c r="U541" t="n">
        <v>0.6899999999999999</v>
      </c>
      <c r="V541" t="n">
        <v>0.89</v>
      </c>
      <c r="W541" t="n">
        <v>20.73</v>
      </c>
      <c r="X541" t="n">
        <v>1.37</v>
      </c>
      <c r="Y541" t="n">
        <v>1</v>
      </c>
      <c r="Z541" t="n">
        <v>10</v>
      </c>
    </row>
    <row r="542">
      <c r="A542" t="n">
        <v>32</v>
      </c>
      <c r="B542" t="n">
        <v>70</v>
      </c>
      <c r="C542" t="inlineStr">
        <is>
          <t xml:space="preserve">CONCLUIDO	</t>
        </is>
      </c>
      <c r="D542" t="n">
        <v>1.7393</v>
      </c>
      <c r="E542" t="n">
        <v>57.49</v>
      </c>
      <c r="F542" t="n">
        <v>53.91</v>
      </c>
      <c r="G542" t="n">
        <v>68.81999999999999</v>
      </c>
      <c r="H542" t="n">
        <v>1.04</v>
      </c>
      <c r="I542" t="n">
        <v>47</v>
      </c>
      <c r="J542" t="n">
        <v>152.85</v>
      </c>
      <c r="K542" t="n">
        <v>47.83</v>
      </c>
      <c r="L542" t="n">
        <v>9</v>
      </c>
      <c r="M542" t="n">
        <v>45</v>
      </c>
      <c r="N542" t="n">
        <v>26.03</v>
      </c>
      <c r="O542" t="n">
        <v>19085.83</v>
      </c>
      <c r="P542" t="n">
        <v>576.12</v>
      </c>
      <c r="Q542" t="n">
        <v>1367.35</v>
      </c>
      <c r="R542" t="n">
        <v>149.77</v>
      </c>
      <c r="S542" t="n">
        <v>104.26</v>
      </c>
      <c r="T542" t="n">
        <v>21704.75</v>
      </c>
      <c r="U542" t="n">
        <v>0.7</v>
      </c>
      <c r="V542" t="n">
        <v>0.89</v>
      </c>
      <c r="W542" t="n">
        <v>20.72</v>
      </c>
      <c r="X542" t="n">
        <v>1.33</v>
      </c>
      <c r="Y542" t="n">
        <v>1</v>
      </c>
      <c r="Z542" t="n">
        <v>10</v>
      </c>
    </row>
    <row r="543">
      <c r="A543" t="n">
        <v>33</v>
      </c>
      <c r="B543" t="n">
        <v>70</v>
      </c>
      <c r="C543" t="inlineStr">
        <is>
          <t xml:space="preserve">CONCLUIDO	</t>
        </is>
      </c>
      <c r="D543" t="n">
        <v>1.7409</v>
      </c>
      <c r="E543" t="n">
        <v>57.44</v>
      </c>
      <c r="F543" t="n">
        <v>53.88</v>
      </c>
      <c r="G543" t="n">
        <v>70.28</v>
      </c>
      <c r="H543" t="n">
        <v>1.07</v>
      </c>
      <c r="I543" t="n">
        <v>46</v>
      </c>
      <c r="J543" t="n">
        <v>153.2</v>
      </c>
      <c r="K543" t="n">
        <v>47.83</v>
      </c>
      <c r="L543" t="n">
        <v>9.25</v>
      </c>
      <c r="M543" t="n">
        <v>44</v>
      </c>
      <c r="N543" t="n">
        <v>26.12</v>
      </c>
      <c r="O543" t="n">
        <v>19128.96</v>
      </c>
      <c r="P543" t="n">
        <v>574.61</v>
      </c>
      <c r="Q543" t="n">
        <v>1367.34</v>
      </c>
      <c r="R543" t="n">
        <v>148.81</v>
      </c>
      <c r="S543" t="n">
        <v>104.26</v>
      </c>
      <c r="T543" t="n">
        <v>21230.52</v>
      </c>
      <c r="U543" t="n">
        <v>0.7</v>
      </c>
      <c r="V543" t="n">
        <v>0.89</v>
      </c>
      <c r="W543" t="n">
        <v>20.72</v>
      </c>
      <c r="X543" t="n">
        <v>1.3</v>
      </c>
      <c r="Y543" t="n">
        <v>1</v>
      </c>
      <c r="Z543" t="n">
        <v>10</v>
      </c>
    </row>
    <row r="544">
      <c r="A544" t="n">
        <v>34</v>
      </c>
      <c r="B544" t="n">
        <v>70</v>
      </c>
      <c r="C544" t="inlineStr">
        <is>
          <t xml:space="preserve">CONCLUIDO	</t>
        </is>
      </c>
      <c r="D544" t="n">
        <v>1.7432</v>
      </c>
      <c r="E544" t="n">
        <v>57.37</v>
      </c>
      <c r="F544" t="n">
        <v>53.84</v>
      </c>
      <c r="G544" t="n">
        <v>71.78</v>
      </c>
      <c r="H544" t="n">
        <v>1.1</v>
      </c>
      <c r="I544" t="n">
        <v>45</v>
      </c>
      <c r="J544" t="n">
        <v>153.55</v>
      </c>
      <c r="K544" t="n">
        <v>47.83</v>
      </c>
      <c r="L544" t="n">
        <v>9.5</v>
      </c>
      <c r="M544" t="n">
        <v>43</v>
      </c>
      <c r="N544" t="n">
        <v>26.22</v>
      </c>
      <c r="O544" t="n">
        <v>19172.12</v>
      </c>
      <c r="P544" t="n">
        <v>572.01</v>
      </c>
      <c r="Q544" t="n">
        <v>1367.37</v>
      </c>
      <c r="R544" t="n">
        <v>147.43</v>
      </c>
      <c r="S544" t="n">
        <v>104.26</v>
      </c>
      <c r="T544" t="n">
        <v>20543.84</v>
      </c>
      <c r="U544" t="n">
        <v>0.71</v>
      </c>
      <c r="V544" t="n">
        <v>0.89</v>
      </c>
      <c r="W544" t="n">
        <v>20.72</v>
      </c>
      <c r="X544" t="n">
        <v>1.26</v>
      </c>
      <c r="Y544" t="n">
        <v>1</v>
      </c>
      <c r="Z544" t="n">
        <v>10</v>
      </c>
    </row>
    <row r="545">
      <c r="A545" t="n">
        <v>35</v>
      </c>
      <c r="B545" t="n">
        <v>70</v>
      </c>
      <c r="C545" t="inlineStr">
        <is>
          <t xml:space="preserve">CONCLUIDO	</t>
        </is>
      </c>
      <c r="D545" t="n">
        <v>1.7468</v>
      </c>
      <c r="E545" t="n">
        <v>57.25</v>
      </c>
      <c r="F545" t="n">
        <v>53.78</v>
      </c>
      <c r="G545" t="n">
        <v>75.04000000000001</v>
      </c>
      <c r="H545" t="n">
        <v>1.12</v>
      </c>
      <c r="I545" t="n">
        <v>43</v>
      </c>
      <c r="J545" t="n">
        <v>153.9</v>
      </c>
      <c r="K545" t="n">
        <v>47.83</v>
      </c>
      <c r="L545" t="n">
        <v>9.75</v>
      </c>
      <c r="M545" t="n">
        <v>41</v>
      </c>
      <c r="N545" t="n">
        <v>26.32</v>
      </c>
      <c r="O545" t="n">
        <v>19215.32</v>
      </c>
      <c r="P545" t="n">
        <v>570.58</v>
      </c>
      <c r="Q545" t="n">
        <v>1367.36</v>
      </c>
      <c r="R545" t="n">
        <v>145.35</v>
      </c>
      <c r="S545" t="n">
        <v>104.26</v>
      </c>
      <c r="T545" t="n">
        <v>19514.18</v>
      </c>
      <c r="U545" t="n">
        <v>0.72</v>
      </c>
      <c r="V545" t="n">
        <v>0.89</v>
      </c>
      <c r="W545" t="n">
        <v>20.72</v>
      </c>
      <c r="X545" t="n">
        <v>1.2</v>
      </c>
      <c r="Y545" t="n">
        <v>1</v>
      </c>
      <c r="Z545" t="n">
        <v>10</v>
      </c>
    </row>
    <row r="546">
      <c r="A546" t="n">
        <v>36</v>
      </c>
      <c r="B546" t="n">
        <v>70</v>
      </c>
      <c r="C546" t="inlineStr">
        <is>
          <t xml:space="preserve">CONCLUIDO	</t>
        </is>
      </c>
      <c r="D546" t="n">
        <v>1.7489</v>
      </c>
      <c r="E546" t="n">
        <v>57.18</v>
      </c>
      <c r="F546" t="n">
        <v>53.74</v>
      </c>
      <c r="G546" t="n">
        <v>76.77</v>
      </c>
      <c r="H546" t="n">
        <v>1.15</v>
      </c>
      <c r="I546" t="n">
        <v>42</v>
      </c>
      <c r="J546" t="n">
        <v>154.25</v>
      </c>
      <c r="K546" t="n">
        <v>47.83</v>
      </c>
      <c r="L546" t="n">
        <v>10</v>
      </c>
      <c r="M546" t="n">
        <v>40</v>
      </c>
      <c r="N546" t="n">
        <v>26.43</v>
      </c>
      <c r="O546" t="n">
        <v>19258.55</v>
      </c>
      <c r="P546" t="n">
        <v>568.45</v>
      </c>
      <c r="Q546" t="n">
        <v>1367.3</v>
      </c>
      <c r="R546" t="n">
        <v>144.24</v>
      </c>
      <c r="S546" t="n">
        <v>104.26</v>
      </c>
      <c r="T546" t="n">
        <v>18966.89</v>
      </c>
      <c r="U546" t="n">
        <v>0.72</v>
      </c>
      <c r="V546" t="n">
        <v>0.89</v>
      </c>
      <c r="W546" t="n">
        <v>20.71</v>
      </c>
      <c r="X546" t="n">
        <v>1.16</v>
      </c>
      <c r="Y546" t="n">
        <v>1</v>
      </c>
      <c r="Z546" t="n">
        <v>10</v>
      </c>
    </row>
    <row r="547">
      <c r="A547" t="n">
        <v>37</v>
      </c>
      <c r="B547" t="n">
        <v>70</v>
      </c>
      <c r="C547" t="inlineStr">
        <is>
          <t xml:space="preserve">CONCLUIDO	</t>
        </is>
      </c>
      <c r="D547" t="n">
        <v>1.7507</v>
      </c>
      <c r="E547" t="n">
        <v>57.12</v>
      </c>
      <c r="F547" t="n">
        <v>53.71</v>
      </c>
      <c r="G547" t="n">
        <v>78.59</v>
      </c>
      <c r="H547" t="n">
        <v>1.17</v>
      </c>
      <c r="I547" t="n">
        <v>41</v>
      </c>
      <c r="J547" t="n">
        <v>154.6</v>
      </c>
      <c r="K547" t="n">
        <v>47.83</v>
      </c>
      <c r="L547" t="n">
        <v>10.25</v>
      </c>
      <c r="M547" t="n">
        <v>39</v>
      </c>
      <c r="N547" t="n">
        <v>26.53</v>
      </c>
      <c r="O547" t="n">
        <v>19301.82</v>
      </c>
      <c r="P547" t="n">
        <v>566.23</v>
      </c>
      <c r="Q547" t="n">
        <v>1367.28</v>
      </c>
      <c r="R547" t="n">
        <v>143.36</v>
      </c>
      <c r="S547" t="n">
        <v>104.26</v>
      </c>
      <c r="T547" t="n">
        <v>18533.35</v>
      </c>
      <c r="U547" t="n">
        <v>0.73</v>
      </c>
      <c r="V547" t="n">
        <v>0.89</v>
      </c>
      <c r="W547" t="n">
        <v>20.7</v>
      </c>
      <c r="X547" t="n">
        <v>1.13</v>
      </c>
      <c r="Y547" t="n">
        <v>1</v>
      </c>
      <c r="Z547" t="n">
        <v>10</v>
      </c>
    </row>
    <row r="548">
      <c r="A548" t="n">
        <v>38</v>
      </c>
      <c r="B548" t="n">
        <v>70</v>
      </c>
      <c r="C548" t="inlineStr">
        <is>
          <t xml:space="preserve">CONCLUIDO	</t>
        </is>
      </c>
      <c r="D548" t="n">
        <v>1.7521</v>
      </c>
      <c r="E548" t="n">
        <v>57.08</v>
      </c>
      <c r="F548" t="n">
        <v>53.69</v>
      </c>
      <c r="G548" t="n">
        <v>80.54000000000001</v>
      </c>
      <c r="H548" t="n">
        <v>1.2</v>
      </c>
      <c r="I548" t="n">
        <v>40</v>
      </c>
      <c r="J548" t="n">
        <v>154.95</v>
      </c>
      <c r="K548" t="n">
        <v>47.83</v>
      </c>
      <c r="L548" t="n">
        <v>10.5</v>
      </c>
      <c r="M548" t="n">
        <v>38</v>
      </c>
      <c r="N548" t="n">
        <v>26.63</v>
      </c>
      <c r="O548" t="n">
        <v>19345.12</v>
      </c>
      <c r="P548" t="n">
        <v>565.3</v>
      </c>
      <c r="Q548" t="n">
        <v>1367.26</v>
      </c>
      <c r="R548" t="n">
        <v>142.92</v>
      </c>
      <c r="S548" t="n">
        <v>104.26</v>
      </c>
      <c r="T548" t="n">
        <v>18315.35</v>
      </c>
      <c r="U548" t="n">
        <v>0.73</v>
      </c>
      <c r="V548" t="n">
        <v>0.89</v>
      </c>
      <c r="W548" t="n">
        <v>20.71</v>
      </c>
      <c r="X548" t="n">
        <v>1.11</v>
      </c>
      <c r="Y548" t="n">
        <v>1</v>
      </c>
      <c r="Z548" t="n">
        <v>10</v>
      </c>
    </row>
    <row r="549">
      <c r="A549" t="n">
        <v>39</v>
      </c>
      <c r="B549" t="n">
        <v>70</v>
      </c>
      <c r="C549" t="inlineStr">
        <is>
          <t xml:space="preserve">CONCLUIDO	</t>
        </is>
      </c>
      <c r="D549" t="n">
        <v>1.753</v>
      </c>
      <c r="E549" t="n">
        <v>57.04</v>
      </c>
      <c r="F549" t="n">
        <v>53.69</v>
      </c>
      <c r="G549" t="n">
        <v>82.59999999999999</v>
      </c>
      <c r="H549" t="n">
        <v>1.23</v>
      </c>
      <c r="I549" t="n">
        <v>39</v>
      </c>
      <c r="J549" t="n">
        <v>155.31</v>
      </c>
      <c r="K549" t="n">
        <v>47.83</v>
      </c>
      <c r="L549" t="n">
        <v>10.75</v>
      </c>
      <c r="M549" t="n">
        <v>37</v>
      </c>
      <c r="N549" t="n">
        <v>26.73</v>
      </c>
      <c r="O549" t="n">
        <v>19388.45</v>
      </c>
      <c r="P549" t="n">
        <v>563.36</v>
      </c>
      <c r="Q549" t="n">
        <v>1367.28</v>
      </c>
      <c r="R549" t="n">
        <v>142.52</v>
      </c>
      <c r="S549" t="n">
        <v>104.26</v>
      </c>
      <c r="T549" t="n">
        <v>18123.27</v>
      </c>
      <c r="U549" t="n">
        <v>0.73</v>
      </c>
      <c r="V549" t="n">
        <v>0.89</v>
      </c>
      <c r="W549" t="n">
        <v>20.72</v>
      </c>
      <c r="X549" t="n">
        <v>1.11</v>
      </c>
      <c r="Y549" t="n">
        <v>1</v>
      </c>
      <c r="Z549" t="n">
        <v>10</v>
      </c>
    </row>
    <row r="550">
      <c r="A550" t="n">
        <v>40</v>
      </c>
      <c r="B550" t="n">
        <v>70</v>
      </c>
      <c r="C550" t="inlineStr">
        <is>
          <t xml:space="preserve">CONCLUIDO	</t>
        </is>
      </c>
      <c r="D550" t="n">
        <v>1.7562</v>
      </c>
      <c r="E550" t="n">
        <v>56.94</v>
      </c>
      <c r="F550" t="n">
        <v>53.61</v>
      </c>
      <c r="G550" t="n">
        <v>84.65000000000001</v>
      </c>
      <c r="H550" t="n">
        <v>1.25</v>
      </c>
      <c r="I550" t="n">
        <v>38</v>
      </c>
      <c r="J550" t="n">
        <v>155.66</v>
      </c>
      <c r="K550" t="n">
        <v>47.83</v>
      </c>
      <c r="L550" t="n">
        <v>11</v>
      </c>
      <c r="M550" t="n">
        <v>36</v>
      </c>
      <c r="N550" t="n">
        <v>26.83</v>
      </c>
      <c r="O550" t="n">
        <v>19431.82</v>
      </c>
      <c r="P550" t="n">
        <v>560.66</v>
      </c>
      <c r="Q550" t="n">
        <v>1367.41</v>
      </c>
      <c r="R550" t="n">
        <v>140.34</v>
      </c>
      <c r="S550" t="n">
        <v>104.26</v>
      </c>
      <c r="T550" t="n">
        <v>17033.93</v>
      </c>
      <c r="U550" t="n">
        <v>0.74</v>
      </c>
      <c r="V550" t="n">
        <v>0.89</v>
      </c>
      <c r="W550" t="n">
        <v>20.7</v>
      </c>
      <c r="X550" t="n">
        <v>1.03</v>
      </c>
      <c r="Y550" t="n">
        <v>1</v>
      </c>
      <c r="Z550" t="n">
        <v>10</v>
      </c>
    </row>
    <row r="551">
      <c r="A551" t="n">
        <v>41</v>
      </c>
      <c r="B551" t="n">
        <v>70</v>
      </c>
      <c r="C551" t="inlineStr">
        <is>
          <t xml:space="preserve">CONCLUIDO	</t>
        </is>
      </c>
      <c r="D551" t="n">
        <v>1.7569</v>
      </c>
      <c r="E551" t="n">
        <v>56.92</v>
      </c>
      <c r="F551" t="n">
        <v>53.62</v>
      </c>
      <c r="G551" t="n">
        <v>86.95</v>
      </c>
      <c r="H551" t="n">
        <v>1.28</v>
      </c>
      <c r="I551" t="n">
        <v>37</v>
      </c>
      <c r="J551" t="n">
        <v>156.01</v>
      </c>
      <c r="K551" t="n">
        <v>47.83</v>
      </c>
      <c r="L551" t="n">
        <v>11.25</v>
      </c>
      <c r="M551" t="n">
        <v>35</v>
      </c>
      <c r="N551" t="n">
        <v>26.93</v>
      </c>
      <c r="O551" t="n">
        <v>19475.23</v>
      </c>
      <c r="P551" t="n">
        <v>559.13</v>
      </c>
      <c r="Q551" t="n">
        <v>1367.35</v>
      </c>
      <c r="R551" t="n">
        <v>140.17</v>
      </c>
      <c r="S551" t="n">
        <v>104.26</v>
      </c>
      <c r="T551" t="n">
        <v>16957.77</v>
      </c>
      <c r="U551" t="n">
        <v>0.74</v>
      </c>
      <c r="V551" t="n">
        <v>0.89</v>
      </c>
      <c r="W551" t="n">
        <v>20.71</v>
      </c>
      <c r="X551" t="n">
        <v>1.04</v>
      </c>
      <c r="Y551" t="n">
        <v>1</v>
      </c>
      <c r="Z551" t="n">
        <v>10</v>
      </c>
    </row>
    <row r="552">
      <c r="A552" t="n">
        <v>42</v>
      </c>
      <c r="B552" t="n">
        <v>70</v>
      </c>
      <c r="C552" t="inlineStr">
        <is>
          <t xml:space="preserve">CONCLUIDO	</t>
        </is>
      </c>
      <c r="D552" t="n">
        <v>1.7594</v>
      </c>
      <c r="E552" t="n">
        <v>56.84</v>
      </c>
      <c r="F552" t="n">
        <v>53.57</v>
      </c>
      <c r="G552" t="n">
        <v>89.28</v>
      </c>
      <c r="H552" t="n">
        <v>1.3</v>
      </c>
      <c r="I552" t="n">
        <v>36</v>
      </c>
      <c r="J552" t="n">
        <v>156.36</v>
      </c>
      <c r="K552" t="n">
        <v>47.83</v>
      </c>
      <c r="L552" t="n">
        <v>11.5</v>
      </c>
      <c r="M552" t="n">
        <v>34</v>
      </c>
      <c r="N552" t="n">
        <v>27.03</v>
      </c>
      <c r="O552" t="n">
        <v>19518.67</v>
      </c>
      <c r="P552" t="n">
        <v>556.86</v>
      </c>
      <c r="Q552" t="n">
        <v>1367.24</v>
      </c>
      <c r="R552" t="n">
        <v>138.94</v>
      </c>
      <c r="S552" t="n">
        <v>104.26</v>
      </c>
      <c r="T552" t="n">
        <v>16345.47</v>
      </c>
      <c r="U552" t="n">
        <v>0.75</v>
      </c>
      <c r="V552" t="n">
        <v>0.89</v>
      </c>
      <c r="W552" t="n">
        <v>20.7</v>
      </c>
      <c r="X552" t="n">
        <v>0.99</v>
      </c>
      <c r="Y552" t="n">
        <v>1</v>
      </c>
      <c r="Z552" t="n">
        <v>10</v>
      </c>
    </row>
    <row r="553">
      <c r="A553" t="n">
        <v>43</v>
      </c>
      <c r="B553" t="n">
        <v>70</v>
      </c>
      <c r="C553" t="inlineStr">
        <is>
          <t xml:space="preserve">CONCLUIDO	</t>
        </is>
      </c>
      <c r="D553" t="n">
        <v>1.7606</v>
      </c>
      <c r="E553" t="n">
        <v>56.8</v>
      </c>
      <c r="F553" t="n">
        <v>53.56</v>
      </c>
      <c r="G553" t="n">
        <v>91.81</v>
      </c>
      <c r="H553" t="n">
        <v>1.33</v>
      </c>
      <c r="I553" t="n">
        <v>35</v>
      </c>
      <c r="J553" t="n">
        <v>156.71</v>
      </c>
      <c r="K553" t="n">
        <v>47.83</v>
      </c>
      <c r="L553" t="n">
        <v>11.75</v>
      </c>
      <c r="M553" t="n">
        <v>33</v>
      </c>
      <c r="N553" t="n">
        <v>27.14</v>
      </c>
      <c r="O553" t="n">
        <v>19562.15</v>
      </c>
      <c r="P553" t="n">
        <v>554.22</v>
      </c>
      <c r="Q553" t="n">
        <v>1367.22</v>
      </c>
      <c r="R553" t="n">
        <v>138.57</v>
      </c>
      <c r="S553" t="n">
        <v>104.26</v>
      </c>
      <c r="T553" t="n">
        <v>16166.53</v>
      </c>
      <c r="U553" t="n">
        <v>0.75</v>
      </c>
      <c r="V553" t="n">
        <v>0.89</v>
      </c>
      <c r="W553" t="n">
        <v>20.7</v>
      </c>
      <c r="X553" t="n">
        <v>0.98</v>
      </c>
      <c r="Y553" t="n">
        <v>1</v>
      </c>
      <c r="Z553" t="n">
        <v>10</v>
      </c>
    </row>
    <row r="554">
      <c r="A554" t="n">
        <v>44</v>
      </c>
      <c r="B554" t="n">
        <v>70</v>
      </c>
      <c r="C554" t="inlineStr">
        <is>
          <t xml:space="preserve">CONCLUIDO	</t>
        </is>
      </c>
      <c r="D554" t="n">
        <v>1.7628</v>
      </c>
      <c r="E554" t="n">
        <v>56.73</v>
      </c>
      <c r="F554" t="n">
        <v>53.52</v>
      </c>
      <c r="G554" t="n">
        <v>94.44</v>
      </c>
      <c r="H554" t="n">
        <v>1.35</v>
      </c>
      <c r="I554" t="n">
        <v>34</v>
      </c>
      <c r="J554" t="n">
        <v>157.07</v>
      </c>
      <c r="K554" t="n">
        <v>47.83</v>
      </c>
      <c r="L554" t="n">
        <v>12</v>
      </c>
      <c r="M554" t="n">
        <v>32</v>
      </c>
      <c r="N554" t="n">
        <v>27.24</v>
      </c>
      <c r="O554" t="n">
        <v>19605.66</v>
      </c>
      <c r="P554" t="n">
        <v>552.04</v>
      </c>
      <c r="Q554" t="n">
        <v>1367.24</v>
      </c>
      <c r="R554" t="n">
        <v>137.05</v>
      </c>
      <c r="S554" t="n">
        <v>104.26</v>
      </c>
      <c r="T554" t="n">
        <v>15410.13</v>
      </c>
      <c r="U554" t="n">
        <v>0.76</v>
      </c>
      <c r="V554" t="n">
        <v>0.9</v>
      </c>
      <c r="W554" t="n">
        <v>20.7</v>
      </c>
      <c r="X554" t="n">
        <v>0.9399999999999999</v>
      </c>
      <c r="Y554" t="n">
        <v>1</v>
      </c>
      <c r="Z554" t="n">
        <v>10</v>
      </c>
    </row>
    <row r="555">
      <c r="A555" t="n">
        <v>45</v>
      </c>
      <c r="B555" t="n">
        <v>70</v>
      </c>
      <c r="C555" t="inlineStr">
        <is>
          <t xml:space="preserve">CONCLUIDO	</t>
        </is>
      </c>
      <c r="D555" t="n">
        <v>1.7624</v>
      </c>
      <c r="E555" t="n">
        <v>56.74</v>
      </c>
      <c r="F555" t="n">
        <v>53.53</v>
      </c>
      <c r="G555" t="n">
        <v>94.47</v>
      </c>
      <c r="H555" t="n">
        <v>1.38</v>
      </c>
      <c r="I555" t="n">
        <v>34</v>
      </c>
      <c r="J555" t="n">
        <v>157.42</v>
      </c>
      <c r="K555" t="n">
        <v>47.83</v>
      </c>
      <c r="L555" t="n">
        <v>12.25</v>
      </c>
      <c r="M555" t="n">
        <v>32</v>
      </c>
      <c r="N555" t="n">
        <v>27.34</v>
      </c>
      <c r="O555" t="n">
        <v>19649.2</v>
      </c>
      <c r="P555" t="n">
        <v>551.42</v>
      </c>
      <c r="Q555" t="n">
        <v>1367.3</v>
      </c>
      <c r="R555" t="n">
        <v>137.54</v>
      </c>
      <c r="S555" t="n">
        <v>104.26</v>
      </c>
      <c r="T555" t="n">
        <v>15658.53</v>
      </c>
      <c r="U555" t="n">
        <v>0.76</v>
      </c>
      <c r="V555" t="n">
        <v>0.9</v>
      </c>
      <c r="W555" t="n">
        <v>20.7</v>
      </c>
      <c r="X555" t="n">
        <v>0.95</v>
      </c>
      <c r="Y555" t="n">
        <v>1</v>
      </c>
      <c r="Z555" t="n">
        <v>10</v>
      </c>
    </row>
    <row r="556">
      <c r="A556" t="n">
        <v>46</v>
      </c>
      <c r="B556" t="n">
        <v>70</v>
      </c>
      <c r="C556" t="inlineStr">
        <is>
          <t xml:space="preserve">CONCLUIDO	</t>
        </is>
      </c>
      <c r="D556" t="n">
        <v>1.7651</v>
      </c>
      <c r="E556" t="n">
        <v>56.65</v>
      </c>
      <c r="F556" t="n">
        <v>53.47</v>
      </c>
      <c r="G556" t="n">
        <v>97.22</v>
      </c>
      <c r="H556" t="n">
        <v>1.4</v>
      </c>
      <c r="I556" t="n">
        <v>33</v>
      </c>
      <c r="J556" t="n">
        <v>157.77</v>
      </c>
      <c r="K556" t="n">
        <v>47.83</v>
      </c>
      <c r="L556" t="n">
        <v>12.5</v>
      </c>
      <c r="M556" t="n">
        <v>31</v>
      </c>
      <c r="N556" t="n">
        <v>27.45</v>
      </c>
      <c r="O556" t="n">
        <v>19692.79</v>
      </c>
      <c r="P556" t="n">
        <v>549.55</v>
      </c>
      <c r="Q556" t="n">
        <v>1367.28</v>
      </c>
      <c r="R556" t="n">
        <v>135.9</v>
      </c>
      <c r="S556" t="n">
        <v>104.26</v>
      </c>
      <c r="T556" t="n">
        <v>14838.93</v>
      </c>
      <c r="U556" t="n">
        <v>0.77</v>
      </c>
      <c r="V556" t="n">
        <v>0.9</v>
      </c>
      <c r="W556" t="n">
        <v>20.69</v>
      </c>
      <c r="X556" t="n">
        <v>0.9</v>
      </c>
      <c r="Y556" t="n">
        <v>1</v>
      </c>
      <c r="Z556" t="n">
        <v>10</v>
      </c>
    </row>
    <row r="557">
      <c r="A557" t="n">
        <v>47</v>
      </c>
      <c r="B557" t="n">
        <v>70</v>
      </c>
      <c r="C557" t="inlineStr">
        <is>
          <t xml:space="preserve">CONCLUIDO	</t>
        </is>
      </c>
      <c r="D557" t="n">
        <v>1.7661</v>
      </c>
      <c r="E557" t="n">
        <v>56.62</v>
      </c>
      <c r="F557" t="n">
        <v>53.47</v>
      </c>
      <c r="G557" t="n">
        <v>100.25</v>
      </c>
      <c r="H557" t="n">
        <v>1.43</v>
      </c>
      <c r="I557" t="n">
        <v>32</v>
      </c>
      <c r="J557" t="n">
        <v>158.13</v>
      </c>
      <c r="K557" t="n">
        <v>47.83</v>
      </c>
      <c r="L557" t="n">
        <v>12.75</v>
      </c>
      <c r="M557" t="n">
        <v>30</v>
      </c>
      <c r="N557" t="n">
        <v>27.55</v>
      </c>
      <c r="O557" t="n">
        <v>19736.4</v>
      </c>
      <c r="P557" t="n">
        <v>547.6799999999999</v>
      </c>
      <c r="Q557" t="n">
        <v>1367.28</v>
      </c>
      <c r="R557" t="n">
        <v>135.43</v>
      </c>
      <c r="S557" t="n">
        <v>104.26</v>
      </c>
      <c r="T557" t="n">
        <v>14610.27</v>
      </c>
      <c r="U557" t="n">
        <v>0.77</v>
      </c>
      <c r="V557" t="n">
        <v>0.9</v>
      </c>
      <c r="W557" t="n">
        <v>20.7</v>
      </c>
      <c r="X557" t="n">
        <v>0.89</v>
      </c>
      <c r="Y557" t="n">
        <v>1</v>
      </c>
      <c r="Z557" t="n">
        <v>10</v>
      </c>
    </row>
    <row r="558">
      <c r="A558" t="n">
        <v>48</v>
      </c>
      <c r="B558" t="n">
        <v>70</v>
      </c>
      <c r="C558" t="inlineStr">
        <is>
          <t xml:space="preserve">CONCLUIDO	</t>
        </is>
      </c>
      <c r="D558" t="n">
        <v>1.7681</v>
      </c>
      <c r="E558" t="n">
        <v>56.56</v>
      </c>
      <c r="F558" t="n">
        <v>53.44</v>
      </c>
      <c r="G558" t="n">
        <v>103.42</v>
      </c>
      <c r="H558" t="n">
        <v>1.45</v>
      </c>
      <c r="I558" t="n">
        <v>31</v>
      </c>
      <c r="J558" t="n">
        <v>158.48</v>
      </c>
      <c r="K558" t="n">
        <v>47.83</v>
      </c>
      <c r="L558" t="n">
        <v>13</v>
      </c>
      <c r="M558" t="n">
        <v>29</v>
      </c>
      <c r="N558" t="n">
        <v>27.65</v>
      </c>
      <c r="O558" t="n">
        <v>19780.06</v>
      </c>
      <c r="P558" t="n">
        <v>544.7</v>
      </c>
      <c r="Q558" t="n">
        <v>1367.24</v>
      </c>
      <c r="R558" t="n">
        <v>134.27</v>
      </c>
      <c r="S558" t="n">
        <v>104.26</v>
      </c>
      <c r="T558" t="n">
        <v>14037.05</v>
      </c>
      <c r="U558" t="n">
        <v>0.78</v>
      </c>
      <c r="V558" t="n">
        <v>0.9</v>
      </c>
      <c r="W558" t="n">
        <v>20.7</v>
      </c>
      <c r="X558" t="n">
        <v>0.86</v>
      </c>
      <c r="Y558" t="n">
        <v>1</v>
      </c>
      <c r="Z558" t="n">
        <v>10</v>
      </c>
    </row>
    <row r="559">
      <c r="A559" t="n">
        <v>49</v>
      </c>
      <c r="B559" t="n">
        <v>70</v>
      </c>
      <c r="C559" t="inlineStr">
        <is>
          <t xml:space="preserve">CONCLUIDO	</t>
        </is>
      </c>
      <c r="D559" t="n">
        <v>1.7684</v>
      </c>
      <c r="E559" t="n">
        <v>56.55</v>
      </c>
      <c r="F559" t="n">
        <v>53.42</v>
      </c>
      <c r="G559" t="n">
        <v>103.4</v>
      </c>
      <c r="H559" t="n">
        <v>1.48</v>
      </c>
      <c r="I559" t="n">
        <v>31</v>
      </c>
      <c r="J559" t="n">
        <v>158.84</v>
      </c>
      <c r="K559" t="n">
        <v>47.83</v>
      </c>
      <c r="L559" t="n">
        <v>13.25</v>
      </c>
      <c r="M559" t="n">
        <v>29</v>
      </c>
      <c r="N559" t="n">
        <v>27.76</v>
      </c>
      <c r="O559" t="n">
        <v>19823.75</v>
      </c>
      <c r="P559" t="n">
        <v>544.26</v>
      </c>
      <c r="Q559" t="n">
        <v>1367.21</v>
      </c>
      <c r="R559" t="n">
        <v>134.32</v>
      </c>
      <c r="S559" t="n">
        <v>104.26</v>
      </c>
      <c r="T559" t="n">
        <v>14063.65</v>
      </c>
      <c r="U559" t="n">
        <v>0.78</v>
      </c>
      <c r="V559" t="n">
        <v>0.9</v>
      </c>
      <c r="W559" t="n">
        <v>20.69</v>
      </c>
      <c r="X559" t="n">
        <v>0.85</v>
      </c>
      <c r="Y559" t="n">
        <v>1</v>
      </c>
      <c r="Z559" t="n">
        <v>10</v>
      </c>
    </row>
    <row r="560">
      <c r="A560" t="n">
        <v>50</v>
      </c>
      <c r="B560" t="n">
        <v>70</v>
      </c>
      <c r="C560" t="inlineStr">
        <is>
          <t xml:space="preserve">CONCLUIDO	</t>
        </is>
      </c>
      <c r="D560" t="n">
        <v>1.7701</v>
      </c>
      <c r="E560" t="n">
        <v>56.5</v>
      </c>
      <c r="F560" t="n">
        <v>53.4</v>
      </c>
      <c r="G560" t="n">
        <v>106.8</v>
      </c>
      <c r="H560" t="n">
        <v>1.5</v>
      </c>
      <c r="I560" t="n">
        <v>30</v>
      </c>
      <c r="J560" t="n">
        <v>159.19</v>
      </c>
      <c r="K560" t="n">
        <v>47.83</v>
      </c>
      <c r="L560" t="n">
        <v>13.5</v>
      </c>
      <c r="M560" t="n">
        <v>28</v>
      </c>
      <c r="N560" t="n">
        <v>27.86</v>
      </c>
      <c r="O560" t="n">
        <v>19867.59</v>
      </c>
      <c r="P560" t="n">
        <v>541.6900000000001</v>
      </c>
      <c r="Q560" t="n">
        <v>1367.22</v>
      </c>
      <c r="R560" t="n">
        <v>133.22</v>
      </c>
      <c r="S560" t="n">
        <v>104.26</v>
      </c>
      <c r="T560" t="n">
        <v>13516.39</v>
      </c>
      <c r="U560" t="n">
        <v>0.78</v>
      </c>
      <c r="V560" t="n">
        <v>0.9</v>
      </c>
      <c r="W560" t="n">
        <v>20.69</v>
      </c>
      <c r="X560" t="n">
        <v>0.82</v>
      </c>
      <c r="Y560" t="n">
        <v>1</v>
      </c>
      <c r="Z560" t="n">
        <v>10</v>
      </c>
    </row>
    <row r="561">
      <c r="A561" t="n">
        <v>51</v>
      </c>
      <c r="B561" t="n">
        <v>70</v>
      </c>
      <c r="C561" t="inlineStr">
        <is>
          <t xml:space="preserve">CONCLUIDO	</t>
        </is>
      </c>
      <c r="D561" t="n">
        <v>1.7701</v>
      </c>
      <c r="E561" t="n">
        <v>56.49</v>
      </c>
      <c r="F561" t="n">
        <v>53.4</v>
      </c>
      <c r="G561" t="n">
        <v>106.8</v>
      </c>
      <c r="H561" t="n">
        <v>1.53</v>
      </c>
      <c r="I561" t="n">
        <v>30</v>
      </c>
      <c r="J561" t="n">
        <v>159.55</v>
      </c>
      <c r="K561" t="n">
        <v>47.83</v>
      </c>
      <c r="L561" t="n">
        <v>13.75</v>
      </c>
      <c r="M561" t="n">
        <v>28</v>
      </c>
      <c r="N561" t="n">
        <v>27.97</v>
      </c>
      <c r="O561" t="n">
        <v>19911.36</v>
      </c>
      <c r="P561" t="n">
        <v>539.15</v>
      </c>
      <c r="Q561" t="n">
        <v>1367.25</v>
      </c>
      <c r="R561" t="n">
        <v>133.18</v>
      </c>
      <c r="S561" t="n">
        <v>104.26</v>
      </c>
      <c r="T561" t="n">
        <v>13494.54</v>
      </c>
      <c r="U561" t="n">
        <v>0.78</v>
      </c>
      <c r="V561" t="n">
        <v>0.9</v>
      </c>
      <c r="W561" t="n">
        <v>20.69</v>
      </c>
      <c r="X561" t="n">
        <v>0.82</v>
      </c>
      <c r="Y561" t="n">
        <v>1</v>
      </c>
      <c r="Z561" t="n">
        <v>10</v>
      </c>
    </row>
    <row r="562">
      <c r="A562" t="n">
        <v>52</v>
      </c>
      <c r="B562" t="n">
        <v>70</v>
      </c>
      <c r="C562" t="inlineStr">
        <is>
          <t xml:space="preserve">CONCLUIDO	</t>
        </is>
      </c>
      <c r="D562" t="n">
        <v>1.7715</v>
      </c>
      <c r="E562" t="n">
        <v>56.45</v>
      </c>
      <c r="F562" t="n">
        <v>53.38</v>
      </c>
      <c r="G562" t="n">
        <v>110.45</v>
      </c>
      <c r="H562" t="n">
        <v>1.55</v>
      </c>
      <c r="I562" t="n">
        <v>29</v>
      </c>
      <c r="J562" t="n">
        <v>159.9</v>
      </c>
      <c r="K562" t="n">
        <v>47.83</v>
      </c>
      <c r="L562" t="n">
        <v>14</v>
      </c>
      <c r="M562" t="n">
        <v>27</v>
      </c>
      <c r="N562" t="n">
        <v>28.07</v>
      </c>
      <c r="O562" t="n">
        <v>19955.16</v>
      </c>
      <c r="P562" t="n">
        <v>538.71</v>
      </c>
      <c r="Q562" t="n">
        <v>1367.17</v>
      </c>
      <c r="R562" t="n">
        <v>132.56</v>
      </c>
      <c r="S562" t="n">
        <v>104.26</v>
      </c>
      <c r="T562" t="n">
        <v>13188.88</v>
      </c>
      <c r="U562" t="n">
        <v>0.79</v>
      </c>
      <c r="V562" t="n">
        <v>0.9</v>
      </c>
      <c r="W562" t="n">
        <v>20.7</v>
      </c>
      <c r="X562" t="n">
        <v>0.8100000000000001</v>
      </c>
      <c r="Y562" t="n">
        <v>1</v>
      </c>
      <c r="Z562" t="n">
        <v>10</v>
      </c>
    </row>
    <row r="563">
      <c r="A563" t="n">
        <v>53</v>
      </c>
      <c r="B563" t="n">
        <v>70</v>
      </c>
      <c r="C563" t="inlineStr">
        <is>
          <t xml:space="preserve">CONCLUIDO	</t>
        </is>
      </c>
      <c r="D563" t="n">
        <v>1.7727</v>
      </c>
      <c r="E563" t="n">
        <v>56.41</v>
      </c>
      <c r="F563" t="n">
        <v>53.37</v>
      </c>
      <c r="G563" t="n">
        <v>114.37</v>
      </c>
      <c r="H563" t="n">
        <v>1.58</v>
      </c>
      <c r="I563" t="n">
        <v>28</v>
      </c>
      <c r="J563" t="n">
        <v>160.26</v>
      </c>
      <c r="K563" t="n">
        <v>47.83</v>
      </c>
      <c r="L563" t="n">
        <v>14.25</v>
      </c>
      <c r="M563" t="n">
        <v>26</v>
      </c>
      <c r="N563" t="n">
        <v>28.18</v>
      </c>
      <c r="O563" t="n">
        <v>19998.99</v>
      </c>
      <c r="P563" t="n">
        <v>536.21</v>
      </c>
      <c r="Q563" t="n">
        <v>1367.18</v>
      </c>
      <c r="R563" t="n">
        <v>132.28</v>
      </c>
      <c r="S563" t="n">
        <v>104.26</v>
      </c>
      <c r="T563" t="n">
        <v>13055.46</v>
      </c>
      <c r="U563" t="n">
        <v>0.79</v>
      </c>
      <c r="V563" t="n">
        <v>0.9</v>
      </c>
      <c r="W563" t="n">
        <v>20.7</v>
      </c>
      <c r="X563" t="n">
        <v>0.8</v>
      </c>
      <c r="Y563" t="n">
        <v>1</v>
      </c>
      <c r="Z563" t="n">
        <v>10</v>
      </c>
    </row>
    <row r="564">
      <c r="A564" t="n">
        <v>54</v>
      </c>
      <c r="B564" t="n">
        <v>70</v>
      </c>
      <c r="C564" t="inlineStr">
        <is>
          <t xml:space="preserve">CONCLUIDO	</t>
        </is>
      </c>
      <c r="D564" t="n">
        <v>1.7739</v>
      </c>
      <c r="E564" t="n">
        <v>56.37</v>
      </c>
      <c r="F564" t="n">
        <v>53.34</v>
      </c>
      <c r="G564" t="n">
        <v>114.29</v>
      </c>
      <c r="H564" t="n">
        <v>1.6</v>
      </c>
      <c r="I564" t="n">
        <v>28</v>
      </c>
      <c r="J564" t="n">
        <v>160.61</v>
      </c>
      <c r="K564" t="n">
        <v>47.83</v>
      </c>
      <c r="L564" t="n">
        <v>14.5</v>
      </c>
      <c r="M564" t="n">
        <v>26</v>
      </c>
      <c r="N564" t="n">
        <v>28.28</v>
      </c>
      <c r="O564" t="n">
        <v>20042.86</v>
      </c>
      <c r="P564" t="n">
        <v>534.15</v>
      </c>
      <c r="Q564" t="n">
        <v>1367.22</v>
      </c>
      <c r="R564" t="n">
        <v>131.23</v>
      </c>
      <c r="S564" t="n">
        <v>104.26</v>
      </c>
      <c r="T564" t="n">
        <v>12530.28</v>
      </c>
      <c r="U564" t="n">
        <v>0.79</v>
      </c>
      <c r="V564" t="n">
        <v>0.9</v>
      </c>
      <c r="W564" t="n">
        <v>20.69</v>
      </c>
      <c r="X564" t="n">
        <v>0.76</v>
      </c>
      <c r="Y564" t="n">
        <v>1</v>
      </c>
      <c r="Z564" t="n">
        <v>10</v>
      </c>
    </row>
    <row r="565">
      <c r="A565" t="n">
        <v>55</v>
      </c>
      <c r="B565" t="n">
        <v>70</v>
      </c>
      <c r="C565" t="inlineStr">
        <is>
          <t xml:space="preserve">CONCLUIDO	</t>
        </is>
      </c>
      <c r="D565" t="n">
        <v>1.7747</v>
      </c>
      <c r="E565" t="n">
        <v>56.35</v>
      </c>
      <c r="F565" t="n">
        <v>53.34</v>
      </c>
      <c r="G565" t="n">
        <v>118.53</v>
      </c>
      <c r="H565" t="n">
        <v>1.62</v>
      </c>
      <c r="I565" t="n">
        <v>27</v>
      </c>
      <c r="J565" t="n">
        <v>160.97</v>
      </c>
      <c r="K565" t="n">
        <v>47.83</v>
      </c>
      <c r="L565" t="n">
        <v>14.75</v>
      </c>
      <c r="M565" t="n">
        <v>25</v>
      </c>
      <c r="N565" t="n">
        <v>28.39</v>
      </c>
      <c r="O565" t="n">
        <v>20086.77</v>
      </c>
      <c r="P565" t="n">
        <v>532.47</v>
      </c>
      <c r="Q565" t="n">
        <v>1367.18</v>
      </c>
      <c r="R565" t="n">
        <v>131.27</v>
      </c>
      <c r="S565" t="n">
        <v>104.26</v>
      </c>
      <c r="T565" t="n">
        <v>12554.92</v>
      </c>
      <c r="U565" t="n">
        <v>0.79</v>
      </c>
      <c r="V565" t="n">
        <v>0.9</v>
      </c>
      <c r="W565" t="n">
        <v>20.69</v>
      </c>
      <c r="X565" t="n">
        <v>0.76</v>
      </c>
      <c r="Y565" t="n">
        <v>1</v>
      </c>
      <c r="Z565" t="n">
        <v>10</v>
      </c>
    </row>
    <row r="566">
      <c r="A566" t="n">
        <v>56</v>
      </c>
      <c r="B566" t="n">
        <v>70</v>
      </c>
      <c r="C566" t="inlineStr">
        <is>
          <t xml:space="preserve">CONCLUIDO	</t>
        </is>
      </c>
      <c r="D566" t="n">
        <v>1.7756</v>
      </c>
      <c r="E566" t="n">
        <v>56.32</v>
      </c>
      <c r="F566" t="n">
        <v>53.31</v>
      </c>
      <c r="G566" t="n">
        <v>118.47</v>
      </c>
      <c r="H566" t="n">
        <v>1.65</v>
      </c>
      <c r="I566" t="n">
        <v>27</v>
      </c>
      <c r="J566" t="n">
        <v>161.32</v>
      </c>
      <c r="K566" t="n">
        <v>47.83</v>
      </c>
      <c r="L566" t="n">
        <v>15</v>
      </c>
      <c r="M566" t="n">
        <v>25</v>
      </c>
      <c r="N566" t="n">
        <v>28.5</v>
      </c>
      <c r="O566" t="n">
        <v>20130.71</v>
      </c>
      <c r="P566" t="n">
        <v>528.9</v>
      </c>
      <c r="Q566" t="n">
        <v>1367.23</v>
      </c>
      <c r="R566" t="n">
        <v>130.41</v>
      </c>
      <c r="S566" t="n">
        <v>104.26</v>
      </c>
      <c r="T566" t="n">
        <v>12127.09</v>
      </c>
      <c r="U566" t="n">
        <v>0.8</v>
      </c>
      <c r="V566" t="n">
        <v>0.9</v>
      </c>
      <c r="W566" t="n">
        <v>20.68</v>
      </c>
      <c r="X566" t="n">
        <v>0.73</v>
      </c>
      <c r="Y566" t="n">
        <v>1</v>
      </c>
      <c r="Z566" t="n">
        <v>10</v>
      </c>
    </row>
    <row r="567">
      <c r="A567" t="n">
        <v>57</v>
      </c>
      <c r="B567" t="n">
        <v>70</v>
      </c>
      <c r="C567" t="inlineStr">
        <is>
          <t xml:space="preserve">CONCLUIDO	</t>
        </is>
      </c>
      <c r="D567" t="n">
        <v>1.7771</v>
      </c>
      <c r="E567" t="n">
        <v>56.27</v>
      </c>
      <c r="F567" t="n">
        <v>53.29</v>
      </c>
      <c r="G567" t="n">
        <v>122.98</v>
      </c>
      <c r="H567" t="n">
        <v>1.67</v>
      </c>
      <c r="I567" t="n">
        <v>26</v>
      </c>
      <c r="J567" t="n">
        <v>161.68</v>
      </c>
      <c r="K567" t="n">
        <v>47.83</v>
      </c>
      <c r="L567" t="n">
        <v>15.25</v>
      </c>
      <c r="M567" t="n">
        <v>24</v>
      </c>
      <c r="N567" t="n">
        <v>28.6</v>
      </c>
      <c r="O567" t="n">
        <v>20174.69</v>
      </c>
      <c r="P567" t="n">
        <v>528.14</v>
      </c>
      <c r="Q567" t="n">
        <v>1367.2</v>
      </c>
      <c r="R567" t="n">
        <v>129.77</v>
      </c>
      <c r="S567" t="n">
        <v>104.26</v>
      </c>
      <c r="T567" t="n">
        <v>11811.91</v>
      </c>
      <c r="U567" t="n">
        <v>0.8</v>
      </c>
      <c r="V567" t="n">
        <v>0.9</v>
      </c>
      <c r="W567" t="n">
        <v>20.69</v>
      </c>
      <c r="X567" t="n">
        <v>0.72</v>
      </c>
      <c r="Y567" t="n">
        <v>1</v>
      </c>
      <c r="Z567" t="n">
        <v>10</v>
      </c>
    </row>
    <row r="568">
      <c r="A568" t="n">
        <v>58</v>
      </c>
      <c r="B568" t="n">
        <v>70</v>
      </c>
      <c r="C568" t="inlineStr">
        <is>
          <t xml:space="preserve">CONCLUIDO	</t>
        </is>
      </c>
      <c r="D568" t="n">
        <v>1.7774</v>
      </c>
      <c r="E568" t="n">
        <v>56.26</v>
      </c>
      <c r="F568" t="n">
        <v>53.28</v>
      </c>
      <c r="G568" t="n">
        <v>122.96</v>
      </c>
      <c r="H568" t="n">
        <v>1.69</v>
      </c>
      <c r="I568" t="n">
        <v>26</v>
      </c>
      <c r="J568" t="n">
        <v>162.04</v>
      </c>
      <c r="K568" t="n">
        <v>47.83</v>
      </c>
      <c r="L568" t="n">
        <v>15.5</v>
      </c>
      <c r="M568" t="n">
        <v>24</v>
      </c>
      <c r="N568" t="n">
        <v>28.71</v>
      </c>
      <c r="O568" t="n">
        <v>20218.71</v>
      </c>
      <c r="P568" t="n">
        <v>526.4400000000001</v>
      </c>
      <c r="Q568" t="n">
        <v>1367.2</v>
      </c>
      <c r="R568" t="n">
        <v>129.61</v>
      </c>
      <c r="S568" t="n">
        <v>104.26</v>
      </c>
      <c r="T568" t="n">
        <v>11729.33</v>
      </c>
      <c r="U568" t="n">
        <v>0.8</v>
      </c>
      <c r="V568" t="n">
        <v>0.9</v>
      </c>
      <c r="W568" t="n">
        <v>20.68</v>
      </c>
      <c r="X568" t="n">
        <v>0.71</v>
      </c>
      <c r="Y568" t="n">
        <v>1</v>
      </c>
      <c r="Z568" t="n">
        <v>10</v>
      </c>
    </row>
    <row r="569">
      <c r="A569" t="n">
        <v>59</v>
      </c>
      <c r="B569" t="n">
        <v>70</v>
      </c>
      <c r="C569" t="inlineStr">
        <is>
          <t xml:space="preserve">CONCLUIDO	</t>
        </is>
      </c>
      <c r="D569" t="n">
        <v>1.779</v>
      </c>
      <c r="E569" t="n">
        <v>56.21</v>
      </c>
      <c r="F569" t="n">
        <v>53.26</v>
      </c>
      <c r="G569" t="n">
        <v>127.82</v>
      </c>
      <c r="H569" t="n">
        <v>1.72</v>
      </c>
      <c r="I569" t="n">
        <v>25</v>
      </c>
      <c r="J569" t="n">
        <v>162.4</v>
      </c>
      <c r="K569" t="n">
        <v>47.83</v>
      </c>
      <c r="L569" t="n">
        <v>15.75</v>
      </c>
      <c r="M569" t="n">
        <v>23</v>
      </c>
      <c r="N569" t="n">
        <v>28.82</v>
      </c>
      <c r="O569" t="n">
        <v>20262.76</v>
      </c>
      <c r="P569" t="n">
        <v>524.71</v>
      </c>
      <c r="Q569" t="n">
        <v>1367.3</v>
      </c>
      <c r="R569" t="n">
        <v>128.81</v>
      </c>
      <c r="S569" t="n">
        <v>104.26</v>
      </c>
      <c r="T569" t="n">
        <v>11334.93</v>
      </c>
      <c r="U569" t="n">
        <v>0.8100000000000001</v>
      </c>
      <c r="V569" t="n">
        <v>0.9</v>
      </c>
      <c r="W569" t="n">
        <v>20.68</v>
      </c>
      <c r="X569" t="n">
        <v>0.68</v>
      </c>
      <c r="Y569" t="n">
        <v>1</v>
      </c>
      <c r="Z569" t="n">
        <v>10</v>
      </c>
    </row>
    <row r="570">
      <c r="A570" t="n">
        <v>60</v>
      </c>
      <c r="B570" t="n">
        <v>70</v>
      </c>
      <c r="C570" t="inlineStr">
        <is>
          <t xml:space="preserve">CONCLUIDO	</t>
        </is>
      </c>
      <c r="D570" t="n">
        <v>1.7789</v>
      </c>
      <c r="E570" t="n">
        <v>56.21</v>
      </c>
      <c r="F570" t="n">
        <v>53.26</v>
      </c>
      <c r="G570" t="n">
        <v>127.83</v>
      </c>
      <c r="H570" t="n">
        <v>1.74</v>
      </c>
      <c r="I570" t="n">
        <v>25</v>
      </c>
      <c r="J570" t="n">
        <v>162.75</v>
      </c>
      <c r="K570" t="n">
        <v>47.83</v>
      </c>
      <c r="L570" t="n">
        <v>16</v>
      </c>
      <c r="M570" t="n">
        <v>23</v>
      </c>
      <c r="N570" t="n">
        <v>28.92</v>
      </c>
      <c r="O570" t="n">
        <v>20306.85</v>
      </c>
      <c r="P570" t="n">
        <v>521.0599999999999</v>
      </c>
      <c r="Q570" t="n">
        <v>1367.16</v>
      </c>
      <c r="R570" t="n">
        <v>128.96</v>
      </c>
      <c r="S570" t="n">
        <v>104.26</v>
      </c>
      <c r="T570" t="n">
        <v>11410.62</v>
      </c>
      <c r="U570" t="n">
        <v>0.8100000000000001</v>
      </c>
      <c r="V570" t="n">
        <v>0.9</v>
      </c>
      <c r="W570" t="n">
        <v>20.68</v>
      </c>
      <c r="X570" t="n">
        <v>0.6899999999999999</v>
      </c>
      <c r="Y570" t="n">
        <v>1</v>
      </c>
      <c r="Z570" t="n">
        <v>10</v>
      </c>
    </row>
    <row r="571">
      <c r="A571" t="n">
        <v>61</v>
      </c>
      <c r="B571" t="n">
        <v>70</v>
      </c>
      <c r="C571" t="inlineStr">
        <is>
          <t xml:space="preserve">CONCLUIDO	</t>
        </is>
      </c>
      <c r="D571" t="n">
        <v>1.7813</v>
      </c>
      <c r="E571" t="n">
        <v>56.14</v>
      </c>
      <c r="F571" t="n">
        <v>53.22</v>
      </c>
      <c r="G571" t="n">
        <v>133.04</v>
      </c>
      <c r="H571" t="n">
        <v>1.77</v>
      </c>
      <c r="I571" t="n">
        <v>24</v>
      </c>
      <c r="J571" t="n">
        <v>163.11</v>
      </c>
      <c r="K571" t="n">
        <v>47.83</v>
      </c>
      <c r="L571" t="n">
        <v>16.25</v>
      </c>
      <c r="M571" t="n">
        <v>22</v>
      </c>
      <c r="N571" t="n">
        <v>29.03</v>
      </c>
      <c r="O571" t="n">
        <v>20350.97</v>
      </c>
      <c r="P571" t="n">
        <v>519.4400000000001</v>
      </c>
      <c r="Q571" t="n">
        <v>1367.2</v>
      </c>
      <c r="R571" t="n">
        <v>127.47</v>
      </c>
      <c r="S571" t="n">
        <v>104.26</v>
      </c>
      <c r="T571" t="n">
        <v>10671.48</v>
      </c>
      <c r="U571" t="n">
        <v>0.82</v>
      </c>
      <c r="V571" t="n">
        <v>0.9</v>
      </c>
      <c r="W571" t="n">
        <v>20.68</v>
      </c>
      <c r="X571" t="n">
        <v>0.64</v>
      </c>
      <c r="Y571" t="n">
        <v>1</v>
      </c>
      <c r="Z571" t="n">
        <v>10</v>
      </c>
    </row>
    <row r="572">
      <c r="A572" t="n">
        <v>62</v>
      </c>
      <c r="B572" t="n">
        <v>70</v>
      </c>
      <c r="C572" t="inlineStr">
        <is>
          <t xml:space="preserve">CONCLUIDO	</t>
        </is>
      </c>
      <c r="D572" t="n">
        <v>1.7804</v>
      </c>
      <c r="E572" t="n">
        <v>56.17</v>
      </c>
      <c r="F572" t="n">
        <v>53.24</v>
      </c>
      <c r="G572" t="n">
        <v>133.11</v>
      </c>
      <c r="H572" t="n">
        <v>1.79</v>
      </c>
      <c r="I572" t="n">
        <v>24</v>
      </c>
      <c r="J572" t="n">
        <v>163.47</v>
      </c>
      <c r="K572" t="n">
        <v>47.83</v>
      </c>
      <c r="L572" t="n">
        <v>16.5</v>
      </c>
      <c r="M572" t="n">
        <v>22</v>
      </c>
      <c r="N572" t="n">
        <v>29.14</v>
      </c>
      <c r="O572" t="n">
        <v>20395.14</v>
      </c>
      <c r="P572" t="n">
        <v>519.24</v>
      </c>
      <c r="Q572" t="n">
        <v>1367.32</v>
      </c>
      <c r="R572" t="n">
        <v>128.18</v>
      </c>
      <c r="S572" t="n">
        <v>104.26</v>
      </c>
      <c r="T572" t="n">
        <v>11025.52</v>
      </c>
      <c r="U572" t="n">
        <v>0.8100000000000001</v>
      </c>
      <c r="V572" t="n">
        <v>0.9</v>
      </c>
      <c r="W572" t="n">
        <v>20.68</v>
      </c>
      <c r="X572" t="n">
        <v>0.67</v>
      </c>
      <c r="Y572" t="n">
        <v>1</v>
      </c>
      <c r="Z572" t="n">
        <v>10</v>
      </c>
    </row>
    <row r="573">
      <c r="A573" t="n">
        <v>63</v>
      </c>
      <c r="B573" t="n">
        <v>70</v>
      </c>
      <c r="C573" t="inlineStr">
        <is>
          <t xml:space="preserve">CONCLUIDO	</t>
        </is>
      </c>
      <c r="D573" t="n">
        <v>1.7805</v>
      </c>
      <c r="E573" t="n">
        <v>56.16</v>
      </c>
      <c r="F573" t="n">
        <v>53.24</v>
      </c>
      <c r="G573" t="n">
        <v>133.1</v>
      </c>
      <c r="H573" t="n">
        <v>1.81</v>
      </c>
      <c r="I573" t="n">
        <v>24</v>
      </c>
      <c r="J573" t="n">
        <v>163.83</v>
      </c>
      <c r="K573" t="n">
        <v>47.83</v>
      </c>
      <c r="L573" t="n">
        <v>16.75</v>
      </c>
      <c r="M573" t="n">
        <v>22</v>
      </c>
      <c r="N573" t="n">
        <v>29.25</v>
      </c>
      <c r="O573" t="n">
        <v>20439.33</v>
      </c>
      <c r="P573" t="n">
        <v>516.55</v>
      </c>
      <c r="Q573" t="n">
        <v>1367.23</v>
      </c>
      <c r="R573" t="n">
        <v>128.12</v>
      </c>
      <c r="S573" t="n">
        <v>104.26</v>
      </c>
      <c r="T573" t="n">
        <v>10994.22</v>
      </c>
      <c r="U573" t="n">
        <v>0.8100000000000001</v>
      </c>
      <c r="V573" t="n">
        <v>0.9</v>
      </c>
      <c r="W573" t="n">
        <v>20.68</v>
      </c>
      <c r="X573" t="n">
        <v>0.67</v>
      </c>
      <c r="Y573" t="n">
        <v>1</v>
      </c>
      <c r="Z573" t="n">
        <v>10</v>
      </c>
    </row>
    <row r="574">
      <c r="A574" t="n">
        <v>64</v>
      </c>
      <c r="B574" t="n">
        <v>70</v>
      </c>
      <c r="C574" t="inlineStr">
        <is>
          <t xml:space="preserve">CONCLUIDO	</t>
        </is>
      </c>
      <c r="D574" t="n">
        <v>1.7822</v>
      </c>
      <c r="E574" t="n">
        <v>56.11</v>
      </c>
      <c r="F574" t="n">
        <v>53.22</v>
      </c>
      <c r="G574" t="n">
        <v>138.83</v>
      </c>
      <c r="H574" t="n">
        <v>1.83</v>
      </c>
      <c r="I574" t="n">
        <v>23</v>
      </c>
      <c r="J574" t="n">
        <v>164.19</v>
      </c>
      <c r="K574" t="n">
        <v>47.83</v>
      </c>
      <c r="L574" t="n">
        <v>17</v>
      </c>
      <c r="M574" t="n">
        <v>21</v>
      </c>
      <c r="N574" t="n">
        <v>29.36</v>
      </c>
      <c r="O574" t="n">
        <v>20483.57</v>
      </c>
      <c r="P574" t="n">
        <v>515.61</v>
      </c>
      <c r="Q574" t="n">
        <v>1367.28</v>
      </c>
      <c r="R574" t="n">
        <v>127.13</v>
      </c>
      <c r="S574" t="n">
        <v>104.26</v>
      </c>
      <c r="T574" t="n">
        <v>10505.46</v>
      </c>
      <c r="U574" t="n">
        <v>0.82</v>
      </c>
      <c r="V574" t="n">
        <v>0.9</v>
      </c>
      <c r="W574" t="n">
        <v>20.69</v>
      </c>
      <c r="X574" t="n">
        <v>0.64</v>
      </c>
      <c r="Y574" t="n">
        <v>1</v>
      </c>
      <c r="Z574" t="n">
        <v>10</v>
      </c>
    </row>
    <row r="575">
      <c r="A575" t="n">
        <v>65</v>
      </c>
      <c r="B575" t="n">
        <v>70</v>
      </c>
      <c r="C575" t="inlineStr">
        <is>
          <t xml:space="preserve">CONCLUIDO	</t>
        </is>
      </c>
      <c r="D575" t="n">
        <v>1.7816</v>
      </c>
      <c r="E575" t="n">
        <v>56.13</v>
      </c>
      <c r="F575" t="n">
        <v>53.24</v>
      </c>
      <c r="G575" t="n">
        <v>138.87</v>
      </c>
      <c r="H575" t="n">
        <v>1.86</v>
      </c>
      <c r="I575" t="n">
        <v>23</v>
      </c>
      <c r="J575" t="n">
        <v>164.54</v>
      </c>
      <c r="K575" t="n">
        <v>47.83</v>
      </c>
      <c r="L575" t="n">
        <v>17.25</v>
      </c>
      <c r="M575" t="n">
        <v>21</v>
      </c>
      <c r="N575" t="n">
        <v>29.47</v>
      </c>
      <c r="O575" t="n">
        <v>20527.85</v>
      </c>
      <c r="P575" t="n">
        <v>513.38</v>
      </c>
      <c r="Q575" t="n">
        <v>1367.22</v>
      </c>
      <c r="R575" t="n">
        <v>127.99</v>
      </c>
      <c r="S575" t="n">
        <v>104.26</v>
      </c>
      <c r="T575" t="n">
        <v>10938.13</v>
      </c>
      <c r="U575" t="n">
        <v>0.8100000000000001</v>
      </c>
      <c r="V575" t="n">
        <v>0.9</v>
      </c>
      <c r="W575" t="n">
        <v>20.68</v>
      </c>
      <c r="X575" t="n">
        <v>0.66</v>
      </c>
      <c r="Y575" t="n">
        <v>1</v>
      </c>
      <c r="Z575" t="n">
        <v>10</v>
      </c>
    </row>
    <row r="576">
      <c r="A576" t="n">
        <v>66</v>
      </c>
      <c r="B576" t="n">
        <v>70</v>
      </c>
      <c r="C576" t="inlineStr">
        <is>
          <t xml:space="preserve">CONCLUIDO	</t>
        </is>
      </c>
      <c r="D576" t="n">
        <v>1.7849</v>
      </c>
      <c r="E576" t="n">
        <v>56.03</v>
      </c>
      <c r="F576" t="n">
        <v>53.16</v>
      </c>
      <c r="G576" t="n">
        <v>144.99</v>
      </c>
      <c r="H576" t="n">
        <v>1.88</v>
      </c>
      <c r="I576" t="n">
        <v>22</v>
      </c>
      <c r="J576" t="n">
        <v>164.9</v>
      </c>
      <c r="K576" t="n">
        <v>47.83</v>
      </c>
      <c r="L576" t="n">
        <v>17.5</v>
      </c>
      <c r="M576" t="n">
        <v>20</v>
      </c>
      <c r="N576" t="n">
        <v>29.58</v>
      </c>
      <c r="O576" t="n">
        <v>20572.16</v>
      </c>
      <c r="P576" t="n">
        <v>510.6</v>
      </c>
      <c r="Q576" t="n">
        <v>1367.18</v>
      </c>
      <c r="R576" t="n">
        <v>125.65</v>
      </c>
      <c r="S576" t="n">
        <v>104.26</v>
      </c>
      <c r="T576" t="n">
        <v>9770.4</v>
      </c>
      <c r="U576" t="n">
        <v>0.83</v>
      </c>
      <c r="V576" t="n">
        <v>0.9</v>
      </c>
      <c r="W576" t="n">
        <v>20.68</v>
      </c>
      <c r="X576" t="n">
        <v>0.59</v>
      </c>
      <c r="Y576" t="n">
        <v>1</v>
      </c>
      <c r="Z576" t="n">
        <v>10</v>
      </c>
    </row>
    <row r="577">
      <c r="A577" t="n">
        <v>67</v>
      </c>
      <c r="B577" t="n">
        <v>70</v>
      </c>
      <c r="C577" t="inlineStr">
        <is>
          <t xml:space="preserve">CONCLUIDO	</t>
        </is>
      </c>
      <c r="D577" t="n">
        <v>1.7841</v>
      </c>
      <c r="E577" t="n">
        <v>56.05</v>
      </c>
      <c r="F577" t="n">
        <v>53.19</v>
      </c>
      <c r="G577" t="n">
        <v>145.05</v>
      </c>
      <c r="H577" t="n">
        <v>1.9</v>
      </c>
      <c r="I577" t="n">
        <v>22</v>
      </c>
      <c r="J577" t="n">
        <v>165.26</v>
      </c>
      <c r="K577" t="n">
        <v>47.83</v>
      </c>
      <c r="L577" t="n">
        <v>17.75</v>
      </c>
      <c r="M577" t="n">
        <v>17</v>
      </c>
      <c r="N577" t="n">
        <v>29.69</v>
      </c>
      <c r="O577" t="n">
        <v>20616.5</v>
      </c>
      <c r="P577" t="n">
        <v>510.22</v>
      </c>
      <c r="Q577" t="n">
        <v>1367.34</v>
      </c>
      <c r="R577" t="n">
        <v>126.07</v>
      </c>
      <c r="S577" t="n">
        <v>104.26</v>
      </c>
      <c r="T577" t="n">
        <v>9979.700000000001</v>
      </c>
      <c r="U577" t="n">
        <v>0.83</v>
      </c>
      <c r="V577" t="n">
        <v>0.9</v>
      </c>
      <c r="W577" t="n">
        <v>20.69</v>
      </c>
      <c r="X577" t="n">
        <v>0.61</v>
      </c>
      <c r="Y577" t="n">
        <v>1</v>
      </c>
      <c r="Z577" t="n">
        <v>10</v>
      </c>
    </row>
    <row r="578">
      <c r="A578" t="n">
        <v>68</v>
      </c>
      <c r="B578" t="n">
        <v>70</v>
      </c>
      <c r="C578" t="inlineStr">
        <is>
          <t xml:space="preserve">CONCLUIDO	</t>
        </is>
      </c>
      <c r="D578" t="n">
        <v>1.7843</v>
      </c>
      <c r="E578" t="n">
        <v>56.04</v>
      </c>
      <c r="F578" t="n">
        <v>53.18</v>
      </c>
      <c r="G578" t="n">
        <v>145.04</v>
      </c>
      <c r="H578" t="n">
        <v>1.93</v>
      </c>
      <c r="I578" t="n">
        <v>22</v>
      </c>
      <c r="J578" t="n">
        <v>165.62</v>
      </c>
      <c r="K578" t="n">
        <v>47.83</v>
      </c>
      <c r="L578" t="n">
        <v>18</v>
      </c>
      <c r="M578" t="n">
        <v>15</v>
      </c>
      <c r="N578" t="n">
        <v>29.8</v>
      </c>
      <c r="O578" t="n">
        <v>20660.89</v>
      </c>
      <c r="P578" t="n">
        <v>509.23</v>
      </c>
      <c r="Q578" t="n">
        <v>1367.21</v>
      </c>
      <c r="R578" t="n">
        <v>125.99</v>
      </c>
      <c r="S578" t="n">
        <v>104.26</v>
      </c>
      <c r="T578" t="n">
        <v>9943.700000000001</v>
      </c>
      <c r="U578" t="n">
        <v>0.83</v>
      </c>
      <c r="V578" t="n">
        <v>0.9</v>
      </c>
      <c r="W578" t="n">
        <v>20.68</v>
      </c>
      <c r="X578" t="n">
        <v>0.6</v>
      </c>
      <c r="Y578" t="n">
        <v>1</v>
      </c>
      <c r="Z578" t="n">
        <v>10</v>
      </c>
    </row>
    <row r="579">
      <c r="A579" t="n">
        <v>69</v>
      </c>
      <c r="B579" t="n">
        <v>70</v>
      </c>
      <c r="C579" t="inlineStr">
        <is>
          <t xml:space="preserve">CONCLUIDO	</t>
        </is>
      </c>
      <c r="D579" t="n">
        <v>1.784</v>
      </c>
      <c r="E579" t="n">
        <v>56.05</v>
      </c>
      <c r="F579" t="n">
        <v>53.19</v>
      </c>
      <c r="G579" t="n">
        <v>145.06</v>
      </c>
      <c r="H579" t="n">
        <v>1.95</v>
      </c>
      <c r="I579" t="n">
        <v>22</v>
      </c>
      <c r="J579" t="n">
        <v>165.98</v>
      </c>
      <c r="K579" t="n">
        <v>47.83</v>
      </c>
      <c r="L579" t="n">
        <v>18.25</v>
      </c>
      <c r="M579" t="n">
        <v>14</v>
      </c>
      <c r="N579" t="n">
        <v>29.91</v>
      </c>
      <c r="O579" t="n">
        <v>20705.31</v>
      </c>
      <c r="P579" t="n">
        <v>507.77</v>
      </c>
      <c r="Q579" t="n">
        <v>1367.18</v>
      </c>
      <c r="R579" t="n">
        <v>126.24</v>
      </c>
      <c r="S579" t="n">
        <v>104.26</v>
      </c>
      <c r="T579" t="n">
        <v>10068.01</v>
      </c>
      <c r="U579" t="n">
        <v>0.83</v>
      </c>
      <c r="V579" t="n">
        <v>0.9</v>
      </c>
      <c r="W579" t="n">
        <v>20.69</v>
      </c>
      <c r="X579" t="n">
        <v>0.61</v>
      </c>
      <c r="Y579" t="n">
        <v>1</v>
      </c>
      <c r="Z579" t="n">
        <v>10</v>
      </c>
    </row>
    <row r="580">
      <c r="A580" t="n">
        <v>70</v>
      </c>
      <c r="B580" t="n">
        <v>70</v>
      </c>
      <c r="C580" t="inlineStr">
        <is>
          <t xml:space="preserve">CONCLUIDO	</t>
        </is>
      </c>
      <c r="D580" t="n">
        <v>1.7857</v>
      </c>
      <c r="E580" t="n">
        <v>56</v>
      </c>
      <c r="F580" t="n">
        <v>53.17</v>
      </c>
      <c r="G580" t="n">
        <v>151.9</v>
      </c>
      <c r="H580" t="n">
        <v>1.97</v>
      </c>
      <c r="I580" t="n">
        <v>21</v>
      </c>
      <c r="J580" t="n">
        <v>166.34</v>
      </c>
      <c r="K580" t="n">
        <v>47.83</v>
      </c>
      <c r="L580" t="n">
        <v>18.5</v>
      </c>
      <c r="M580" t="n">
        <v>10</v>
      </c>
      <c r="N580" t="n">
        <v>30.02</v>
      </c>
      <c r="O580" t="n">
        <v>20749.77</v>
      </c>
      <c r="P580" t="n">
        <v>507.1</v>
      </c>
      <c r="Q580" t="n">
        <v>1367.22</v>
      </c>
      <c r="R580" t="n">
        <v>125.45</v>
      </c>
      <c r="S580" t="n">
        <v>104.26</v>
      </c>
      <c r="T580" t="n">
        <v>9678.43</v>
      </c>
      <c r="U580" t="n">
        <v>0.83</v>
      </c>
      <c r="V580" t="n">
        <v>0.9</v>
      </c>
      <c r="W580" t="n">
        <v>20.69</v>
      </c>
      <c r="X580" t="n">
        <v>0.59</v>
      </c>
      <c r="Y580" t="n">
        <v>1</v>
      </c>
      <c r="Z580" t="n">
        <v>10</v>
      </c>
    </row>
    <row r="581">
      <c r="A581" t="n">
        <v>71</v>
      </c>
      <c r="B581" t="n">
        <v>70</v>
      </c>
      <c r="C581" t="inlineStr">
        <is>
          <t xml:space="preserve">CONCLUIDO	</t>
        </is>
      </c>
      <c r="D581" t="n">
        <v>1.7863</v>
      </c>
      <c r="E581" t="n">
        <v>55.98</v>
      </c>
      <c r="F581" t="n">
        <v>53.15</v>
      </c>
      <c r="G581" t="n">
        <v>151.85</v>
      </c>
      <c r="H581" t="n">
        <v>1.99</v>
      </c>
      <c r="I581" t="n">
        <v>21</v>
      </c>
      <c r="J581" t="n">
        <v>166.7</v>
      </c>
      <c r="K581" t="n">
        <v>47.83</v>
      </c>
      <c r="L581" t="n">
        <v>18.75</v>
      </c>
      <c r="M581" t="n">
        <v>4</v>
      </c>
      <c r="N581" t="n">
        <v>30.13</v>
      </c>
      <c r="O581" t="n">
        <v>20794.27</v>
      </c>
      <c r="P581" t="n">
        <v>505.97</v>
      </c>
      <c r="Q581" t="n">
        <v>1367.31</v>
      </c>
      <c r="R581" t="n">
        <v>124.51</v>
      </c>
      <c r="S581" t="n">
        <v>104.26</v>
      </c>
      <c r="T581" t="n">
        <v>9205.940000000001</v>
      </c>
      <c r="U581" t="n">
        <v>0.84</v>
      </c>
      <c r="V581" t="n">
        <v>0.9</v>
      </c>
      <c r="W581" t="n">
        <v>20.69</v>
      </c>
      <c r="X581" t="n">
        <v>0.57</v>
      </c>
      <c r="Y581" t="n">
        <v>1</v>
      </c>
      <c r="Z581" t="n">
        <v>10</v>
      </c>
    </row>
    <row r="582">
      <c r="A582" t="n">
        <v>72</v>
      </c>
      <c r="B582" t="n">
        <v>70</v>
      </c>
      <c r="C582" t="inlineStr">
        <is>
          <t xml:space="preserve">CONCLUIDO	</t>
        </is>
      </c>
      <c r="D582" t="n">
        <v>1.7861</v>
      </c>
      <c r="E582" t="n">
        <v>55.99</v>
      </c>
      <c r="F582" t="n">
        <v>53.15</v>
      </c>
      <c r="G582" t="n">
        <v>151.86</v>
      </c>
      <c r="H582" t="n">
        <v>2.02</v>
      </c>
      <c r="I582" t="n">
        <v>21</v>
      </c>
      <c r="J582" t="n">
        <v>167.07</v>
      </c>
      <c r="K582" t="n">
        <v>47.83</v>
      </c>
      <c r="L582" t="n">
        <v>19</v>
      </c>
      <c r="M582" t="n">
        <v>2</v>
      </c>
      <c r="N582" t="n">
        <v>30.24</v>
      </c>
      <c r="O582" t="n">
        <v>20838.81</v>
      </c>
      <c r="P582" t="n">
        <v>507.05</v>
      </c>
      <c r="Q582" t="n">
        <v>1367.31</v>
      </c>
      <c r="R582" t="n">
        <v>124.55</v>
      </c>
      <c r="S582" t="n">
        <v>104.26</v>
      </c>
      <c r="T582" t="n">
        <v>9226.35</v>
      </c>
      <c r="U582" t="n">
        <v>0.84</v>
      </c>
      <c r="V582" t="n">
        <v>0.9</v>
      </c>
      <c r="W582" t="n">
        <v>20.7</v>
      </c>
      <c r="X582" t="n">
        <v>0.58</v>
      </c>
      <c r="Y582" t="n">
        <v>1</v>
      </c>
      <c r="Z582" t="n">
        <v>10</v>
      </c>
    </row>
    <row r="583">
      <c r="A583" t="n">
        <v>73</v>
      </c>
      <c r="B583" t="n">
        <v>70</v>
      </c>
      <c r="C583" t="inlineStr">
        <is>
          <t xml:space="preserve">CONCLUIDO	</t>
        </is>
      </c>
      <c r="D583" t="n">
        <v>1.7861</v>
      </c>
      <c r="E583" t="n">
        <v>55.99</v>
      </c>
      <c r="F583" t="n">
        <v>53.15</v>
      </c>
      <c r="G583" t="n">
        <v>151.86</v>
      </c>
      <c r="H583" t="n">
        <v>2.04</v>
      </c>
      <c r="I583" t="n">
        <v>21</v>
      </c>
      <c r="J583" t="n">
        <v>167.43</v>
      </c>
      <c r="K583" t="n">
        <v>47.83</v>
      </c>
      <c r="L583" t="n">
        <v>19.25</v>
      </c>
      <c r="M583" t="n">
        <v>1</v>
      </c>
      <c r="N583" t="n">
        <v>30.35</v>
      </c>
      <c r="O583" t="n">
        <v>20883.38</v>
      </c>
      <c r="P583" t="n">
        <v>507.65</v>
      </c>
      <c r="Q583" t="n">
        <v>1367.25</v>
      </c>
      <c r="R583" t="n">
        <v>124.37</v>
      </c>
      <c r="S583" t="n">
        <v>104.26</v>
      </c>
      <c r="T583" t="n">
        <v>9136.889999999999</v>
      </c>
      <c r="U583" t="n">
        <v>0.84</v>
      </c>
      <c r="V583" t="n">
        <v>0.9</v>
      </c>
      <c r="W583" t="n">
        <v>20.7</v>
      </c>
      <c r="X583" t="n">
        <v>0.58</v>
      </c>
      <c r="Y583" t="n">
        <v>1</v>
      </c>
      <c r="Z583" t="n">
        <v>10</v>
      </c>
    </row>
    <row r="584">
      <c r="A584" t="n">
        <v>74</v>
      </c>
      <c r="B584" t="n">
        <v>70</v>
      </c>
      <c r="C584" t="inlineStr">
        <is>
          <t xml:space="preserve">CONCLUIDO	</t>
        </is>
      </c>
      <c r="D584" t="n">
        <v>1.786</v>
      </c>
      <c r="E584" t="n">
        <v>55.99</v>
      </c>
      <c r="F584" t="n">
        <v>53.16</v>
      </c>
      <c r="G584" t="n">
        <v>151.87</v>
      </c>
      <c r="H584" t="n">
        <v>2.06</v>
      </c>
      <c r="I584" t="n">
        <v>21</v>
      </c>
      <c r="J584" t="n">
        <v>167.79</v>
      </c>
      <c r="K584" t="n">
        <v>47.83</v>
      </c>
      <c r="L584" t="n">
        <v>19.5</v>
      </c>
      <c r="M584" t="n">
        <v>0</v>
      </c>
      <c r="N584" t="n">
        <v>30.46</v>
      </c>
      <c r="O584" t="n">
        <v>20928</v>
      </c>
      <c r="P584" t="n">
        <v>508.66</v>
      </c>
      <c r="Q584" t="n">
        <v>1367.3</v>
      </c>
      <c r="R584" t="n">
        <v>124.38</v>
      </c>
      <c r="S584" t="n">
        <v>104.26</v>
      </c>
      <c r="T584" t="n">
        <v>9141.870000000001</v>
      </c>
      <c r="U584" t="n">
        <v>0.84</v>
      </c>
      <c r="V584" t="n">
        <v>0.9</v>
      </c>
      <c r="W584" t="n">
        <v>20.7</v>
      </c>
      <c r="X584" t="n">
        <v>0.58</v>
      </c>
      <c r="Y584" t="n">
        <v>1</v>
      </c>
      <c r="Z584" t="n">
        <v>10</v>
      </c>
    </row>
    <row r="585">
      <c r="A585" t="n">
        <v>0</v>
      </c>
      <c r="B585" t="n">
        <v>90</v>
      </c>
      <c r="C585" t="inlineStr">
        <is>
          <t xml:space="preserve">CONCLUIDO	</t>
        </is>
      </c>
      <c r="D585" t="n">
        <v>0.9869</v>
      </c>
      <c r="E585" t="n">
        <v>101.33</v>
      </c>
      <c r="F585" t="n">
        <v>73.73999999999999</v>
      </c>
      <c r="G585" t="n">
        <v>6.25</v>
      </c>
      <c r="H585" t="n">
        <v>0.1</v>
      </c>
      <c r="I585" t="n">
        <v>708</v>
      </c>
      <c r="J585" t="n">
        <v>176.73</v>
      </c>
      <c r="K585" t="n">
        <v>52.44</v>
      </c>
      <c r="L585" t="n">
        <v>1</v>
      </c>
      <c r="M585" t="n">
        <v>706</v>
      </c>
      <c r="N585" t="n">
        <v>33.29</v>
      </c>
      <c r="O585" t="n">
        <v>22031.19</v>
      </c>
      <c r="P585" t="n">
        <v>979.89</v>
      </c>
      <c r="Q585" t="n">
        <v>1370.23</v>
      </c>
      <c r="R585" t="n">
        <v>794.88</v>
      </c>
      <c r="S585" t="n">
        <v>104.26</v>
      </c>
      <c r="T585" t="n">
        <v>340956.98</v>
      </c>
      <c r="U585" t="n">
        <v>0.13</v>
      </c>
      <c r="V585" t="n">
        <v>0.65</v>
      </c>
      <c r="W585" t="n">
        <v>21.83</v>
      </c>
      <c r="X585" t="n">
        <v>21.09</v>
      </c>
      <c r="Y585" t="n">
        <v>1</v>
      </c>
      <c r="Z585" t="n">
        <v>10</v>
      </c>
    </row>
    <row r="586">
      <c r="A586" t="n">
        <v>1</v>
      </c>
      <c r="B586" t="n">
        <v>90</v>
      </c>
      <c r="C586" t="inlineStr">
        <is>
          <t xml:space="preserve">CONCLUIDO	</t>
        </is>
      </c>
      <c r="D586" t="n">
        <v>1.1251</v>
      </c>
      <c r="E586" t="n">
        <v>88.88</v>
      </c>
      <c r="F586" t="n">
        <v>67.93000000000001</v>
      </c>
      <c r="G586" t="n">
        <v>7.82</v>
      </c>
      <c r="H586" t="n">
        <v>0.13</v>
      </c>
      <c r="I586" t="n">
        <v>521</v>
      </c>
      <c r="J586" t="n">
        <v>177.1</v>
      </c>
      <c r="K586" t="n">
        <v>52.44</v>
      </c>
      <c r="L586" t="n">
        <v>1.25</v>
      </c>
      <c r="M586" t="n">
        <v>519</v>
      </c>
      <c r="N586" t="n">
        <v>33.41</v>
      </c>
      <c r="O586" t="n">
        <v>22076.81</v>
      </c>
      <c r="P586" t="n">
        <v>902.36</v>
      </c>
      <c r="Q586" t="n">
        <v>1369.82</v>
      </c>
      <c r="R586" t="n">
        <v>606.25</v>
      </c>
      <c r="S586" t="n">
        <v>104.26</v>
      </c>
      <c r="T586" t="n">
        <v>247575.41</v>
      </c>
      <c r="U586" t="n">
        <v>0.17</v>
      </c>
      <c r="V586" t="n">
        <v>0.71</v>
      </c>
      <c r="W586" t="n">
        <v>21.49</v>
      </c>
      <c r="X586" t="n">
        <v>15.31</v>
      </c>
      <c r="Y586" t="n">
        <v>1</v>
      </c>
      <c r="Z586" t="n">
        <v>10</v>
      </c>
    </row>
    <row r="587">
      <c r="A587" t="n">
        <v>2</v>
      </c>
      <c r="B587" t="n">
        <v>90</v>
      </c>
      <c r="C587" t="inlineStr">
        <is>
          <t xml:space="preserve">CONCLUIDO	</t>
        </is>
      </c>
      <c r="D587" t="n">
        <v>1.2228</v>
      </c>
      <c r="E587" t="n">
        <v>81.78</v>
      </c>
      <c r="F587" t="n">
        <v>64.68000000000001</v>
      </c>
      <c r="G587" t="n">
        <v>9.4</v>
      </c>
      <c r="H587" t="n">
        <v>0.15</v>
      </c>
      <c r="I587" t="n">
        <v>413</v>
      </c>
      <c r="J587" t="n">
        <v>177.47</v>
      </c>
      <c r="K587" t="n">
        <v>52.44</v>
      </c>
      <c r="L587" t="n">
        <v>1.5</v>
      </c>
      <c r="M587" t="n">
        <v>411</v>
      </c>
      <c r="N587" t="n">
        <v>33.53</v>
      </c>
      <c r="O587" t="n">
        <v>22122.46</v>
      </c>
      <c r="P587" t="n">
        <v>858.47</v>
      </c>
      <c r="Q587" t="n">
        <v>1368.91</v>
      </c>
      <c r="R587" t="n">
        <v>499.5</v>
      </c>
      <c r="S587" t="n">
        <v>104.26</v>
      </c>
      <c r="T587" t="n">
        <v>194741.76</v>
      </c>
      <c r="U587" t="n">
        <v>0.21</v>
      </c>
      <c r="V587" t="n">
        <v>0.74</v>
      </c>
      <c r="W587" t="n">
        <v>21.33</v>
      </c>
      <c r="X587" t="n">
        <v>12.06</v>
      </c>
      <c r="Y587" t="n">
        <v>1</v>
      </c>
      <c r="Z587" t="n">
        <v>10</v>
      </c>
    </row>
    <row r="588">
      <c r="A588" t="n">
        <v>3</v>
      </c>
      <c r="B588" t="n">
        <v>90</v>
      </c>
      <c r="C588" t="inlineStr">
        <is>
          <t xml:space="preserve">CONCLUIDO	</t>
        </is>
      </c>
      <c r="D588" t="n">
        <v>1.296</v>
      </c>
      <c r="E588" t="n">
        <v>77.16</v>
      </c>
      <c r="F588" t="n">
        <v>62.58</v>
      </c>
      <c r="G588" t="n">
        <v>10.98</v>
      </c>
      <c r="H588" t="n">
        <v>0.17</v>
      </c>
      <c r="I588" t="n">
        <v>342</v>
      </c>
      <c r="J588" t="n">
        <v>177.84</v>
      </c>
      <c r="K588" t="n">
        <v>52.44</v>
      </c>
      <c r="L588" t="n">
        <v>1.75</v>
      </c>
      <c r="M588" t="n">
        <v>340</v>
      </c>
      <c r="N588" t="n">
        <v>33.65</v>
      </c>
      <c r="O588" t="n">
        <v>22168.15</v>
      </c>
      <c r="P588" t="n">
        <v>829.77</v>
      </c>
      <c r="Q588" t="n">
        <v>1368.84</v>
      </c>
      <c r="R588" t="n">
        <v>430.52</v>
      </c>
      <c r="S588" t="n">
        <v>104.26</v>
      </c>
      <c r="T588" t="n">
        <v>160605.32</v>
      </c>
      <c r="U588" t="n">
        <v>0.24</v>
      </c>
      <c r="V588" t="n">
        <v>0.77</v>
      </c>
      <c r="W588" t="n">
        <v>21.24</v>
      </c>
      <c r="X588" t="n">
        <v>9.970000000000001</v>
      </c>
      <c r="Y588" t="n">
        <v>1</v>
      </c>
      <c r="Z588" t="n">
        <v>10</v>
      </c>
    </row>
    <row r="589">
      <c r="A589" t="n">
        <v>4</v>
      </c>
      <c r="B589" t="n">
        <v>90</v>
      </c>
      <c r="C589" t="inlineStr">
        <is>
          <t xml:space="preserve">CONCLUIDO	</t>
        </is>
      </c>
      <c r="D589" t="n">
        <v>1.3539</v>
      </c>
      <c r="E589" t="n">
        <v>73.86</v>
      </c>
      <c r="F589" t="n">
        <v>61.06</v>
      </c>
      <c r="G589" t="n">
        <v>12.55</v>
      </c>
      <c r="H589" t="n">
        <v>0.2</v>
      </c>
      <c r="I589" t="n">
        <v>292</v>
      </c>
      <c r="J589" t="n">
        <v>178.21</v>
      </c>
      <c r="K589" t="n">
        <v>52.44</v>
      </c>
      <c r="L589" t="n">
        <v>2</v>
      </c>
      <c r="M589" t="n">
        <v>290</v>
      </c>
      <c r="N589" t="n">
        <v>33.77</v>
      </c>
      <c r="O589" t="n">
        <v>22213.89</v>
      </c>
      <c r="P589" t="n">
        <v>808.6900000000001</v>
      </c>
      <c r="Q589" t="n">
        <v>1368.59</v>
      </c>
      <c r="R589" t="n">
        <v>381.92</v>
      </c>
      <c r="S589" t="n">
        <v>104.26</v>
      </c>
      <c r="T589" t="n">
        <v>136554.19</v>
      </c>
      <c r="U589" t="n">
        <v>0.27</v>
      </c>
      <c r="V589" t="n">
        <v>0.79</v>
      </c>
      <c r="W589" t="n">
        <v>21.13</v>
      </c>
      <c r="X589" t="n">
        <v>8.449999999999999</v>
      </c>
      <c r="Y589" t="n">
        <v>1</v>
      </c>
      <c r="Z589" t="n">
        <v>10</v>
      </c>
    </row>
    <row r="590">
      <c r="A590" t="n">
        <v>5</v>
      </c>
      <c r="B590" t="n">
        <v>90</v>
      </c>
      <c r="C590" t="inlineStr">
        <is>
          <t xml:space="preserve">CONCLUIDO	</t>
        </is>
      </c>
      <c r="D590" t="n">
        <v>1.401</v>
      </c>
      <c r="E590" t="n">
        <v>71.38</v>
      </c>
      <c r="F590" t="n">
        <v>59.92</v>
      </c>
      <c r="G590" t="n">
        <v>14.16</v>
      </c>
      <c r="H590" t="n">
        <v>0.22</v>
      </c>
      <c r="I590" t="n">
        <v>254</v>
      </c>
      <c r="J590" t="n">
        <v>178.59</v>
      </c>
      <c r="K590" t="n">
        <v>52.44</v>
      </c>
      <c r="L590" t="n">
        <v>2.25</v>
      </c>
      <c r="M590" t="n">
        <v>252</v>
      </c>
      <c r="N590" t="n">
        <v>33.89</v>
      </c>
      <c r="O590" t="n">
        <v>22259.66</v>
      </c>
      <c r="P590" t="n">
        <v>792.78</v>
      </c>
      <c r="Q590" t="n">
        <v>1368.09</v>
      </c>
      <c r="R590" t="n">
        <v>345.23</v>
      </c>
      <c r="S590" t="n">
        <v>104.26</v>
      </c>
      <c r="T590" t="n">
        <v>118399.58</v>
      </c>
      <c r="U590" t="n">
        <v>0.3</v>
      </c>
      <c r="V590" t="n">
        <v>0.8</v>
      </c>
      <c r="W590" t="n">
        <v>21.06</v>
      </c>
      <c r="X590" t="n">
        <v>7.33</v>
      </c>
      <c r="Y590" t="n">
        <v>1</v>
      </c>
      <c r="Z590" t="n">
        <v>10</v>
      </c>
    </row>
    <row r="591">
      <c r="A591" t="n">
        <v>6</v>
      </c>
      <c r="B591" t="n">
        <v>90</v>
      </c>
      <c r="C591" t="inlineStr">
        <is>
          <t xml:space="preserve">CONCLUIDO	</t>
        </is>
      </c>
      <c r="D591" t="n">
        <v>1.4391</v>
      </c>
      <c r="E591" t="n">
        <v>69.48999999999999</v>
      </c>
      <c r="F591" t="n">
        <v>59.07</v>
      </c>
      <c r="G591" t="n">
        <v>15.75</v>
      </c>
      <c r="H591" t="n">
        <v>0.25</v>
      </c>
      <c r="I591" t="n">
        <v>225</v>
      </c>
      <c r="J591" t="n">
        <v>178.96</v>
      </c>
      <c r="K591" t="n">
        <v>52.44</v>
      </c>
      <c r="L591" t="n">
        <v>2.5</v>
      </c>
      <c r="M591" t="n">
        <v>223</v>
      </c>
      <c r="N591" t="n">
        <v>34.02</v>
      </c>
      <c r="O591" t="n">
        <v>22305.48</v>
      </c>
      <c r="P591" t="n">
        <v>780.45</v>
      </c>
      <c r="Q591" t="n">
        <v>1368.28</v>
      </c>
      <c r="R591" t="n">
        <v>317.36</v>
      </c>
      <c r="S591" t="n">
        <v>104.26</v>
      </c>
      <c r="T591" t="n">
        <v>104610.2</v>
      </c>
      <c r="U591" t="n">
        <v>0.33</v>
      </c>
      <c r="V591" t="n">
        <v>0.8100000000000001</v>
      </c>
      <c r="W591" t="n">
        <v>21.01</v>
      </c>
      <c r="X591" t="n">
        <v>6.47</v>
      </c>
      <c r="Y591" t="n">
        <v>1</v>
      </c>
      <c r="Z591" t="n">
        <v>10</v>
      </c>
    </row>
    <row r="592">
      <c r="A592" t="n">
        <v>7</v>
      </c>
      <c r="B592" t="n">
        <v>90</v>
      </c>
      <c r="C592" t="inlineStr">
        <is>
          <t xml:space="preserve">CONCLUIDO	</t>
        </is>
      </c>
      <c r="D592" t="n">
        <v>1.4682</v>
      </c>
      <c r="E592" t="n">
        <v>68.11</v>
      </c>
      <c r="F592" t="n">
        <v>58.47</v>
      </c>
      <c r="G592" t="n">
        <v>17.28</v>
      </c>
      <c r="H592" t="n">
        <v>0.27</v>
      </c>
      <c r="I592" t="n">
        <v>203</v>
      </c>
      <c r="J592" t="n">
        <v>179.33</v>
      </c>
      <c r="K592" t="n">
        <v>52.44</v>
      </c>
      <c r="L592" t="n">
        <v>2.75</v>
      </c>
      <c r="M592" t="n">
        <v>201</v>
      </c>
      <c r="N592" t="n">
        <v>34.14</v>
      </c>
      <c r="O592" t="n">
        <v>22351.34</v>
      </c>
      <c r="P592" t="n">
        <v>771.62</v>
      </c>
      <c r="Q592" t="n">
        <v>1368.04</v>
      </c>
      <c r="R592" t="n">
        <v>297.29</v>
      </c>
      <c r="S592" t="n">
        <v>104.26</v>
      </c>
      <c r="T592" t="n">
        <v>94687.42</v>
      </c>
      <c r="U592" t="n">
        <v>0.35</v>
      </c>
      <c r="V592" t="n">
        <v>0.82</v>
      </c>
      <c r="W592" t="n">
        <v>21</v>
      </c>
      <c r="X592" t="n">
        <v>5.88</v>
      </c>
      <c r="Y592" t="n">
        <v>1</v>
      </c>
      <c r="Z592" t="n">
        <v>10</v>
      </c>
    </row>
    <row r="593">
      <c r="A593" t="n">
        <v>8</v>
      </c>
      <c r="B593" t="n">
        <v>90</v>
      </c>
      <c r="C593" t="inlineStr">
        <is>
          <t xml:space="preserve">CONCLUIDO	</t>
        </is>
      </c>
      <c r="D593" t="n">
        <v>1.4958</v>
      </c>
      <c r="E593" t="n">
        <v>66.84999999999999</v>
      </c>
      <c r="F593" t="n">
        <v>57.89</v>
      </c>
      <c r="G593" t="n">
        <v>18.88</v>
      </c>
      <c r="H593" t="n">
        <v>0.3</v>
      </c>
      <c r="I593" t="n">
        <v>184</v>
      </c>
      <c r="J593" t="n">
        <v>179.7</v>
      </c>
      <c r="K593" t="n">
        <v>52.44</v>
      </c>
      <c r="L593" t="n">
        <v>3</v>
      </c>
      <c r="M593" t="n">
        <v>182</v>
      </c>
      <c r="N593" t="n">
        <v>34.26</v>
      </c>
      <c r="O593" t="n">
        <v>22397.24</v>
      </c>
      <c r="P593" t="n">
        <v>762.79</v>
      </c>
      <c r="Q593" t="n">
        <v>1367.92</v>
      </c>
      <c r="R593" t="n">
        <v>278.55</v>
      </c>
      <c r="S593" t="n">
        <v>104.26</v>
      </c>
      <c r="T593" t="n">
        <v>85412.14</v>
      </c>
      <c r="U593" t="n">
        <v>0.37</v>
      </c>
      <c r="V593" t="n">
        <v>0.83</v>
      </c>
      <c r="W593" t="n">
        <v>20.95</v>
      </c>
      <c r="X593" t="n">
        <v>5.29</v>
      </c>
      <c r="Y593" t="n">
        <v>1</v>
      </c>
      <c r="Z593" t="n">
        <v>10</v>
      </c>
    </row>
    <row r="594">
      <c r="A594" t="n">
        <v>9</v>
      </c>
      <c r="B594" t="n">
        <v>90</v>
      </c>
      <c r="C594" t="inlineStr">
        <is>
          <t xml:space="preserve">CONCLUIDO	</t>
        </is>
      </c>
      <c r="D594" t="n">
        <v>1.5197</v>
      </c>
      <c r="E594" t="n">
        <v>65.8</v>
      </c>
      <c r="F594" t="n">
        <v>57.41</v>
      </c>
      <c r="G594" t="n">
        <v>20.5</v>
      </c>
      <c r="H594" t="n">
        <v>0.32</v>
      </c>
      <c r="I594" t="n">
        <v>168</v>
      </c>
      <c r="J594" t="n">
        <v>180.07</v>
      </c>
      <c r="K594" t="n">
        <v>52.44</v>
      </c>
      <c r="L594" t="n">
        <v>3.25</v>
      </c>
      <c r="M594" t="n">
        <v>166</v>
      </c>
      <c r="N594" t="n">
        <v>34.38</v>
      </c>
      <c r="O594" t="n">
        <v>22443.18</v>
      </c>
      <c r="P594" t="n">
        <v>755.59</v>
      </c>
      <c r="Q594" t="n">
        <v>1368</v>
      </c>
      <c r="R594" t="n">
        <v>263.3</v>
      </c>
      <c r="S594" t="n">
        <v>104.26</v>
      </c>
      <c r="T594" t="n">
        <v>77865.19</v>
      </c>
      <c r="U594" t="n">
        <v>0.4</v>
      </c>
      <c r="V594" t="n">
        <v>0.84</v>
      </c>
      <c r="W594" t="n">
        <v>20.92</v>
      </c>
      <c r="X594" t="n">
        <v>4.82</v>
      </c>
      <c r="Y594" t="n">
        <v>1</v>
      </c>
      <c r="Z594" t="n">
        <v>10</v>
      </c>
    </row>
    <row r="595">
      <c r="A595" t="n">
        <v>10</v>
      </c>
      <c r="B595" t="n">
        <v>90</v>
      </c>
      <c r="C595" t="inlineStr">
        <is>
          <t xml:space="preserve">CONCLUIDO	</t>
        </is>
      </c>
      <c r="D595" t="n">
        <v>1.5392</v>
      </c>
      <c r="E595" t="n">
        <v>64.97</v>
      </c>
      <c r="F595" t="n">
        <v>57.04</v>
      </c>
      <c r="G595" t="n">
        <v>22.08</v>
      </c>
      <c r="H595" t="n">
        <v>0.34</v>
      </c>
      <c r="I595" t="n">
        <v>155</v>
      </c>
      <c r="J595" t="n">
        <v>180.45</v>
      </c>
      <c r="K595" t="n">
        <v>52.44</v>
      </c>
      <c r="L595" t="n">
        <v>3.5</v>
      </c>
      <c r="M595" t="n">
        <v>153</v>
      </c>
      <c r="N595" t="n">
        <v>34.51</v>
      </c>
      <c r="O595" t="n">
        <v>22489.16</v>
      </c>
      <c r="P595" t="n">
        <v>749.4400000000001</v>
      </c>
      <c r="Q595" t="n">
        <v>1367.98</v>
      </c>
      <c r="R595" t="n">
        <v>251.07</v>
      </c>
      <c r="S595" t="n">
        <v>104.26</v>
      </c>
      <c r="T595" t="n">
        <v>71816.89</v>
      </c>
      <c r="U595" t="n">
        <v>0.42</v>
      </c>
      <c r="V595" t="n">
        <v>0.84</v>
      </c>
      <c r="W595" t="n">
        <v>20.9</v>
      </c>
      <c r="X595" t="n">
        <v>4.45</v>
      </c>
      <c r="Y595" t="n">
        <v>1</v>
      </c>
      <c r="Z595" t="n">
        <v>10</v>
      </c>
    </row>
    <row r="596">
      <c r="A596" t="n">
        <v>11</v>
      </c>
      <c r="B596" t="n">
        <v>90</v>
      </c>
      <c r="C596" t="inlineStr">
        <is>
          <t xml:space="preserve">CONCLUIDO	</t>
        </is>
      </c>
      <c r="D596" t="n">
        <v>1.5565</v>
      </c>
      <c r="E596" t="n">
        <v>64.25</v>
      </c>
      <c r="F596" t="n">
        <v>56.71</v>
      </c>
      <c r="G596" t="n">
        <v>23.63</v>
      </c>
      <c r="H596" t="n">
        <v>0.37</v>
      </c>
      <c r="I596" t="n">
        <v>144</v>
      </c>
      <c r="J596" t="n">
        <v>180.82</v>
      </c>
      <c r="K596" t="n">
        <v>52.44</v>
      </c>
      <c r="L596" t="n">
        <v>3.75</v>
      </c>
      <c r="M596" t="n">
        <v>142</v>
      </c>
      <c r="N596" t="n">
        <v>34.63</v>
      </c>
      <c r="O596" t="n">
        <v>22535.19</v>
      </c>
      <c r="P596" t="n">
        <v>744.25</v>
      </c>
      <c r="Q596" t="n">
        <v>1367.6</v>
      </c>
      <c r="R596" t="n">
        <v>240.83</v>
      </c>
      <c r="S596" t="n">
        <v>104.26</v>
      </c>
      <c r="T596" t="n">
        <v>66750.03</v>
      </c>
      <c r="U596" t="n">
        <v>0.43</v>
      </c>
      <c r="V596" t="n">
        <v>0.85</v>
      </c>
      <c r="W596" t="n">
        <v>20.88</v>
      </c>
      <c r="X596" t="n">
        <v>4.12</v>
      </c>
      <c r="Y596" t="n">
        <v>1</v>
      </c>
      <c r="Z596" t="n">
        <v>10</v>
      </c>
    </row>
    <row r="597">
      <c r="A597" t="n">
        <v>12</v>
      </c>
      <c r="B597" t="n">
        <v>90</v>
      </c>
      <c r="C597" t="inlineStr">
        <is>
          <t xml:space="preserve">CONCLUIDO	</t>
        </is>
      </c>
      <c r="D597" t="n">
        <v>1.5722</v>
      </c>
      <c r="E597" t="n">
        <v>63.61</v>
      </c>
      <c r="F597" t="n">
        <v>56.42</v>
      </c>
      <c r="G597" t="n">
        <v>25.26</v>
      </c>
      <c r="H597" t="n">
        <v>0.39</v>
      </c>
      <c r="I597" t="n">
        <v>134</v>
      </c>
      <c r="J597" t="n">
        <v>181.19</v>
      </c>
      <c r="K597" t="n">
        <v>52.44</v>
      </c>
      <c r="L597" t="n">
        <v>4</v>
      </c>
      <c r="M597" t="n">
        <v>132</v>
      </c>
      <c r="N597" t="n">
        <v>34.75</v>
      </c>
      <c r="O597" t="n">
        <v>22581.25</v>
      </c>
      <c r="P597" t="n">
        <v>739.4299999999999</v>
      </c>
      <c r="Q597" t="n">
        <v>1367.5</v>
      </c>
      <c r="R597" t="n">
        <v>230.88</v>
      </c>
      <c r="S597" t="n">
        <v>104.26</v>
      </c>
      <c r="T597" t="n">
        <v>61825.4</v>
      </c>
      <c r="U597" t="n">
        <v>0.45</v>
      </c>
      <c r="V597" t="n">
        <v>0.85</v>
      </c>
      <c r="W597" t="n">
        <v>20.88</v>
      </c>
      <c r="X597" t="n">
        <v>3.84</v>
      </c>
      <c r="Y597" t="n">
        <v>1</v>
      </c>
      <c r="Z597" t="n">
        <v>10</v>
      </c>
    </row>
    <row r="598">
      <c r="A598" t="n">
        <v>13</v>
      </c>
      <c r="B598" t="n">
        <v>90</v>
      </c>
      <c r="C598" t="inlineStr">
        <is>
          <t xml:space="preserve">CONCLUIDO	</t>
        </is>
      </c>
      <c r="D598" t="n">
        <v>1.5873</v>
      </c>
      <c r="E598" t="n">
        <v>63</v>
      </c>
      <c r="F598" t="n">
        <v>56.14</v>
      </c>
      <c r="G598" t="n">
        <v>26.95</v>
      </c>
      <c r="H598" t="n">
        <v>0.42</v>
      </c>
      <c r="I598" t="n">
        <v>125</v>
      </c>
      <c r="J598" t="n">
        <v>181.57</v>
      </c>
      <c r="K598" t="n">
        <v>52.44</v>
      </c>
      <c r="L598" t="n">
        <v>4.25</v>
      </c>
      <c r="M598" t="n">
        <v>123</v>
      </c>
      <c r="N598" t="n">
        <v>34.88</v>
      </c>
      <c r="O598" t="n">
        <v>22627.36</v>
      </c>
      <c r="P598" t="n">
        <v>734.6</v>
      </c>
      <c r="Q598" t="n">
        <v>1367.51</v>
      </c>
      <c r="R598" t="n">
        <v>222.21</v>
      </c>
      <c r="S598" t="n">
        <v>104.26</v>
      </c>
      <c r="T598" t="n">
        <v>57538.43</v>
      </c>
      <c r="U598" t="n">
        <v>0.47</v>
      </c>
      <c r="V598" t="n">
        <v>0.85</v>
      </c>
      <c r="W598" t="n">
        <v>20.84</v>
      </c>
      <c r="X598" t="n">
        <v>3.55</v>
      </c>
      <c r="Y598" t="n">
        <v>1</v>
      </c>
      <c r="Z598" t="n">
        <v>10</v>
      </c>
    </row>
    <row r="599">
      <c r="A599" t="n">
        <v>14</v>
      </c>
      <c r="B599" t="n">
        <v>90</v>
      </c>
      <c r="C599" t="inlineStr">
        <is>
          <t xml:space="preserve">CONCLUIDO	</t>
        </is>
      </c>
      <c r="D599" t="n">
        <v>1.5985</v>
      </c>
      <c r="E599" t="n">
        <v>62.56</v>
      </c>
      <c r="F599" t="n">
        <v>55.94</v>
      </c>
      <c r="G599" t="n">
        <v>28.44</v>
      </c>
      <c r="H599" t="n">
        <v>0.44</v>
      </c>
      <c r="I599" t="n">
        <v>118</v>
      </c>
      <c r="J599" t="n">
        <v>181.94</v>
      </c>
      <c r="K599" t="n">
        <v>52.44</v>
      </c>
      <c r="L599" t="n">
        <v>4.5</v>
      </c>
      <c r="M599" t="n">
        <v>116</v>
      </c>
      <c r="N599" t="n">
        <v>35</v>
      </c>
      <c r="O599" t="n">
        <v>22673.63</v>
      </c>
      <c r="P599" t="n">
        <v>731.1900000000001</v>
      </c>
      <c r="Q599" t="n">
        <v>1367.78</v>
      </c>
      <c r="R599" t="n">
        <v>215.72</v>
      </c>
      <c r="S599" t="n">
        <v>104.26</v>
      </c>
      <c r="T599" t="n">
        <v>54327.73</v>
      </c>
      <c r="U599" t="n">
        <v>0.48</v>
      </c>
      <c r="V599" t="n">
        <v>0.86</v>
      </c>
      <c r="W599" t="n">
        <v>20.84</v>
      </c>
      <c r="X599" t="n">
        <v>3.36</v>
      </c>
      <c r="Y599" t="n">
        <v>1</v>
      </c>
      <c r="Z599" t="n">
        <v>10</v>
      </c>
    </row>
    <row r="600">
      <c r="A600" t="n">
        <v>15</v>
      </c>
      <c r="B600" t="n">
        <v>90</v>
      </c>
      <c r="C600" t="inlineStr">
        <is>
          <t xml:space="preserve">CONCLUIDO	</t>
        </is>
      </c>
      <c r="D600" t="n">
        <v>1.6097</v>
      </c>
      <c r="E600" t="n">
        <v>62.12</v>
      </c>
      <c r="F600" t="n">
        <v>55.76</v>
      </c>
      <c r="G600" t="n">
        <v>30.14</v>
      </c>
      <c r="H600" t="n">
        <v>0.46</v>
      </c>
      <c r="I600" t="n">
        <v>111</v>
      </c>
      <c r="J600" t="n">
        <v>182.32</v>
      </c>
      <c r="K600" t="n">
        <v>52.44</v>
      </c>
      <c r="L600" t="n">
        <v>4.75</v>
      </c>
      <c r="M600" t="n">
        <v>109</v>
      </c>
      <c r="N600" t="n">
        <v>35.12</v>
      </c>
      <c r="O600" t="n">
        <v>22719.83</v>
      </c>
      <c r="P600" t="n">
        <v>727.6</v>
      </c>
      <c r="Q600" t="n">
        <v>1367.64</v>
      </c>
      <c r="R600" t="n">
        <v>209.82</v>
      </c>
      <c r="S600" t="n">
        <v>104.26</v>
      </c>
      <c r="T600" t="n">
        <v>51412.7</v>
      </c>
      <c r="U600" t="n">
        <v>0.5</v>
      </c>
      <c r="V600" t="n">
        <v>0.86</v>
      </c>
      <c r="W600" t="n">
        <v>20.83</v>
      </c>
      <c r="X600" t="n">
        <v>3.17</v>
      </c>
      <c r="Y600" t="n">
        <v>1</v>
      </c>
      <c r="Z600" t="n">
        <v>10</v>
      </c>
    </row>
    <row r="601">
      <c r="A601" t="n">
        <v>16</v>
      </c>
      <c r="B601" t="n">
        <v>90</v>
      </c>
      <c r="C601" t="inlineStr">
        <is>
          <t xml:space="preserve">CONCLUIDO	</t>
        </is>
      </c>
      <c r="D601" t="n">
        <v>1.6203</v>
      </c>
      <c r="E601" t="n">
        <v>61.72</v>
      </c>
      <c r="F601" t="n">
        <v>55.56</v>
      </c>
      <c r="G601" t="n">
        <v>31.75</v>
      </c>
      <c r="H601" t="n">
        <v>0.49</v>
      </c>
      <c r="I601" t="n">
        <v>105</v>
      </c>
      <c r="J601" t="n">
        <v>182.69</v>
      </c>
      <c r="K601" t="n">
        <v>52.44</v>
      </c>
      <c r="L601" t="n">
        <v>5</v>
      </c>
      <c r="M601" t="n">
        <v>103</v>
      </c>
      <c r="N601" t="n">
        <v>35.25</v>
      </c>
      <c r="O601" t="n">
        <v>22766.06</v>
      </c>
      <c r="P601" t="n">
        <v>723.99</v>
      </c>
      <c r="Q601" t="n">
        <v>1367.64</v>
      </c>
      <c r="R601" t="n">
        <v>203.48</v>
      </c>
      <c r="S601" t="n">
        <v>104.26</v>
      </c>
      <c r="T601" t="n">
        <v>48270.93</v>
      </c>
      <c r="U601" t="n">
        <v>0.51</v>
      </c>
      <c r="V601" t="n">
        <v>0.86</v>
      </c>
      <c r="W601" t="n">
        <v>20.81</v>
      </c>
      <c r="X601" t="n">
        <v>2.98</v>
      </c>
      <c r="Y601" t="n">
        <v>1</v>
      </c>
      <c r="Z601" t="n">
        <v>10</v>
      </c>
    </row>
    <row r="602">
      <c r="A602" t="n">
        <v>17</v>
      </c>
      <c r="B602" t="n">
        <v>90</v>
      </c>
      <c r="C602" t="inlineStr">
        <is>
          <t xml:space="preserve">CONCLUIDO	</t>
        </is>
      </c>
      <c r="D602" t="n">
        <v>1.6283</v>
      </c>
      <c r="E602" t="n">
        <v>61.41</v>
      </c>
      <c r="F602" t="n">
        <v>55.44</v>
      </c>
      <c r="G602" t="n">
        <v>33.26</v>
      </c>
      <c r="H602" t="n">
        <v>0.51</v>
      </c>
      <c r="I602" t="n">
        <v>100</v>
      </c>
      <c r="J602" t="n">
        <v>183.07</v>
      </c>
      <c r="K602" t="n">
        <v>52.44</v>
      </c>
      <c r="L602" t="n">
        <v>5.25</v>
      </c>
      <c r="M602" t="n">
        <v>98</v>
      </c>
      <c r="N602" t="n">
        <v>35.37</v>
      </c>
      <c r="O602" t="n">
        <v>22812.34</v>
      </c>
      <c r="P602" t="n">
        <v>721.41</v>
      </c>
      <c r="Q602" t="n">
        <v>1367.51</v>
      </c>
      <c r="R602" t="n">
        <v>199.32</v>
      </c>
      <c r="S602" t="n">
        <v>104.26</v>
      </c>
      <c r="T602" t="n">
        <v>46214.39</v>
      </c>
      <c r="U602" t="n">
        <v>0.52</v>
      </c>
      <c r="V602" t="n">
        <v>0.86</v>
      </c>
      <c r="W602" t="n">
        <v>20.81</v>
      </c>
      <c r="X602" t="n">
        <v>2.85</v>
      </c>
      <c r="Y602" t="n">
        <v>1</v>
      </c>
      <c r="Z602" t="n">
        <v>10</v>
      </c>
    </row>
    <row r="603">
      <c r="A603" t="n">
        <v>18</v>
      </c>
      <c r="B603" t="n">
        <v>90</v>
      </c>
      <c r="C603" t="inlineStr">
        <is>
          <t xml:space="preserve">CONCLUIDO	</t>
        </is>
      </c>
      <c r="D603" t="n">
        <v>1.6377</v>
      </c>
      <c r="E603" t="n">
        <v>61.06</v>
      </c>
      <c r="F603" t="n">
        <v>55.26</v>
      </c>
      <c r="G603" t="n">
        <v>34.9</v>
      </c>
      <c r="H603" t="n">
        <v>0.53</v>
      </c>
      <c r="I603" t="n">
        <v>95</v>
      </c>
      <c r="J603" t="n">
        <v>183.44</v>
      </c>
      <c r="K603" t="n">
        <v>52.44</v>
      </c>
      <c r="L603" t="n">
        <v>5.5</v>
      </c>
      <c r="M603" t="n">
        <v>93</v>
      </c>
      <c r="N603" t="n">
        <v>35.5</v>
      </c>
      <c r="O603" t="n">
        <v>22858.66</v>
      </c>
      <c r="P603" t="n">
        <v>718.3</v>
      </c>
      <c r="Q603" t="n">
        <v>1367.49</v>
      </c>
      <c r="R603" t="n">
        <v>194</v>
      </c>
      <c r="S603" t="n">
        <v>104.26</v>
      </c>
      <c r="T603" t="n">
        <v>43580.09</v>
      </c>
      <c r="U603" t="n">
        <v>0.54</v>
      </c>
      <c r="V603" t="n">
        <v>0.87</v>
      </c>
      <c r="W603" t="n">
        <v>20.79</v>
      </c>
      <c r="X603" t="n">
        <v>2.68</v>
      </c>
      <c r="Y603" t="n">
        <v>1</v>
      </c>
      <c r="Z603" t="n">
        <v>10</v>
      </c>
    </row>
    <row r="604">
      <c r="A604" t="n">
        <v>19</v>
      </c>
      <c r="B604" t="n">
        <v>90</v>
      </c>
      <c r="C604" t="inlineStr">
        <is>
          <t xml:space="preserve">CONCLUIDO	</t>
        </is>
      </c>
      <c r="D604" t="n">
        <v>1.6439</v>
      </c>
      <c r="E604" t="n">
        <v>60.83</v>
      </c>
      <c r="F604" t="n">
        <v>55.18</v>
      </c>
      <c r="G604" t="n">
        <v>36.38</v>
      </c>
      <c r="H604" t="n">
        <v>0.55</v>
      </c>
      <c r="I604" t="n">
        <v>91</v>
      </c>
      <c r="J604" t="n">
        <v>183.82</v>
      </c>
      <c r="K604" t="n">
        <v>52.44</v>
      </c>
      <c r="L604" t="n">
        <v>5.75</v>
      </c>
      <c r="M604" t="n">
        <v>89</v>
      </c>
      <c r="N604" t="n">
        <v>35.63</v>
      </c>
      <c r="O604" t="n">
        <v>22905.03</v>
      </c>
      <c r="P604" t="n">
        <v>715.89</v>
      </c>
      <c r="Q604" t="n">
        <v>1367.58</v>
      </c>
      <c r="R604" t="n">
        <v>190.98</v>
      </c>
      <c r="S604" t="n">
        <v>104.26</v>
      </c>
      <c r="T604" t="n">
        <v>42089.03</v>
      </c>
      <c r="U604" t="n">
        <v>0.55</v>
      </c>
      <c r="V604" t="n">
        <v>0.87</v>
      </c>
      <c r="W604" t="n">
        <v>20.79</v>
      </c>
      <c r="X604" t="n">
        <v>2.59</v>
      </c>
      <c r="Y604" t="n">
        <v>1</v>
      </c>
      <c r="Z604" t="n">
        <v>10</v>
      </c>
    </row>
    <row r="605">
      <c r="A605" t="n">
        <v>20</v>
      </c>
      <c r="B605" t="n">
        <v>90</v>
      </c>
      <c r="C605" t="inlineStr">
        <is>
          <t xml:space="preserve">CONCLUIDO	</t>
        </is>
      </c>
      <c r="D605" t="n">
        <v>1.6509</v>
      </c>
      <c r="E605" t="n">
        <v>60.57</v>
      </c>
      <c r="F605" t="n">
        <v>55.06</v>
      </c>
      <c r="G605" t="n">
        <v>37.97</v>
      </c>
      <c r="H605" t="n">
        <v>0.58</v>
      </c>
      <c r="I605" t="n">
        <v>87</v>
      </c>
      <c r="J605" t="n">
        <v>184.19</v>
      </c>
      <c r="K605" t="n">
        <v>52.44</v>
      </c>
      <c r="L605" t="n">
        <v>6</v>
      </c>
      <c r="M605" t="n">
        <v>85</v>
      </c>
      <c r="N605" t="n">
        <v>35.75</v>
      </c>
      <c r="O605" t="n">
        <v>22951.43</v>
      </c>
      <c r="P605" t="n">
        <v>713.28</v>
      </c>
      <c r="Q605" t="n">
        <v>1367.52</v>
      </c>
      <c r="R605" t="n">
        <v>187.19</v>
      </c>
      <c r="S605" t="n">
        <v>104.26</v>
      </c>
      <c r="T605" t="n">
        <v>40216.19</v>
      </c>
      <c r="U605" t="n">
        <v>0.5600000000000001</v>
      </c>
      <c r="V605" t="n">
        <v>0.87</v>
      </c>
      <c r="W605" t="n">
        <v>20.78</v>
      </c>
      <c r="X605" t="n">
        <v>2.48</v>
      </c>
      <c r="Y605" t="n">
        <v>1</v>
      </c>
      <c r="Z605" t="n">
        <v>10</v>
      </c>
    </row>
    <row r="606">
      <c r="A606" t="n">
        <v>21</v>
      </c>
      <c r="B606" t="n">
        <v>90</v>
      </c>
      <c r="C606" t="inlineStr">
        <is>
          <t xml:space="preserve">CONCLUIDO	</t>
        </is>
      </c>
      <c r="D606" t="n">
        <v>1.6582</v>
      </c>
      <c r="E606" t="n">
        <v>60.31</v>
      </c>
      <c r="F606" t="n">
        <v>54.93</v>
      </c>
      <c r="G606" t="n">
        <v>39.71</v>
      </c>
      <c r="H606" t="n">
        <v>0.6</v>
      </c>
      <c r="I606" t="n">
        <v>83</v>
      </c>
      <c r="J606" t="n">
        <v>184.57</v>
      </c>
      <c r="K606" t="n">
        <v>52.44</v>
      </c>
      <c r="L606" t="n">
        <v>6.25</v>
      </c>
      <c r="M606" t="n">
        <v>81</v>
      </c>
      <c r="N606" t="n">
        <v>35.88</v>
      </c>
      <c r="O606" t="n">
        <v>22997.88</v>
      </c>
      <c r="P606" t="n">
        <v>710.6</v>
      </c>
      <c r="Q606" t="n">
        <v>1367.46</v>
      </c>
      <c r="R606" t="n">
        <v>183.19</v>
      </c>
      <c r="S606" t="n">
        <v>104.26</v>
      </c>
      <c r="T606" t="n">
        <v>38236.78</v>
      </c>
      <c r="U606" t="n">
        <v>0.57</v>
      </c>
      <c r="V606" t="n">
        <v>0.87</v>
      </c>
      <c r="W606" t="n">
        <v>20.78</v>
      </c>
      <c r="X606" t="n">
        <v>2.35</v>
      </c>
      <c r="Y606" t="n">
        <v>1</v>
      </c>
      <c r="Z606" t="n">
        <v>10</v>
      </c>
    </row>
    <row r="607">
      <c r="A607" t="n">
        <v>22</v>
      </c>
      <c r="B607" t="n">
        <v>90</v>
      </c>
      <c r="C607" t="inlineStr">
        <is>
          <t xml:space="preserve">CONCLUIDO	</t>
        </is>
      </c>
      <c r="D607" t="n">
        <v>1.6656</v>
      </c>
      <c r="E607" t="n">
        <v>60.04</v>
      </c>
      <c r="F607" t="n">
        <v>54.81</v>
      </c>
      <c r="G607" t="n">
        <v>41.63</v>
      </c>
      <c r="H607" t="n">
        <v>0.62</v>
      </c>
      <c r="I607" t="n">
        <v>79</v>
      </c>
      <c r="J607" t="n">
        <v>184.95</v>
      </c>
      <c r="K607" t="n">
        <v>52.44</v>
      </c>
      <c r="L607" t="n">
        <v>6.5</v>
      </c>
      <c r="M607" t="n">
        <v>77</v>
      </c>
      <c r="N607" t="n">
        <v>36.01</v>
      </c>
      <c r="O607" t="n">
        <v>23044.38</v>
      </c>
      <c r="P607" t="n">
        <v>707.9400000000001</v>
      </c>
      <c r="Q607" t="n">
        <v>1367.45</v>
      </c>
      <c r="R607" t="n">
        <v>178.63</v>
      </c>
      <c r="S607" t="n">
        <v>104.26</v>
      </c>
      <c r="T607" t="n">
        <v>35976.41</v>
      </c>
      <c r="U607" t="n">
        <v>0.58</v>
      </c>
      <c r="V607" t="n">
        <v>0.87</v>
      </c>
      <c r="W607" t="n">
        <v>20.78</v>
      </c>
      <c r="X607" t="n">
        <v>2.23</v>
      </c>
      <c r="Y607" t="n">
        <v>1</v>
      </c>
      <c r="Z607" t="n">
        <v>10</v>
      </c>
    </row>
    <row r="608">
      <c r="A608" t="n">
        <v>23</v>
      </c>
      <c r="B608" t="n">
        <v>90</v>
      </c>
      <c r="C608" t="inlineStr">
        <is>
          <t xml:space="preserve">CONCLUIDO	</t>
        </is>
      </c>
      <c r="D608" t="n">
        <v>1.6703</v>
      </c>
      <c r="E608" t="n">
        <v>59.87</v>
      </c>
      <c r="F608" t="n">
        <v>54.75</v>
      </c>
      <c r="G608" t="n">
        <v>43.22</v>
      </c>
      <c r="H608" t="n">
        <v>0.65</v>
      </c>
      <c r="I608" t="n">
        <v>76</v>
      </c>
      <c r="J608" t="n">
        <v>185.33</v>
      </c>
      <c r="K608" t="n">
        <v>52.44</v>
      </c>
      <c r="L608" t="n">
        <v>6.75</v>
      </c>
      <c r="M608" t="n">
        <v>74</v>
      </c>
      <c r="N608" t="n">
        <v>36.13</v>
      </c>
      <c r="O608" t="n">
        <v>23090.91</v>
      </c>
      <c r="P608" t="n">
        <v>705.99</v>
      </c>
      <c r="Q608" t="n">
        <v>1367.59</v>
      </c>
      <c r="R608" t="n">
        <v>177.17</v>
      </c>
      <c r="S608" t="n">
        <v>104.26</v>
      </c>
      <c r="T608" t="n">
        <v>35262.09</v>
      </c>
      <c r="U608" t="n">
        <v>0.59</v>
      </c>
      <c r="V608" t="n">
        <v>0.88</v>
      </c>
      <c r="W608" t="n">
        <v>20.76</v>
      </c>
      <c r="X608" t="n">
        <v>2.17</v>
      </c>
      <c r="Y608" t="n">
        <v>1</v>
      </c>
      <c r="Z608" t="n">
        <v>10</v>
      </c>
    </row>
    <row r="609">
      <c r="A609" t="n">
        <v>24</v>
      </c>
      <c r="B609" t="n">
        <v>90</v>
      </c>
      <c r="C609" t="inlineStr">
        <is>
          <t xml:space="preserve">CONCLUIDO	</t>
        </is>
      </c>
      <c r="D609" t="n">
        <v>1.6761</v>
      </c>
      <c r="E609" t="n">
        <v>59.66</v>
      </c>
      <c r="F609" t="n">
        <v>54.65</v>
      </c>
      <c r="G609" t="n">
        <v>44.91</v>
      </c>
      <c r="H609" t="n">
        <v>0.67</v>
      </c>
      <c r="I609" t="n">
        <v>73</v>
      </c>
      <c r="J609" t="n">
        <v>185.7</v>
      </c>
      <c r="K609" t="n">
        <v>52.44</v>
      </c>
      <c r="L609" t="n">
        <v>7</v>
      </c>
      <c r="M609" t="n">
        <v>71</v>
      </c>
      <c r="N609" t="n">
        <v>36.26</v>
      </c>
      <c r="O609" t="n">
        <v>23137.49</v>
      </c>
      <c r="P609" t="n">
        <v>703.41</v>
      </c>
      <c r="Q609" t="n">
        <v>1367.45</v>
      </c>
      <c r="R609" t="n">
        <v>173.39</v>
      </c>
      <c r="S609" t="n">
        <v>104.26</v>
      </c>
      <c r="T609" t="n">
        <v>33383.83</v>
      </c>
      <c r="U609" t="n">
        <v>0.6</v>
      </c>
      <c r="V609" t="n">
        <v>0.88</v>
      </c>
      <c r="W609" t="n">
        <v>20.77</v>
      </c>
      <c r="X609" t="n">
        <v>2.06</v>
      </c>
      <c r="Y609" t="n">
        <v>1</v>
      </c>
      <c r="Z609" t="n">
        <v>10</v>
      </c>
    </row>
    <row r="610">
      <c r="A610" t="n">
        <v>25</v>
      </c>
      <c r="B610" t="n">
        <v>90</v>
      </c>
      <c r="C610" t="inlineStr">
        <is>
          <t xml:space="preserve">CONCLUIDO	</t>
        </is>
      </c>
      <c r="D610" t="n">
        <v>1.6798</v>
      </c>
      <c r="E610" t="n">
        <v>59.53</v>
      </c>
      <c r="F610" t="n">
        <v>54.59</v>
      </c>
      <c r="G610" t="n">
        <v>46.13</v>
      </c>
      <c r="H610" t="n">
        <v>0.6899999999999999</v>
      </c>
      <c r="I610" t="n">
        <v>71</v>
      </c>
      <c r="J610" t="n">
        <v>186.08</v>
      </c>
      <c r="K610" t="n">
        <v>52.44</v>
      </c>
      <c r="L610" t="n">
        <v>7.25</v>
      </c>
      <c r="M610" t="n">
        <v>69</v>
      </c>
      <c r="N610" t="n">
        <v>36.39</v>
      </c>
      <c r="O610" t="n">
        <v>23184.11</v>
      </c>
      <c r="P610" t="n">
        <v>702.09</v>
      </c>
      <c r="Q610" t="n">
        <v>1367.33</v>
      </c>
      <c r="R610" t="n">
        <v>171.76</v>
      </c>
      <c r="S610" t="n">
        <v>104.26</v>
      </c>
      <c r="T610" t="n">
        <v>32580.58</v>
      </c>
      <c r="U610" t="n">
        <v>0.61</v>
      </c>
      <c r="V610" t="n">
        <v>0.88</v>
      </c>
      <c r="W610" t="n">
        <v>20.76</v>
      </c>
      <c r="X610" t="n">
        <v>2.01</v>
      </c>
      <c r="Y610" t="n">
        <v>1</v>
      </c>
      <c r="Z610" t="n">
        <v>10</v>
      </c>
    </row>
    <row r="611">
      <c r="A611" t="n">
        <v>26</v>
      </c>
      <c r="B611" t="n">
        <v>90</v>
      </c>
      <c r="C611" t="inlineStr">
        <is>
          <t xml:space="preserve">CONCLUIDO	</t>
        </is>
      </c>
      <c r="D611" t="n">
        <v>1.6848</v>
      </c>
      <c r="E611" t="n">
        <v>59.35</v>
      </c>
      <c r="F611" t="n">
        <v>54.52</v>
      </c>
      <c r="G611" t="n">
        <v>48.1</v>
      </c>
      <c r="H611" t="n">
        <v>0.71</v>
      </c>
      <c r="I611" t="n">
        <v>68</v>
      </c>
      <c r="J611" t="n">
        <v>186.46</v>
      </c>
      <c r="K611" t="n">
        <v>52.44</v>
      </c>
      <c r="L611" t="n">
        <v>7.5</v>
      </c>
      <c r="M611" t="n">
        <v>66</v>
      </c>
      <c r="N611" t="n">
        <v>36.52</v>
      </c>
      <c r="O611" t="n">
        <v>23230.78</v>
      </c>
      <c r="P611" t="n">
        <v>699.76</v>
      </c>
      <c r="Q611" t="n">
        <v>1367.41</v>
      </c>
      <c r="R611" t="n">
        <v>169.33</v>
      </c>
      <c r="S611" t="n">
        <v>104.26</v>
      </c>
      <c r="T611" t="n">
        <v>31382.49</v>
      </c>
      <c r="U611" t="n">
        <v>0.62</v>
      </c>
      <c r="V611" t="n">
        <v>0.88</v>
      </c>
      <c r="W611" t="n">
        <v>20.76</v>
      </c>
      <c r="X611" t="n">
        <v>1.93</v>
      </c>
      <c r="Y611" t="n">
        <v>1</v>
      </c>
      <c r="Z611" t="n">
        <v>10</v>
      </c>
    </row>
    <row r="612">
      <c r="A612" t="n">
        <v>27</v>
      </c>
      <c r="B612" t="n">
        <v>90</v>
      </c>
      <c r="C612" t="inlineStr">
        <is>
          <t xml:space="preserve">CONCLUIDO	</t>
        </is>
      </c>
      <c r="D612" t="n">
        <v>1.6889</v>
      </c>
      <c r="E612" t="n">
        <v>59.21</v>
      </c>
      <c r="F612" t="n">
        <v>54.44</v>
      </c>
      <c r="G612" t="n">
        <v>49.49</v>
      </c>
      <c r="H612" t="n">
        <v>0.74</v>
      </c>
      <c r="I612" t="n">
        <v>66</v>
      </c>
      <c r="J612" t="n">
        <v>186.84</v>
      </c>
      <c r="K612" t="n">
        <v>52.44</v>
      </c>
      <c r="L612" t="n">
        <v>7.75</v>
      </c>
      <c r="M612" t="n">
        <v>64</v>
      </c>
      <c r="N612" t="n">
        <v>36.65</v>
      </c>
      <c r="O612" t="n">
        <v>23277.49</v>
      </c>
      <c r="P612" t="n">
        <v>697.9</v>
      </c>
      <c r="Q612" t="n">
        <v>1367.58</v>
      </c>
      <c r="R612" t="n">
        <v>167.15</v>
      </c>
      <c r="S612" t="n">
        <v>104.26</v>
      </c>
      <c r="T612" t="n">
        <v>30303.01</v>
      </c>
      <c r="U612" t="n">
        <v>0.62</v>
      </c>
      <c r="V612" t="n">
        <v>0.88</v>
      </c>
      <c r="W612" t="n">
        <v>20.75</v>
      </c>
      <c r="X612" t="n">
        <v>1.86</v>
      </c>
      <c r="Y612" t="n">
        <v>1</v>
      </c>
      <c r="Z612" t="n">
        <v>10</v>
      </c>
    </row>
    <row r="613">
      <c r="A613" t="n">
        <v>28</v>
      </c>
      <c r="B613" t="n">
        <v>90</v>
      </c>
      <c r="C613" t="inlineStr">
        <is>
          <t xml:space="preserve">CONCLUIDO	</t>
        </is>
      </c>
      <c r="D613" t="n">
        <v>1.6934</v>
      </c>
      <c r="E613" t="n">
        <v>59.05</v>
      </c>
      <c r="F613" t="n">
        <v>54.36</v>
      </c>
      <c r="G613" t="n">
        <v>50.96</v>
      </c>
      <c r="H613" t="n">
        <v>0.76</v>
      </c>
      <c r="I613" t="n">
        <v>64</v>
      </c>
      <c r="J613" t="n">
        <v>187.22</v>
      </c>
      <c r="K613" t="n">
        <v>52.44</v>
      </c>
      <c r="L613" t="n">
        <v>8</v>
      </c>
      <c r="M613" t="n">
        <v>62</v>
      </c>
      <c r="N613" t="n">
        <v>36.78</v>
      </c>
      <c r="O613" t="n">
        <v>23324.24</v>
      </c>
      <c r="P613" t="n">
        <v>695.73</v>
      </c>
      <c r="Q613" t="n">
        <v>1367.3</v>
      </c>
      <c r="R613" t="n">
        <v>164.28</v>
      </c>
      <c r="S613" t="n">
        <v>104.26</v>
      </c>
      <c r="T613" t="n">
        <v>28878</v>
      </c>
      <c r="U613" t="n">
        <v>0.63</v>
      </c>
      <c r="V613" t="n">
        <v>0.88</v>
      </c>
      <c r="W613" t="n">
        <v>20.75</v>
      </c>
      <c r="X613" t="n">
        <v>1.78</v>
      </c>
      <c r="Y613" t="n">
        <v>1</v>
      </c>
      <c r="Z613" t="n">
        <v>10</v>
      </c>
    </row>
    <row r="614">
      <c r="A614" t="n">
        <v>29</v>
      </c>
      <c r="B614" t="n">
        <v>90</v>
      </c>
      <c r="C614" t="inlineStr">
        <is>
          <t xml:space="preserve">CONCLUIDO	</t>
        </is>
      </c>
      <c r="D614" t="n">
        <v>1.6958</v>
      </c>
      <c r="E614" t="n">
        <v>58.97</v>
      </c>
      <c r="F614" t="n">
        <v>54.34</v>
      </c>
      <c r="G614" t="n">
        <v>52.59</v>
      </c>
      <c r="H614" t="n">
        <v>0.78</v>
      </c>
      <c r="I614" t="n">
        <v>62</v>
      </c>
      <c r="J614" t="n">
        <v>187.6</v>
      </c>
      <c r="K614" t="n">
        <v>52.44</v>
      </c>
      <c r="L614" t="n">
        <v>8.25</v>
      </c>
      <c r="M614" t="n">
        <v>60</v>
      </c>
      <c r="N614" t="n">
        <v>36.9</v>
      </c>
      <c r="O614" t="n">
        <v>23371.04</v>
      </c>
      <c r="P614" t="n">
        <v>694.51</v>
      </c>
      <c r="Q614" t="n">
        <v>1367.4</v>
      </c>
      <c r="R614" t="n">
        <v>163.59</v>
      </c>
      <c r="S614" t="n">
        <v>104.26</v>
      </c>
      <c r="T614" t="n">
        <v>28542.19</v>
      </c>
      <c r="U614" t="n">
        <v>0.64</v>
      </c>
      <c r="V614" t="n">
        <v>0.88</v>
      </c>
      <c r="W614" t="n">
        <v>20.76</v>
      </c>
      <c r="X614" t="n">
        <v>1.76</v>
      </c>
      <c r="Y614" t="n">
        <v>1</v>
      </c>
      <c r="Z614" t="n">
        <v>10</v>
      </c>
    </row>
    <row r="615">
      <c r="A615" t="n">
        <v>30</v>
      </c>
      <c r="B615" t="n">
        <v>90</v>
      </c>
      <c r="C615" t="inlineStr">
        <is>
          <t xml:space="preserve">CONCLUIDO	</t>
        </is>
      </c>
      <c r="D615" t="n">
        <v>1.7001</v>
      </c>
      <c r="E615" t="n">
        <v>58.82</v>
      </c>
      <c r="F615" t="n">
        <v>54.27</v>
      </c>
      <c r="G615" t="n">
        <v>54.27</v>
      </c>
      <c r="H615" t="n">
        <v>0.8</v>
      </c>
      <c r="I615" t="n">
        <v>60</v>
      </c>
      <c r="J615" t="n">
        <v>187.98</v>
      </c>
      <c r="K615" t="n">
        <v>52.44</v>
      </c>
      <c r="L615" t="n">
        <v>8.5</v>
      </c>
      <c r="M615" t="n">
        <v>58</v>
      </c>
      <c r="N615" t="n">
        <v>37.03</v>
      </c>
      <c r="O615" t="n">
        <v>23417.88</v>
      </c>
      <c r="P615" t="n">
        <v>692.3200000000001</v>
      </c>
      <c r="Q615" t="n">
        <v>1367.41</v>
      </c>
      <c r="R615" t="n">
        <v>161.37</v>
      </c>
      <c r="S615" t="n">
        <v>104.26</v>
      </c>
      <c r="T615" t="n">
        <v>27442.19</v>
      </c>
      <c r="U615" t="n">
        <v>0.65</v>
      </c>
      <c r="V615" t="n">
        <v>0.88</v>
      </c>
      <c r="W615" t="n">
        <v>20.74</v>
      </c>
      <c r="X615" t="n">
        <v>1.69</v>
      </c>
      <c r="Y615" t="n">
        <v>1</v>
      </c>
      <c r="Z615" t="n">
        <v>10</v>
      </c>
    </row>
    <row r="616">
      <c r="A616" t="n">
        <v>31</v>
      </c>
      <c r="B616" t="n">
        <v>90</v>
      </c>
      <c r="C616" t="inlineStr">
        <is>
          <t xml:space="preserve">CONCLUIDO	</t>
        </is>
      </c>
      <c r="D616" t="n">
        <v>1.7033</v>
      </c>
      <c r="E616" t="n">
        <v>58.71</v>
      </c>
      <c r="F616" t="n">
        <v>54.23</v>
      </c>
      <c r="G616" t="n">
        <v>56.1</v>
      </c>
      <c r="H616" t="n">
        <v>0.82</v>
      </c>
      <c r="I616" t="n">
        <v>58</v>
      </c>
      <c r="J616" t="n">
        <v>188.36</v>
      </c>
      <c r="K616" t="n">
        <v>52.44</v>
      </c>
      <c r="L616" t="n">
        <v>8.75</v>
      </c>
      <c r="M616" t="n">
        <v>56</v>
      </c>
      <c r="N616" t="n">
        <v>37.16</v>
      </c>
      <c r="O616" t="n">
        <v>23464.76</v>
      </c>
      <c r="P616" t="n">
        <v>691.37</v>
      </c>
      <c r="Q616" t="n">
        <v>1367.42</v>
      </c>
      <c r="R616" t="n">
        <v>160.21</v>
      </c>
      <c r="S616" t="n">
        <v>104.26</v>
      </c>
      <c r="T616" t="n">
        <v>26870.1</v>
      </c>
      <c r="U616" t="n">
        <v>0.65</v>
      </c>
      <c r="V616" t="n">
        <v>0.88</v>
      </c>
      <c r="W616" t="n">
        <v>20.73</v>
      </c>
      <c r="X616" t="n">
        <v>1.65</v>
      </c>
      <c r="Y616" t="n">
        <v>1</v>
      </c>
      <c r="Z616" t="n">
        <v>10</v>
      </c>
    </row>
    <row r="617">
      <c r="A617" t="n">
        <v>32</v>
      </c>
      <c r="B617" t="n">
        <v>90</v>
      </c>
      <c r="C617" t="inlineStr">
        <is>
          <t xml:space="preserve">CONCLUIDO	</t>
        </is>
      </c>
      <c r="D617" t="n">
        <v>1.7077</v>
      </c>
      <c r="E617" t="n">
        <v>58.56</v>
      </c>
      <c r="F617" t="n">
        <v>54.15</v>
      </c>
      <c r="G617" t="n">
        <v>58.02</v>
      </c>
      <c r="H617" t="n">
        <v>0.85</v>
      </c>
      <c r="I617" t="n">
        <v>56</v>
      </c>
      <c r="J617" t="n">
        <v>188.74</v>
      </c>
      <c r="K617" t="n">
        <v>52.44</v>
      </c>
      <c r="L617" t="n">
        <v>9</v>
      </c>
      <c r="M617" t="n">
        <v>54</v>
      </c>
      <c r="N617" t="n">
        <v>37.3</v>
      </c>
      <c r="O617" t="n">
        <v>23511.69</v>
      </c>
      <c r="P617" t="n">
        <v>688.92</v>
      </c>
      <c r="Q617" t="n">
        <v>1367.27</v>
      </c>
      <c r="R617" t="n">
        <v>157.64</v>
      </c>
      <c r="S617" t="n">
        <v>104.26</v>
      </c>
      <c r="T617" t="n">
        <v>25596.09</v>
      </c>
      <c r="U617" t="n">
        <v>0.66</v>
      </c>
      <c r="V617" t="n">
        <v>0.89</v>
      </c>
      <c r="W617" t="n">
        <v>20.73</v>
      </c>
      <c r="X617" t="n">
        <v>1.57</v>
      </c>
      <c r="Y617" t="n">
        <v>1</v>
      </c>
      <c r="Z617" t="n">
        <v>10</v>
      </c>
    </row>
    <row r="618">
      <c r="A618" t="n">
        <v>33</v>
      </c>
      <c r="B618" t="n">
        <v>90</v>
      </c>
      <c r="C618" t="inlineStr">
        <is>
          <t xml:space="preserve">CONCLUIDO	</t>
        </is>
      </c>
      <c r="D618" t="n">
        <v>1.7093</v>
      </c>
      <c r="E618" t="n">
        <v>58.5</v>
      </c>
      <c r="F618" t="n">
        <v>54.13</v>
      </c>
      <c r="G618" t="n">
        <v>59.05</v>
      </c>
      <c r="H618" t="n">
        <v>0.87</v>
      </c>
      <c r="I618" t="n">
        <v>55</v>
      </c>
      <c r="J618" t="n">
        <v>189.12</v>
      </c>
      <c r="K618" t="n">
        <v>52.44</v>
      </c>
      <c r="L618" t="n">
        <v>9.25</v>
      </c>
      <c r="M618" t="n">
        <v>53</v>
      </c>
      <c r="N618" t="n">
        <v>37.43</v>
      </c>
      <c r="O618" t="n">
        <v>23558.67</v>
      </c>
      <c r="P618" t="n">
        <v>687.5700000000001</v>
      </c>
      <c r="Q618" t="n">
        <v>1367.36</v>
      </c>
      <c r="R618" t="n">
        <v>156.78</v>
      </c>
      <c r="S618" t="n">
        <v>104.26</v>
      </c>
      <c r="T618" t="n">
        <v>25170.25</v>
      </c>
      <c r="U618" t="n">
        <v>0.67</v>
      </c>
      <c r="V618" t="n">
        <v>0.89</v>
      </c>
      <c r="W618" t="n">
        <v>20.74</v>
      </c>
      <c r="X618" t="n">
        <v>1.55</v>
      </c>
      <c r="Y618" t="n">
        <v>1</v>
      </c>
      <c r="Z618" t="n">
        <v>10</v>
      </c>
    </row>
    <row r="619">
      <c r="A619" t="n">
        <v>34</v>
      </c>
      <c r="B619" t="n">
        <v>90</v>
      </c>
      <c r="C619" t="inlineStr">
        <is>
          <t xml:space="preserve">CONCLUIDO	</t>
        </is>
      </c>
      <c r="D619" t="n">
        <v>1.7129</v>
      </c>
      <c r="E619" t="n">
        <v>58.38</v>
      </c>
      <c r="F619" t="n">
        <v>54.07</v>
      </c>
      <c r="G619" t="n">
        <v>61.22</v>
      </c>
      <c r="H619" t="n">
        <v>0.89</v>
      </c>
      <c r="I619" t="n">
        <v>53</v>
      </c>
      <c r="J619" t="n">
        <v>189.5</v>
      </c>
      <c r="K619" t="n">
        <v>52.44</v>
      </c>
      <c r="L619" t="n">
        <v>9.5</v>
      </c>
      <c r="M619" t="n">
        <v>51</v>
      </c>
      <c r="N619" t="n">
        <v>37.56</v>
      </c>
      <c r="O619" t="n">
        <v>23605.68</v>
      </c>
      <c r="P619" t="n">
        <v>686.04</v>
      </c>
      <c r="Q619" t="n">
        <v>1367.27</v>
      </c>
      <c r="R619" t="n">
        <v>155.18</v>
      </c>
      <c r="S619" t="n">
        <v>104.26</v>
      </c>
      <c r="T619" t="n">
        <v>24382.77</v>
      </c>
      <c r="U619" t="n">
        <v>0.67</v>
      </c>
      <c r="V619" t="n">
        <v>0.89</v>
      </c>
      <c r="W619" t="n">
        <v>20.73</v>
      </c>
      <c r="X619" t="n">
        <v>1.5</v>
      </c>
      <c r="Y619" t="n">
        <v>1</v>
      </c>
      <c r="Z619" t="n">
        <v>10</v>
      </c>
    </row>
    <row r="620">
      <c r="A620" t="n">
        <v>35</v>
      </c>
      <c r="B620" t="n">
        <v>90</v>
      </c>
      <c r="C620" t="inlineStr">
        <is>
          <t xml:space="preserve">CONCLUIDO	</t>
        </is>
      </c>
      <c r="D620" t="n">
        <v>1.7148</v>
      </c>
      <c r="E620" t="n">
        <v>58.31</v>
      </c>
      <c r="F620" t="n">
        <v>54.05</v>
      </c>
      <c r="G620" t="n">
        <v>62.36</v>
      </c>
      <c r="H620" t="n">
        <v>0.91</v>
      </c>
      <c r="I620" t="n">
        <v>52</v>
      </c>
      <c r="J620" t="n">
        <v>189.88</v>
      </c>
      <c r="K620" t="n">
        <v>52.44</v>
      </c>
      <c r="L620" t="n">
        <v>9.75</v>
      </c>
      <c r="M620" t="n">
        <v>50</v>
      </c>
      <c r="N620" t="n">
        <v>37.69</v>
      </c>
      <c r="O620" t="n">
        <v>23652.75</v>
      </c>
      <c r="P620" t="n">
        <v>684.11</v>
      </c>
      <c r="Q620" t="n">
        <v>1367.33</v>
      </c>
      <c r="R620" t="n">
        <v>154.05</v>
      </c>
      <c r="S620" t="n">
        <v>104.26</v>
      </c>
      <c r="T620" t="n">
        <v>23822.41</v>
      </c>
      <c r="U620" t="n">
        <v>0.68</v>
      </c>
      <c r="V620" t="n">
        <v>0.89</v>
      </c>
      <c r="W620" t="n">
        <v>20.73</v>
      </c>
      <c r="X620" t="n">
        <v>1.47</v>
      </c>
      <c r="Y620" t="n">
        <v>1</v>
      </c>
      <c r="Z620" t="n">
        <v>10</v>
      </c>
    </row>
    <row r="621">
      <c r="A621" t="n">
        <v>36</v>
      </c>
      <c r="B621" t="n">
        <v>90</v>
      </c>
      <c r="C621" t="inlineStr">
        <is>
          <t xml:space="preserve">CONCLUIDO	</t>
        </is>
      </c>
      <c r="D621" t="n">
        <v>1.7193</v>
      </c>
      <c r="E621" t="n">
        <v>58.16</v>
      </c>
      <c r="F621" t="n">
        <v>53.96</v>
      </c>
      <c r="G621" t="n">
        <v>64.76000000000001</v>
      </c>
      <c r="H621" t="n">
        <v>0.93</v>
      </c>
      <c r="I621" t="n">
        <v>50</v>
      </c>
      <c r="J621" t="n">
        <v>190.26</v>
      </c>
      <c r="K621" t="n">
        <v>52.44</v>
      </c>
      <c r="L621" t="n">
        <v>10</v>
      </c>
      <c r="M621" t="n">
        <v>48</v>
      </c>
      <c r="N621" t="n">
        <v>37.82</v>
      </c>
      <c r="O621" t="n">
        <v>23699.85</v>
      </c>
      <c r="P621" t="n">
        <v>682.26</v>
      </c>
      <c r="Q621" t="n">
        <v>1367.44</v>
      </c>
      <c r="R621" t="n">
        <v>151.58</v>
      </c>
      <c r="S621" t="n">
        <v>104.26</v>
      </c>
      <c r="T621" t="n">
        <v>22595.16</v>
      </c>
      <c r="U621" t="n">
        <v>0.6899999999999999</v>
      </c>
      <c r="V621" t="n">
        <v>0.89</v>
      </c>
      <c r="W621" t="n">
        <v>20.72</v>
      </c>
      <c r="X621" t="n">
        <v>1.38</v>
      </c>
      <c r="Y621" t="n">
        <v>1</v>
      </c>
      <c r="Z621" t="n">
        <v>10</v>
      </c>
    </row>
    <row r="622">
      <c r="A622" t="n">
        <v>37</v>
      </c>
      <c r="B622" t="n">
        <v>90</v>
      </c>
      <c r="C622" t="inlineStr">
        <is>
          <t xml:space="preserve">CONCLUIDO	</t>
        </is>
      </c>
      <c r="D622" t="n">
        <v>1.721</v>
      </c>
      <c r="E622" t="n">
        <v>58.1</v>
      </c>
      <c r="F622" t="n">
        <v>53.94</v>
      </c>
      <c r="G622" t="n">
        <v>66.05</v>
      </c>
      <c r="H622" t="n">
        <v>0.95</v>
      </c>
      <c r="I622" t="n">
        <v>49</v>
      </c>
      <c r="J622" t="n">
        <v>190.65</v>
      </c>
      <c r="K622" t="n">
        <v>52.44</v>
      </c>
      <c r="L622" t="n">
        <v>10.25</v>
      </c>
      <c r="M622" t="n">
        <v>47</v>
      </c>
      <c r="N622" t="n">
        <v>37.95</v>
      </c>
      <c r="O622" t="n">
        <v>23747</v>
      </c>
      <c r="P622" t="n">
        <v>681</v>
      </c>
      <c r="Q622" t="n">
        <v>1367.28</v>
      </c>
      <c r="R622" t="n">
        <v>151.05</v>
      </c>
      <c r="S622" t="n">
        <v>104.26</v>
      </c>
      <c r="T622" t="n">
        <v>22336.88</v>
      </c>
      <c r="U622" t="n">
        <v>0.6899999999999999</v>
      </c>
      <c r="V622" t="n">
        <v>0.89</v>
      </c>
      <c r="W622" t="n">
        <v>20.72</v>
      </c>
      <c r="X622" t="n">
        <v>1.36</v>
      </c>
      <c r="Y622" t="n">
        <v>1</v>
      </c>
      <c r="Z622" t="n">
        <v>10</v>
      </c>
    </row>
    <row r="623">
      <c r="A623" t="n">
        <v>38</v>
      </c>
      <c r="B623" t="n">
        <v>90</v>
      </c>
      <c r="C623" t="inlineStr">
        <is>
          <t xml:space="preserve">CONCLUIDO	</t>
        </is>
      </c>
      <c r="D623" t="n">
        <v>1.7224</v>
      </c>
      <c r="E623" t="n">
        <v>58.06</v>
      </c>
      <c r="F623" t="n">
        <v>53.93</v>
      </c>
      <c r="G623" t="n">
        <v>67.41</v>
      </c>
      <c r="H623" t="n">
        <v>0.98</v>
      </c>
      <c r="I623" t="n">
        <v>48</v>
      </c>
      <c r="J623" t="n">
        <v>191.03</v>
      </c>
      <c r="K623" t="n">
        <v>52.44</v>
      </c>
      <c r="L623" t="n">
        <v>10.5</v>
      </c>
      <c r="M623" t="n">
        <v>46</v>
      </c>
      <c r="N623" t="n">
        <v>38.09</v>
      </c>
      <c r="O623" t="n">
        <v>23794.2</v>
      </c>
      <c r="P623" t="n">
        <v>679.4299999999999</v>
      </c>
      <c r="Q623" t="n">
        <v>1367.42</v>
      </c>
      <c r="R623" t="n">
        <v>150.49</v>
      </c>
      <c r="S623" t="n">
        <v>104.26</v>
      </c>
      <c r="T623" t="n">
        <v>22059.15</v>
      </c>
      <c r="U623" t="n">
        <v>0.6899999999999999</v>
      </c>
      <c r="V623" t="n">
        <v>0.89</v>
      </c>
      <c r="W623" t="n">
        <v>20.72</v>
      </c>
      <c r="X623" t="n">
        <v>1.35</v>
      </c>
      <c r="Y623" t="n">
        <v>1</v>
      </c>
      <c r="Z623" t="n">
        <v>10</v>
      </c>
    </row>
    <row r="624">
      <c r="A624" t="n">
        <v>39</v>
      </c>
      <c r="B624" t="n">
        <v>90</v>
      </c>
      <c r="C624" t="inlineStr">
        <is>
          <t xml:space="preserve">CONCLUIDO	</t>
        </is>
      </c>
      <c r="D624" t="n">
        <v>1.724</v>
      </c>
      <c r="E624" t="n">
        <v>58</v>
      </c>
      <c r="F624" t="n">
        <v>53.91</v>
      </c>
      <c r="G624" t="n">
        <v>68.81999999999999</v>
      </c>
      <c r="H624" t="n">
        <v>1</v>
      </c>
      <c r="I624" t="n">
        <v>47</v>
      </c>
      <c r="J624" t="n">
        <v>191.41</v>
      </c>
      <c r="K624" t="n">
        <v>52.44</v>
      </c>
      <c r="L624" t="n">
        <v>10.75</v>
      </c>
      <c r="M624" t="n">
        <v>45</v>
      </c>
      <c r="N624" t="n">
        <v>38.22</v>
      </c>
      <c r="O624" t="n">
        <v>23841.44</v>
      </c>
      <c r="P624" t="n">
        <v>677.88</v>
      </c>
      <c r="Q624" t="n">
        <v>1367.42</v>
      </c>
      <c r="R624" t="n">
        <v>149.81</v>
      </c>
      <c r="S624" t="n">
        <v>104.26</v>
      </c>
      <c r="T624" t="n">
        <v>21724.45</v>
      </c>
      <c r="U624" t="n">
        <v>0.7</v>
      </c>
      <c r="V624" t="n">
        <v>0.89</v>
      </c>
      <c r="W624" t="n">
        <v>20.72</v>
      </c>
      <c r="X624" t="n">
        <v>1.33</v>
      </c>
      <c r="Y624" t="n">
        <v>1</v>
      </c>
      <c r="Z624" t="n">
        <v>10</v>
      </c>
    </row>
    <row r="625">
      <c r="A625" t="n">
        <v>40</v>
      </c>
      <c r="B625" t="n">
        <v>90</v>
      </c>
      <c r="C625" t="inlineStr">
        <is>
          <t xml:space="preserve">CONCLUIDO	</t>
        </is>
      </c>
      <c r="D625" t="n">
        <v>1.7292</v>
      </c>
      <c r="E625" t="n">
        <v>57.83</v>
      </c>
      <c r="F625" t="n">
        <v>53.81</v>
      </c>
      <c r="G625" t="n">
        <v>71.75</v>
      </c>
      <c r="H625" t="n">
        <v>1.02</v>
      </c>
      <c r="I625" t="n">
        <v>45</v>
      </c>
      <c r="J625" t="n">
        <v>191.79</v>
      </c>
      <c r="K625" t="n">
        <v>52.44</v>
      </c>
      <c r="L625" t="n">
        <v>11</v>
      </c>
      <c r="M625" t="n">
        <v>43</v>
      </c>
      <c r="N625" t="n">
        <v>38.35</v>
      </c>
      <c r="O625" t="n">
        <v>23888.73</v>
      </c>
      <c r="P625" t="n">
        <v>675.83</v>
      </c>
      <c r="Q625" t="n">
        <v>1367.25</v>
      </c>
      <c r="R625" t="n">
        <v>146.97</v>
      </c>
      <c r="S625" t="n">
        <v>104.26</v>
      </c>
      <c r="T625" t="n">
        <v>20315.03</v>
      </c>
      <c r="U625" t="n">
        <v>0.71</v>
      </c>
      <c r="V625" t="n">
        <v>0.89</v>
      </c>
      <c r="W625" t="n">
        <v>20.7</v>
      </c>
      <c r="X625" t="n">
        <v>1.23</v>
      </c>
      <c r="Y625" t="n">
        <v>1</v>
      </c>
      <c r="Z625" t="n">
        <v>10</v>
      </c>
    </row>
    <row r="626">
      <c r="A626" t="n">
        <v>41</v>
      </c>
      <c r="B626" t="n">
        <v>90</v>
      </c>
      <c r="C626" t="inlineStr">
        <is>
          <t xml:space="preserve">CONCLUIDO	</t>
        </is>
      </c>
      <c r="D626" t="n">
        <v>1.7305</v>
      </c>
      <c r="E626" t="n">
        <v>57.79</v>
      </c>
      <c r="F626" t="n">
        <v>53.8</v>
      </c>
      <c r="G626" t="n">
        <v>73.37</v>
      </c>
      <c r="H626" t="n">
        <v>1.04</v>
      </c>
      <c r="I626" t="n">
        <v>44</v>
      </c>
      <c r="J626" t="n">
        <v>192.18</v>
      </c>
      <c r="K626" t="n">
        <v>52.44</v>
      </c>
      <c r="L626" t="n">
        <v>11.25</v>
      </c>
      <c r="M626" t="n">
        <v>42</v>
      </c>
      <c r="N626" t="n">
        <v>38.49</v>
      </c>
      <c r="O626" t="n">
        <v>23936.06</v>
      </c>
      <c r="P626" t="n">
        <v>674.3</v>
      </c>
      <c r="Q626" t="n">
        <v>1367.35</v>
      </c>
      <c r="R626" t="n">
        <v>146.16</v>
      </c>
      <c r="S626" t="n">
        <v>104.26</v>
      </c>
      <c r="T626" t="n">
        <v>19915.12</v>
      </c>
      <c r="U626" t="n">
        <v>0.71</v>
      </c>
      <c r="V626" t="n">
        <v>0.89</v>
      </c>
      <c r="W626" t="n">
        <v>20.72</v>
      </c>
      <c r="X626" t="n">
        <v>1.22</v>
      </c>
      <c r="Y626" t="n">
        <v>1</v>
      </c>
      <c r="Z626" t="n">
        <v>10</v>
      </c>
    </row>
    <row r="627">
      <c r="A627" t="n">
        <v>42</v>
      </c>
      <c r="B627" t="n">
        <v>90</v>
      </c>
      <c r="C627" t="inlineStr">
        <is>
          <t xml:space="preserve">CONCLUIDO	</t>
        </is>
      </c>
      <c r="D627" t="n">
        <v>1.7325</v>
      </c>
      <c r="E627" t="n">
        <v>57.72</v>
      </c>
      <c r="F627" t="n">
        <v>53.77</v>
      </c>
      <c r="G627" t="n">
        <v>75.03</v>
      </c>
      <c r="H627" t="n">
        <v>1.06</v>
      </c>
      <c r="I627" t="n">
        <v>43</v>
      </c>
      <c r="J627" t="n">
        <v>192.56</v>
      </c>
      <c r="K627" t="n">
        <v>52.44</v>
      </c>
      <c r="L627" t="n">
        <v>11.5</v>
      </c>
      <c r="M627" t="n">
        <v>41</v>
      </c>
      <c r="N627" t="n">
        <v>38.62</v>
      </c>
      <c r="O627" t="n">
        <v>23983.44</v>
      </c>
      <c r="P627" t="n">
        <v>673.59</v>
      </c>
      <c r="Q627" t="n">
        <v>1367.28</v>
      </c>
      <c r="R627" t="n">
        <v>145.28</v>
      </c>
      <c r="S627" t="n">
        <v>104.26</v>
      </c>
      <c r="T627" t="n">
        <v>19480.73</v>
      </c>
      <c r="U627" t="n">
        <v>0.72</v>
      </c>
      <c r="V627" t="n">
        <v>0.89</v>
      </c>
      <c r="W627" t="n">
        <v>20.71</v>
      </c>
      <c r="X627" t="n">
        <v>1.19</v>
      </c>
      <c r="Y627" t="n">
        <v>1</v>
      </c>
      <c r="Z627" t="n">
        <v>10</v>
      </c>
    </row>
    <row r="628">
      <c r="A628" t="n">
        <v>43</v>
      </c>
      <c r="B628" t="n">
        <v>90</v>
      </c>
      <c r="C628" t="inlineStr">
        <is>
          <t xml:space="preserve">CONCLUIDO	</t>
        </is>
      </c>
      <c r="D628" t="n">
        <v>1.7341</v>
      </c>
      <c r="E628" t="n">
        <v>57.67</v>
      </c>
      <c r="F628" t="n">
        <v>53.75</v>
      </c>
      <c r="G628" t="n">
        <v>76.79000000000001</v>
      </c>
      <c r="H628" t="n">
        <v>1.08</v>
      </c>
      <c r="I628" t="n">
        <v>42</v>
      </c>
      <c r="J628" t="n">
        <v>192.95</v>
      </c>
      <c r="K628" t="n">
        <v>52.44</v>
      </c>
      <c r="L628" t="n">
        <v>11.75</v>
      </c>
      <c r="M628" t="n">
        <v>40</v>
      </c>
      <c r="N628" t="n">
        <v>38.75</v>
      </c>
      <c r="O628" t="n">
        <v>24030.86</v>
      </c>
      <c r="P628" t="n">
        <v>671.77</v>
      </c>
      <c r="Q628" t="n">
        <v>1367.29</v>
      </c>
      <c r="R628" t="n">
        <v>144.37</v>
      </c>
      <c r="S628" t="n">
        <v>104.26</v>
      </c>
      <c r="T628" t="n">
        <v>19031.3</v>
      </c>
      <c r="U628" t="n">
        <v>0.72</v>
      </c>
      <c r="V628" t="n">
        <v>0.89</v>
      </c>
      <c r="W628" t="n">
        <v>20.72</v>
      </c>
      <c r="X628" t="n">
        <v>1.18</v>
      </c>
      <c r="Y628" t="n">
        <v>1</v>
      </c>
      <c r="Z628" t="n">
        <v>10</v>
      </c>
    </row>
    <row r="629">
      <c r="A629" t="n">
        <v>44</v>
      </c>
      <c r="B629" t="n">
        <v>90</v>
      </c>
      <c r="C629" t="inlineStr">
        <is>
          <t xml:space="preserve">CONCLUIDO	</t>
        </is>
      </c>
      <c r="D629" t="n">
        <v>1.7361</v>
      </c>
      <c r="E629" t="n">
        <v>57.6</v>
      </c>
      <c r="F629" t="n">
        <v>53.72</v>
      </c>
      <c r="G629" t="n">
        <v>78.62</v>
      </c>
      <c r="H629" t="n">
        <v>1.1</v>
      </c>
      <c r="I629" t="n">
        <v>41</v>
      </c>
      <c r="J629" t="n">
        <v>193.33</v>
      </c>
      <c r="K629" t="n">
        <v>52.44</v>
      </c>
      <c r="L629" t="n">
        <v>12</v>
      </c>
      <c r="M629" t="n">
        <v>39</v>
      </c>
      <c r="N629" t="n">
        <v>38.89</v>
      </c>
      <c r="O629" t="n">
        <v>24078.33</v>
      </c>
      <c r="P629" t="n">
        <v>670.13</v>
      </c>
      <c r="Q629" t="n">
        <v>1367.34</v>
      </c>
      <c r="R629" t="n">
        <v>143.58</v>
      </c>
      <c r="S629" t="n">
        <v>104.26</v>
      </c>
      <c r="T629" t="n">
        <v>18639.6</v>
      </c>
      <c r="U629" t="n">
        <v>0.73</v>
      </c>
      <c r="V629" t="n">
        <v>0.89</v>
      </c>
      <c r="W629" t="n">
        <v>20.71</v>
      </c>
      <c r="X629" t="n">
        <v>1.14</v>
      </c>
      <c r="Y629" t="n">
        <v>1</v>
      </c>
      <c r="Z629" t="n">
        <v>10</v>
      </c>
    </row>
    <row r="630">
      <c r="A630" t="n">
        <v>45</v>
      </c>
      <c r="B630" t="n">
        <v>90</v>
      </c>
      <c r="C630" t="inlineStr">
        <is>
          <t xml:space="preserve">CONCLUIDO	</t>
        </is>
      </c>
      <c r="D630" t="n">
        <v>1.7363</v>
      </c>
      <c r="E630" t="n">
        <v>57.59</v>
      </c>
      <c r="F630" t="n">
        <v>53.72</v>
      </c>
      <c r="G630" t="n">
        <v>78.61</v>
      </c>
      <c r="H630" t="n">
        <v>1.12</v>
      </c>
      <c r="I630" t="n">
        <v>41</v>
      </c>
      <c r="J630" t="n">
        <v>193.72</v>
      </c>
      <c r="K630" t="n">
        <v>52.44</v>
      </c>
      <c r="L630" t="n">
        <v>12.25</v>
      </c>
      <c r="M630" t="n">
        <v>39</v>
      </c>
      <c r="N630" t="n">
        <v>39.02</v>
      </c>
      <c r="O630" t="n">
        <v>24125.85</v>
      </c>
      <c r="P630" t="n">
        <v>669.4400000000001</v>
      </c>
      <c r="Q630" t="n">
        <v>1367.3</v>
      </c>
      <c r="R630" t="n">
        <v>143.23</v>
      </c>
      <c r="S630" t="n">
        <v>104.26</v>
      </c>
      <c r="T630" t="n">
        <v>18465.81</v>
      </c>
      <c r="U630" t="n">
        <v>0.73</v>
      </c>
      <c r="V630" t="n">
        <v>0.89</v>
      </c>
      <c r="W630" t="n">
        <v>20.72</v>
      </c>
      <c r="X630" t="n">
        <v>1.14</v>
      </c>
      <c r="Y630" t="n">
        <v>1</v>
      </c>
      <c r="Z630" t="n">
        <v>10</v>
      </c>
    </row>
    <row r="631">
      <c r="A631" t="n">
        <v>46</v>
      </c>
      <c r="B631" t="n">
        <v>90</v>
      </c>
      <c r="C631" t="inlineStr">
        <is>
          <t xml:space="preserve">CONCLUIDO	</t>
        </is>
      </c>
      <c r="D631" t="n">
        <v>1.7378</v>
      </c>
      <c r="E631" t="n">
        <v>57.54</v>
      </c>
      <c r="F631" t="n">
        <v>53.7</v>
      </c>
      <c r="G631" t="n">
        <v>80.55</v>
      </c>
      <c r="H631" t="n">
        <v>1.14</v>
      </c>
      <c r="I631" t="n">
        <v>40</v>
      </c>
      <c r="J631" t="n">
        <v>194.1</v>
      </c>
      <c r="K631" t="n">
        <v>52.44</v>
      </c>
      <c r="L631" t="n">
        <v>12.5</v>
      </c>
      <c r="M631" t="n">
        <v>38</v>
      </c>
      <c r="N631" t="n">
        <v>39.16</v>
      </c>
      <c r="O631" t="n">
        <v>24173.41</v>
      </c>
      <c r="P631" t="n">
        <v>668.51</v>
      </c>
      <c r="Q631" t="n">
        <v>1367.26</v>
      </c>
      <c r="R631" t="n">
        <v>142.85</v>
      </c>
      <c r="S631" t="n">
        <v>104.26</v>
      </c>
      <c r="T631" t="n">
        <v>18282.95</v>
      </c>
      <c r="U631" t="n">
        <v>0.73</v>
      </c>
      <c r="V631" t="n">
        <v>0.89</v>
      </c>
      <c r="W631" t="n">
        <v>20.71</v>
      </c>
      <c r="X631" t="n">
        <v>1.12</v>
      </c>
      <c r="Y631" t="n">
        <v>1</v>
      </c>
      <c r="Z631" t="n">
        <v>10</v>
      </c>
    </row>
    <row r="632">
      <c r="A632" t="n">
        <v>47</v>
      </c>
      <c r="B632" t="n">
        <v>90</v>
      </c>
      <c r="C632" t="inlineStr">
        <is>
          <t xml:space="preserve">CONCLUIDO	</t>
        </is>
      </c>
      <c r="D632" t="n">
        <v>1.7394</v>
      </c>
      <c r="E632" t="n">
        <v>57.49</v>
      </c>
      <c r="F632" t="n">
        <v>53.68</v>
      </c>
      <c r="G632" t="n">
        <v>82.59</v>
      </c>
      <c r="H632" t="n">
        <v>1.16</v>
      </c>
      <c r="I632" t="n">
        <v>39</v>
      </c>
      <c r="J632" t="n">
        <v>194.49</v>
      </c>
      <c r="K632" t="n">
        <v>52.44</v>
      </c>
      <c r="L632" t="n">
        <v>12.75</v>
      </c>
      <c r="M632" t="n">
        <v>37</v>
      </c>
      <c r="N632" t="n">
        <v>39.3</v>
      </c>
      <c r="O632" t="n">
        <v>24221.02</v>
      </c>
      <c r="P632" t="n">
        <v>667.3099999999999</v>
      </c>
      <c r="Q632" t="n">
        <v>1367.32</v>
      </c>
      <c r="R632" t="n">
        <v>142.49</v>
      </c>
      <c r="S632" t="n">
        <v>104.26</v>
      </c>
      <c r="T632" t="n">
        <v>18108.09</v>
      </c>
      <c r="U632" t="n">
        <v>0.73</v>
      </c>
      <c r="V632" t="n">
        <v>0.89</v>
      </c>
      <c r="W632" t="n">
        <v>20.71</v>
      </c>
      <c r="X632" t="n">
        <v>1.1</v>
      </c>
      <c r="Y632" t="n">
        <v>1</v>
      </c>
      <c r="Z632" t="n">
        <v>10</v>
      </c>
    </row>
    <row r="633">
      <c r="A633" t="n">
        <v>48</v>
      </c>
      <c r="B633" t="n">
        <v>90</v>
      </c>
      <c r="C633" t="inlineStr">
        <is>
          <t xml:space="preserve">CONCLUIDO	</t>
        </is>
      </c>
      <c r="D633" t="n">
        <v>1.7425</v>
      </c>
      <c r="E633" t="n">
        <v>57.39</v>
      </c>
      <c r="F633" t="n">
        <v>53.62</v>
      </c>
      <c r="G633" t="n">
        <v>84.66</v>
      </c>
      <c r="H633" t="n">
        <v>1.18</v>
      </c>
      <c r="I633" t="n">
        <v>38</v>
      </c>
      <c r="J633" t="n">
        <v>194.88</v>
      </c>
      <c r="K633" t="n">
        <v>52.44</v>
      </c>
      <c r="L633" t="n">
        <v>13</v>
      </c>
      <c r="M633" t="n">
        <v>36</v>
      </c>
      <c r="N633" t="n">
        <v>39.43</v>
      </c>
      <c r="O633" t="n">
        <v>24268.67</v>
      </c>
      <c r="P633" t="n">
        <v>665.04</v>
      </c>
      <c r="Q633" t="n">
        <v>1367.25</v>
      </c>
      <c r="R633" t="n">
        <v>140.28</v>
      </c>
      <c r="S633" t="n">
        <v>104.26</v>
      </c>
      <c r="T633" t="n">
        <v>17005.22</v>
      </c>
      <c r="U633" t="n">
        <v>0.74</v>
      </c>
      <c r="V633" t="n">
        <v>0.89</v>
      </c>
      <c r="W633" t="n">
        <v>20.7</v>
      </c>
      <c r="X633" t="n">
        <v>1.04</v>
      </c>
      <c r="Y633" t="n">
        <v>1</v>
      </c>
      <c r="Z633" t="n">
        <v>10</v>
      </c>
    </row>
    <row r="634">
      <c r="A634" t="n">
        <v>49</v>
      </c>
      <c r="B634" t="n">
        <v>90</v>
      </c>
      <c r="C634" t="inlineStr">
        <is>
          <t xml:space="preserve">CONCLUIDO	</t>
        </is>
      </c>
      <c r="D634" t="n">
        <v>1.7444</v>
      </c>
      <c r="E634" t="n">
        <v>57.33</v>
      </c>
      <c r="F634" t="n">
        <v>53.59</v>
      </c>
      <c r="G634" t="n">
        <v>86.90000000000001</v>
      </c>
      <c r="H634" t="n">
        <v>1.2</v>
      </c>
      <c r="I634" t="n">
        <v>37</v>
      </c>
      <c r="J634" t="n">
        <v>195.26</v>
      </c>
      <c r="K634" t="n">
        <v>52.44</v>
      </c>
      <c r="L634" t="n">
        <v>13.25</v>
      </c>
      <c r="M634" t="n">
        <v>35</v>
      </c>
      <c r="N634" t="n">
        <v>39.57</v>
      </c>
      <c r="O634" t="n">
        <v>24316.37</v>
      </c>
      <c r="P634" t="n">
        <v>663.4400000000001</v>
      </c>
      <c r="Q634" t="n">
        <v>1367.3</v>
      </c>
      <c r="R634" t="n">
        <v>139.51</v>
      </c>
      <c r="S634" t="n">
        <v>104.26</v>
      </c>
      <c r="T634" t="n">
        <v>16624.87</v>
      </c>
      <c r="U634" t="n">
        <v>0.75</v>
      </c>
      <c r="V634" t="n">
        <v>0.89</v>
      </c>
      <c r="W634" t="n">
        <v>20.7</v>
      </c>
      <c r="X634" t="n">
        <v>1.01</v>
      </c>
      <c r="Y634" t="n">
        <v>1</v>
      </c>
      <c r="Z634" t="n">
        <v>10</v>
      </c>
    </row>
    <row r="635">
      <c r="A635" t="n">
        <v>50</v>
      </c>
      <c r="B635" t="n">
        <v>90</v>
      </c>
      <c r="C635" t="inlineStr">
        <is>
          <t xml:space="preserve">CONCLUIDO	</t>
        </is>
      </c>
      <c r="D635" t="n">
        <v>1.7432</v>
      </c>
      <c r="E635" t="n">
        <v>57.36</v>
      </c>
      <c r="F635" t="n">
        <v>53.63</v>
      </c>
      <c r="G635" t="n">
        <v>86.97</v>
      </c>
      <c r="H635" t="n">
        <v>1.22</v>
      </c>
      <c r="I635" t="n">
        <v>37</v>
      </c>
      <c r="J635" t="n">
        <v>195.65</v>
      </c>
      <c r="K635" t="n">
        <v>52.44</v>
      </c>
      <c r="L635" t="n">
        <v>13.5</v>
      </c>
      <c r="M635" t="n">
        <v>35</v>
      </c>
      <c r="N635" t="n">
        <v>39.71</v>
      </c>
      <c r="O635" t="n">
        <v>24364.12</v>
      </c>
      <c r="P635" t="n">
        <v>663.01</v>
      </c>
      <c r="Q635" t="n">
        <v>1367.27</v>
      </c>
      <c r="R635" t="n">
        <v>140.66</v>
      </c>
      <c r="S635" t="n">
        <v>104.26</v>
      </c>
      <c r="T635" t="n">
        <v>17201.32</v>
      </c>
      <c r="U635" t="n">
        <v>0.74</v>
      </c>
      <c r="V635" t="n">
        <v>0.89</v>
      </c>
      <c r="W635" t="n">
        <v>20.71</v>
      </c>
      <c r="X635" t="n">
        <v>1.05</v>
      </c>
      <c r="Y635" t="n">
        <v>1</v>
      </c>
      <c r="Z635" t="n">
        <v>10</v>
      </c>
    </row>
    <row r="636">
      <c r="A636" t="n">
        <v>51</v>
      </c>
      <c r="B636" t="n">
        <v>90</v>
      </c>
      <c r="C636" t="inlineStr">
        <is>
          <t xml:space="preserve">CONCLUIDO	</t>
        </is>
      </c>
      <c r="D636" t="n">
        <v>1.7461</v>
      </c>
      <c r="E636" t="n">
        <v>57.27</v>
      </c>
      <c r="F636" t="n">
        <v>53.57</v>
      </c>
      <c r="G636" t="n">
        <v>89.28</v>
      </c>
      <c r="H636" t="n">
        <v>1.25</v>
      </c>
      <c r="I636" t="n">
        <v>36</v>
      </c>
      <c r="J636" t="n">
        <v>196.04</v>
      </c>
      <c r="K636" t="n">
        <v>52.44</v>
      </c>
      <c r="L636" t="n">
        <v>13.75</v>
      </c>
      <c r="M636" t="n">
        <v>34</v>
      </c>
      <c r="N636" t="n">
        <v>39.84</v>
      </c>
      <c r="O636" t="n">
        <v>24411.91</v>
      </c>
      <c r="P636" t="n">
        <v>660.9299999999999</v>
      </c>
      <c r="Q636" t="n">
        <v>1367.19</v>
      </c>
      <c r="R636" t="n">
        <v>138.83</v>
      </c>
      <c r="S636" t="n">
        <v>104.26</v>
      </c>
      <c r="T636" t="n">
        <v>16292.8</v>
      </c>
      <c r="U636" t="n">
        <v>0.75</v>
      </c>
      <c r="V636" t="n">
        <v>0.89</v>
      </c>
      <c r="W636" t="n">
        <v>20.7</v>
      </c>
      <c r="X636" t="n">
        <v>0.99</v>
      </c>
      <c r="Y636" t="n">
        <v>1</v>
      </c>
      <c r="Z636" t="n">
        <v>10</v>
      </c>
    </row>
    <row r="637">
      <c r="A637" t="n">
        <v>52</v>
      </c>
      <c r="B637" t="n">
        <v>90</v>
      </c>
      <c r="C637" t="inlineStr">
        <is>
          <t xml:space="preserve">CONCLUIDO	</t>
        </is>
      </c>
      <c r="D637" t="n">
        <v>1.7475</v>
      </c>
      <c r="E637" t="n">
        <v>57.22</v>
      </c>
      <c r="F637" t="n">
        <v>53.56</v>
      </c>
      <c r="G637" t="n">
        <v>91.81999999999999</v>
      </c>
      <c r="H637" t="n">
        <v>1.27</v>
      </c>
      <c r="I637" t="n">
        <v>35</v>
      </c>
      <c r="J637" t="n">
        <v>196.42</v>
      </c>
      <c r="K637" t="n">
        <v>52.44</v>
      </c>
      <c r="L637" t="n">
        <v>14</v>
      </c>
      <c r="M637" t="n">
        <v>33</v>
      </c>
      <c r="N637" t="n">
        <v>39.98</v>
      </c>
      <c r="O637" t="n">
        <v>24459.75</v>
      </c>
      <c r="P637" t="n">
        <v>659.37</v>
      </c>
      <c r="Q637" t="n">
        <v>1367.28</v>
      </c>
      <c r="R637" t="n">
        <v>138.55</v>
      </c>
      <c r="S637" t="n">
        <v>104.26</v>
      </c>
      <c r="T637" t="n">
        <v>16157.91</v>
      </c>
      <c r="U637" t="n">
        <v>0.75</v>
      </c>
      <c r="V637" t="n">
        <v>0.89</v>
      </c>
      <c r="W637" t="n">
        <v>20.7</v>
      </c>
      <c r="X637" t="n">
        <v>0.98</v>
      </c>
      <c r="Y637" t="n">
        <v>1</v>
      </c>
      <c r="Z637" t="n">
        <v>10</v>
      </c>
    </row>
    <row r="638">
      <c r="A638" t="n">
        <v>53</v>
      </c>
      <c r="B638" t="n">
        <v>90</v>
      </c>
      <c r="C638" t="inlineStr">
        <is>
          <t xml:space="preserve">CONCLUIDO	</t>
        </is>
      </c>
      <c r="D638" t="n">
        <v>1.7473</v>
      </c>
      <c r="E638" t="n">
        <v>57.23</v>
      </c>
      <c r="F638" t="n">
        <v>53.57</v>
      </c>
      <c r="G638" t="n">
        <v>91.83</v>
      </c>
      <c r="H638" t="n">
        <v>1.29</v>
      </c>
      <c r="I638" t="n">
        <v>35</v>
      </c>
      <c r="J638" t="n">
        <v>196.81</v>
      </c>
      <c r="K638" t="n">
        <v>52.44</v>
      </c>
      <c r="L638" t="n">
        <v>14.25</v>
      </c>
      <c r="M638" t="n">
        <v>33</v>
      </c>
      <c r="N638" t="n">
        <v>40.12</v>
      </c>
      <c r="O638" t="n">
        <v>24507.64</v>
      </c>
      <c r="P638" t="n">
        <v>658.11</v>
      </c>
      <c r="Q638" t="n">
        <v>1367.25</v>
      </c>
      <c r="R638" t="n">
        <v>138.77</v>
      </c>
      <c r="S638" t="n">
        <v>104.26</v>
      </c>
      <c r="T638" t="n">
        <v>16268.54</v>
      </c>
      <c r="U638" t="n">
        <v>0.75</v>
      </c>
      <c r="V638" t="n">
        <v>0.89</v>
      </c>
      <c r="W638" t="n">
        <v>20.7</v>
      </c>
      <c r="X638" t="n">
        <v>0.99</v>
      </c>
      <c r="Y638" t="n">
        <v>1</v>
      </c>
      <c r="Z638" t="n">
        <v>10</v>
      </c>
    </row>
    <row r="639">
      <c r="A639" t="n">
        <v>54</v>
      </c>
      <c r="B639" t="n">
        <v>90</v>
      </c>
      <c r="C639" t="inlineStr">
        <is>
          <t xml:space="preserve">CONCLUIDO	</t>
        </is>
      </c>
      <c r="D639" t="n">
        <v>1.7494</v>
      </c>
      <c r="E639" t="n">
        <v>57.16</v>
      </c>
      <c r="F639" t="n">
        <v>53.53</v>
      </c>
      <c r="G639" t="n">
        <v>94.47</v>
      </c>
      <c r="H639" t="n">
        <v>1.31</v>
      </c>
      <c r="I639" t="n">
        <v>34</v>
      </c>
      <c r="J639" t="n">
        <v>197.2</v>
      </c>
      <c r="K639" t="n">
        <v>52.44</v>
      </c>
      <c r="L639" t="n">
        <v>14.5</v>
      </c>
      <c r="M639" t="n">
        <v>32</v>
      </c>
      <c r="N639" t="n">
        <v>40.26</v>
      </c>
      <c r="O639" t="n">
        <v>24555.57</v>
      </c>
      <c r="P639" t="n">
        <v>656.92</v>
      </c>
      <c r="Q639" t="n">
        <v>1367.2</v>
      </c>
      <c r="R639" t="n">
        <v>137.59</v>
      </c>
      <c r="S639" t="n">
        <v>104.26</v>
      </c>
      <c r="T639" t="n">
        <v>15680.66</v>
      </c>
      <c r="U639" t="n">
        <v>0.76</v>
      </c>
      <c r="V639" t="n">
        <v>0.9</v>
      </c>
      <c r="W639" t="n">
        <v>20.7</v>
      </c>
      <c r="X639" t="n">
        <v>0.96</v>
      </c>
      <c r="Y639" t="n">
        <v>1</v>
      </c>
      <c r="Z639" t="n">
        <v>10</v>
      </c>
    </row>
    <row r="640">
      <c r="A640" t="n">
        <v>55</v>
      </c>
      <c r="B640" t="n">
        <v>90</v>
      </c>
      <c r="C640" t="inlineStr">
        <is>
          <t xml:space="preserve">CONCLUIDO	</t>
        </is>
      </c>
      <c r="D640" t="n">
        <v>1.7517</v>
      </c>
      <c r="E640" t="n">
        <v>57.09</v>
      </c>
      <c r="F640" t="n">
        <v>53.49</v>
      </c>
      <c r="G640" t="n">
        <v>97.26000000000001</v>
      </c>
      <c r="H640" t="n">
        <v>1.33</v>
      </c>
      <c r="I640" t="n">
        <v>33</v>
      </c>
      <c r="J640" t="n">
        <v>197.59</v>
      </c>
      <c r="K640" t="n">
        <v>52.44</v>
      </c>
      <c r="L640" t="n">
        <v>14.75</v>
      </c>
      <c r="M640" t="n">
        <v>31</v>
      </c>
      <c r="N640" t="n">
        <v>40.4</v>
      </c>
      <c r="O640" t="n">
        <v>24603.55</v>
      </c>
      <c r="P640" t="n">
        <v>655.51</v>
      </c>
      <c r="Q640" t="n">
        <v>1367.3</v>
      </c>
      <c r="R640" t="n">
        <v>136.4</v>
      </c>
      <c r="S640" t="n">
        <v>104.26</v>
      </c>
      <c r="T640" t="n">
        <v>15091.51</v>
      </c>
      <c r="U640" t="n">
        <v>0.76</v>
      </c>
      <c r="V640" t="n">
        <v>0.9</v>
      </c>
      <c r="W640" t="n">
        <v>20.7</v>
      </c>
      <c r="X640" t="n">
        <v>0.92</v>
      </c>
      <c r="Y640" t="n">
        <v>1</v>
      </c>
      <c r="Z640" t="n">
        <v>10</v>
      </c>
    </row>
    <row r="641">
      <c r="A641" t="n">
        <v>56</v>
      </c>
      <c r="B641" t="n">
        <v>90</v>
      </c>
      <c r="C641" t="inlineStr">
        <is>
          <t xml:space="preserve">CONCLUIDO	</t>
        </is>
      </c>
      <c r="D641" t="n">
        <v>1.752</v>
      </c>
      <c r="E641" t="n">
        <v>57.08</v>
      </c>
      <c r="F641" t="n">
        <v>53.49</v>
      </c>
      <c r="G641" t="n">
        <v>97.25</v>
      </c>
      <c r="H641" t="n">
        <v>1.35</v>
      </c>
      <c r="I641" t="n">
        <v>33</v>
      </c>
      <c r="J641" t="n">
        <v>197.98</v>
      </c>
      <c r="K641" t="n">
        <v>52.44</v>
      </c>
      <c r="L641" t="n">
        <v>15</v>
      </c>
      <c r="M641" t="n">
        <v>31</v>
      </c>
      <c r="N641" t="n">
        <v>40.54</v>
      </c>
      <c r="O641" t="n">
        <v>24651.58</v>
      </c>
      <c r="P641" t="n">
        <v>654.97</v>
      </c>
      <c r="Q641" t="n">
        <v>1367.34</v>
      </c>
      <c r="R641" t="n">
        <v>135.92</v>
      </c>
      <c r="S641" t="n">
        <v>104.26</v>
      </c>
      <c r="T641" t="n">
        <v>14850.29</v>
      </c>
      <c r="U641" t="n">
        <v>0.77</v>
      </c>
      <c r="V641" t="n">
        <v>0.9</v>
      </c>
      <c r="W641" t="n">
        <v>20.7</v>
      </c>
      <c r="X641" t="n">
        <v>0.91</v>
      </c>
      <c r="Y641" t="n">
        <v>1</v>
      </c>
      <c r="Z641" t="n">
        <v>10</v>
      </c>
    </row>
    <row r="642">
      <c r="A642" t="n">
        <v>57</v>
      </c>
      <c r="B642" t="n">
        <v>90</v>
      </c>
      <c r="C642" t="inlineStr">
        <is>
          <t xml:space="preserve">CONCLUIDO	</t>
        </is>
      </c>
      <c r="D642" t="n">
        <v>1.7539</v>
      </c>
      <c r="E642" t="n">
        <v>57.02</v>
      </c>
      <c r="F642" t="n">
        <v>53.46</v>
      </c>
      <c r="G642" t="n">
        <v>100.23</v>
      </c>
      <c r="H642" t="n">
        <v>1.36</v>
      </c>
      <c r="I642" t="n">
        <v>32</v>
      </c>
      <c r="J642" t="n">
        <v>198.37</v>
      </c>
      <c r="K642" t="n">
        <v>52.44</v>
      </c>
      <c r="L642" t="n">
        <v>15.25</v>
      </c>
      <c r="M642" t="n">
        <v>30</v>
      </c>
      <c r="N642" t="n">
        <v>40.68</v>
      </c>
      <c r="O642" t="n">
        <v>24699.65</v>
      </c>
      <c r="P642" t="n">
        <v>653.3200000000001</v>
      </c>
      <c r="Q642" t="n">
        <v>1367.28</v>
      </c>
      <c r="R642" t="n">
        <v>135.11</v>
      </c>
      <c r="S642" t="n">
        <v>104.26</v>
      </c>
      <c r="T642" t="n">
        <v>14449.9</v>
      </c>
      <c r="U642" t="n">
        <v>0.77</v>
      </c>
      <c r="V642" t="n">
        <v>0.9</v>
      </c>
      <c r="W642" t="n">
        <v>20.7</v>
      </c>
      <c r="X642" t="n">
        <v>0.88</v>
      </c>
      <c r="Y642" t="n">
        <v>1</v>
      </c>
      <c r="Z642" t="n">
        <v>10</v>
      </c>
    </row>
    <row r="643">
      <c r="A643" t="n">
        <v>58</v>
      </c>
      <c r="B643" t="n">
        <v>90</v>
      </c>
      <c r="C643" t="inlineStr">
        <is>
          <t xml:space="preserve">CONCLUIDO	</t>
        </is>
      </c>
      <c r="D643" t="n">
        <v>1.7537</v>
      </c>
      <c r="E643" t="n">
        <v>57.02</v>
      </c>
      <c r="F643" t="n">
        <v>53.47</v>
      </c>
      <c r="G643" t="n">
        <v>100.25</v>
      </c>
      <c r="H643" t="n">
        <v>1.38</v>
      </c>
      <c r="I643" t="n">
        <v>32</v>
      </c>
      <c r="J643" t="n">
        <v>198.76</v>
      </c>
      <c r="K643" t="n">
        <v>52.44</v>
      </c>
      <c r="L643" t="n">
        <v>15.5</v>
      </c>
      <c r="M643" t="n">
        <v>30</v>
      </c>
      <c r="N643" t="n">
        <v>40.82</v>
      </c>
      <c r="O643" t="n">
        <v>24747.78</v>
      </c>
      <c r="P643" t="n">
        <v>651.26</v>
      </c>
      <c r="Q643" t="n">
        <v>1367.37</v>
      </c>
      <c r="R643" t="n">
        <v>135.47</v>
      </c>
      <c r="S643" t="n">
        <v>104.26</v>
      </c>
      <c r="T643" t="n">
        <v>14628.95</v>
      </c>
      <c r="U643" t="n">
        <v>0.77</v>
      </c>
      <c r="V643" t="n">
        <v>0.9</v>
      </c>
      <c r="W643" t="n">
        <v>20.69</v>
      </c>
      <c r="X643" t="n">
        <v>0.89</v>
      </c>
      <c r="Y643" t="n">
        <v>1</v>
      </c>
      <c r="Z643" t="n">
        <v>10</v>
      </c>
    </row>
    <row r="644">
      <c r="A644" t="n">
        <v>59</v>
      </c>
      <c r="B644" t="n">
        <v>90</v>
      </c>
      <c r="C644" t="inlineStr">
        <is>
          <t xml:space="preserve">CONCLUIDO	</t>
        </is>
      </c>
      <c r="D644" t="n">
        <v>1.756</v>
      </c>
      <c r="E644" t="n">
        <v>56.95</v>
      </c>
      <c r="F644" t="n">
        <v>53.42</v>
      </c>
      <c r="G644" t="n">
        <v>103.4</v>
      </c>
      <c r="H644" t="n">
        <v>1.4</v>
      </c>
      <c r="I644" t="n">
        <v>31</v>
      </c>
      <c r="J644" t="n">
        <v>199.15</v>
      </c>
      <c r="K644" t="n">
        <v>52.44</v>
      </c>
      <c r="L644" t="n">
        <v>15.75</v>
      </c>
      <c r="M644" t="n">
        <v>29</v>
      </c>
      <c r="N644" t="n">
        <v>40.96</v>
      </c>
      <c r="O644" t="n">
        <v>24795.95</v>
      </c>
      <c r="P644" t="n">
        <v>650.9299999999999</v>
      </c>
      <c r="Q644" t="n">
        <v>1367.26</v>
      </c>
      <c r="R644" t="n">
        <v>134.27</v>
      </c>
      <c r="S644" t="n">
        <v>104.26</v>
      </c>
      <c r="T644" t="n">
        <v>14037.5</v>
      </c>
      <c r="U644" t="n">
        <v>0.78</v>
      </c>
      <c r="V644" t="n">
        <v>0.9</v>
      </c>
      <c r="W644" t="n">
        <v>20.69</v>
      </c>
      <c r="X644" t="n">
        <v>0.85</v>
      </c>
      <c r="Y644" t="n">
        <v>1</v>
      </c>
      <c r="Z644" t="n">
        <v>10</v>
      </c>
    </row>
    <row r="645">
      <c r="A645" t="n">
        <v>60</v>
      </c>
      <c r="B645" t="n">
        <v>90</v>
      </c>
      <c r="C645" t="inlineStr">
        <is>
          <t xml:space="preserve">CONCLUIDO	</t>
        </is>
      </c>
      <c r="D645" t="n">
        <v>1.7576</v>
      </c>
      <c r="E645" t="n">
        <v>56.9</v>
      </c>
      <c r="F645" t="n">
        <v>53.41</v>
      </c>
      <c r="G645" t="n">
        <v>106.82</v>
      </c>
      <c r="H645" t="n">
        <v>1.42</v>
      </c>
      <c r="I645" t="n">
        <v>30</v>
      </c>
      <c r="J645" t="n">
        <v>199.54</v>
      </c>
      <c r="K645" t="n">
        <v>52.44</v>
      </c>
      <c r="L645" t="n">
        <v>16</v>
      </c>
      <c r="M645" t="n">
        <v>28</v>
      </c>
      <c r="N645" t="n">
        <v>41.1</v>
      </c>
      <c r="O645" t="n">
        <v>24844.17</v>
      </c>
      <c r="P645" t="n">
        <v>648.15</v>
      </c>
      <c r="Q645" t="n">
        <v>1367.26</v>
      </c>
      <c r="R645" t="n">
        <v>133.33</v>
      </c>
      <c r="S645" t="n">
        <v>104.26</v>
      </c>
      <c r="T645" t="n">
        <v>13572.49</v>
      </c>
      <c r="U645" t="n">
        <v>0.78</v>
      </c>
      <c r="V645" t="n">
        <v>0.9</v>
      </c>
      <c r="W645" t="n">
        <v>20.7</v>
      </c>
      <c r="X645" t="n">
        <v>0.83</v>
      </c>
      <c r="Y645" t="n">
        <v>1</v>
      </c>
      <c r="Z645" t="n">
        <v>10</v>
      </c>
    </row>
    <row r="646">
      <c r="A646" t="n">
        <v>61</v>
      </c>
      <c r="B646" t="n">
        <v>90</v>
      </c>
      <c r="C646" t="inlineStr">
        <is>
          <t xml:space="preserve">CONCLUIDO	</t>
        </is>
      </c>
      <c r="D646" t="n">
        <v>1.7579</v>
      </c>
      <c r="E646" t="n">
        <v>56.89</v>
      </c>
      <c r="F646" t="n">
        <v>53.4</v>
      </c>
      <c r="G646" t="n">
        <v>106.8</v>
      </c>
      <c r="H646" t="n">
        <v>1.44</v>
      </c>
      <c r="I646" t="n">
        <v>30</v>
      </c>
      <c r="J646" t="n">
        <v>199.93</v>
      </c>
      <c r="K646" t="n">
        <v>52.44</v>
      </c>
      <c r="L646" t="n">
        <v>16.25</v>
      </c>
      <c r="M646" t="n">
        <v>28</v>
      </c>
      <c r="N646" t="n">
        <v>41.24</v>
      </c>
      <c r="O646" t="n">
        <v>24892.44</v>
      </c>
      <c r="P646" t="n">
        <v>648.29</v>
      </c>
      <c r="Q646" t="n">
        <v>1367.3</v>
      </c>
      <c r="R646" t="n">
        <v>133.06</v>
      </c>
      <c r="S646" t="n">
        <v>104.26</v>
      </c>
      <c r="T646" t="n">
        <v>13434.99</v>
      </c>
      <c r="U646" t="n">
        <v>0.78</v>
      </c>
      <c r="V646" t="n">
        <v>0.9</v>
      </c>
      <c r="W646" t="n">
        <v>20.7</v>
      </c>
      <c r="X646" t="n">
        <v>0.82</v>
      </c>
      <c r="Y646" t="n">
        <v>1</v>
      </c>
      <c r="Z646" t="n">
        <v>10</v>
      </c>
    </row>
    <row r="647">
      <c r="A647" t="n">
        <v>62</v>
      </c>
      <c r="B647" t="n">
        <v>90</v>
      </c>
      <c r="C647" t="inlineStr">
        <is>
          <t xml:space="preserve">CONCLUIDO	</t>
        </is>
      </c>
      <c r="D647" t="n">
        <v>1.7602</v>
      </c>
      <c r="E647" t="n">
        <v>56.81</v>
      </c>
      <c r="F647" t="n">
        <v>53.36</v>
      </c>
      <c r="G647" t="n">
        <v>110.4</v>
      </c>
      <c r="H647" t="n">
        <v>1.46</v>
      </c>
      <c r="I647" t="n">
        <v>29</v>
      </c>
      <c r="J647" t="n">
        <v>200.32</v>
      </c>
      <c r="K647" t="n">
        <v>52.44</v>
      </c>
      <c r="L647" t="n">
        <v>16.5</v>
      </c>
      <c r="M647" t="n">
        <v>27</v>
      </c>
      <c r="N647" t="n">
        <v>41.38</v>
      </c>
      <c r="O647" t="n">
        <v>24940.75</v>
      </c>
      <c r="P647" t="n">
        <v>645.6900000000001</v>
      </c>
      <c r="Q647" t="n">
        <v>1367.28</v>
      </c>
      <c r="R647" t="n">
        <v>132</v>
      </c>
      <c r="S647" t="n">
        <v>104.26</v>
      </c>
      <c r="T647" t="n">
        <v>12909.13</v>
      </c>
      <c r="U647" t="n">
        <v>0.79</v>
      </c>
      <c r="V647" t="n">
        <v>0.9</v>
      </c>
      <c r="W647" t="n">
        <v>20.69</v>
      </c>
      <c r="X647" t="n">
        <v>0.78</v>
      </c>
      <c r="Y647" t="n">
        <v>1</v>
      </c>
      <c r="Z647" t="n">
        <v>10</v>
      </c>
    </row>
    <row r="648">
      <c r="A648" t="n">
        <v>63</v>
      </c>
      <c r="B648" t="n">
        <v>90</v>
      </c>
      <c r="C648" t="inlineStr">
        <is>
          <t xml:space="preserve">CONCLUIDO	</t>
        </is>
      </c>
      <c r="D648" t="n">
        <v>1.7598</v>
      </c>
      <c r="E648" t="n">
        <v>56.82</v>
      </c>
      <c r="F648" t="n">
        <v>53.37</v>
      </c>
      <c r="G648" t="n">
        <v>110.43</v>
      </c>
      <c r="H648" t="n">
        <v>1.48</v>
      </c>
      <c r="I648" t="n">
        <v>29</v>
      </c>
      <c r="J648" t="n">
        <v>200.72</v>
      </c>
      <c r="K648" t="n">
        <v>52.44</v>
      </c>
      <c r="L648" t="n">
        <v>16.75</v>
      </c>
      <c r="M648" t="n">
        <v>27</v>
      </c>
      <c r="N648" t="n">
        <v>41.52</v>
      </c>
      <c r="O648" t="n">
        <v>24989.11</v>
      </c>
      <c r="P648" t="n">
        <v>645.86</v>
      </c>
      <c r="Q648" t="n">
        <v>1367.17</v>
      </c>
      <c r="R648" t="n">
        <v>132.4</v>
      </c>
      <c r="S648" t="n">
        <v>104.26</v>
      </c>
      <c r="T648" t="n">
        <v>13108.8</v>
      </c>
      <c r="U648" t="n">
        <v>0.79</v>
      </c>
      <c r="V648" t="n">
        <v>0.9</v>
      </c>
      <c r="W648" t="n">
        <v>20.69</v>
      </c>
      <c r="X648" t="n">
        <v>0.8</v>
      </c>
      <c r="Y648" t="n">
        <v>1</v>
      </c>
      <c r="Z648" t="n">
        <v>10</v>
      </c>
    </row>
    <row r="649">
      <c r="A649" t="n">
        <v>64</v>
      </c>
      <c r="B649" t="n">
        <v>90</v>
      </c>
      <c r="C649" t="inlineStr">
        <is>
          <t xml:space="preserve">CONCLUIDO	</t>
        </is>
      </c>
      <c r="D649" t="n">
        <v>1.7593</v>
      </c>
      <c r="E649" t="n">
        <v>56.84</v>
      </c>
      <c r="F649" t="n">
        <v>53.39</v>
      </c>
      <c r="G649" t="n">
        <v>110.46</v>
      </c>
      <c r="H649" t="n">
        <v>1.5</v>
      </c>
      <c r="I649" t="n">
        <v>29</v>
      </c>
      <c r="J649" t="n">
        <v>201.11</v>
      </c>
      <c r="K649" t="n">
        <v>52.44</v>
      </c>
      <c r="L649" t="n">
        <v>17</v>
      </c>
      <c r="M649" t="n">
        <v>27</v>
      </c>
      <c r="N649" t="n">
        <v>41.67</v>
      </c>
      <c r="O649" t="n">
        <v>25037.53</v>
      </c>
      <c r="P649" t="n">
        <v>643.88</v>
      </c>
      <c r="Q649" t="n">
        <v>1367.25</v>
      </c>
      <c r="R649" t="n">
        <v>133.04</v>
      </c>
      <c r="S649" t="n">
        <v>104.26</v>
      </c>
      <c r="T649" t="n">
        <v>13430.43</v>
      </c>
      <c r="U649" t="n">
        <v>0.78</v>
      </c>
      <c r="V649" t="n">
        <v>0.9</v>
      </c>
      <c r="W649" t="n">
        <v>20.69</v>
      </c>
      <c r="X649" t="n">
        <v>0.8100000000000001</v>
      </c>
      <c r="Y649" t="n">
        <v>1</v>
      </c>
      <c r="Z649" t="n">
        <v>10</v>
      </c>
    </row>
    <row r="650">
      <c r="A650" t="n">
        <v>65</v>
      </c>
      <c r="B650" t="n">
        <v>90</v>
      </c>
      <c r="C650" t="inlineStr">
        <is>
          <t xml:space="preserve">CONCLUIDO	</t>
        </is>
      </c>
      <c r="D650" t="n">
        <v>1.7616</v>
      </c>
      <c r="E650" t="n">
        <v>56.77</v>
      </c>
      <c r="F650" t="n">
        <v>53.35</v>
      </c>
      <c r="G650" t="n">
        <v>114.32</v>
      </c>
      <c r="H650" t="n">
        <v>1.52</v>
      </c>
      <c r="I650" t="n">
        <v>28</v>
      </c>
      <c r="J650" t="n">
        <v>201.5</v>
      </c>
      <c r="K650" t="n">
        <v>52.44</v>
      </c>
      <c r="L650" t="n">
        <v>17.25</v>
      </c>
      <c r="M650" t="n">
        <v>26</v>
      </c>
      <c r="N650" t="n">
        <v>41.81</v>
      </c>
      <c r="O650" t="n">
        <v>25085.99</v>
      </c>
      <c r="P650" t="n">
        <v>642.59</v>
      </c>
      <c r="Q650" t="n">
        <v>1367.25</v>
      </c>
      <c r="R650" t="n">
        <v>131.88</v>
      </c>
      <c r="S650" t="n">
        <v>104.26</v>
      </c>
      <c r="T650" t="n">
        <v>12854.53</v>
      </c>
      <c r="U650" t="n">
        <v>0.79</v>
      </c>
      <c r="V650" t="n">
        <v>0.9</v>
      </c>
      <c r="W650" t="n">
        <v>20.68</v>
      </c>
      <c r="X650" t="n">
        <v>0.77</v>
      </c>
      <c r="Y650" t="n">
        <v>1</v>
      </c>
      <c r="Z650" t="n">
        <v>10</v>
      </c>
    </row>
    <row r="651">
      <c r="A651" t="n">
        <v>66</v>
      </c>
      <c r="B651" t="n">
        <v>90</v>
      </c>
      <c r="C651" t="inlineStr">
        <is>
          <t xml:space="preserve">CONCLUIDO	</t>
        </is>
      </c>
      <c r="D651" t="n">
        <v>1.7619</v>
      </c>
      <c r="E651" t="n">
        <v>56.76</v>
      </c>
      <c r="F651" t="n">
        <v>53.34</v>
      </c>
      <c r="G651" t="n">
        <v>114.3</v>
      </c>
      <c r="H651" t="n">
        <v>1.54</v>
      </c>
      <c r="I651" t="n">
        <v>28</v>
      </c>
      <c r="J651" t="n">
        <v>201.9</v>
      </c>
      <c r="K651" t="n">
        <v>52.44</v>
      </c>
      <c r="L651" t="n">
        <v>17.5</v>
      </c>
      <c r="M651" t="n">
        <v>26</v>
      </c>
      <c r="N651" t="n">
        <v>41.95</v>
      </c>
      <c r="O651" t="n">
        <v>25134.5</v>
      </c>
      <c r="P651" t="n">
        <v>641.47</v>
      </c>
      <c r="Q651" t="n">
        <v>1367.19</v>
      </c>
      <c r="R651" t="n">
        <v>131.28</v>
      </c>
      <c r="S651" t="n">
        <v>104.26</v>
      </c>
      <c r="T651" t="n">
        <v>12555.15</v>
      </c>
      <c r="U651" t="n">
        <v>0.79</v>
      </c>
      <c r="V651" t="n">
        <v>0.9</v>
      </c>
      <c r="W651" t="n">
        <v>20.69</v>
      </c>
      <c r="X651" t="n">
        <v>0.76</v>
      </c>
      <c r="Y651" t="n">
        <v>1</v>
      </c>
      <c r="Z651" t="n">
        <v>10</v>
      </c>
    </row>
    <row r="652">
      <c r="A652" t="n">
        <v>67</v>
      </c>
      <c r="B652" t="n">
        <v>90</v>
      </c>
      <c r="C652" t="inlineStr">
        <is>
          <t xml:space="preserve">CONCLUIDO	</t>
        </is>
      </c>
      <c r="D652" t="n">
        <v>1.7632</v>
      </c>
      <c r="E652" t="n">
        <v>56.71</v>
      </c>
      <c r="F652" t="n">
        <v>53.33</v>
      </c>
      <c r="G652" t="n">
        <v>118.52</v>
      </c>
      <c r="H652" t="n">
        <v>1.56</v>
      </c>
      <c r="I652" t="n">
        <v>27</v>
      </c>
      <c r="J652" t="n">
        <v>202.29</v>
      </c>
      <c r="K652" t="n">
        <v>52.44</v>
      </c>
      <c r="L652" t="n">
        <v>17.75</v>
      </c>
      <c r="M652" t="n">
        <v>25</v>
      </c>
      <c r="N652" t="n">
        <v>42.1</v>
      </c>
      <c r="O652" t="n">
        <v>25183.06</v>
      </c>
      <c r="P652" t="n">
        <v>640.65</v>
      </c>
      <c r="Q652" t="n">
        <v>1367.21</v>
      </c>
      <c r="R652" t="n">
        <v>131.07</v>
      </c>
      <c r="S652" t="n">
        <v>104.26</v>
      </c>
      <c r="T652" t="n">
        <v>12458.66</v>
      </c>
      <c r="U652" t="n">
        <v>0.8</v>
      </c>
      <c r="V652" t="n">
        <v>0.9</v>
      </c>
      <c r="W652" t="n">
        <v>20.69</v>
      </c>
      <c r="X652" t="n">
        <v>0.76</v>
      </c>
      <c r="Y652" t="n">
        <v>1</v>
      </c>
      <c r="Z652" t="n">
        <v>10</v>
      </c>
    </row>
    <row r="653">
      <c r="A653" t="n">
        <v>68</v>
      </c>
      <c r="B653" t="n">
        <v>90</v>
      </c>
      <c r="C653" t="inlineStr">
        <is>
          <t xml:space="preserve">CONCLUIDO	</t>
        </is>
      </c>
      <c r="D653" t="n">
        <v>1.7634</v>
      </c>
      <c r="E653" t="n">
        <v>56.71</v>
      </c>
      <c r="F653" t="n">
        <v>53.33</v>
      </c>
      <c r="G653" t="n">
        <v>118.51</v>
      </c>
      <c r="H653" t="n">
        <v>1.58</v>
      </c>
      <c r="I653" t="n">
        <v>27</v>
      </c>
      <c r="J653" t="n">
        <v>202.68</v>
      </c>
      <c r="K653" t="n">
        <v>52.44</v>
      </c>
      <c r="L653" t="n">
        <v>18</v>
      </c>
      <c r="M653" t="n">
        <v>25</v>
      </c>
      <c r="N653" t="n">
        <v>42.24</v>
      </c>
      <c r="O653" t="n">
        <v>25231.66</v>
      </c>
      <c r="P653" t="n">
        <v>637.91</v>
      </c>
      <c r="Q653" t="n">
        <v>1367.23</v>
      </c>
      <c r="R653" t="n">
        <v>130.91</v>
      </c>
      <c r="S653" t="n">
        <v>104.26</v>
      </c>
      <c r="T653" t="n">
        <v>12374.32</v>
      </c>
      <c r="U653" t="n">
        <v>0.8</v>
      </c>
      <c r="V653" t="n">
        <v>0.9</v>
      </c>
      <c r="W653" t="n">
        <v>20.69</v>
      </c>
      <c r="X653" t="n">
        <v>0.75</v>
      </c>
      <c r="Y653" t="n">
        <v>1</v>
      </c>
      <c r="Z653" t="n">
        <v>10</v>
      </c>
    </row>
    <row r="654">
      <c r="A654" t="n">
        <v>69</v>
      </c>
      <c r="B654" t="n">
        <v>90</v>
      </c>
      <c r="C654" t="inlineStr">
        <is>
          <t xml:space="preserve">CONCLUIDO	</t>
        </is>
      </c>
      <c r="D654" t="n">
        <v>1.7657</v>
      </c>
      <c r="E654" t="n">
        <v>56.64</v>
      </c>
      <c r="F654" t="n">
        <v>53.29</v>
      </c>
      <c r="G654" t="n">
        <v>122.98</v>
      </c>
      <c r="H654" t="n">
        <v>1.6</v>
      </c>
      <c r="I654" t="n">
        <v>26</v>
      </c>
      <c r="J654" t="n">
        <v>203.08</v>
      </c>
      <c r="K654" t="n">
        <v>52.44</v>
      </c>
      <c r="L654" t="n">
        <v>18.25</v>
      </c>
      <c r="M654" t="n">
        <v>24</v>
      </c>
      <c r="N654" t="n">
        <v>42.39</v>
      </c>
      <c r="O654" t="n">
        <v>25280.45</v>
      </c>
      <c r="P654" t="n">
        <v>635.92</v>
      </c>
      <c r="Q654" t="n">
        <v>1367.2</v>
      </c>
      <c r="R654" t="n">
        <v>129.8</v>
      </c>
      <c r="S654" t="n">
        <v>104.26</v>
      </c>
      <c r="T654" t="n">
        <v>11825.79</v>
      </c>
      <c r="U654" t="n">
        <v>0.8</v>
      </c>
      <c r="V654" t="n">
        <v>0.9</v>
      </c>
      <c r="W654" t="n">
        <v>20.68</v>
      </c>
      <c r="X654" t="n">
        <v>0.71</v>
      </c>
      <c r="Y654" t="n">
        <v>1</v>
      </c>
      <c r="Z654" t="n">
        <v>10</v>
      </c>
    </row>
    <row r="655">
      <c r="A655" t="n">
        <v>70</v>
      </c>
      <c r="B655" t="n">
        <v>90</v>
      </c>
      <c r="C655" t="inlineStr">
        <is>
          <t xml:space="preserve">CONCLUIDO	</t>
        </is>
      </c>
      <c r="D655" t="n">
        <v>1.766</v>
      </c>
      <c r="E655" t="n">
        <v>56.62</v>
      </c>
      <c r="F655" t="n">
        <v>53.28</v>
      </c>
      <c r="G655" t="n">
        <v>122.95</v>
      </c>
      <c r="H655" t="n">
        <v>1.61</v>
      </c>
      <c r="I655" t="n">
        <v>26</v>
      </c>
      <c r="J655" t="n">
        <v>203.47</v>
      </c>
      <c r="K655" t="n">
        <v>52.44</v>
      </c>
      <c r="L655" t="n">
        <v>18.5</v>
      </c>
      <c r="M655" t="n">
        <v>24</v>
      </c>
      <c r="N655" t="n">
        <v>42.53</v>
      </c>
      <c r="O655" t="n">
        <v>25329.15</v>
      </c>
      <c r="P655" t="n">
        <v>636.6799999999999</v>
      </c>
      <c r="Q655" t="n">
        <v>1367.23</v>
      </c>
      <c r="R655" t="n">
        <v>129.59</v>
      </c>
      <c r="S655" t="n">
        <v>104.26</v>
      </c>
      <c r="T655" t="n">
        <v>11719.4</v>
      </c>
      <c r="U655" t="n">
        <v>0.8</v>
      </c>
      <c r="V655" t="n">
        <v>0.9</v>
      </c>
      <c r="W655" t="n">
        <v>20.68</v>
      </c>
      <c r="X655" t="n">
        <v>0.7</v>
      </c>
      <c r="Y655" t="n">
        <v>1</v>
      </c>
      <c r="Z655" t="n">
        <v>10</v>
      </c>
    </row>
    <row r="656">
      <c r="A656" t="n">
        <v>71</v>
      </c>
      <c r="B656" t="n">
        <v>90</v>
      </c>
      <c r="C656" t="inlineStr">
        <is>
          <t xml:space="preserve">CONCLUIDO	</t>
        </is>
      </c>
      <c r="D656" t="n">
        <v>1.7652</v>
      </c>
      <c r="E656" t="n">
        <v>56.65</v>
      </c>
      <c r="F656" t="n">
        <v>53.3</v>
      </c>
      <c r="G656" t="n">
        <v>123.01</v>
      </c>
      <c r="H656" t="n">
        <v>1.63</v>
      </c>
      <c r="I656" t="n">
        <v>26</v>
      </c>
      <c r="J656" t="n">
        <v>203.87</v>
      </c>
      <c r="K656" t="n">
        <v>52.44</v>
      </c>
      <c r="L656" t="n">
        <v>18.75</v>
      </c>
      <c r="M656" t="n">
        <v>24</v>
      </c>
      <c r="N656" t="n">
        <v>42.68</v>
      </c>
      <c r="O656" t="n">
        <v>25377.91</v>
      </c>
      <c r="P656" t="n">
        <v>635.13</v>
      </c>
      <c r="Q656" t="n">
        <v>1367.22</v>
      </c>
      <c r="R656" t="n">
        <v>130.16</v>
      </c>
      <c r="S656" t="n">
        <v>104.26</v>
      </c>
      <c r="T656" t="n">
        <v>12008.3</v>
      </c>
      <c r="U656" t="n">
        <v>0.8</v>
      </c>
      <c r="V656" t="n">
        <v>0.9</v>
      </c>
      <c r="W656" t="n">
        <v>20.69</v>
      </c>
      <c r="X656" t="n">
        <v>0.73</v>
      </c>
      <c r="Y656" t="n">
        <v>1</v>
      </c>
      <c r="Z656" t="n">
        <v>10</v>
      </c>
    </row>
    <row r="657">
      <c r="A657" t="n">
        <v>72</v>
      </c>
      <c r="B657" t="n">
        <v>90</v>
      </c>
      <c r="C657" t="inlineStr">
        <is>
          <t xml:space="preserve">CONCLUIDO	</t>
        </is>
      </c>
      <c r="D657" t="n">
        <v>1.7672</v>
      </c>
      <c r="E657" t="n">
        <v>56.59</v>
      </c>
      <c r="F657" t="n">
        <v>53.28</v>
      </c>
      <c r="G657" t="n">
        <v>127.86</v>
      </c>
      <c r="H657" t="n">
        <v>1.65</v>
      </c>
      <c r="I657" t="n">
        <v>25</v>
      </c>
      <c r="J657" t="n">
        <v>204.26</v>
      </c>
      <c r="K657" t="n">
        <v>52.44</v>
      </c>
      <c r="L657" t="n">
        <v>19</v>
      </c>
      <c r="M657" t="n">
        <v>23</v>
      </c>
      <c r="N657" t="n">
        <v>42.82</v>
      </c>
      <c r="O657" t="n">
        <v>25426.72</v>
      </c>
      <c r="P657" t="n">
        <v>633.55</v>
      </c>
      <c r="Q657" t="n">
        <v>1367.27</v>
      </c>
      <c r="R657" t="n">
        <v>129.13</v>
      </c>
      <c r="S657" t="n">
        <v>104.26</v>
      </c>
      <c r="T657" t="n">
        <v>11496.4</v>
      </c>
      <c r="U657" t="n">
        <v>0.8100000000000001</v>
      </c>
      <c r="V657" t="n">
        <v>0.9</v>
      </c>
      <c r="W657" t="n">
        <v>20.69</v>
      </c>
      <c r="X657" t="n">
        <v>0.7</v>
      </c>
      <c r="Y657" t="n">
        <v>1</v>
      </c>
      <c r="Z657" t="n">
        <v>10</v>
      </c>
    </row>
    <row r="658">
      <c r="A658" t="n">
        <v>73</v>
      </c>
      <c r="B658" t="n">
        <v>90</v>
      </c>
      <c r="C658" t="inlineStr">
        <is>
          <t xml:space="preserve">CONCLUIDO	</t>
        </is>
      </c>
      <c r="D658" t="n">
        <v>1.7676</v>
      </c>
      <c r="E658" t="n">
        <v>56.57</v>
      </c>
      <c r="F658" t="n">
        <v>53.26</v>
      </c>
      <c r="G658" t="n">
        <v>127.83</v>
      </c>
      <c r="H658" t="n">
        <v>1.67</v>
      </c>
      <c r="I658" t="n">
        <v>25</v>
      </c>
      <c r="J658" t="n">
        <v>204.66</v>
      </c>
      <c r="K658" t="n">
        <v>52.44</v>
      </c>
      <c r="L658" t="n">
        <v>19.25</v>
      </c>
      <c r="M658" t="n">
        <v>23</v>
      </c>
      <c r="N658" t="n">
        <v>42.97</v>
      </c>
      <c r="O658" t="n">
        <v>25475.58</v>
      </c>
      <c r="P658" t="n">
        <v>633.7</v>
      </c>
      <c r="Q658" t="n">
        <v>1367.26</v>
      </c>
      <c r="R658" t="n">
        <v>128.91</v>
      </c>
      <c r="S658" t="n">
        <v>104.26</v>
      </c>
      <c r="T658" t="n">
        <v>11387.86</v>
      </c>
      <c r="U658" t="n">
        <v>0.8100000000000001</v>
      </c>
      <c r="V658" t="n">
        <v>0.9</v>
      </c>
      <c r="W658" t="n">
        <v>20.68</v>
      </c>
      <c r="X658" t="n">
        <v>0.6899999999999999</v>
      </c>
      <c r="Y658" t="n">
        <v>1</v>
      </c>
      <c r="Z658" t="n">
        <v>10</v>
      </c>
    </row>
    <row r="659">
      <c r="A659" t="n">
        <v>74</v>
      </c>
      <c r="B659" t="n">
        <v>90</v>
      </c>
      <c r="C659" t="inlineStr">
        <is>
          <t xml:space="preserve">CONCLUIDO	</t>
        </is>
      </c>
      <c r="D659" t="n">
        <v>1.7673</v>
      </c>
      <c r="E659" t="n">
        <v>56.58</v>
      </c>
      <c r="F659" t="n">
        <v>53.27</v>
      </c>
      <c r="G659" t="n">
        <v>127.86</v>
      </c>
      <c r="H659" t="n">
        <v>1.69</v>
      </c>
      <c r="I659" t="n">
        <v>25</v>
      </c>
      <c r="J659" t="n">
        <v>205.06</v>
      </c>
      <c r="K659" t="n">
        <v>52.44</v>
      </c>
      <c r="L659" t="n">
        <v>19.5</v>
      </c>
      <c r="M659" t="n">
        <v>23</v>
      </c>
      <c r="N659" t="n">
        <v>43.11</v>
      </c>
      <c r="O659" t="n">
        <v>25524.49</v>
      </c>
      <c r="P659" t="n">
        <v>630.0599999999999</v>
      </c>
      <c r="Q659" t="n">
        <v>1367.2</v>
      </c>
      <c r="R659" t="n">
        <v>129.26</v>
      </c>
      <c r="S659" t="n">
        <v>104.26</v>
      </c>
      <c r="T659" t="n">
        <v>11560.14</v>
      </c>
      <c r="U659" t="n">
        <v>0.8100000000000001</v>
      </c>
      <c r="V659" t="n">
        <v>0.9</v>
      </c>
      <c r="W659" t="n">
        <v>20.68</v>
      </c>
      <c r="X659" t="n">
        <v>0.7</v>
      </c>
      <c r="Y659" t="n">
        <v>1</v>
      </c>
      <c r="Z659" t="n">
        <v>10</v>
      </c>
    </row>
    <row r="660">
      <c r="A660" t="n">
        <v>75</v>
      </c>
      <c r="B660" t="n">
        <v>90</v>
      </c>
      <c r="C660" t="inlineStr">
        <is>
          <t xml:space="preserve">CONCLUIDO	</t>
        </is>
      </c>
      <c r="D660" t="n">
        <v>1.7701</v>
      </c>
      <c r="E660" t="n">
        <v>56.49</v>
      </c>
      <c r="F660" t="n">
        <v>53.22</v>
      </c>
      <c r="G660" t="n">
        <v>133.05</v>
      </c>
      <c r="H660" t="n">
        <v>1.71</v>
      </c>
      <c r="I660" t="n">
        <v>24</v>
      </c>
      <c r="J660" t="n">
        <v>205.45</v>
      </c>
      <c r="K660" t="n">
        <v>52.44</v>
      </c>
      <c r="L660" t="n">
        <v>19.75</v>
      </c>
      <c r="M660" t="n">
        <v>22</v>
      </c>
      <c r="N660" t="n">
        <v>43.26</v>
      </c>
      <c r="O660" t="n">
        <v>25573.44</v>
      </c>
      <c r="P660" t="n">
        <v>629.45</v>
      </c>
      <c r="Q660" t="n">
        <v>1367.22</v>
      </c>
      <c r="R660" t="n">
        <v>127.3</v>
      </c>
      <c r="S660" t="n">
        <v>104.26</v>
      </c>
      <c r="T660" t="n">
        <v>10584.28</v>
      </c>
      <c r="U660" t="n">
        <v>0.82</v>
      </c>
      <c r="V660" t="n">
        <v>0.9</v>
      </c>
      <c r="W660" t="n">
        <v>20.68</v>
      </c>
      <c r="X660" t="n">
        <v>0.64</v>
      </c>
      <c r="Y660" t="n">
        <v>1</v>
      </c>
      <c r="Z660" t="n">
        <v>10</v>
      </c>
    </row>
    <row r="661">
      <c r="A661" t="n">
        <v>76</v>
      </c>
      <c r="B661" t="n">
        <v>90</v>
      </c>
      <c r="C661" t="inlineStr">
        <is>
          <t xml:space="preserve">CONCLUIDO	</t>
        </is>
      </c>
      <c r="D661" t="n">
        <v>1.7694</v>
      </c>
      <c r="E661" t="n">
        <v>56.52</v>
      </c>
      <c r="F661" t="n">
        <v>53.24</v>
      </c>
      <c r="G661" t="n">
        <v>133.11</v>
      </c>
      <c r="H661" t="n">
        <v>1.73</v>
      </c>
      <c r="I661" t="n">
        <v>24</v>
      </c>
      <c r="J661" t="n">
        <v>205.85</v>
      </c>
      <c r="K661" t="n">
        <v>52.44</v>
      </c>
      <c r="L661" t="n">
        <v>20</v>
      </c>
      <c r="M661" t="n">
        <v>22</v>
      </c>
      <c r="N661" t="n">
        <v>43.41</v>
      </c>
      <c r="O661" t="n">
        <v>25622.45</v>
      </c>
      <c r="P661" t="n">
        <v>629.2</v>
      </c>
      <c r="Q661" t="n">
        <v>1367.22</v>
      </c>
      <c r="R661" t="n">
        <v>128.26</v>
      </c>
      <c r="S661" t="n">
        <v>104.26</v>
      </c>
      <c r="T661" t="n">
        <v>11064.66</v>
      </c>
      <c r="U661" t="n">
        <v>0.8100000000000001</v>
      </c>
      <c r="V661" t="n">
        <v>0.9</v>
      </c>
      <c r="W661" t="n">
        <v>20.68</v>
      </c>
      <c r="X661" t="n">
        <v>0.67</v>
      </c>
      <c r="Y661" t="n">
        <v>1</v>
      </c>
      <c r="Z661" t="n">
        <v>10</v>
      </c>
    </row>
    <row r="662">
      <c r="A662" t="n">
        <v>77</v>
      </c>
      <c r="B662" t="n">
        <v>90</v>
      </c>
      <c r="C662" t="inlineStr">
        <is>
          <t xml:space="preserve">CONCLUIDO	</t>
        </is>
      </c>
      <c r="D662" t="n">
        <v>1.7694</v>
      </c>
      <c r="E662" t="n">
        <v>56.52</v>
      </c>
      <c r="F662" t="n">
        <v>53.24</v>
      </c>
      <c r="G662" t="n">
        <v>133.11</v>
      </c>
      <c r="H662" t="n">
        <v>1.74</v>
      </c>
      <c r="I662" t="n">
        <v>24</v>
      </c>
      <c r="J662" t="n">
        <v>206.25</v>
      </c>
      <c r="K662" t="n">
        <v>52.44</v>
      </c>
      <c r="L662" t="n">
        <v>20.25</v>
      </c>
      <c r="M662" t="n">
        <v>22</v>
      </c>
      <c r="N662" t="n">
        <v>43.56</v>
      </c>
      <c r="O662" t="n">
        <v>25671.51</v>
      </c>
      <c r="P662" t="n">
        <v>627.74</v>
      </c>
      <c r="Q662" t="n">
        <v>1367.23</v>
      </c>
      <c r="R662" t="n">
        <v>128.28</v>
      </c>
      <c r="S662" t="n">
        <v>104.26</v>
      </c>
      <c r="T662" t="n">
        <v>11076.76</v>
      </c>
      <c r="U662" t="n">
        <v>0.8100000000000001</v>
      </c>
      <c r="V662" t="n">
        <v>0.9</v>
      </c>
      <c r="W662" t="n">
        <v>20.68</v>
      </c>
      <c r="X662" t="n">
        <v>0.67</v>
      </c>
      <c r="Y662" t="n">
        <v>1</v>
      </c>
      <c r="Z662" t="n">
        <v>10</v>
      </c>
    </row>
    <row r="663">
      <c r="A663" t="n">
        <v>78</v>
      </c>
      <c r="B663" t="n">
        <v>90</v>
      </c>
      <c r="C663" t="inlineStr">
        <is>
          <t xml:space="preserve">CONCLUIDO	</t>
        </is>
      </c>
      <c r="D663" t="n">
        <v>1.772</v>
      </c>
      <c r="E663" t="n">
        <v>56.43</v>
      </c>
      <c r="F663" t="n">
        <v>53.2</v>
      </c>
      <c r="G663" t="n">
        <v>138.77</v>
      </c>
      <c r="H663" t="n">
        <v>1.76</v>
      </c>
      <c r="I663" t="n">
        <v>23</v>
      </c>
      <c r="J663" t="n">
        <v>206.65</v>
      </c>
      <c r="K663" t="n">
        <v>52.44</v>
      </c>
      <c r="L663" t="n">
        <v>20.5</v>
      </c>
      <c r="M663" t="n">
        <v>21</v>
      </c>
      <c r="N663" t="n">
        <v>43.71</v>
      </c>
      <c r="O663" t="n">
        <v>25720.62</v>
      </c>
      <c r="P663" t="n">
        <v>626.91</v>
      </c>
      <c r="Q663" t="n">
        <v>1367.26</v>
      </c>
      <c r="R663" t="n">
        <v>126.62</v>
      </c>
      <c r="S663" t="n">
        <v>104.26</v>
      </c>
      <c r="T663" t="n">
        <v>10249.27</v>
      </c>
      <c r="U663" t="n">
        <v>0.82</v>
      </c>
      <c r="V663" t="n">
        <v>0.9</v>
      </c>
      <c r="W663" t="n">
        <v>20.68</v>
      </c>
      <c r="X663" t="n">
        <v>0.62</v>
      </c>
      <c r="Y663" t="n">
        <v>1</v>
      </c>
      <c r="Z663" t="n">
        <v>10</v>
      </c>
    </row>
    <row r="664">
      <c r="A664" t="n">
        <v>79</v>
      </c>
      <c r="B664" t="n">
        <v>90</v>
      </c>
      <c r="C664" t="inlineStr">
        <is>
          <t xml:space="preserve">CONCLUIDO	</t>
        </is>
      </c>
      <c r="D664" t="n">
        <v>1.7714</v>
      </c>
      <c r="E664" t="n">
        <v>56.45</v>
      </c>
      <c r="F664" t="n">
        <v>53.21</v>
      </c>
      <c r="G664" t="n">
        <v>138.82</v>
      </c>
      <c r="H664" t="n">
        <v>1.78</v>
      </c>
      <c r="I664" t="n">
        <v>23</v>
      </c>
      <c r="J664" t="n">
        <v>207.05</v>
      </c>
      <c r="K664" t="n">
        <v>52.44</v>
      </c>
      <c r="L664" t="n">
        <v>20.75</v>
      </c>
      <c r="M664" t="n">
        <v>21</v>
      </c>
      <c r="N664" t="n">
        <v>43.85</v>
      </c>
      <c r="O664" t="n">
        <v>25769.78</v>
      </c>
      <c r="P664" t="n">
        <v>625.86</v>
      </c>
      <c r="Q664" t="n">
        <v>1367.2</v>
      </c>
      <c r="R664" t="n">
        <v>127.4</v>
      </c>
      <c r="S664" t="n">
        <v>104.26</v>
      </c>
      <c r="T664" t="n">
        <v>10643.08</v>
      </c>
      <c r="U664" t="n">
        <v>0.82</v>
      </c>
      <c r="V664" t="n">
        <v>0.9</v>
      </c>
      <c r="W664" t="n">
        <v>20.68</v>
      </c>
      <c r="X664" t="n">
        <v>0.64</v>
      </c>
      <c r="Y664" t="n">
        <v>1</v>
      </c>
      <c r="Z664" t="n">
        <v>10</v>
      </c>
    </row>
    <row r="665">
      <c r="A665" t="n">
        <v>80</v>
      </c>
      <c r="B665" t="n">
        <v>90</v>
      </c>
      <c r="C665" t="inlineStr">
        <is>
          <t xml:space="preserve">CONCLUIDO	</t>
        </is>
      </c>
      <c r="D665" t="n">
        <v>1.7708</v>
      </c>
      <c r="E665" t="n">
        <v>56.47</v>
      </c>
      <c r="F665" t="n">
        <v>53.23</v>
      </c>
      <c r="G665" t="n">
        <v>138.87</v>
      </c>
      <c r="H665" t="n">
        <v>1.8</v>
      </c>
      <c r="I665" t="n">
        <v>23</v>
      </c>
      <c r="J665" t="n">
        <v>207.45</v>
      </c>
      <c r="K665" t="n">
        <v>52.44</v>
      </c>
      <c r="L665" t="n">
        <v>21</v>
      </c>
      <c r="M665" t="n">
        <v>21</v>
      </c>
      <c r="N665" t="n">
        <v>44</v>
      </c>
      <c r="O665" t="n">
        <v>25818.99</v>
      </c>
      <c r="P665" t="n">
        <v>624.6900000000001</v>
      </c>
      <c r="Q665" t="n">
        <v>1367.19</v>
      </c>
      <c r="R665" t="n">
        <v>128.06</v>
      </c>
      <c r="S665" t="n">
        <v>104.26</v>
      </c>
      <c r="T665" t="n">
        <v>10973.71</v>
      </c>
      <c r="U665" t="n">
        <v>0.8100000000000001</v>
      </c>
      <c r="V665" t="n">
        <v>0.9</v>
      </c>
      <c r="W665" t="n">
        <v>20.68</v>
      </c>
      <c r="X665" t="n">
        <v>0.66</v>
      </c>
      <c r="Y665" t="n">
        <v>1</v>
      </c>
      <c r="Z665" t="n">
        <v>10</v>
      </c>
    </row>
    <row r="666">
      <c r="A666" t="n">
        <v>81</v>
      </c>
      <c r="B666" t="n">
        <v>90</v>
      </c>
      <c r="C666" t="inlineStr">
        <is>
          <t xml:space="preserve">CONCLUIDO	</t>
        </is>
      </c>
      <c r="D666" t="n">
        <v>1.7737</v>
      </c>
      <c r="E666" t="n">
        <v>56.38</v>
      </c>
      <c r="F666" t="n">
        <v>53.18</v>
      </c>
      <c r="G666" t="n">
        <v>145.03</v>
      </c>
      <c r="H666" t="n">
        <v>1.82</v>
      </c>
      <c r="I666" t="n">
        <v>22</v>
      </c>
      <c r="J666" t="n">
        <v>207.84</v>
      </c>
      <c r="K666" t="n">
        <v>52.44</v>
      </c>
      <c r="L666" t="n">
        <v>21.25</v>
      </c>
      <c r="M666" t="n">
        <v>20</v>
      </c>
      <c r="N666" t="n">
        <v>44.15</v>
      </c>
      <c r="O666" t="n">
        <v>25868.26</v>
      </c>
      <c r="P666" t="n">
        <v>621.96</v>
      </c>
      <c r="Q666" t="n">
        <v>1367.28</v>
      </c>
      <c r="R666" t="n">
        <v>125.85</v>
      </c>
      <c r="S666" t="n">
        <v>104.26</v>
      </c>
      <c r="T666" t="n">
        <v>9873.73</v>
      </c>
      <c r="U666" t="n">
        <v>0.83</v>
      </c>
      <c r="V666" t="n">
        <v>0.9</v>
      </c>
      <c r="W666" t="n">
        <v>20.68</v>
      </c>
      <c r="X666" t="n">
        <v>0.6</v>
      </c>
      <c r="Y666" t="n">
        <v>1</v>
      </c>
      <c r="Z666" t="n">
        <v>10</v>
      </c>
    </row>
    <row r="667">
      <c r="A667" t="n">
        <v>82</v>
      </c>
      <c r="B667" t="n">
        <v>90</v>
      </c>
      <c r="C667" t="inlineStr">
        <is>
          <t xml:space="preserve">CONCLUIDO	</t>
        </is>
      </c>
      <c r="D667" t="n">
        <v>1.7743</v>
      </c>
      <c r="E667" t="n">
        <v>56.36</v>
      </c>
      <c r="F667" t="n">
        <v>53.16</v>
      </c>
      <c r="G667" t="n">
        <v>144.98</v>
      </c>
      <c r="H667" t="n">
        <v>1.83</v>
      </c>
      <c r="I667" t="n">
        <v>22</v>
      </c>
      <c r="J667" t="n">
        <v>208.24</v>
      </c>
      <c r="K667" t="n">
        <v>52.44</v>
      </c>
      <c r="L667" t="n">
        <v>21.5</v>
      </c>
      <c r="M667" t="n">
        <v>20</v>
      </c>
      <c r="N667" t="n">
        <v>44.3</v>
      </c>
      <c r="O667" t="n">
        <v>25917.57</v>
      </c>
      <c r="P667" t="n">
        <v>621.79</v>
      </c>
      <c r="Q667" t="n">
        <v>1367.21</v>
      </c>
      <c r="R667" t="n">
        <v>125.45</v>
      </c>
      <c r="S667" t="n">
        <v>104.26</v>
      </c>
      <c r="T667" t="n">
        <v>9672.01</v>
      </c>
      <c r="U667" t="n">
        <v>0.83</v>
      </c>
      <c r="V667" t="n">
        <v>0.9</v>
      </c>
      <c r="W667" t="n">
        <v>20.68</v>
      </c>
      <c r="X667" t="n">
        <v>0.58</v>
      </c>
      <c r="Y667" t="n">
        <v>1</v>
      </c>
      <c r="Z667" t="n">
        <v>10</v>
      </c>
    </row>
    <row r="668">
      <c r="A668" t="n">
        <v>83</v>
      </c>
      <c r="B668" t="n">
        <v>90</v>
      </c>
      <c r="C668" t="inlineStr">
        <is>
          <t xml:space="preserve">CONCLUIDO	</t>
        </is>
      </c>
      <c r="D668" t="n">
        <v>1.7738</v>
      </c>
      <c r="E668" t="n">
        <v>56.38</v>
      </c>
      <c r="F668" t="n">
        <v>53.17</v>
      </c>
      <c r="G668" t="n">
        <v>145.02</v>
      </c>
      <c r="H668" t="n">
        <v>1.85</v>
      </c>
      <c r="I668" t="n">
        <v>22</v>
      </c>
      <c r="J668" t="n">
        <v>208.64</v>
      </c>
      <c r="K668" t="n">
        <v>52.44</v>
      </c>
      <c r="L668" t="n">
        <v>21.75</v>
      </c>
      <c r="M668" t="n">
        <v>20</v>
      </c>
      <c r="N668" t="n">
        <v>44.45</v>
      </c>
      <c r="O668" t="n">
        <v>25966.93</v>
      </c>
      <c r="P668" t="n">
        <v>621.01</v>
      </c>
      <c r="Q668" t="n">
        <v>1367.2</v>
      </c>
      <c r="R668" t="n">
        <v>125.98</v>
      </c>
      <c r="S668" t="n">
        <v>104.26</v>
      </c>
      <c r="T668" t="n">
        <v>9938.01</v>
      </c>
      <c r="U668" t="n">
        <v>0.83</v>
      </c>
      <c r="V668" t="n">
        <v>0.9</v>
      </c>
      <c r="W668" t="n">
        <v>20.68</v>
      </c>
      <c r="X668" t="n">
        <v>0.6</v>
      </c>
      <c r="Y668" t="n">
        <v>1</v>
      </c>
      <c r="Z668" t="n">
        <v>10</v>
      </c>
    </row>
    <row r="669">
      <c r="A669" t="n">
        <v>84</v>
      </c>
      <c r="B669" t="n">
        <v>90</v>
      </c>
      <c r="C669" t="inlineStr">
        <is>
          <t xml:space="preserve">CONCLUIDO	</t>
        </is>
      </c>
      <c r="D669" t="n">
        <v>1.7735</v>
      </c>
      <c r="E669" t="n">
        <v>56.39</v>
      </c>
      <c r="F669" t="n">
        <v>53.18</v>
      </c>
      <c r="G669" t="n">
        <v>145.04</v>
      </c>
      <c r="H669" t="n">
        <v>1.87</v>
      </c>
      <c r="I669" t="n">
        <v>22</v>
      </c>
      <c r="J669" t="n">
        <v>209.05</v>
      </c>
      <c r="K669" t="n">
        <v>52.44</v>
      </c>
      <c r="L669" t="n">
        <v>22</v>
      </c>
      <c r="M669" t="n">
        <v>20</v>
      </c>
      <c r="N669" t="n">
        <v>44.6</v>
      </c>
      <c r="O669" t="n">
        <v>26016.35</v>
      </c>
      <c r="P669" t="n">
        <v>618.22</v>
      </c>
      <c r="Q669" t="n">
        <v>1367.22</v>
      </c>
      <c r="R669" t="n">
        <v>126.34</v>
      </c>
      <c r="S669" t="n">
        <v>104.26</v>
      </c>
      <c r="T669" t="n">
        <v>10115.04</v>
      </c>
      <c r="U669" t="n">
        <v>0.83</v>
      </c>
      <c r="V669" t="n">
        <v>0.9</v>
      </c>
      <c r="W669" t="n">
        <v>20.68</v>
      </c>
      <c r="X669" t="n">
        <v>0.61</v>
      </c>
      <c r="Y669" t="n">
        <v>1</v>
      </c>
      <c r="Z669" t="n">
        <v>10</v>
      </c>
    </row>
    <row r="670">
      <c r="A670" t="n">
        <v>85</v>
      </c>
      <c r="B670" t="n">
        <v>90</v>
      </c>
      <c r="C670" t="inlineStr">
        <is>
          <t xml:space="preserve">CONCLUIDO	</t>
        </is>
      </c>
      <c r="D670" t="n">
        <v>1.7761</v>
      </c>
      <c r="E670" t="n">
        <v>56.3</v>
      </c>
      <c r="F670" t="n">
        <v>53.14</v>
      </c>
      <c r="G670" t="n">
        <v>151.82</v>
      </c>
      <c r="H670" t="n">
        <v>1.89</v>
      </c>
      <c r="I670" t="n">
        <v>21</v>
      </c>
      <c r="J670" t="n">
        <v>209.45</v>
      </c>
      <c r="K670" t="n">
        <v>52.44</v>
      </c>
      <c r="L670" t="n">
        <v>22.25</v>
      </c>
      <c r="M670" t="n">
        <v>19</v>
      </c>
      <c r="N670" t="n">
        <v>44.75</v>
      </c>
      <c r="O670" t="n">
        <v>26065.82</v>
      </c>
      <c r="P670" t="n">
        <v>616.3200000000001</v>
      </c>
      <c r="Q670" t="n">
        <v>1367.21</v>
      </c>
      <c r="R670" t="n">
        <v>124.61</v>
      </c>
      <c r="S670" t="n">
        <v>104.26</v>
      </c>
      <c r="T670" t="n">
        <v>9257.389999999999</v>
      </c>
      <c r="U670" t="n">
        <v>0.84</v>
      </c>
      <c r="V670" t="n">
        <v>0.9</v>
      </c>
      <c r="W670" t="n">
        <v>20.68</v>
      </c>
      <c r="X670" t="n">
        <v>0.5600000000000001</v>
      </c>
      <c r="Y670" t="n">
        <v>1</v>
      </c>
      <c r="Z670" t="n">
        <v>10</v>
      </c>
    </row>
    <row r="671">
      <c r="A671" t="n">
        <v>86</v>
      </c>
      <c r="B671" t="n">
        <v>90</v>
      </c>
      <c r="C671" t="inlineStr">
        <is>
          <t xml:space="preserve">CONCLUIDO	</t>
        </is>
      </c>
      <c r="D671" t="n">
        <v>1.7761</v>
      </c>
      <c r="E671" t="n">
        <v>56.3</v>
      </c>
      <c r="F671" t="n">
        <v>53.14</v>
      </c>
      <c r="G671" t="n">
        <v>151.82</v>
      </c>
      <c r="H671" t="n">
        <v>1.9</v>
      </c>
      <c r="I671" t="n">
        <v>21</v>
      </c>
      <c r="J671" t="n">
        <v>209.85</v>
      </c>
      <c r="K671" t="n">
        <v>52.44</v>
      </c>
      <c r="L671" t="n">
        <v>22.5</v>
      </c>
      <c r="M671" t="n">
        <v>19</v>
      </c>
      <c r="N671" t="n">
        <v>44.91</v>
      </c>
      <c r="O671" t="n">
        <v>26115.34</v>
      </c>
      <c r="P671" t="n">
        <v>616.6900000000001</v>
      </c>
      <c r="Q671" t="n">
        <v>1367.23</v>
      </c>
      <c r="R671" t="n">
        <v>124.73</v>
      </c>
      <c r="S671" t="n">
        <v>104.26</v>
      </c>
      <c r="T671" t="n">
        <v>9315.33</v>
      </c>
      <c r="U671" t="n">
        <v>0.84</v>
      </c>
      <c r="V671" t="n">
        <v>0.9</v>
      </c>
      <c r="W671" t="n">
        <v>20.68</v>
      </c>
      <c r="X671" t="n">
        <v>0.5600000000000001</v>
      </c>
      <c r="Y671" t="n">
        <v>1</v>
      </c>
      <c r="Z671" t="n">
        <v>10</v>
      </c>
    </row>
    <row r="672">
      <c r="A672" t="n">
        <v>87</v>
      </c>
      <c r="B672" t="n">
        <v>90</v>
      </c>
      <c r="C672" t="inlineStr">
        <is>
          <t xml:space="preserve">CONCLUIDO	</t>
        </is>
      </c>
      <c r="D672" t="n">
        <v>1.7758</v>
      </c>
      <c r="E672" t="n">
        <v>56.31</v>
      </c>
      <c r="F672" t="n">
        <v>53.15</v>
      </c>
      <c r="G672" t="n">
        <v>151.85</v>
      </c>
      <c r="H672" t="n">
        <v>1.92</v>
      </c>
      <c r="I672" t="n">
        <v>21</v>
      </c>
      <c r="J672" t="n">
        <v>210.25</v>
      </c>
      <c r="K672" t="n">
        <v>52.44</v>
      </c>
      <c r="L672" t="n">
        <v>22.75</v>
      </c>
      <c r="M672" t="n">
        <v>19</v>
      </c>
      <c r="N672" t="n">
        <v>45.06</v>
      </c>
      <c r="O672" t="n">
        <v>26164.91</v>
      </c>
      <c r="P672" t="n">
        <v>614.39</v>
      </c>
      <c r="Q672" t="n">
        <v>1367.2</v>
      </c>
      <c r="R672" t="n">
        <v>125.22</v>
      </c>
      <c r="S672" t="n">
        <v>104.26</v>
      </c>
      <c r="T672" t="n">
        <v>9561.719999999999</v>
      </c>
      <c r="U672" t="n">
        <v>0.83</v>
      </c>
      <c r="V672" t="n">
        <v>0.9</v>
      </c>
      <c r="W672" t="n">
        <v>20.68</v>
      </c>
      <c r="X672" t="n">
        <v>0.57</v>
      </c>
      <c r="Y672" t="n">
        <v>1</v>
      </c>
      <c r="Z672" t="n">
        <v>10</v>
      </c>
    </row>
    <row r="673">
      <c r="A673" t="n">
        <v>88</v>
      </c>
      <c r="B673" t="n">
        <v>90</v>
      </c>
      <c r="C673" t="inlineStr">
        <is>
          <t xml:space="preserve">CONCLUIDO	</t>
        </is>
      </c>
      <c r="D673" t="n">
        <v>1.778</v>
      </c>
      <c r="E673" t="n">
        <v>56.24</v>
      </c>
      <c r="F673" t="n">
        <v>53.11</v>
      </c>
      <c r="G673" t="n">
        <v>159.34</v>
      </c>
      <c r="H673" t="n">
        <v>1.94</v>
      </c>
      <c r="I673" t="n">
        <v>20</v>
      </c>
      <c r="J673" t="n">
        <v>210.65</v>
      </c>
      <c r="K673" t="n">
        <v>52.44</v>
      </c>
      <c r="L673" t="n">
        <v>23</v>
      </c>
      <c r="M673" t="n">
        <v>18</v>
      </c>
      <c r="N673" t="n">
        <v>45.21</v>
      </c>
      <c r="O673" t="n">
        <v>26214.54</v>
      </c>
      <c r="P673" t="n">
        <v>610.73</v>
      </c>
      <c r="Q673" t="n">
        <v>1367.28</v>
      </c>
      <c r="R673" t="n">
        <v>123.92</v>
      </c>
      <c r="S673" t="n">
        <v>104.26</v>
      </c>
      <c r="T673" t="n">
        <v>8916.780000000001</v>
      </c>
      <c r="U673" t="n">
        <v>0.84</v>
      </c>
      <c r="V673" t="n">
        <v>0.9</v>
      </c>
      <c r="W673" t="n">
        <v>20.68</v>
      </c>
      <c r="X673" t="n">
        <v>0.54</v>
      </c>
      <c r="Y673" t="n">
        <v>1</v>
      </c>
      <c r="Z673" t="n">
        <v>10</v>
      </c>
    </row>
    <row r="674">
      <c r="A674" t="n">
        <v>89</v>
      </c>
      <c r="B674" t="n">
        <v>90</v>
      </c>
      <c r="C674" t="inlineStr">
        <is>
          <t xml:space="preserve">CONCLUIDO	</t>
        </is>
      </c>
      <c r="D674" t="n">
        <v>1.7779</v>
      </c>
      <c r="E674" t="n">
        <v>56.25</v>
      </c>
      <c r="F674" t="n">
        <v>53.11</v>
      </c>
      <c r="G674" t="n">
        <v>159.34</v>
      </c>
      <c r="H674" t="n">
        <v>1.96</v>
      </c>
      <c r="I674" t="n">
        <v>20</v>
      </c>
      <c r="J674" t="n">
        <v>211.05</v>
      </c>
      <c r="K674" t="n">
        <v>52.44</v>
      </c>
      <c r="L674" t="n">
        <v>23.25</v>
      </c>
      <c r="M674" t="n">
        <v>18</v>
      </c>
      <c r="N674" t="n">
        <v>45.36</v>
      </c>
      <c r="O674" t="n">
        <v>26264.21</v>
      </c>
      <c r="P674" t="n">
        <v>612.62</v>
      </c>
      <c r="Q674" t="n">
        <v>1367.18</v>
      </c>
      <c r="R674" t="n">
        <v>123.84</v>
      </c>
      <c r="S674" t="n">
        <v>104.26</v>
      </c>
      <c r="T674" t="n">
        <v>8877.129999999999</v>
      </c>
      <c r="U674" t="n">
        <v>0.84</v>
      </c>
      <c r="V674" t="n">
        <v>0.9</v>
      </c>
      <c r="W674" t="n">
        <v>20.68</v>
      </c>
      <c r="X674" t="n">
        <v>0.54</v>
      </c>
      <c r="Y674" t="n">
        <v>1</v>
      </c>
      <c r="Z674" t="n">
        <v>10</v>
      </c>
    </row>
    <row r="675">
      <c r="A675" t="n">
        <v>90</v>
      </c>
      <c r="B675" t="n">
        <v>90</v>
      </c>
      <c r="C675" t="inlineStr">
        <is>
          <t xml:space="preserve">CONCLUIDO	</t>
        </is>
      </c>
      <c r="D675" t="n">
        <v>1.7783</v>
      </c>
      <c r="E675" t="n">
        <v>56.23</v>
      </c>
      <c r="F675" t="n">
        <v>53.1</v>
      </c>
      <c r="G675" t="n">
        <v>159.31</v>
      </c>
      <c r="H675" t="n">
        <v>1.97</v>
      </c>
      <c r="I675" t="n">
        <v>20</v>
      </c>
      <c r="J675" t="n">
        <v>211.46</v>
      </c>
      <c r="K675" t="n">
        <v>52.44</v>
      </c>
      <c r="L675" t="n">
        <v>23.5</v>
      </c>
      <c r="M675" t="n">
        <v>18</v>
      </c>
      <c r="N675" t="n">
        <v>45.52</v>
      </c>
      <c r="O675" t="n">
        <v>26313.94</v>
      </c>
      <c r="P675" t="n">
        <v>613.6900000000001</v>
      </c>
      <c r="Q675" t="n">
        <v>1367.18</v>
      </c>
      <c r="R675" t="n">
        <v>123.5</v>
      </c>
      <c r="S675" t="n">
        <v>104.26</v>
      </c>
      <c r="T675" t="n">
        <v>8707.219999999999</v>
      </c>
      <c r="U675" t="n">
        <v>0.84</v>
      </c>
      <c r="V675" t="n">
        <v>0.9</v>
      </c>
      <c r="W675" t="n">
        <v>20.68</v>
      </c>
      <c r="X675" t="n">
        <v>0.53</v>
      </c>
      <c r="Y675" t="n">
        <v>1</v>
      </c>
      <c r="Z675" t="n">
        <v>10</v>
      </c>
    </row>
    <row r="676">
      <c r="A676" t="n">
        <v>91</v>
      </c>
      <c r="B676" t="n">
        <v>90</v>
      </c>
      <c r="C676" t="inlineStr">
        <is>
          <t xml:space="preserve">CONCLUIDO	</t>
        </is>
      </c>
      <c r="D676" t="n">
        <v>1.7777</v>
      </c>
      <c r="E676" t="n">
        <v>56.25</v>
      </c>
      <c r="F676" t="n">
        <v>53.12</v>
      </c>
      <c r="G676" t="n">
        <v>159.36</v>
      </c>
      <c r="H676" t="n">
        <v>1.99</v>
      </c>
      <c r="I676" t="n">
        <v>20</v>
      </c>
      <c r="J676" t="n">
        <v>211.86</v>
      </c>
      <c r="K676" t="n">
        <v>52.44</v>
      </c>
      <c r="L676" t="n">
        <v>23.75</v>
      </c>
      <c r="M676" t="n">
        <v>18</v>
      </c>
      <c r="N676" t="n">
        <v>45.67</v>
      </c>
      <c r="O676" t="n">
        <v>26363.73</v>
      </c>
      <c r="P676" t="n">
        <v>612.26</v>
      </c>
      <c r="Q676" t="n">
        <v>1367.23</v>
      </c>
      <c r="R676" t="n">
        <v>124.22</v>
      </c>
      <c r="S676" t="n">
        <v>104.26</v>
      </c>
      <c r="T676" t="n">
        <v>9067.959999999999</v>
      </c>
      <c r="U676" t="n">
        <v>0.84</v>
      </c>
      <c r="V676" t="n">
        <v>0.9</v>
      </c>
      <c r="W676" t="n">
        <v>20.68</v>
      </c>
      <c r="X676" t="n">
        <v>0.54</v>
      </c>
      <c r="Y676" t="n">
        <v>1</v>
      </c>
      <c r="Z676" t="n">
        <v>10</v>
      </c>
    </row>
    <row r="677">
      <c r="A677" t="n">
        <v>92</v>
      </c>
      <c r="B677" t="n">
        <v>90</v>
      </c>
      <c r="C677" t="inlineStr">
        <is>
          <t xml:space="preserve">CONCLUIDO	</t>
        </is>
      </c>
      <c r="D677" t="n">
        <v>1.7772</v>
      </c>
      <c r="E677" t="n">
        <v>56.27</v>
      </c>
      <c r="F677" t="n">
        <v>53.14</v>
      </c>
      <c r="G677" t="n">
        <v>159.41</v>
      </c>
      <c r="H677" t="n">
        <v>2.01</v>
      </c>
      <c r="I677" t="n">
        <v>20</v>
      </c>
      <c r="J677" t="n">
        <v>212.27</v>
      </c>
      <c r="K677" t="n">
        <v>52.44</v>
      </c>
      <c r="L677" t="n">
        <v>24</v>
      </c>
      <c r="M677" t="n">
        <v>18</v>
      </c>
      <c r="N677" t="n">
        <v>45.82</v>
      </c>
      <c r="O677" t="n">
        <v>26413.56</v>
      </c>
      <c r="P677" t="n">
        <v>607.39</v>
      </c>
      <c r="Q677" t="n">
        <v>1367.19</v>
      </c>
      <c r="R677" t="n">
        <v>124.57</v>
      </c>
      <c r="S677" t="n">
        <v>104.26</v>
      </c>
      <c r="T677" t="n">
        <v>9243.450000000001</v>
      </c>
      <c r="U677" t="n">
        <v>0.84</v>
      </c>
      <c r="V677" t="n">
        <v>0.9</v>
      </c>
      <c r="W677" t="n">
        <v>20.68</v>
      </c>
      <c r="X677" t="n">
        <v>0.5600000000000001</v>
      </c>
      <c r="Y677" t="n">
        <v>1</v>
      </c>
      <c r="Z677" t="n">
        <v>10</v>
      </c>
    </row>
    <row r="678">
      <c r="A678" t="n">
        <v>93</v>
      </c>
      <c r="B678" t="n">
        <v>90</v>
      </c>
      <c r="C678" t="inlineStr">
        <is>
          <t xml:space="preserve">CONCLUIDO	</t>
        </is>
      </c>
      <c r="D678" t="n">
        <v>1.7797</v>
      </c>
      <c r="E678" t="n">
        <v>56.19</v>
      </c>
      <c r="F678" t="n">
        <v>53.09</v>
      </c>
      <c r="G678" t="n">
        <v>167.66</v>
      </c>
      <c r="H678" t="n">
        <v>2.03</v>
      </c>
      <c r="I678" t="n">
        <v>19</v>
      </c>
      <c r="J678" t="n">
        <v>212.67</v>
      </c>
      <c r="K678" t="n">
        <v>52.44</v>
      </c>
      <c r="L678" t="n">
        <v>24.25</v>
      </c>
      <c r="M678" t="n">
        <v>17</v>
      </c>
      <c r="N678" t="n">
        <v>45.98</v>
      </c>
      <c r="O678" t="n">
        <v>26463.45</v>
      </c>
      <c r="P678" t="n">
        <v>606.45</v>
      </c>
      <c r="Q678" t="n">
        <v>1367.24</v>
      </c>
      <c r="R678" t="n">
        <v>123.14</v>
      </c>
      <c r="S678" t="n">
        <v>104.26</v>
      </c>
      <c r="T678" t="n">
        <v>8531.950000000001</v>
      </c>
      <c r="U678" t="n">
        <v>0.85</v>
      </c>
      <c r="V678" t="n">
        <v>0.9</v>
      </c>
      <c r="W678" t="n">
        <v>20.68</v>
      </c>
      <c r="X678" t="n">
        <v>0.52</v>
      </c>
      <c r="Y678" t="n">
        <v>1</v>
      </c>
      <c r="Z678" t="n">
        <v>10</v>
      </c>
    </row>
    <row r="679">
      <c r="A679" t="n">
        <v>94</v>
      </c>
      <c r="B679" t="n">
        <v>90</v>
      </c>
      <c r="C679" t="inlineStr">
        <is>
          <t xml:space="preserve">CONCLUIDO	</t>
        </is>
      </c>
      <c r="D679" t="n">
        <v>1.7795</v>
      </c>
      <c r="E679" t="n">
        <v>56.2</v>
      </c>
      <c r="F679" t="n">
        <v>53.1</v>
      </c>
      <c r="G679" t="n">
        <v>167.69</v>
      </c>
      <c r="H679" t="n">
        <v>2.04</v>
      </c>
      <c r="I679" t="n">
        <v>19</v>
      </c>
      <c r="J679" t="n">
        <v>213.08</v>
      </c>
      <c r="K679" t="n">
        <v>52.44</v>
      </c>
      <c r="L679" t="n">
        <v>24.5</v>
      </c>
      <c r="M679" t="n">
        <v>17</v>
      </c>
      <c r="N679" t="n">
        <v>46.13</v>
      </c>
      <c r="O679" t="n">
        <v>26513.39</v>
      </c>
      <c r="P679" t="n">
        <v>606.08</v>
      </c>
      <c r="Q679" t="n">
        <v>1367.2</v>
      </c>
      <c r="R679" t="n">
        <v>123.64</v>
      </c>
      <c r="S679" t="n">
        <v>104.26</v>
      </c>
      <c r="T679" t="n">
        <v>8779.02</v>
      </c>
      <c r="U679" t="n">
        <v>0.84</v>
      </c>
      <c r="V679" t="n">
        <v>0.9</v>
      </c>
      <c r="W679" t="n">
        <v>20.67</v>
      </c>
      <c r="X679" t="n">
        <v>0.52</v>
      </c>
      <c r="Y679" t="n">
        <v>1</v>
      </c>
      <c r="Z679" t="n">
        <v>10</v>
      </c>
    </row>
    <row r="680">
      <c r="A680" t="n">
        <v>95</v>
      </c>
      <c r="B680" t="n">
        <v>90</v>
      </c>
      <c r="C680" t="inlineStr">
        <is>
          <t xml:space="preserve">CONCLUIDO	</t>
        </is>
      </c>
      <c r="D680" t="n">
        <v>1.7797</v>
      </c>
      <c r="E680" t="n">
        <v>56.19</v>
      </c>
      <c r="F680" t="n">
        <v>53.09</v>
      </c>
      <c r="G680" t="n">
        <v>167.66</v>
      </c>
      <c r="H680" t="n">
        <v>2.06</v>
      </c>
      <c r="I680" t="n">
        <v>19</v>
      </c>
      <c r="J680" t="n">
        <v>213.48</v>
      </c>
      <c r="K680" t="n">
        <v>52.44</v>
      </c>
      <c r="L680" t="n">
        <v>24.75</v>
      </c>
      <c r="M680" t="n">
        <v>17</v>
      </c>
      <c r="N680" t="n">
        <v>46.29</v>
      </c>
      <c r="O680" t="n">
        <v>26563.39</v>
      </c>
      <c r="P680" t="n">
        <v>604.83</v>
      </c>
      <c r="Q680" t="n">
        <v>1367.23</v>
      </c>
      <c r="R680" t="n">
        <v>123.17</v>
      </c>
      <c r="S680" t="n">
        <v>104.26</v>
      </c>
      <c r="T680" t="n">
        <v>8545.76</v>
      </c>
      <c r="U680" t="n">
        <v>0.85</v>
      </c>
      <c r="V680" t="n">
        <v>0.9</v>
      </c>
      <c r="W680" t="n">
        <v>20.68</v>
      </c>
      <c r="X680" t="n">
        <v>0.52</v>
      </c>
      <c r="Y680" t="n">
        <v>1</v>
      </c>
      <c r="Z680" t="n">
        <v>10</v>
      </c>
    </row>
    <row r="681">
      <c r="A681" t="n">
        <v>96</v>
      </c>
      <c r="B681" t="n">
        <v>90</v>
      </c>
      <c r="C681" t="inlineStr">
        <is>
          <t xml:space="preserve">CONCLUIDO	</t>
        </is>
      </c>
      <c r="D681" t="n">
        <v>1.78</v>
      </c>
      <c r="E681" t="n">
        <v>56.18</v>
      </c>
      <c r="F681" t="n">
        <v>53.08</v>
      </c>
      <c r="G681" t="n">
        <v>167.64</v>
      </c>
      <c r="H681" t="n">
        <v>2.08</v>
      </c>
      <c r="I681" t="n">
        <v>19</v>
      </c>
      <c r="J681" t="n">
        <v>213.89</v>
      </c>
      <c r="K681" t="n">
        <v>52.44</v>
      </c>
      <c r="L681" t="n">
        <v>25</v>
      </c>
      <c r="M681" t="n">
        <v>17</v>
      </c>
      <c r="N681" t="n">
        <v>46.44</v>
      </c>
      <c r="O681" t="n">
        <v>26613.43</v>
      </c>
      <c r="P681" t="n">
        <v>602.3200000000001</v>
      </c>
      <c r="Q681" t="n">
        <v>1367.23</v>
      </c>
      <c r="R681" t="n">
        <v>123.19</v>
      </c>
      <c r="S681" t="n">
        <v>104.26</v>
      </c>
      <c r="T681" t="n">
        <v>8553.860000000001</v>
      </c>
      <c r="U681" t="n">
        <v>0.85</v>
      </c>
      <c r="V681" t="n">
        <v>0.9</v>
      </c>
      <c r="W681" t="n">
        <v>20.67</v>
      </c>
      <c r="X681" t="n">
        <v>0.51</v>
      </c>
      <c r="Y681" t="n">
        <v>1</v>
      </c>
      <c r="Z681" t="n">
        <v>10</v>
      </c>
    </row>
    <row r="682">
      <c r="A682" t="n">
        <v>97</v>
      </c>
      <c r="B682" t="n">
        <v>90</v>
      </c>
      <c r="C682" t="inlineStr">
        <is>
          <t xml:space="preserve">CONCLUIDO	</t>
        </is>
      </c>
      <c r="D682" t="n">
        <v>1.7797</v>
      </c>
      <c r="E682" t="n">
        <v>56.19</v>
      </c>
      <c r="F682" t="n">
        <v>53.09</v>
      </c>
      <c r="G682" t="n">
        <v>167.66</v>
      </c>
      <c r="H682" t="n">
        <v>2.09</v>
      </c>
      <c r="I682" t="n">
        <v>19</v>
      </c>
      <c r="J682" t="n">
        <v>214.29</v>
      </c>
      <c r="K682" t="n">
        <v>52.44</v>
      </c>
      <c r="L682" t="n">
        <v>25.25</v>
      </c>
      <c r="M682" t="n">
        <v>17</v>
      </c>
      <c r="N682" t="n">
        <v>46.6</v>
      </c>
      <c r="O682" t="n">
        <v>26663.54</v>
      </c>
      <c r="P682" t="n">
        <v>601.02</v>
      </c>
      <c r="Q682" t="n">
        <v>1367.23</v>
      </c>
      <c r="R682" t="n">
        <v>123.05</v>
      </c>
      <c r="S682" t="n">
        <v>104.26</v>
      </c>
      <c r="T682" t="n">
        <v>8487.799999999999</v>
      </c>
      <c r="U682" t="n">
        <v>0.85</v>
      </c>
      <c r="V682" t="n">
        <v>0.9</v>
      </c>
      <c r="W682" t="n">
        <v>20.68</v>
      </c>
      <c r="X682" t="n">
        <v>0.52</v>
      </c>
      <c r="Y682" t="n">
        <v>1</v>
      </c>
      <c r="Z682" t="n">
        <v>10</v>
      </c>
    </row>
    <row r="683">
      <c r="A683" t="n">
        <v>98</v>
      </c>
      <c r="B683" t="n">
        <v>90</v>
      </c>
      <c r="C683" t="inlineStr">
        <is>
          <t xml:space="preserve">CONCLUIDO	</t>
        </is>
      </c>
      <c r="D683" t="n">
        <v>1.7817</v>
      </c>
      <c r="E683" t="n">
        <v>56.13</v>
      </c>
      <c r="F683" t="n">
        <v>53.07</v>
      </c>
      <c r="G683" t="n">
        <v>176.89</v>
      </c>
      <c r="H683" t="n">
        <v>2.11</v>
      </c>
      <c r="I683" t="n">
        <v>18</v>
      </c>
      <c r="J683" t="n">
        <v>214.7</v>
      </c>
      <c r="K683" t="n">
        <v>52.44</v>
      </c>
      <c r="L683" t="n">
        <v>25.5</v>
      </c>
      <c r="M683" t="n">
        <v>16</v>
      </c>
      <c r="N683" t="n">
        <v>46.76</v>
      </c>
      <c r="O683" t="n">
        <v>26713.69</v>
      </c>
      <c r="P683" t="n">
        <v>600.83</v>
      </c>
      <c r="Q683" t="n">
        <v>1367.18</v>
      </c>
      <c r="R683" t="n">
        <v>122.51</v>
      </c>
      <c r="S683" t="n">
        <v>104.26</v>
      </c>
      <c r="T683" t="n">
        <v>8219.719999999999</v>
      </c>
      <c r="U683" t="n">
        <v>0.85</v>
      </c>
      <c r="V683" t="n">
        <v>0.9</v>
      </c>
      <c r="W683" t="n">
        <v>20.67</v>
      </c>
      <c r="X683" t="n">
        <v>0.49</v>
      </c>
      <c r="Y683" t="n">
        <v>1</v>
      </c>
      <c r="Z683" t="n">
        <v>10</v>
      </c>
    </row>
    <row r="684">
      <c r="A684" t="n">
        <v>99</v>
      </c>
      <c r="B684" t="n">
        <v>90</v>
      </c>
      <c r="C684" t="inlineStr">
        <is>
          <t xml:space="preserve">CONCLUIDO	</t>
        </is>
      </c>
      <c r="D684" t="n">
        <v>1.7816</v>
      </c>
      <c r="E684" t="n">
        <v>56.13</v>
      </c>
      <c r="F684" t="n">
        <v>53.07</v>
      </c>
      <c r="G684" t="n">
        <v>176.9</v>
      </c>
      <c r="H684" t="n">
        <v>2.13</v>
      </c>
      <c r="I684" t="n">
        <v>18</v>
      </c>
      <c r="J684" t="n">
        <v>215.11</v>
      </c>
      <c r="K684" t="n">
        <v>52.44</v>
      </c>
      <c r="L684" t="n">
        <v>25.75</v>
      </c>
      <c r="M684" t="n">
        <v>15</v>
      </c>
      <c r="N684" t="n">
        <v>46.91</v>
      </c>
      <c r="O684" t="n">
        <v>26763.9</v>
      </c>
      <c r="P684" t="n">
        <v>600.09</v>
      </c>
      <c r="Q684" t="n">
        <v>1367.2</v>
      </c>
      <c r="R684" t="n">
        <v>122.73</v>
      </c>
      <c r="S684" t="n">
        <v>104.26</v>
      </c>
      <c r="T684" t="n">
        <v>8328.93</v>
      </c>
      <c r="U684" t="n">
        <v>0.85</v>
      </c>
      <c r="V684" t="n">
        <v>0.9</v>
      </c>
      <c r="W684" t="n">
        <v>20.67</v>
      </c>
      <c r="X684" t="n">
        <v>0.49</v>
      </c>
      <c r="Y684" t="n">
        <v>1</v>
      </c>
      <c r="Z684" t="n">
        <v>10</v>
      </c>
    </row>
    <row r="685">
      <c r="A685" t="n">
        <v>100</v>
      </c>
      <c r="B685" t="n">
        <v>90</v>
      </c>
      <c r="C685" t="inlineStr">
        <is>
          <t xml:space="preserve">CONCLUIDO	</t>
        </is>
      </c>
      <c r="D685" t="n">
        <v>1.7817</v>
      </c>
      <c r="E685" t="n">
        <v>56.13</v>
      </c>
      <c r="F685" t="n">
        <v>53.07</v>
      </c>
      <c r="G685" t="n">
        <v>176.89</v>
      </c>
      <c r="H685" t="n">
        <v>2.14</v>
      </c>
      <c r="I685" t="n">
        <v>18</v>
      </c>
      <c r="J685" t="n">
        <v>215.51</v>
      </c>
      <c r="K685" t="n">
        <v>52.44</v>
      </c>
      <c r="L685" t="n">
        <v>26</v>
      </c>
      <c r="M685" t="n">
        <v>14</v>
      </c>
      <c r="N685" t="n">
        <v>47.07</v>
      </c>
      <c r="O685" t="n">
        <v>26814.17</v>
      </c>
      <c r="P685" t="n">
        <v>600.0599999999999</v>
      </c>
      <c r="Q685" t="n">
        <v>1367.2</v>
      </c>
      <c r="R685" t="n">
        <v>122.44</v>
      </c>
      <c r="S685" t="n">
        <v>104.26</v>
      </c>
      <c r="T685" t="n">
        <v>8183.9</v>
      </c>
      <c r="U685" t="n">
        <v>0.85</v>
      </c>
      <c r="V685" t="n">
        <v>0.9</v>
      </c>
      <c r="W685" t="n">
        <v>20.67</v>
      </c>
      <c r="X685" t="n">
        <v>0.49</v>
      </c>
      <c r="Y685" t="n">
        <v>1</v>
      </c>
      <c r="Z685" t="n">
        <v>10</v>
      </c>
    </row>
    <row r="686">
      <c r="A686" t="n">
        <v>101</v>
      </c>
      <c r="B686" t="n">
        <v>90</v>
      </c>
      <c r="C686" t="inlineStr">
        <is>
          <t xml:space="preserve">CONCLUIDO	</t>
        </is>
      </c>
      <c r="D686" t="n">
        <v>1.7818</v>
      </c>
      <c r="E686" t="n">
        <v>56.12</v>
      </c>
      <c r="F686" t="n">
        <v>53.06</v>
      </c>
      <c r="G686" t="n">
        <v>176.87</v>
      </c>
      <c r="H686" t="n">
        <v>2.16</v>
      </c>
      <c r="I686" t="n">
        <v>18</v>
      </c>
      <c r="J686" t="n">
        <v>215.92</v>
      </c>
      <c r="K686" t="n">
        <v>52.44</v>
      </c>
      <c r="L686" t="n">
        <v>26.25</v>
      </c>
      <c r="M686" t="n">
        <v>16</v>
      </c>
      <c r="N686" t="n">
        <v>47.23</v>
      </c>
      <c r="O686" t="n">
        <v>26864.49</v>
      </c>
      <c r="P686" t="n">
        <v>597.14</v>
      </c>
      <c r="Q686" t="n">
        <v>1367.2</v>
      </c>
      <c r="R686" t="n">
        <v>122.32</v>
      </c>
      <c r="S686" t="n">
        <v>104.26</v>
      </c>
      <c r="T686" t="n">
        <v>8125.86</v>
      </c>
      <c r="U686" t="n">
        <v>0.85</v>
      </c>
      <c r="V686" t="n">
        <v>0.9</v>
      </c>
      <c r="W686" t="n">
        <v>20.67</v>
      </c>
      <c r="X686" t="n">
        <v>0.49</v>
      </c>
      <c r="Y686" t="n">
        <v>1</v>
      </c>
      <c r="Z686" t="n">
        <v>10</v>
      </c>
    </row>
    <row r="687">
      <c r="A687" t="n">
        <v>102</v>
      </c>
      <c r="B687" t="n">
        <v>90</v>
      </c>
      <c r="C687" t="inlineStr">
        <is>
          <t xml:space="preserve">CONCLUIDO	</t>
        </is>
      </c>
      <c r="D687" t="n">
        <v>1.7813</v>
      </c>
      <c r="E687" t="n">
        <v>56.14</v>
      </c>
      <c r="F687" t="n">
        <v>53.08</v>
      </c>
      <c r="G687" t="n">
        <v>176.93</v>
      </c>
      <c r="H687" t="n">
        <v>2.18</v>
      </c>
      <c r="I687" t="n">
        <v>18</v>
      </c>
      <c r="J687" t="n">
        <v>216.33</v>
      </c>
      <c r="K687" t="n">
        <v>52.44</v>
      </c>
      <c r="L687" t="n">
        <v>26.5</v>
      </c>
      <c r="M687" t="n">
        <v>16</v>
      </c>
      <c r="N687" t="n">
        <v>47.39</v>
      </c>
      <c r="O687" t="n">
        <v>26914.86</v>
      </c>
      <c r="P687" t="n">
        <v>595.23</v>
      </c>
      <c r="Q687" t="n">
        <v>1367.23</v>
      </c>
      <c r="R687" t="n">
        <v>122.87</v>
      </c>
      <c r="S687" t="n">
        <v>104.26</v>
      </c>
      <c r="T687" t="n">
        <v>8402.639999999999</v>
      </c>
      <c r="U687" t="n">
        <v>0.85</v>
      </c>
      <c r="V687" t="n">
        <v>0.9</v>
      </c>
      <c r="W687" t="n">
        <v>20.67</v>
      </c>
      <c r="X687" t="n">
        <v>0.5</v>
      </c>
      <c r="Y687" t="n">
        <v>1</v>
      </c>
      <c r="Z687" t="n">
        <v>10</v>
      </c>
    </row>
    <row r="688">
      <c r="A688" t="n">
        <v>103</v>
      </c>
      <c r="B688" t="n">
        <v>90</v>
      </c>
      <c r="C688" t="inlineStr">
        <is>
          <t xml:space="preserve">CONCLUIDO	</t>
        </is>
      </c>
      <c r="D688" t="n">
        <v>1.7839</v>
      </c>
      <c r="E688" t="n">
        <v>56.06</v>
      </c>
      <c r="F688" t="n">
        <v>53.03</v>
      </c>
      <c r="G688" t="n">
        <v>187.17</v>
      </c>
      <c r="H688" t="n">
        <v>2.19</v>
      </c>
      <c r="I688" t="n">
        <v>17</v>
      </c>
      <c r="J688" t="n">
        <v>216.74</v>
      </c>
      <c r="K688" t="n">
        <v>52.44</v>
      </c>
      <c r="L688" t="n">
        <v>26.75</v>
      </c>
      <c r="M688" t="n">
        <v>15</v>
      </c>
      <c r="N688" t="n">
        <v>47.55</v>
      </c>
      <c r="O688" t="n">
        <v>26965.29</v>
      </c>
      <c r="P688" t="n">
        <v>593.42</v>
      </c>
      <c r="Q688" t="n">
        <v>1367.19</v>
      </c>
      <c r="R688" t="n">
        <v>121.49</v>
      </c>
      <c r="S688" t="n">
        <v>104.26</v>
      </c>
      <c r="T688" t="n">
        <v>7716.82</v>
      </c>
      <c r="U688" t="n">
        <v>0.86</v>
      </c>
      <c r="V688" t="n">
        <v>0.9</v>
      </c>
      <c r="W688" t="n">
        <v>20.67</v>
      </c>
      <c r="X688" t="n">
        <v>0.46</v>
      </c>
      <c r="Y688" t="n">
        <v>1</v>
      </c>
      <c r="Z688" t="n">
        <v>10</v>
      </c>
    </row>
    <row r="689">
      <c r="A689" t="n">
        <v>104</v>
      </c>
      <c r="B689" t="n">
        <v>90</v>
      </c>
      <c r="C689" t="inlineStr">
        <is>
          <t xml:space="preserve">CONCLUIDO	</t>
        </is>
      </c>
      <c r="D689" t="n">
        <v>1.7837</v>
      </c>
      <c r="E689" t="n">
        <v>56.06</v>
      </c>
      <c r="F689" t="n">
        <v>53.04</v>
      </c>
      <c r="G689" t="n">
        <v>187.19</v>
      </c>
      <c r="H689" t="n">
        <v>2.21</v>
      </c>
      <c r="I689" t="n">
        <v>17</v>
      </c>
      <c r="J689" t="n">
        <v>217.15</v>
      </c>
      <c r="K689" t="n">
        <v>52.44</v>
      </c>
      <c r="L689" t="n">
        <v>27</v>
      </c>
      <c r="M689" t="n">
        <v>11</v>
      </c>
      <c r="N689" t="n">
        <v>47.71</v>
      </c>
      <c r="O689" t="n">
        <v>27015.77</v>
      </c>
      <c r="P689" t="n">
        <v>593.6799999999999</v>
      </c>
      <c r="Q689" t="n">
        <v>1367.22</v>
      </c>
      <c r="R689" t="n">
        <v>121.25</v>
      </c>
      <c r="S689" t="n">
        <v>104.26</v>
      </c>
      <c r="T689" t="n">
        <v>7594.28</v>
      </c>
      <c r="U689" t="n">
        <v>0.86</v>
      </c>
      <c r="V689" t="n">
        <v>0.9</v>
      </c>
      <c r="W689" t="n">
        <v>20.68</v>
      </c>
      <c r="X689" t="n">
        <v>0.46</v>
      </c>
      <c r="Y689" t="n">
        <v>1</v>
      </c>
      <c r="Z689" t="n">
        <v>10</v>
      </c>
    </row>
    <row r="690">
      <c r="A690" t="n">
        <v>105</v>
      </c>
      <c r="B690" t="n">
        <v>90</v>
      </c>
      <c r="C690" t="inlineStr">
        <is>
          <t xml:space="preserve">CONCLUIDO	</t>
        </is>
      </c>
      <c r="D690" t="n">
        <v>1.784</v>
      </c>
      <c r="E690" t="n">
        <v>56.05</v>
      </c>
      <c r="F690" t="n">
        <v>53.03</v>
      </c>
      <c r="G690" t="n">
        <v>187.16</v>
      </c>
      <c r="H690" t="n">
        <v>2.23</v>
      </c>
      <c r="I690" t="n">
        <v>17</v>
      </c>
      <c r="J690" t="n">
        <v>217.56</v>
      </c>
      <c r="K690" t="n">
        <v>52.44</v>
      </c>
      <c r="L690" t="n">
        <v>27.25</v>
      </c>
      <c r="M690" t="n">
        <v>10</v>
      </c>
      <c r="N690" t="n">
        <v>47.87</v>
      </c>
      <c r="O690" t="n">
        <v>27066.31</v>
      </c>
      <c r="P690" t="n">
        <v>593.99</v>
      </c>
      <c r="Q690" t="n">
        <v>1367.16</v>
      </c>
      <c r="R690" t="n">
        <v>120.91</v>
      </c>
      <c r="S690" t="n">
        <v>104.26</v>
      </c>
      <c r="T690" t="n">
        <v>7425.35</v>
      </c>
      <c r="U690" t="n">
        <v>0.86</v>
      </c>
      <c r="V690" t="n">
        <v>0.9</v>
      </c>
      <c r="W690" t="n">
        <v>20.68</v>
      </c>
      <c r="X690" t="n">
        <v>0.45</v>
      </c>
      <c r="Y690" t="n">
        <v>1</v>
      </c>
      <c r="Z690" t="n">
        <v>10</v>
      </c>
    </row>
    <row r="691">
      <c r="A691" t="n">
        <v>106</v>
      </c>
      <c r="B691" t="n">
        <v>90</v>
      </c>
      <c r="C691" t="inlineStr">
        <is>
          <t xml:space="preserve">CONCLUIDO	</t>
        </is>
      </c>
      <c r="D691" t="n">
        <v>1.7834</v>
      </c>
      <c r="E691" t="n">
        <v>56.07</v>
      </c>
      <c r="F691" t="n">
        <v>53.05</v>
      </c>
      <c r="G691" t="n">
        <v>187.22</v>
      </c>
      <c r="H691" t="n">
        <v>2.24</v>
      </c>
      <c r="I691" t="n">
        <v>17</v>
      </c>
      <c r="J691" t="n">
        <v>217.97</v>
      </c>
      <c r="K691" t="n">
        <v>52.44</v>
      </c>
      <c r="L691" t="n">
        <v>27.5</v>
      </c>
      <c r="M691" t="n">
        <v>9</v>
      </c>
      <c r="N691" t="n">
        <v>48.03</v>
      </c>
      <c r="O691" t="n">
        <v>27116.91</v>
      </c>
      <c r="P691" t="n">
        <v>593.85</v>
      </c>
      <c r="Q691" t="n">
        <v>1367.26</v>
      </c>
      <c r="R691" t="n">
        <v>121.43</v>
      </c>
      <c r="S691" t="n">
        <v>104.26</v>
      </c>
      <c r="T691" t="n">
        <v>7684.64</v>
      </c>
      <c r="U691" t="n">
        <v>0.86</v>
      </c>
      <c r="V691" t="n">
        <v>0.9</v>
      </c>
      <c r="W691" t="n">
        <v>20.68</v>
      </c>
      <c r="X691" t="n">
        <v>0.47</v>
      </c>
      <c r="Y691" t="n">
        <v>1</v>
      </c>
      <c r="Z691" t="n">
        <v>10</v>
      </c>
    </row>
    <row r="692">
      <c r="A692" t="n">
        <v>107</v>
      </c>
      <c r="B692" t="n">
        <v>90</v>
      </c>
      <c r="C692" t="inlineStr">
        <is>
          <t xml:space="preserve">CONCLUIDO	</t>
        </is>
      </c>
      <c r="D692" t="n">
        <v>1.7833</v>
      </c>
      <c r="E692" t="n">
        <v>56.08</v>
      </c>
      <c r="F692" t="n">
        <v>53.05</v>
      </c>
      <c r="G692" t="n">
        <v>187.24</v>
      </c>
      <c r="H692" t="n">
        <v>2.26</v>
      </c>
      <c r="I692" t="n">
        <v>17</v>
      </c>
      <c r="J692" t="n">
        <v>218.38</v>
      </c>
      <c r="K692" t="n">
        <v>52.44</v>
      </c>
      <c r="L692" t="n">
        <v>27.75</v>
      </c>
      <c r="M692" t="n">
        <v>7</v>
      </c>
      <c r="N692" t="n">
        <v>48.19</v>
      </c>
      <c r="O692" t="n">
        <v>27167.55</v>
      </c>
      <c r="P692" t="n">
        <v>593.78</v>
      </c>
      <c r="Q692" t="n">
        <v>1367.23</v>
      </c>
      <c r="R692" t="n">
        <v>121.61</v>
      </c>
      <c r="S692" t="n">
        <v>104.26</v>
      </c>
      <c r="T692" t="n">
        <v>7774.47</v>
      </c>
      <c r="U692" t="n">
        <v>0.86</v>
      </c>
      <c r="V692" t="n">
        <v>0.9</v>
      </c>
      <c r="W692" t="n">
        <v>20.68</v>
      </c>
      <c r="X692" t="n">
        <v>0.48</v>
      </c>
      <c r="Y692" t="n">
        <v>1</v>
      </c>
      <c r="Z692" t="n">
        <v>10</v>
      </c>
    </row>
    <row r="693">
      <c r="A693" t="n">
        <v>108</v>
      </c>
      <c r="B693" t="n">
        <v>90</v>
      </c>
      <c r="C693" t="inlineStr">
        <is>
          <t xml:space="preserve">CONCLUIDO	</t>
        </is>
      </c>
      <c r="D693" t="n">
        <v>1.7835</v>
      </c>
      <c r="E693" t="n">
        <v>56.07</v>
      </c>
      <c r="F693" t="n">
        <v>53.05</v>
      </c>
      <c r="G693" t="n">
        <v>187.22</v>
      </c>
      <c r="H693" t="n">
        <v>2.27</v>
      </c>
      <c r="I693" t="n">
        <v>17</v>
      </c>
      <c r="J693" t="n">
        <v>218.79</v>
      </c>
      <c r="K693" t="n">
        <v>52.44</v>
      </c>
      <c r="L693" t="n">
        <v>28</v>
      </c>
      <c r="M693" t="n">
        <v>6</v>
      </c>
      <c r="N693" t="n">
        <v>48.35</v>
      </c>
      <c r="O693" t="n">
        <v>27218.26</v>
      </c>
      <c r="P693" t="n">
        <v>594.2</v>
      </c>
      <c r="Q693" t="n">
        <v>1367.14</v>
      </c>
      <c r="R693" t="n">
        <v>121.5</v>
      </c>
      <c r="S693" t="n">
        <v>104.26</v>
      </c>
      <c r="T693" t="n">
        <v>7721.4</v>
      </c>
      <c r="U693" t="n">
        <v>0.86</v>
      </c>
      <c r="V693" t="n">
        <v>0.9</v>
      </c>
      <c r="W693" t="n">
        <v>20.68</v>
      </c>
      <c r="X693" t="n">
        <v>0.47</v>
      </c>
      <c r="Y693" t="n">
        <v>1</v>
      </c>
      <c r="Z693" t="n">
        <v>10</v>
      </c>
    </row>
    <row r="694">
      <c r="A694" t="n">
        <v>109</v>
      </c>
      <c r="B694" t="n">
        <v>90</v>
      </c>
      <c r="C694" t="inlineStr">
        <is>
          <t xml:space="preserve">CONCLUIDO	</t>
        </is>
      </c>
      <c r="D694" t="n">
        <v>1.7835</v>
      </c>
      <c r="E694" t="n">
        <v>56.07</v>
      </c>
      <c r="F694" t="n">
        <v>53.05</v>
      </c>
      <c r="G694" t="n">
        <v>187.22</v>
      </c>
      <c r="H694" t="n">
        <v>2.29</v>
      </c>
      <c r="I694" t="n">
        <v>17</v>
      </c>
      <c r="J694" t="n">
        <v>219.2</v>
      </c>
      <c r="K694" t="n">
        <v>52.44</v>
      </c>
      <c r="L694" t="n">
        <v>28.25</v>
      </c>
      <c r="M694" t="n">
        <v>5</v>
      </c>
      <c r="N694" t="n">
        <v>48.51</v>
      </c>
      <c r="O694" t="n">
        <v>27269.02</v>
      </c>
      <c r="P694" t="n">
        <v>594.8</v>
      </c>
      <c r="Q694" t="n">
        <v>1367.23</v>
      </c>
      <c r="R694" t="n">
        <v>121.35</v>
      </c>
      <c r="S694" t="n">
        <v>104.26</v>
      </c>
      <c r="T694" t="n">
        <v>7646.85</v>
      </c>
      <c r="U694" t="n">
        <v>0.86</v>
      </c>
      <c r="V694" t="n">
        <v>0.9</v>
      </c>
      <c r="W694" t="n">
        <v>20.68</v>
      </c>
      <c r="X694" t="n">
        <v>0.47</v>
      </c>
      <c r="Y694" t="n">
        <v>1</v>
      </c>
      <c r="Z694" t="n">
        <v>10</v>
      </c>
    </row>
    <row r="695">
      <c r="A695" t="n">
        <v>110</v>
      </c>
      <c r="B695" t="n">
        <v>90</v>
      </c>
      <c r="C695" t="inlineStr">
        <is>
          <t xml:space="preserve">CONCLUIDO	</t>
        </is>
      </c>
      <c r="D695" t="n">
        <v>1.7834</v>
      </c>
      <c r="E695" t="n">
        <v>56.07</v>
      </c>
      <c r="F695" t="n">
        <v>53.05</v>
      </c>
      <c r="G695" t="n">
        <v>187.22</v>
      </c>
      <c r="H695" t="n">
        <v>2.31</v>
      </c>
      <c r="I695" t="n">
        <v>17</v>
      </c>
      <c r="J695" t="n">
        <v>219.61</v>
      </c>
      <c r="K695" t="n">
        <v>52.44</v>
      </c>
      <c r="L695" t="n">
        <v>28.5</v>
      </c>
      <c r="M695" t="n">
        <v>4</v>
      </c>
      <c r="N695" t="n">
        <v>48.67</v>
      </c>
      <c r="O695" t="n">
        <v>27319.84</v>
      </c>
      <c r="P695" t="n">
        <v>594.73</v>
      </c>
      <c r="Q695" t="n">
        <v>1367.2</v>
      </c>
      <c r="R695" t="n">
        <v>121.5</v>
      </c>
      <c r="S695" t="n">
        <v>104.26</v>
      </c>
      <c r="T695" t="n">
        <v>7720.85</v>
      </c>
      <c r="U695" t="n">
        <v>0.86</v>
      </c>
      <c r="V695" t="n">
        <v>0.9</v>
      </c>
      <c r="W695" t="n">
        <v>20.68</v>
      </c>
      <c r="X695" t="n">
        <v>0.47</v>
      </c>
      <c r="Y695" t="n">
        <v>1</v>
      </c>
      <c r="Z695" t="n">
        <v>10</v>
      </c>
    </row>
    <row r="696">
      <c r="A696" t="n">
        <v>111</v>
      </c>
      <c r="B696" t="n">
        <v>90</v>
      </c>
      <c r="C696" t="inlineStr">
        <is>
          <t xml:space="preserve">CONCLUIDO	</t>
        </is>
      </c>
      <c r="D696" t="n">
        <v>1.7834</v>
      </c>
      <c r="E696" t="n">
        <v>56.07</v>
      </c>
      <c r="F696" t="n">
        <v>53.05</v>
      </c>
      <c r="G696" t="n">
        <v>187.23</v>
      </c>
      <c r="H696" t="n">
        <v>2.32</v>
      </c>
      <c r="I696" t="n">
        <v>17</v>
      </c>
      <c r="J696" t="n">
        <v>220.03</v>
      </c>
      <c r="K696" t="n">
        <v>52.44</v>
      </c>
      <c r="L696" t="n">
        <v>28.75</v>
      </c>
      <c r="M696" t="n">
        <v>3</v>
      </c>
      <c r="N696" t="n">
        <v>48.83</v>
      </c>
      <c r="O696" t="n">
        <v>27370.71</v>
      </c>
      <c r="P696" t="n">
        <v>594.95</v>
      </c>
      <c r="Q696" t="n">
        <v>1367.23</v>
      </c>
      <c r="R696" t="n">
        <v>121.49</v>
      </c>
      <c r="S696" t="n">
        <v>104.26</v>
      </c>
      <c r="T696" t="n">
        <v>7714.18</v>
      </c>
      <c r="U696" t="n">
        <v>0.86</v>
      </c>
      <c r="V696" t="n">
        <v>0.9</v>
      </c>
      <c r="W696" t="n">
        <v>20.68</v>
      </c>
      <c r="X696" t="n">
        <v>0.47</v>
      </c>
      <c r="Y696" t="n">
        <v>1</v>
      </c>
      <c r="Z696" t="n">
        <v>10</v>
      </c>
    </row>
    <row r="697">
      <c r="A697" t="n">
        <v>112</v>
      </c>
      <c r="B697" t="n">
        <v>90</v>
      </c>
      <c r="C697" t="inlineStr">
        <is>
          <t xml:space="preserve">CONCLUIDO	</t>
        </is>
      </c>
      <c r="D697" t="n">
        <v>1.7831</v>
      </c>
      <c r="E697" t="n">
        <v>56.08</v>
      </c>
      <c r="F697" t="n">
        <v>53.06</v>
      </c>
      <c r="G697" t="n">
        <v>187.27</v>
      </c>
      <c r="H697" t="n">
        <v>2.34</v>
      </c>
      <c r="I697" t="n">
        <v>17</v>
      </c>
      <c r="J697" t="n">
        <v>220.44</v>
      </c>
      <c r="K697" t="n">
        <v>52.44</v>
      </c>
      <c r="L697" t="n">
        <v>29</v>
      </c>
      <c r="M697" t="n">
        <v>1</v>
      </c>
      <c r="N697" t="n">
        <v>49</v>
      </c>
      <c r="O697" t="n">
        <v>27421.64</v>
      </c>
      <c r="P697" t="n">
        <v>595.55</v>
      </c>
      <c r="Q697" t="n">
        <v>1367.25</v>
      </c>
      <c r="R697" t="n">
        <v>121.58</v>
      </c>
      <c r="S697" t="n">
        <v>104.26</v>
      </c>
      <c r="T697" t="n">
        <v>7759.94</v>
      </c>
      <c r="U697" t="n">
        <v>0.86</v>
      </c>
      <c r="V697" t="n">
        <v>0.9</v>
      </c>
      <c r="W697" t="n">
        <v>20.69</v>
      </c>
      <c r="X697" t="n">
        <v>0.48</v>
      </c>
      <c r="Y697" t="n">
        <v>1</v>
      </c>
      <c r="Z697" t="n">
        <v>10</v>
      </c>
    </row>
    <row r="698">
      <c r="A698" t="n">
        <v>113</v>
      </c>
      <c r="B698" t="n">
        <v>90</v>
      </c>
      <c r="C698" t="inlineStr">
        <is>
          <t xml:space="preserve">CONCLUIDO	</t>
        </is>
      </c>
      <c r="D698" t="n">
        <v>1.7831</v>
      </c>
      <c r="E698" t="n">
        <v>56.08</v>
      </c>
      <c r="F698" t="n">
        <v>53.06</v>
      </c>
      <c r="G698" t="n">
        <v>187.26</v>
      </c>
      <c r="H698" t="n">
        <v>2.35</v>
      </c>
      <c r="I698" t="n">
        <v>17</v>
      </c>
      <c r="J698" t="n">
        <v>220.85</v>
      </c>
      <c r="K698" t="n">
        <v>52.44</v>
      </c>
      <c r="L698" t="n">
        <v>29.25</v>
      </c>
      <c r="M698" t="n">
        <v>1</v>
      </c>
      <c r="N698" t="n">
        <v>49.16</v>
      </c>
      <c r="O698" t="n">
        <v>27472.63</v>
      </c>
      <c r="P698" t="n">
        <v>596.33</v>
      </c>
      <c r="Q698" t="n">
        <v>1367.29</v>
      </c>
      <c r="R698" t="n">
        <v>121.59</v>
      </c>
      <c r="S698" t="n">
        <v>104.26</v>
      </c>
      <c r="T698" t="n">
        <v>7765.03</v>
      </c>
      <c r="U698" t="n">
        <v>0.86</v>
      </c>
      <c r="V698" t="n">
        <v>0.9</v>
      </c>
      <c r="W698" t="n">
        <v>20.69</v>
      </c>
      <c r="X698" t="n">
        <v>0.48</v>
      </c>
      <c r="Y698" t="n">
        <v>1</v>
      </c>
      <c r="Z698" t="n">
        <v>10</v>
      </c>
    </row>
    <row r="699">
      <c r="A699" t="n">
        <v>114</v>
      </c>
      <c r="B699" t="n">
        <v>90</v>
      </c>
      <c r="C699" t="inlineStr">
        <is>
          <t xml:space="preserve">CONCLUIDO	</t>
        </is>
      </c>
      <c r="D699" t="n">
        <v>1.7829</v>
      </c>
      <c r="E699" t="n">
        <v>56.09</v>
      </c>
      <c r="F699" t="n">
        <v>53.06</v>
      </c>
      <c r="G699" t="n">
        <v>187.28</v>
      </c>
      <c r="H699" t="n">
        <v>2.37</v>
      </c>
      <c r="I699" t="n">
        <v>17</v>
      </c>
      <c r="J699" t="n">
        <v>221.27</v>
      </c>
      <c r="K699" t="n">
        <v>52.44</v>
      </c>
      <c r="L699" t="n">
        <v>29.5</v>
      </c>
      <c r="M699" t="n">
        <v>0</v>
      </c>
      <c r="N699" t="n">
        <v>49.32</v>
      </c>
      <c r="O699" t="n">
        <v>27523.67</v>
      </c>
      <c r="P699" t="n">
        <v>597.41</v>
      </c>
      <c r="Q699" t="n">
        <v>1367.23</v>
      </c>
      <c r="R699" t="n">
        <v>121.62</v>
      </c>
      <c r="S699" t="n">
        <v>104.26</v>
      </c>
      <c r="T699" t="n">
        <v>7780.42</v>
      </c>
      <c r="U699" t="n">
        <v>0.86</v>
      </c>
      <c r="V699" t="n">
        <v>0.9</v>
      </c>
      <c r="W699" t="n">
        <v>20.69</v>
      </c>
      <c r="X699" t="n">
        <v>0.49</v>
      </c>
      <c r="Y699" t="n">
        <v>1</v>
      </c>
      <c r="Z699" t="n">
        <v>10</v>
      </c>
    </row>
    <row r="700">
      <c r="A700" t="n">
        <v>0</v>
      </c>
      <c r="B700" t="n">
        <v>110</v>
      </c>
      <c r="C700" t="inlineStr">
        <is>
          <t xml:space="preserve">CONCLUIDO	</t>
        </is>
      </c>
      <c r="D700" t="n">
        <v>0.8604000000000001</v>
      </c>
      <c r="E700" t="n">
        <v>116.23</v>
      </c>
      <c r="F700" t="n">
        <v>77.98</v>
      </c>
      <c r="G700" t="n">
        <v>5.54</v>
      </c>
      <c r="H700" t="n">
        <v>0.08</v>
      </c>
      <c r="I700" t="n">
        <v>844</v>
      </c>
      <c r="J700" t="n">
        <v>213.37</v>
      </c>
      <c r="K700" t="n">
        <v>56.13</v>
      </c>
      <c r="L700" t="n">
        <v>1</v>
      </c>
      <c r="M700" t="n">
        <v>842</v>
      </c>
      <c r="N700" t="n">
        <v>46.25</v>
      </c>
      <c r="O700" t="n">
        <v>26550.29</v>
      </c>
      <c r="P700" t="n">
        <v>1167.36</v>
      </c>
      <c r="Q700" t="n">
        <v>1370.63</v>
      </c>
      <c r="R700" t="n">
        <v>934.7</v>
      </c>
      <c r="S700" t="n">
        <v>104.26</v>
      </c>
      <c r="T700" t="n">
        <v>410188.71</v>
      </c>
      <c r="U700" t="n">
        <v>0.11</v>
      </c>
      <c r="V700" t="n">
        <v>0.62</v>
      </c>
      <c r="W700" t="n">
        <v>22.02</v>
      </c>
      <c r="X700" t="n">
        <v>25.32</v>
      </c>
      <c r="Y700" t="n">
        <v>1</v>
      </c>
      <c r="Z700" t="n">
        <v>10</v>
      </c>
    </row>
    <row r="701">
      <c r="A701" t="n">
        <v>1</v>
      </c>
      <c r="B701" t="n">
        <v>110</v>
      </c>
      <c r="C701" t="inlineStr">
        <is>
          <t xml:space="preserve">CONCLUIDO	</t>
        </is>
      </c>
      <c r="D701" t="n">
        <v>1.0082</v>
      </c>
      <c r="E701" t="n">
        <v>99.19</v>
      </c>
      <c r="F701" t="n">
        <v>70.73999999999999</v>
      </c>
      <c r="G701" t="n">
        <v>6.94</v>
      </c>
      <c r="H701" t="n">
        <v>0.1</v>
      </c>
      <c r="I701" t="n">
        <v>612</v>
      </c>
      <c r="J701" t="n">
        <v>213.78</v>
      </c>
      <c r="K701" t="n">
        <v>56.13</v>
      </c>
      <c r="L701" t="n">
        <v>1.25</v>
      </c>
      <c r="M701" t="n">
        <v>610</v>
      </c>
      <c r="N701" t="n">
        <v>46.4</v>
      </c>
      <c r="O701" t="n">
        <v>26600.32</v>
      </c>
      <c r="P701" t="n">
        <v>1059.14</v>
      </c>
      <c r="Q701" t="n">
        <v>1369.94</v>
      </c>
      <c r="R701" t="n">
        <v>697.51</v>
      </c>
      <c r="S701" t="n">
        <v>104.26</v>
      </c>
      <c r="T701" t="n">
        <v>292753.6</v>
      </c>
      <c r="U701" t="n">
        <v>0.15</v>
      </c>
      <c r="V701" t="n">
        <v>0.68</v>
      </c>
      <c r="W701" t="n">
        <v>21.65</v>
      </c>
      <c r="X701" t="n">
        <v>18.1</v>
      </c>
      <c r="Y701" t="n">
        <v>1</v>
      </c>
      <c r="Z701" t="n">
        <v>10</v>
      </c>
    </row>
    <row r="702">
      <c r="A702" t="n">
        <v>2</v>
      </c>
      <c r="B702" t="n">
        <v>110</v>
      </c>
      <c r="C702" t="inlineStr">
        <is>
          <t xml:space="preserve">CONCLUIDO	</t>
        </is>
      </c>
      <c r="D702" t="n">
        <v>1.1159</v>
      </c>
      <c r="E702" t="n">
        <v>89.61</v>
      </c>
      <c r="F702" t="n">
        <v>66.73</v>
      </c>
      <c r="G702" t="n">
        <v>8.34</v>
      </c>
      <c r="H702" t="n">
        <v>0.12</v>
      </c>
      <c r="I702" t="n">
        <v>480</v>
      </c>
      <c r="J702" t="n">
        <v>214.19</v>
      </c>
      <c r="K702" t="n">
        <v>56.13</v>
      </c>
      <c r="L702" t="n">
        <v>1.5</v>
      </c>
      <c r="M702" t="n">
        <v>478</v>
      </c>
      <c r="N702" t="n">
        <v>46.56</v>
      </c>
      <c r="O702" t="n">
        <v>26650.41</v>
      </c>
      <c r="P702" t="n">
        <v>998.91</v>
      </c>
      <c r="Q702" t="n">
        <v>1369.23</v>
      </c>
      <c r="R702" t="n">
        <v>565.6900000000001</v>
      </c>
      <c r="S702" t="n">
        <v>104.26</v>
      </c>
      <c r="T702" t="n">
        <v>227500.62</v>
      </c>
      <c r="U702" t="n">
        <v>0.18</v>
      </c>
      <c r="V702" t="n">
        <v>0.72</v>
      </c>
      <c r="W702" t="n">
        <v>21.46</v>
      </c>
      <c r="X702" t="n">
        <v>14.11</v>
      </c>
      <c r="Y702" t="n">
        <v>1</v>
      </c>
      <c r="Z702" t="n">
        <v>10</v>
      </c>
    </row>
    <row r="703">
      <c r="A703" t="n">
        <v>3</v>
      </c>
      <c r="B703" t="n">
        <v>110</v>
      </c>
      <c r="C703" t="inlineStr">
        <is>
          <t xml:space="preserve">CONCLUIDO	</t>
        </is>
      </c>
      <c r="D703" t="n">
        <v>1.1973</v>
      </c>
      <c r="E703" t="n">
        <v>83.52</v>
      </c>
      <c r="F703" t="n">
        <v>64.19</v>
      </c>
      <c r="G703" t="n">
        <v>9.73</v>
      </c>
      <c r="H703" t="n">
        <v>0.14</v>
      </c>
      <c r="I703" t="n">
        <v>396</v>
      </c>
      <c r="J703" t="n">
        <v>214.59</v>
      </c>
      <c r="K703" t="n">
        <v>56.13</v>
      </c>
      <c r="L703" t="n">
        <v>1.75</v>
      </c>
      <c r="M703" t="n">
        <v>394</v>
      </c>
      <c r="N703" t="n">
        <v>46.72</v>
      </c>
      <c r="O703" t="n">
        <v>26700.55</v>
      </c>
      <c r="P703" t="n">
        <v>960.35</v>
      </c>
      <c r="Q703" t="n">
        <v>1368.74</v>
      </c>
      <c r="R703" t="n">
        <v>483.82</v>
      </c>
      <c r="S703" t="n">
        <v>104.26</v>
      </c>
      <c r="T703" t="n">
        <v>186988.33</v>
      </c>
      <c r="U703" t="n">
        <v>0.22</v>
      </c>
      <c r="V703" t="n">
        <v>0.75</v>
      </c>
      <c r="W703" t="n">
        <v>21.3</v>
      </c>
      <c r="X703" t="n">
        <v>11.58</v>
      </c>
      <c r="Y703" t="n">
        <v>1</v>
      </c>
      <c r="Z703" t="n">
        <v>10</v>
      </c>
    </row>
    <row r="704">
      <c r="A704" t="n">
        <v>4</v>
      </c>
      <c r="B704" t="n">
        <v>110</v>
      </c>
      <c r="C704" t="inlineStr">
        <is>
          <t xml:space="preserve">CONCLUIDO	</t>
        </is>
      </c>
      <c r="D704" t="n">
        <v>1.2627</v>
      </c>
      <c r="E704" t="n">
        <v>79.19</v>
      </c>
      <c r="F704" t="n">
        <v>62.39</v>
      </c>
      <c r="G704" t="n">
        <v>11.14</v>
      </c>
      <c r="H704" t="n">
        <v>0.17</v>
      </c>
      <c r="I704" t="n">
        <v>336</v>
      </c>
      <c r="J704" t="n">
        <v>215</v>
      </c>
      <c r="K704" t="n">
        <v>56.13</v>
      </c>
      <c r="L704" t="n">
        <v>2</v>
      </c>
      <c r="M704" t="n">
        <v>334</v>
      </c>
      <c r="N704" t="n">
        <v>46.87</v>
      </c>
      <c r="O704" t="n">
        <v>26750.75</v>
      </c>
      <c r="P704" t="n">
        <v>933.03</v>
      </c>
      <c r="Q704" t="n">
        <v>1368.73</v>
      </c>
      <c r="R704" t="n">
        <v>425.17</v>
      </c>
      <c r="S704" t="n">
        <v>104.26</v>
      </c>
      <c r="T704" t="n">
        <v>157959.33</v>
      </c>
      <c r="U704" t="n">
        <v>0.25</v>
      </c>
      <c r="V704" t="n">
        <v>0.77</v>
      </c>
      <c r="W704" t="n">
        <v>21.21</v>
      </c>
      <c r="X704" t="n">
        <v>9.779999999999999</v>
      </c>
      <c r="Y704" t="n">
        <v>1</v>
      </c>
      <c r="Z704" t="n">
        <v>10</v>
      </c>
    </row>
    <row r="705">
      <c r="A705" t="n">
        <v>5</v>
      </c>
      <c r="B705" t="n">
        <v>110</v>
      </c>
      <c r="C705" t="inlineStr">
        <is>
          <t xml:space="preserve">CONCLUIDO	</t>
        </is>
      </c>
      <c r="D705" t="n">
        <v>1.3144</v>
      </c>
      <c r="E705" t="n">
        <v>76.08</v>
      </c>
      <c r="F705" t="n">
        <v>61.1</v>
      </c>
      <c r="G705" t="n">
        <v>12.51</v>
      </c>
      <c r="H705" t="n">
        <v>0.19</v>
      </c>
      <c r="I705" t="n">
        <v>293</v>
      </c>
      <c r="J705" t="n">
        <v>215.41</v>
      </c>
      <c r="K705" t="n">
        <v>56.13</v>
      </c>
      <c r="L705" t="n">
        <v>2.25</v>
      </c>
      <c r="M705" t="n">
        <v>291</v>
      </c>
      <c r="N705" t="n">
        <v>47.03</v>
      </c>
      <c r="O705" t="n">
        <v>26801</v>
      </c>
      <c r="P705" t="n">
        <v>913.04</v>
      </c>
      <c r="Q705" t="n">
        <v>1368.43</v>
      </c>
      <c r="R705" t="n">
        <v>383.81</v>
      </c>
      <c r="S705" t="n">
        <v>104.26</v>
      </c>
      <c r="T705" t="n">
        <v>137495.14</v>
      </c>
      <c r="U705" t="n">
        <v>0.27</v>
      </c>
      <c r="V705" t="n">
        <v>0.78</v>
      </c>
      <c r="W705" t="n">
        <v>21.11</v>
      </c>
      <c r="X705" t="n">
        <v>8.5</v>
      </c>
      <c r="Y705" t="n">
        <v>1</v>
      </c>
      <c r="Z705" t="n">
        <v>10</v>
      </c>
    </row>
    <row r="706">
      <c r="A706" t="n">
        <v>6</v>
      </c>
      <c r="B706" t="n">
        <v>110</v>
      </c>
      <c r="C706" t="inlineStr">
        <is>
          <t xml:space="preserve">CONCLUIDO	</t>
        </is>
      </c>
      <c r="D706" t="n">
        <v>1.3584</v>
      </c>
      <c r="E706" t="n">
        <v>73.61</v>
      </c>
      <c r="F706" t="n">
        <v>60.07</v>
      </c>
      <c r="G706" t="n">
        <v>13.92</v>
      </c>
      <c r="H706" t="n">
        <v>0.21</v>
      </c>
      <c r="I706" t="n">
        <v>259</v>
      </c>
      <c r="J706" t="n">
        <v>215.82</v>
      </c>
      <c r="K706" t="n">
        <v>56.13</v>
      </c>
      <c r="L706" t="n">
        <v>2.5</v>
      </c>
      <c r="M706" t="n">
        <v>257</v>
      </c>
      <c r="N706" t="n">
        <v>47.19</v>
      </c>
      <c r="O706" t="n">
        <v>26851.31</v>
      </c>
      <c r="P706" t="n">
        <v>897.0700000000001</v>
      </c>
      <c r="Q706" t="n">
        <v>1368.37</v>
      </c>
      <c r="R706" t="n">
        <v>349.97</v>
      </c>
      <c r="S706" t="n">
        <v>104.26</v>
      </c>
      <c r="T706" t="n">
        <v>120747.05</v>
      </c>
      <c r="U706" t="n">
        <v>0.3</v>
      </c>
      <c r="V706" t="n">
        <v>0.8</v>
      </c>
      <c r="W706" t="n">
        <v>21.06</v>
      </c>
      <c r="X706" t="n">
        <v>7.46</v>
      </c>
      <c r="Y706" t="n">
        <v>1</v>
      </c>
      <c r="Z706" t="n">
        <v>10</v>
      </c>
    </row>
    <row r="707">
      <c r="A707" t="n">
        <v>7</v>
      </c>
      <c r="B707" t="n">
        <v>110</v>
      </c>
      <c r="C707" t="inlineStr">
        <is>
          <t xml:space="preserve">CONCLUIDO	</t>
        </is>
      </c>
      <c r="D707" t="n">
        <v>1.3946</v>
      </c>
      <c r="E707" t="n">
        <v>71.7</v>
      </c>
      <c r="F707" t="n">
        <v>59.3</v>
      </c>
      <c r="G707" t="n">
        <v>15.33</v>
      </c>
      <c r="H707" t="n">
        <v>0.23</v>
      </c>
      <c r="I707" t="n">
        <v>232</v>
      </c>
      <c r="J707" t="n">
        <v>216.22</v>
      </c>
      <c r="K707" t="n">
        <v>56.13</v>
      </c>
      <c r="L707" t="n">
        <v>2.75</v>
      </c>
      <c r="M707" t="n">
        <v>230</v>
      </c>
      <c r="N707" t="n">
        <v>47.35</v>
      </c>
      <c r="O707" t="n">
        <v>26901.66</v>
      </c>
      <c r="P707" t="n">
        <v>884.9400000000001</v>
      </c>
      <c r="Q707" t="n">
        <v>1368.33</v>
      </c>
      <c r="R707" t="n">
        <v>324.09</v>
      </c>
      <c r="S707" t="n">
        <v>104.26</v>
      </c>
      <c r="T707" t="n">
        <v>107938.99</v>
      </c>
      <c r="U707" t="n">
        <v>0.32</v>
      </c>
      <c r="V707" t="n">
        <v>0.8100000000000001</v>
      </c>
      <c r="W707" t="n">
        <v>21.04</v>
      </c>
      <c r="X707" t="n">
        <v>6.7</v>
      </c>
      <c r="Y707" t="n">
        <v>1</v>
      </c>
      <c r="Z707" t="n">
        <v>10</v>
      </c>
    </row>
    <row r="708">
      <c r="A708" t="n">
        <v>8</v>
      </c>
      <c r="B708" t="n">
        <v>110</v>
      </c>
      <c r="C708" t="inlineStr">
        <is>
          <t xml:space="preserve">CONCLUIDO	</t>
        </is>
      </c>
      <c r="D708" t="n">
        <v>1.4262</v>
      </c>
      <c r="E708" t="n">
        <v>70.12</v>
      </c>
      <c r="F708" t="n">
        <v>58.64</v>
      </c>
      <c r="G708" t="n">
        <v>16.75</v>
      </c>
      <c r="H708" t="n">
        <v>0.25</v>
      </c>
      <c r="I708" t="n">
        <v>210</v>
      </c>
      <c r="J708" t="n">
        <v>216.63</v>
      </c>
      <c r="K708" t="n">
        <v>56.13</v>
      </c>
      <c r="L708" t="n">
        <v>3</v>
      </c>
      <c r="M708" t="n">
        <v>208</v>
      </c>
      <c r="N708" t="n">
        <v>47.51</v>
      </c>
      <c r="O708" t="n">
        <v>26952.08</v>
      </c>
      <c r="P708" t="n">
        <v>874.25</v>
      </c>
      <c r="Q708" t="n">
        <v>1368.19</v>
      </c>
      <c r="R708" t="n">
        <v>303.28</v>
      </c>
      <c r="S708" t="n">
        <v>104.26</v>
      </c>
      <c r="T708" t="n">
        <v>97643.87</v>
      </c>
      <c r="U708" t="n">
        <v>0.34</v>
      </c>
      <c r="V708" t="n">
        <v>0.82</v>
      </c>
      <c r="W708" t="n">
        <v>20.99</v>
      </c>
      <c r="X708" t="n">
        <v>6.04</v>
      </c>
      <c r="Y708" t="n">
        <v>1</v>
      </c>
      <c r="Z708" t="n">
        <v>10</v>
      </c>
    </row>
    <row r="709">
      <c r="A709" t="n">
        <v>9</v>
      </c>
      <c r="B709" t="n">
        <v>110</v>
      </c>
      <c r="C709" t="inlineStr">
        <is>
          <t xml:space="preserve">CONCLUIDO	</t>
        </is>
      </c>
      <c r="D709" t="n">
        <v>1.4526</v>
      </c>
      <c r="E709" t="n">
        <v>68.84</v>
      </c>
      <c r="F709" t="n">
        <v>58.12</v>
      </c>
      <c r="G709" t="n">
        <v>18.16</v>
      </c>
      <c r="H709" t="n">
        <v>0.27</v>
      </c>
      <c r="I709" t="n">
        <v>192</v>
      </c>
      <c r="J709" t="n">
        <v>217.04</v>
      </c>
      <c r="K709" t="n">
        <v>56.13</v>
      </c>
      <c r="L709" t="n">
        <v>3.25</v>
      </c>
      <c r="M709" t="n">
        <v>190</v>
      </c>
      <c r="N709" t="n">
        <v>47.66</v>
      </c>
      <c r="O709" t="n">
        <v>27002.55</v>
      </c>
      <c r="P709" t="n">
        <v>865.9299999999999</v>
      </c>
      <c r="Q709" t="n">
        <v>1368.02</v>
      </c>
      <c r="R709" t="n">
        <v>286.41</v>
      </c>
      <c r="S709" t="n">
        <v>104.26</v>
      </c>
      <c r="T709" t="n">
        <v>89300.35000000001</v>
      </c>
      <c r="U709" t="n">
        <v>0.36</v>
      </c>
      <c r="V709" t="n">
        <v>0.82</v>
      </c>
      <c r="W709" t="n">
        <v>20.97</v>
      </c>
      <c r="X709" t="n">
        <v>5.53</v>
      </c>
      <c r="Y709" t="n">
        <v>1</v>
      </c>
      <c r="Z709" t="n">
        <v>10</v>
      </c>
    </row>
    <row r="710">
      <c r="A710" t="n">
        <v>10</v>
      </c>
      <c r="B710" t="n">
        <v>110</v>
      </c>
      <c r="C710" t="inlineStr">
        <is>
          <t xml:space="preserve">CONCLUIDO	</t>
        </is>
      </c>
      <c r="D710" t="n">
        <v>1.4761</v>
      </c>
      <c r="E710" t="n">
        <v>67.75</v>
      </c>
      <c r="F710" t="n">
        <v>57.66</v>
      </c>
      <c r="G710" t="n">
        <v>19.55</v>
      </c>
      <c r="H710" t="n">
        <v>0.29</v>
      </c>
      <c r="I710" t="n">
        <v>177</v>
      </c>
      <c r="J710" t="n">
        <v>217.45</v>
      </c>
      <c r="K710" t="n">
        <v>56.13</v>
      </c>
      <c r="L710" t="n">
        <v>3.5</v>
      </c>
      <c r="M710" t="n">
        <v>175</v>
      </c>
      <c r="N710" t="n">
        <v>47.82</v>
      </c>
      <c r="O710" t="n">
        <v>27053.07</v>
      </c>
      <c r="P710" t="n">
        <v>858.4299999999999</v>
      </c>
      <c r="Q710" t="n">
        <v>1367.93</v>
      </c>
      <c r="R710" t="n">
        <v>271.86</v>
      </c>
      <c r="S710" t="n">
        <v>104.26</v>
      </c>
      <c r="T710" t="n">
        <v>82099.46000000001</v>
      </c>
      <c r="U710" t="n">
        <v>0.38</v>
      </c>
      <c r="V710" t="n">
        <v>0.83</v>
      </c>
      <c r="W710" t="n">
        <v>20.93</v>
      </c>
      <c r="X710" t="n">
        <v>5.07</v>
      </c>
      <c r="Y710" t="n">
        <v>1</v>
      </c>
      <c r="Z710" t="n">
        <v>10</v>
      </c>
    </row>
    <row r="711">
      <c r="A711" t="n">
        <v>11</v>
      </c>
      <c r="B711" t="n">
        <v>110</v>
      </c>
      <c r="C711" t="inlineStr">
        <is>
          <t xml:space="preserve">CONCLUIDO	</t>
        </is>
      </c>
      <c r="D711" t="n">
        <v>1.4961</v>
      </c>
      <c r="E711" t="n">
        <v>66.84</v>
      </c>
      <c r="F711" t="n">
        <v>57.3</v>
      </c>
      <c r="G711" t="n">
        <v>20.96</v>
      </c>
      <c r="H711" t="n">
        <v>0.31</v>
      </c>
      <c r="I711" t="n">
        <v>164</v>
      </c>
      <c r="J711" t="n">
        <v>217.86</v>
      </c>
      <c r="K711" t="n">
        <v>56.13</v>
      </c>
      <c r="L711" t="n">
        <v>3.75</v>
      </c>
      <c r="M711" t="n">
        <v>162</v>
      </c>
      <c r="N711" t="n">
        <v>47.98</v>
      </c>
      <c r="O711" t="n">
        <v>27103.65</v>
      </c>
      <c r="P711" t="n">
        <v>852.28</v>
      </c>
      <c r="Q711" t="n">
        <v>1367.89</v>
      </c>
      <c r="R711" t="n">
        <v>259.68</v>
      </c>
      <c r="S711" t="n">
        <v>104.26</v>
      </c>
      <c r="T711" t="n">
        <v>76077.97</v>
      </c>
      <c r="U711" t="n">
        <v>0.4</v>
      </c>
      <c r="V711" t="n">
        <v>0.84</v>
      </c>
      <c r="W711" t="n">
        <v>20.92</v>
      </c>
      <c r="X711" t="n">
        <v>4.71</v>
      </c>
      <c r="Y711" t="n">
        <v>1</v>
      </c>
      <c r="Z711" t="n">
        <v>10</v>
      </c>
    </row>
    <row r="712">
      <c r="A712" t="n">
        <v>12</v>
      </c>
      <c r="B712" t="n">
        <v>110</v>
      </c>
      <c r="C712" t="inlineStr">
        <is>
          <t xml:space="preserve">CONCLUIDO	</t>
        </is>
      </c>
      <c r="D712" t="n">
        <v>1.5143</v>
      </c>
      <c r="E712" t="n">
        <v>66.04000000000001</v>
      </c>
      <c r="F712" t="n">
        <v>56.96</v>
      </c>
      <c r="G712" t="n">
        <v>22.34</v>
      </c>
      <c r="H712" t="n">
        <v>0.33</v>
      </c>
      <c r="I712" t="n">
        <v>153</v>
      </c>
      <c r="J712" t="n">
        <v>218.27</v>
      </c>
      <c r="K712" t="n">
        <v>56.13</v>
      </c>
      <c r="L712" t="n">
        <v>4</v>
      </c>
      <c r="M712" t="n">
        <v>151</v>
      </c>
      <c r="N712" t="n">
        <v>48.15</v>
      </c>
      <c r="O712" t="n">
        <v>27154.29</v>
      </c>
      <c r="P712" t="n">
        <v>846.62</v>
      </c>
      <c r="Q712" t="n">
        <v>1367.73</v>
      </c>
      <c r="R712" t="n">
        <v>248.84</v>
      </c>
      <c r="S712" t="n">
        <v>104.26</v>
      </c>
      <c r="T712" t="n">
        <v>70710.92</v>
      </c>
      <c r="U712" t="n">
        <v>0.42</v>
      </c>
      <c r="V712" t="n">
        <v>0.84</v>
      </c>
      <c r="W712" t="n">
        <v>20.89</v>
      </c>
      <c r="X712" t="n">
        <v>4.37</v>
      </c>
      <c r="Y712" t="n">
        <v>1</v>
      </c>
      <c r="Z712" t="n">
        <v>10</v>
      </c>
    </row>
    <row r="713">
      <c r="A713" t="n">
        <v>13</v>
      </c>
      <c r="B713" t="n">
        <v>110</v>
      </c>
      <c r="C713" t="inlineStr">
        <is>
          <t xml:space="preserve">CONCLUIDO	</t>
        </is>
      </c>
      <c r="D713" t="n">
        <v>1.5306</v>
      </c>
      <c r="E713" t="n">
        <v>65.33</v>
      </c>
      <c r="F713" t="n">
        <v>56.68</v>
      </c>
      <c r="G713" t="n">
        <v>23.78</v>
      </c>
      <c r="H713" t="n">
        <v>0.35</v>
      </c>
      <c r="I713" t="n">
        <v>143</v>
      </c>
      <c r="J713" t="n">
        <v>218.68</v>
      </c>
      <c r="K713" t="n">
        <v>56.13</v>
      </c>
      <c r="L713" t="n">
        <v>4.25</v>
      </c>
      <c r="M713" t="n">
        <v>141</v>
      </c>
      <c r="N713" t="n">
        <v>48.31</v>
      </c>
      <c r="O713" t="n">
        <v>27204.98</v>
      </c>
      <c r="P713" t="n">
        <v>841.78</v>
      </c>
      <c r="Q713" t="n">
        <v>1367.68</v>
      </c>
      <c r="R713" t="n">
        <v>239.88</v>
      </c>
      <c r="S713" t="n">
        <v>104.26</v>
      </c>
      <c r="T713" t="n">
        <v>66282.19</v>
      </c>
      <c r="U713" t="n">
        <v>0.43</v>
      </c>
      <c r="V713" t="n">
        <v>0.85</v>
      </c>
      <c r="W713" t="n">
        <v>20.88</v>
      </c>
      <c r="X713" t="n">
        <v>4.1</v>
      </c>
      <c r="Y713" t="n">
        <v>1</v>
      </c>
      <c r="Z713" t="n">
        <v>10</v>
      </c>
    </row>
    <row r="714">
      <c r="A714" t="n">
        <v>14</v>
      </c>
      <c r="B714" t="n">
        <v>110</v>
      </c>
      <c r="C714" t="inlineStr">
        <is>
          <t xml:space="preserve">CONCLUIDO	</t>
        </is>
      </c>
      <c r="D714" t="n">
        <v>1.5449</v>
      </c>
      <c r="E714" t="n">
        <v>64.73</v>
      </c>
      <c r="F714" t="n">
        <v>56.41</v>
      </c>
      <c r="G714" t="n">
        <v>25.07</v>
      </c>
      <c r="H714" t="n">
        <v>0.36</v>
      </c>
      <c r="I714" t="n">
        <v>135</v>
      </c>
      <c r="J714" t="n">
        <v>219.09</v>
      </c>
      <c r="K714" t="n">
        <v>56.13</v>
      </c>
      <c r="L714" t="n">
        <v>4.5</v>
      </c>
      <c r="M714" t="n">
        <v>133</v>
      </c>
      <c r="N714" t="n">
        <v>48.47</v>
      </c>
      <c r="O714" t="n">
        <v>27255.72</v>
      </c>
      <c r="P714" t="n">
        <v>837</v>
      </c>
      <c r="Q714" t="n">
        <v>1367.89</v>
      </c>
      <c r="R714" t="n">
        <v>231.17</v>
      </c>
      <c r="S714" t="n">
        <v>104.26</v>
      </c>
      <c r="T714" t="n">
        <v>61966.91</v>
      </c>
      <c r="U714" t="n">
        <v>0.45</v>
      </c>
      <c r="V714" t="n">
        <v>0.85</v>
      </c>
      <c r="W714" t="n">
        <v>20.86</v>
      </c>
      <c r="X714" t="n">
        <v>3.82</v>
      </c>
      <c r="Y714" t="n">
        <v>1</v>
      </c>
      <c r="Z714" t="n">
        <v>10</v>
      </c>
    </row>
    <row r="715">
      <c r="A715" t="n">
        <v>15</v>
      </c>
      <c r="B715" t="n">
        <v>110</v>
      </c>
      <c r="C715" t="inlineStr">
        <is>
          <t xml:space="preserve">CONCLUIDO	</t>
        </is>
      </c>
      <c r="D715" t="n">
        <v>1.5577</v>
      </c>
      <c r="E715" t="n">
        <v>64.2</v>
      </c>
      <c r="F715" t="n">
        <v>56.22</v>
      </c>
      <c r="G715" t="n">
        <v>26.56</v>
      </c>
      <c r="H715" t="n">
        <v>0.38</v>
      </c>
      <c r="I715" t="n">
        <v>127</v>
      </c>
      <c r="J715" t="n">
        <v>219.51</v>
      </c>
      <c r="K715" t="n">
        <v>56.13</v>
      </c>
      <c r="L715" t="n">
        <v>4.75</v>
      </c>
      <c r="M715" t="n">
        <v>125</v>
      </c>
      <c r="N715" t="n">
        <v>48.63</v>
      </c>
      <c r="O715" t="n">
        <v>27306.53</v>
      </c>
      <c r="P715" t="n">
        <v>833.41</v>
      </c>
      <c r="Q715" t="n">
        <v>1367.75</v>
      </c>
      <c r="R715" t="n">
        <v>224.75</v>
      </c>
      <c r="S715" t="n">
        <v>104.26</v>
      </c>
      <c r="T715" t="n">
        <v>58798.55</v>
      </c>
      <c r="U715" t="n">
        <v>0.46</v>
      </c>
      <c r="V715" t="n">
        <v>0.85</v>
      </c>
      <c r="W715" t="n">
        <v>20.85</v>
      </c>
      <c r="X715" t="n">
        <v>3.63</v>
      </c>
      <c r="Y715" t="n">
        <v>1</v>
      </c>
      <c r="Z715" t="n">
        <v>10</v>
      </c>
    </row>
    <row r="716">
      <c r="A716" t="n">
        <v>16</v>
      </c>
      <c r="B716" t="n">
        <v>110</v>
      </c>
      <c r="C716" t="inlineStr">
        <is>
          <t xml:space="preserve">CONCLUIDO	</t>
        </is>
      </c>
      <c r="D716" t="n">
        <v>1.5698</v>
      </c>
      <c r="E716" t="n">
        <v>63.7</v>
      </c>
      <c r="F716" t="n">
        <v>56.02</v>
      </c>
      <c r="G716" t="n">
        <v>28.01</v>
      </c>
      <c r="H716" t="n">
        <v>0.4</v>
      </c>
      <c r="I716" t="n">
        <v>120</v>
      </c>
      <c r="J716" t="n">
        <v>219.92</v>
      </c>
      <c r="K716" t="n">
        <v>56.13</v>
      </c>
      <c r="L716" t="n">
        <v>5</v>
      </c>
      <c r="M716" t="n">
        <v>118</v>
      </c>
      <c r="N716" t="n">
        <v>48.79</v>
      </c>
      <c r="O716" t="n">
        <v>27357.39</v>
      </c>
      <c r="P716" t="n">
        <v>829.77</v>
      </c>
      <c r="Q716" t="n">
        <v>1367.59</v>
      </c>
      <c r="R716" t="n">
        <v>218.09</v>
      </c>
      <c r="S716" t="n">
        <v>104.26</v>
      </c>
      <c r="T716" t="n">
        <v>55499.35</v>
      </c>
      <c r="U716" t="n">
        <v>0.48</v>
      </c>
      <c r="V716" t="n">
        <v>0.86</v>
      </c>
      <c r="W716" t="n">
        <v>20.85</v>
      </c>
      <c r="X716" t="n">
        <v>3.44</v>
      </c>
      <c r="Y716" t="n">
        <v>1</v>
      </c>
      <c r="Z716" t="n">
        <v>10</v>
      </c>
    </row>
    <row r="717">
      <c r="A717" t="n">
        <v>17</v>
      </c>
      <c r="B717" t="n">
        <v>110</v>
      </c>
      <c r="C717" t="inlineStr">
        <is>
          <t xml:space="preserve">CONCLUIDO	</t>
        </is>
      </c>
      <c r="D717" t="n">
        <v>1.581</v>
      </c>
      <c r="E717" t="n">
        <v>63.25</v>
      </c>
      <c r="F717" t="n">
        <v>55.82</v>
      </c>
      <c r="G717" t="n">
        <v>29.38</v>
      </c>
      <c r="H717" t="n">
        <v>0.42</v>
      </c>
      <c r="I717" t="n">
        <v>114</v>
      </c>
      <c r="J717" t="n">
        <v>220.33</v>
      </c>
      <c r="K717" t="n">
        <v>56.13</v>
      </c>
      <c r="L717" t="n">
        <v>5.25</v>
      </c>
      <c r="M717" t="n">
        <v>112</v>
      </c>
      <c r="N717" t="n">
        <v>48.95</v>
      </c>
      <c r="O717" t="n">
        <v>27408.3</v>
      </c>
      <c r="P717" t="n">
        <v>826.1799999999999</v>
      </c>
      <c r="Q717" t="n">
        <v>1367.62</v>
      </c>
      <c r="R717" t="n">
        <v>212.07</v>
      </c>
      <c r="S717" t="n">
        <v>104.26</v>
      </c>
      <c r="T717" t="n">
        <v>52522.53</v>
      </c>
      <c r="U717" t="n">
        <v>0.49</v>
      </c>
      <c r="V717" t="n">
        <v>0.86</v>
      </c>
      <c r="W717" t="n">
        <v>20.82</v>
      </c>
      <c r="X717" t="n">
        <v>3.24</v>
      </c>
      <c r="Y717" t="n">
        <v>1</v>
      </c>
      <c r="Z717" t="n">
        <v>10</v>
      </c>
    </row>
    <row r="718">
      <c r="A718" t="n">
        <v>18</v>
      </c>
      <c r="B718" t="n">
        <v>110</v>
      </c>
      <c r="C718" t="inlineStr">
        <is>
          <t xml:space="preserve">CONCLUIDO	</t>
        </is>
      </c>
      <c r="D718" t="n">
        <v>1.5898</v>
      </c>
      <c r="E718" t="n">
        <v>62.9</v>
      </c>
      <c r="F718" t="n">
        <v>55.69</v>
      </c>
      <c r="G718" t="n">
        <v>30.65</v>
      </c>
      <c r="H718" t="n">
        <v>0.44</v>
      </c>
      <c r="I718" t="n">
        <v>109</v>
      </c>
      <c r="J718" t="n">
        <v>220.74</v>
      </c>
      <c r="K718" t="n">
        <v>56.13</v>
      </c>
      <c r="L718" t="n">
        <v>5.5</v>
      </c>
      <c r="M718" t="n">
        <v>107</v>
      </c>
      <c r="N718" t="n">
        <v>49.12</v>
      </c>
      <c r="O718" t="n">
        <v>27459.27</v>
      </c>
      <c r="P718" t="n">
        <v>823.21</v>
      </c>
      <c r="Q718" t="n">
        <v>1367.7</v>
      </c>
      <c r="R718" t="n">
        <v>207.3</v>
      </c>
      <c r="S718" t="n">
        <v>104.26</v>
      </c>
      <c r="T718" t="n">
        <v>50161.14</v>
      </c>
      <c r="U718" t="n">
        <v>0.5</v>
      </c>
      <c r="V718" t="n">
        <v>0.86</v>
      </c>
      <c r="W718" t="n">
        <v>20.82</v>
      </c>
      <c r="X718" t="n">
        <v>3.1</v>
      </c>
      <c r="Y718" t="n">
        <v>1</v>
      </c>
      <c r="Z718" t="n">
        <v>10</v>
      </c>
    </row>
    <row r="719">
      <c r="A719" t="n">
        <v>19</v>
      </c>
      <c r="B719" t="n">
        <v>110</v>
      </c>
      <c r="C719" t="inlineStr">
        <is>
          <t xml:space="preserve">CONCLUIDO	</t>
        </is>
      </c>
      <c r="D719" t="n">
        <v>1.5989</v>
      </c>
      <c r="E719" t="n">
        <v>62.54</v>
      </c>
      <c r="F719" t="n">
        <v>55.54</v>
      </c>
      <c r="G719" t="n">
        <v>32.04</v>
      </c>
      <c r="H719" t="n">
        <v>0.46</v>
      </c>
      <c r="I719" t="n">
        <v>104</v>
      </c>
      <c r="J719" t="n">
        <v>221.16</v>
      </c>
      <c r="K719" t="n">
        <v>56.13</v>
      </c>
      <c r="L719" t="n">
        <v>5.75</v>
      </c>
      <c r="M719" t="n">
        <v>102</v>
      </c>
      <c r="N719" t="n">
        <v>49.28</v>
      </c>
      <c r="O719" t="n">
        <v>27510.3</v>
      </c>
      <c r="P719" t="n">
        <v>820.63</v>
      </c>
      <c r="Q719" t="n">
        <v>1367.68</v>
      </c>
      <c r="R719" t="n">
        <v>202.87</v>
      </c>
      <c r="S719" t="n">
        <v>104.26</v>
      </c>
      <c r="T719" t="n">
        <v>47972.63</v>
      </c>
      <c r="U719" t="n">
        <v>0.51</v>
      </c>
      <c r="V719" t="n">
        <v>0.86</v>
      </c>
      <c r="W719" t="n">
        <v>20.81</v>
      </c>
      <c r="X719" t="n">
        <v>2.95</v>
      </c>
      <c r="Y719" t="n">
        <v>1</v>
      </c>
      <c r="Z719" t="n">
        <v>10</v>
      </c>
    </row>
    <row r="720">
      <c r="A720" t="n">
        <v>20</v>
      </c>
      <c r="B720" t="n">
        <v>110</v>
      </c>
      <c r="C720" t="inlineStr">
        <is>
          <t xml:space="preserve">CONCLUIDO	</t>
        </is>
      </c>
      <c r="D720" t="n">
        <v>1.6084</v>
      </c>
      <c r="E720" t="n">
        <v>62.17</v>
      </c>
      <c r="F720" t="n">
        <v>55.38</v>
      </c>
      <c r="G720" t="n">
        <v>33.56</v>
      </c>
      <c r="H720" t="n">
        <v>0.48</v>
      </c>
      <c r="I720" t="n">
        <v>99</v>
      </c>
      <c r="J720" t="n">
        <v>221.57</v>
      </c>
      <c r="K720" t="n">
        <v>56.13</v>
      </c>
      <c r="L720" t="n">
        <v>6</v>
      </c>
      <c r="M720" t="n">
        <v>97</v>
      </c>
      <c r="N720" t="n">
        <v>49.45</v>
      </c>
      <c r="O720" t="n">
        <v>27561.39</v>
      </c>
      <c r="P720" t="n">
        <v>817.35</v>
      </c>
      <c r="Q720" t="n">
        <v>1367.53</v>
      </c>
      <c r="R720" t="n">
        <v>197.73</v>
      </c>
      <c r="S720" t="n">
        <v>104.26</v>
      </c>
      <c r="T720" t="n">
        <v>45427.53</v>
      </c>
      <c r="U720" t="n">
        <v>0.53</v>
      </c>
      <c r="V720" t="n">
        <v>0.87</v>
      </c>
      <c r="W720" t="n">
        <v>20.8</v>
      </c>
      <c r="X720" t="n">
        <v>2.8</v>
      </c>
      <c r="Y720" t="n">
        <v>1</v>
      </c>
      <c r="Z720" t="n">
        <v>10</v>
      </c>
    </row>
    <row r="721">
      <c r="A721" t="n">
        <v>21</v>
      </c>
      <c r="B721" t="n">
        <v>110</v>
      </c>
      <c r="C721" t="inlineStr">
        <is>
          <t xml:space="preserve">CONCLUIDO	</t>
        </is>
      </c>
      <c r="D721" t="n">
        <v>1.615</v>
      </c>
      <c r="E721" t="n">
        <v>61.92</v>
      </c>
      <c r="F721" t="n">
        <v>55.29</v>
      </c>
      <c r="G721" t="n">
        <v>34.92</v>
      </c>
      <c r="H721" t="n">
        <v>0.5</v>
      </c>
      <c r="I721" t="n">
        <v>95</v>
      </c>
      <c r="J721" t="n">
        <v>221.99</v>
      </c>
      <c r="K721" t="n">
        <v>56.13</v>
      </c>
      <c r="L721" t="n">
        <v>6.25</v>
      </c>
      <c r="M721" t="n">
        <v>93</v>
      </c>
      <c r="N721" t="n">
        <v>49.61</v>
      </c>
      <c r="O721" t="n">
        <v>27612.53</v>
      </c>
      <c r="P721" t="n">
        <v>815.45</v>
      </c>
      <c r="Q721" t="n">
        <v>1367.58</v>
      </c>
      <c r="R721" t="n">
        <v>194.63</v>
      </c>
      <c r="S721" t="n">
        <v>104.26</v>
      </c>
      <c r="T721" t="n">
        <v>43898.64</v>
      </c>
      <c r="U721" t="n">
        <v>0.54</v>
      </c>
      <c r="V721" t="n">
        <v>0.87</v>
      </c>
      <c r="W721" t="n">
        <v>20.8</v>
      </c>
      <c r="X721" t="n">
        <v>2.71</v>
      </c>
      <c r="Y721" t="n">
        <v>1</v>
      </c>
      <c r="Z721" t="n">
        <v>10</v>
      </c>
    </row>
    <row r="722">
      <c r="A722" t="n">
        <v>22</v>
      </c>
      <c r="B722" t="n">
        <v>110</v>
      </c>
      <c r="C722" t="inlineStr">
        <is>
          <t xml:space="preserve">CONCLUIDO	</t>
        </is>
      </c>
      <c r="D722" t="n">
        <v>1.623</v>
      </c>
      <c r="E722" t="n">
        <v>61.61</v>
      </c>
      <c r="F722" t="n">
        <v>55.16</v>
      </c>
      <c r="G722" t="n">
        <v>36.37</v>
      </c>
      <c r="H722" t="n">
        <v>0.52</v>
      </c>
      <c r="I722" t="n">
        <v>91</v>
      </c>
      <c r="J722" t="n">
        <v>222.4</v>
      </c>
      <c r="K722" t="n">
        <v>56.13</v>
      </c>
      <c r="L722" t="n">
        <v>6.5</v>
      </c>
      <c r="M722" t="n">
        <v>89</v>
      </c>
      <c r="N722" t="n">
        <v>49.78</v>
      </c>
      <c r="O722" t="n">
        <v>27663.85</v>
      </c>
      <c r="P722" t="n">
        <v>812.6799999999999</v>
      </c>
      <c r="Q722" t="n">
        <v>1367.5</v>
      </c>
      <c r="R722" t="n">
        <v>190.27</v>
      </c>
      <c r="S722" t="n">
        <v>104.26</v>
      </c>
      <c r="T722" t="n">
        <v>41734.07</v>
      </c>
      <c r="U722" t="n">
        <v>0.55</v>
      </c>
      <c r="V722" t="n">
        <v>0.87</v>
      </c>
      <c r="W722" t="n">
        <v>20.79</v>
      </c>
      <c r="X722" t="n">
        <v>2.58</v>
      </c>
      <c r="Y722" t="n">
        <v>1</v>
      </c>
      <c r="Z722" t="n">
        <v>10</v>
      </c>
    </row>
    <row r="723">
      <c r="A723" t="n">
        <v>23</v>
      </c>
      <c r="B723" t="n">
        <v>110</v>
      </c>
      <c r="C723" t="inlineStr">
        <is>
          <t xml:space="preserve">CONCLUIDO	</t>
        </is>
      </c>
      <c r="D723" t="n">
        <v>1.6306</v>
      </c>
      <c r="E723" t="n">
        <v>61.33</v>
      </c>
      <c r="F723" t="n">
        <v>55.04</v>
      </c>
      <c r="G723" t="n">
        <v>37.96</v>
      </c>
      <c r="H723" t="n">
        <v>0.54</v>
      </c>
      <c r="I723" t="n">
        <v>87</v>
      </c>
      <c r="J723" t="n">
        <v>222.82</v>
      </c>
      <c r="K723" t="n">
        <v>56.13</v>
      </c>
      <c r="L723" t="n">
        <v>6.75</v>
      </c>
      <c r="M723" t="n">
        <v>85</v>
      </c>
      <c r="N723" t="n">
        <v>49.94</v>
      </c>
      <c r="O723" t="n">
        <v>27715.11</v>
      </c>
      <c r="P723" t="n">
        <v>810.02</v>
      </c>
      <c r="Q723" t="n">
        <v>1367.45</v>
      </c>
      <c r="R723" t="n">
        <v>186.51</v>
      </c>
      <c r="S723" t="n">
        <v>104.26</v>
      </c>
      <c r="T723" t="n">
        <v>39877.17</v>
      </c>
      <c r="U723" t="n">
        <v>0.5600000000000001</v>
      </c>
      <c r="V723" t="n">
        <v>0.87</v>
      </c>
      <c r="W723" t="n">
        <v>20.78</v>
      </c>
      <c r="X723" t="n">
        <v>2.46</v>
      </c>
      <c r="Y723" t="n">
        <v>1</v>
      </c>
      <c r="Z723" t="n">
        <v>10</v>
      </c>
    </row>
    <row r="724">
      <c r="A724" t="n">
        <v>24</v>
      </c>
      <c r="B724" t="n">
        <v>110</v>
      </c>
      <c r="C724" t="inlineStr">
        <is>
          <t xml:space="preserve">CONCLUIDO	</t>
        </is>
      </c>
      <c r="D724" t="n">
        <v>1.636</v>
      </c>
      <c r="E724" t="n">
        <v>61.13</v>
      </c>
      <c r="F724" t="n">
        <v>54.97</v>
      </c>
      <c r="G724" t="n">
        <v>39.26</v>
      </c>
      <c r="H724" t="n">
        <v>0.5600000000000001</v>
      </c>
      <c r="I724" t="n">
        <v>84</v>
      </c>
      <c r="J724" t="n">
        <v>223.23</v>
      </c>
      <c r="K724" t="n">
        <v>56.13</v>
      </c>
      <c r="L724" t="n">
        <v>7</v>
      </c>
      <c r="M724" t="n">
        <v>82</v>
      </c>
      <c r="N724" t="n">
        <v>50.11</v>
      </c>
      <c r="O724" t="n">
        <v>27766.43</v>
      </c>
      <c r="P724" t="n">
        <v>808.27</v>
      </c>
      <c r="Q724" t="n">
        <v>1367.55</v>
      </c>
      <c r="R724" t="n">
        <v>184.07</v>
      </c>
      <c r="S724" t="n">
        <v>104.26</v>
      </c>
      <c r="T724" t="n">
        <v>38669.53</v>
      </c>
      <c r="U724" t="n">
        <v>0.57</v>
      </c>
      <c r="V724" t="n">
        <v>0.87</v>
      </c>
      <c r="W724" t="n">
        <v>20.78</v>
      </c>
      <c r="X724" t="n">
        <v>2.38</v>
      </c>
      <c r="Y724" t="n">
        <v>1</v>
      </c>
      <c r="Z724" t="n">
        <v>10</v>
      </c>
    </row>
    <row r="725">
      <c r="A725" t="n">
        <v>25</v>
      </c>
      <c r="B725" t="n">
        <v>110</v>
      </c>
      <c r="C725" t="inlineStr">
        <is>
          <t xml:space="preserve">CONCLUIDO	</t>
        </is>
      </c>
      <c r="D725" t="n">
        <v>1.6417</v>
      </c>
      <c r="E725" t="n">
        <v>60.91</v>
      </c>
      <c r="F725" t="n">
        <v>54.88</v>
      </c>
      <c r="G725" t="n">
        <v>40.65</v>
      </c>
      <c r="H725" t="n">
        <v>0.58</v>
      </c>
      <c r="I725" t="n">
        <v>81</v>
      </c>
      <c r="J725" t="n">
        <v>223.65</v>
      </c>
      <c r="K725" t="n">
        <v>56.13</v>
      </c>
      <c r="L725" t="n">
        <v>7.25</v>
      </c>
      <c r="M725" t="n">
        <v>79</v>
      </c>
      <c r="N725" t="n">
        <v>50.27</v>
      </c>
      <c r="O725" t="n">
        <v>27817.81</v>
      </c>
      <c r="P725" t="n">
        <v>806.35</v>
      </c>
      <c r="Q725" t="n">
        <v>1367.46</v>
      </c>
      <c r="R725" t="n">
        <v>181.09</v>
      </c>
      <c r="S725" t="n">
        <v>104.26</v>
      </c>
      <c r="T725" t="n">
        <v>37194.12</v>
      </c>
      <c r="U725" t="n">
        <v>0.58</v>
      </c>
      <c r="V725" t="n">
        <v>0.87</v>
      </c>
      <c r="W725" t="n">
        <v>20.78</v>
      </c>
      <c r="X725" t="n">
        <v>2.3</v>
      </c>
      <c r="Y725" t="n">
        <v>1</v>
      </c>
      <c r="Z725" t="n">
        <v>10</v>
      </c>
    </row>
    <row r="726">
      <c r="A726" t="n">
        <v>26</v>
      </c>
      <c r="B726" t="n">
        <v>110</v>
      </c>
      <c r="C726" t="inlineStr">
        <is>
          <t xml:space="preserve">CONCLUIDO	</t>
        </is>
      </c>
      <c r="D726" t="n">
        <v>1.6481</v>
      </c>
      <c r="E726" t="n">
        <v>60.68</v>
      </c>
      <c r="F726" t="n">
        <v>54.77</v>
      </c>
      <c r="G726" t="n">
        <v>42.13</v>
      </c>
      <c r="H726" t="n">
        <v>0.59</v>
      </c>
      <c r="I726" t="n">
        <v>78</v>
      </c>
      <c r="J726" t="n">
        <v>224.07</v>
      </c>
      <c r="K726" t="n">
        <v>56.13</v>
      </c>
      <c r="L726" t="n">
        <v>7.5</v>
      </c>
      <c r="M726" t="n">
        <v>76</v>
      </c>
      <c r="N726" t="n">
        <v>50.44</v>
      </c>
      <c r="O726" t="n">
        <v>27869.24</v>
      </c>
      <c r="P726" t="n">
        <v>804.28</v>
      </c>
      <c r="Q726" t="n">
        <v>1367.44</v>
      </c>
      <c r="R726" t="n">
        <v>177.7</v>
      </c>
      <c r="S726" t="n">
        <v>104.26</v>
      </c>
      <c r="T726" t="n">
        <v>35515.66</v>
      </c>
      <c r="U726" t="n">
        <v>0.59</v>
      </c>
      <c r="V726" t="n">
        <v>0.88</v>
      </c>
      <c r="W726" t="n">
        <v>20.77</v>
      </c>
      <c r="X726" t="n">
        <v>2.19</v>
      </c>
      <c r="Y726" t="n">
        <v>1</v>
      </c>
      <c r="Z726" t="n">
        <v>10</v>
      </c>
    </row>
    <row r="727">
      <c r="A727" t="n">
        <v>27</v>
      </c>
      <c r="B727" t="n">
        <v>110</v>
      </c>
      <c r="C727" t="inlineStr">
        <is>
          <t xml:space="preserve">CONCLUIDO	</t>
        </is>
      </c>
      <c r="D727" t="n">
        <v>1.6513</v>
      </c>
      <c r="E727" t="n">
        <v>60.56</v>
      </c>
      <c r="F727" t="n">
        <v>54.74</v>
      </c>
      <c r="G727" t="n">
        <v>43.21</v>
      </c>
      <c r="H727" t="n">
        <v>0.61</v>
      </c>
      <c r="I727" t="n">
        <v>76</v>
      </c>
      <c r="J727" t="n">
        <v>224.49</v>
      </c>
      <c r="K727" t="n">
        <v>56.13</v>
      </c>
      <c r="L727" t="n">
        <v>7.75</v>
      </c>
      <c r="M727" t="n">
        <v>74</v>
      </c>
      <c r="N727" t="n">
        <v>50.61</v>
      </c>
      <c r="O727" t="n">
        <v>27920.73</v>
      </c>
      <c r="P727" t="n">
        <v>802.61</v>
      </c>
      <c r="Q727" t="n">
        <v>1367.44</v>
      </c>
      <c r="R727" t="n">
        <v>176.1</v>
      </c>
      <c r="S727" t="n">
        <v>104.26</v>
      </c>
      <c r="T727" t="n">
        <v>34726.95</v>
      </c>
      <c r="U727" t="n">
        <v>0.59</v>
      </c>
      <c r="V727" t="n">
        <v>0.88</v>
      </c>
      <c r="W727" t="n">
        <v>20.78</v>
      </c>
      <c r="X727" t="n">
        <v>2.16</v>
      </c>
      <c r="Y727" t="n">
        <v>1</v>
      </c>
      <c r="Z727" t="n">
        <v>10</v>
      </c>
    </row>
    <row r="728">
      <c r="A728" t="n">
        <v>28</v>
      </c>
      <c r="B728" t="n">
        <v>110</v>
      </c>
      <c r="C728" t="inlineStr">
        <is>
          <t xml:space="preserve">CONCLUIDO	</t>
        </is>
      </c>
      <c r="D728" t="n">
        <v>1.6577</v>
      </c>
      <c r="E728" t="n">
        <v>60.32</v>
      </c>
      <c r="F728" t="n">
        <v>54.63</v>
      </c>
      <c r="G728" t="n">
        <v>44.9</v>
      </c>
      <c r="H728" t="n">
        <v>0.63</v>
      </c>
      <c r="I728" t="n">
        <v>73</v>
      </c>
      <c r="J728" t="n">
        <v>224.9</v>
      </c>
      <c r="K728" t="n">
        <v>56.13</v>
      </c>
      <c r="L728" t="n">
        <v>8</v>
      </c>
      <c r="M728" t="n">
        <v>71</v>
      </c>
      <c r="N728" t="n">
        <v>50.78</v>
      </c>
      <c r="O728" t="n">
        <v>27972.28</v>
      </c>
      <c r="P728" t="n">
        <v>800.8</v>
      </c>
      <c r="Q728" t="n">
        <v>1367.4</v>
      </c>
      <c r="R728" t="n">
        <v>173.22</v>
      </c>
      <c r="S728" t="n">
        <v>104.26</v>
      </c>
      <c r="T728" t="n">
        <v>33300.14</v>
      </c>
      <c r="U728" t="n">
        <v>0.6</v>
      </c>
      <c r="V728" t="n">
        <v>0.88</v>
      </c>
      <c r="W728" t="n">
        <v>20.76</v>
      </c>
      <c r="X728" t="n">
        <v>2.05</v>
      </c>
      <c r="Y728" t="n">
        <v>1</v>
      </c>
      <c r="Z728" t="n">
        <v>10</v>
      </c>
    </row>
    <row r="729">
      <c r="A729" t="n">
        <v>29</v>
      </c>
      <c r="B729" t="n">
        <v>110</v>
      </c>
      <c r="C729" t="inlineStr">
        <is>
          <t xml:space="preserve">CONCLUIDO	</t>
        </is>
      </c>
      <c r="D729" t="n">
        <v>1.6614</v>
      </c>
      <c r="E729" t="n">
        <v>60.19</v>
      </c>
      <c r="F729" t="n">
        <v>54.58</v>
      </c>
      <c r="G729" t="n">
        <v>46.12</v>
      </c>
      <c r="H729" t="n">
        <v>0.65</v>
      </c>
      <c r="I729" t="n">
        <v>71</v>
      </c>
      <c r="J729" t="n">
        <v>225.32</v>
      </c>
      <c r="K729" t="n">
        <v>56.13</v>
      </c>
      <c r="L729" t="n">
        <v>8.25</v>
      </c>
      <c r="M729" t="n">
        <v>69</v>
      </c>
      <c r="N729" t="n">
        <v>50.95</v>
      </c>
      <c r="O729" t="n">
        <v>28023.89</v>
      </c>
      <c r="P729" t="n">
        <v>799.16</v>
      </c>
      <c r="Q729" t="n">
        <v>1367.37</v>
      </c>
      <c r="R729" t="n">
        <v>171.5</v>
      </c>
      <c r="S729" t="n">
        <v>104.26</v>
      </c>
      <c r="T729" t="n">
        <v>32449.78</v>
      </c>
      <c r="U729" t="n">
        <v>0.61</v>
      </c>
      <c r="V729" t="n">
        <v>0.88</v>
      </c>
      <c r="W729" t="n">
        <v>20.76</v>
      </c>
      <c r="X729" t="n">
        <v>2</v>
      </c>
      <c r="Y729" t="n">
        <v>1</v>
      </c>
      <c r="Z729" t="n">
        <v>10</v>
      </c>
    </row>
    <row r="730">
      <c r="A730" t="n">
        <v>30</v>
      </c>
      <c r="B730" t="n">
        <v>110</v>
      </c>
      <c r="C730" t="inlineStr">
        <is>
          <t xml:space="preserve">CONCLUIDO	</t>
        </is>
      </c>
      <c r="D730" t="n">
        <v>1.6643</v>
      </c>
      <c r="E730" t="n">
        <v>60.09</v>
      </c>
      <c r="F730" t="n">
        <v>54.56</v>
      </c>
      <c r="G730" t="n">
        <v>47.44</v>
      </c>
      <c r="H730" t="n">
        <v>0.67</v>
      </c>
      <c r="I730" t="n">
        <v>69</v>
      </c>
      <c r="J730" t="n">
        <v>225.74</v>
      </c>
      <c r="K730" t="n">
        <v>56.13</v>
      </c>
      <c r="L730" t="n">
        <v>8.5</v>
      </c>
      <c r="M730" t="n">
        <v>67</v>
      </c>
      <c r="N730" t="n">
        <v>51.11</v>
      </c>
      <c r="O730" t="n">
        <v>28075.56</v>
      </c>
      <c r="P730" t="n">
        <v>798.14</v>
      </c>
      <c r="Q730" t="n">
        <v>1367.56</v>
      </c>
      <c r="R730" t="n">
        <v>170.9</v>
      </c>
      <c r="S730" t="n">
        <v>104.26</v>
      </c>
      <c r="T730" t="n">
        <v>32162.11</v>
      </c>
      <c r="U730" t="n">
        <v>0.61</v>
      </c>
      <c r="V730" t="n">
        <v>0.88</v>
      </c>
      <c r="W730" t="n">
        <v>20.76</v>
      </c>
      <c r="X730" t="n">
        <v>1.98</v>
      </c>
      <c r="Y730" t="n">
        <v>1</v>
      </c>
      <c r="Z730" t="n">
        <v>10</v>
      </c>
    </row>
    <row r="731">
      <c r="A731" t="n">
        <v>31</v>
      </c>
      <c r="B731" t="n">
        <v>110</v>
      </c>
      <c r="C731" t="inlineStr">
        <is>
          <t xml:space="preserve">CONCLUIDO	</t>
        </is>
      </c>
      <c r="D731" t="n">
        <v>1.6685</v>
      </c>
      <c r="E731" t="n">
        <v>59.93</v>
      </c>
      <c r="F731" t="n">
        <v>54.49</v>
      </c>
      <c r="G731" t="n">
        <v>48.8</v>
      </c>
      <c r="H731" t="n">
        <v>0.6899999999999999</v>
      </c>
      <c r="I731" t="n">
        <v>67</v>
      </c>
      <c r="J731" t="n">
        <v>226.16</v>
      </c>
      <c r="K731" t="n">
        <v>56.13</v>
      </c>
      <c r="L731" t="n">
        <v>8.75</v>
      </c>
      <c r="M731" t="n">
        <v>65</v>
      </c>
      <c r="N731" t="n">
        <v>51.28</v>
      </c>
      <c r="O731" t="n">
        <v>28127.29</v>
      </c>
      <c r="P731" t="n">
        <v>796.27</v>
      </c>
      <c r="Q731" t="n">
        <v>1367.35</v>
      </c>
      <c r="R731" t="n">
        <v>168.67</v>
      </c>
      <c r="S731" t="n">
        <v>104.26</v>
      </c>
      <c r="T731" t="n">
        <v>31056.22</v>
      </c>
      <c r="U731" t="n">
        <v>0.62</v>
      </c>
      <c r="V731" t="n">
        <v>0.88</v>
      </c>
      <c r="W731" t="n">
        <v>20.75</v>
      </c>
      <c r="X731" t="n">
        <v>1.91</v>
      </c>
      <c r="Y731" t="n">
        <v>1</v>
      </c>
      <c r="Z731" t="n">
        <v>10</v>
      </c>
    </row>
    <row r="732">
      <c r="A732" t="n">
        <v>32</v>
      </c>
      <c r="B732" t="n">
        <v>110</v>
      </c>
      <c r="C732" t="inlineStr">
        <is>
          <t xml:space="preserve">CONCLUIDO	</t>
        </is>
      </c>
      <c r="D732" t="n">
        <v>1.6728</v>
      </c>
      <c r="E732" t="n">
        <v>59.78</v>
      </c>
      <c r="F732" t="n">
        <v>54.42</v>
      </c>
      <c r="G732" t="n">
        <v>50.24</v>
      </c>
      <c r="H732" t="n">
        <v>0.71</v>
      </c>
      <c r="I732" t="n">
        <v>65</v>
      </c>
      <c r="J732" t="n">
        <v>226.58</v>
      </c>
      <c r="K732" t="n">
        <v>56.13</v>
      </c>
      <c r="L732" t="n">
        <v>9</v>
      </c>
      <c r="M732" t="n">
        <v>63</v>
      </c>
      <c r="N732" t="n">
        <v>51.45</v>
      </c>
      <c r="O732" t="n">
        <v>28179.08</v>
      </c>
      <c r="P732" t="n">
        <v>794.67</v>
      </c>
      <c r="Q732" t="n">
        <v>1367.56</v>
      </c>
      <c r="R732" t="n">
        <v>166.33</v>
      </c>
      <c r="S732" t="n">
        <v>104.26</v>
      </c>
      <c r="T732" t="n">
        <v>29894.35</v>
      </c>
      <c r="U732" t="n">
        <v>0.63</v>
      </c>
      <c r="V732" t="n">
        <v>0.88</v>
      </c>
      <c r="W732" t="n">
        <v>20.75</v>
      </c>
      <c r="X732" t="n">
        <v>1.84</v>
      </c>
      <c r="Y732" t="n">
        <v>1</v>
      </c>
      <c r="Z732" t="n">
        <v>10</v>
      </c>
    </row>
    <row r="733">
      <c r="A733" t="n">
        <v>33</v>
      </c>
      <c r="B733" t="n">
        <v>110</v>
      </c>
      <c r="C733" t="inlineStr">
        <is>
          <t xml:space="preserve">CONCLUIDO	</t>
        </is>
      </c>
      <c r="D733" t="n">
        <v>1.6768</v>
      </c>
      <c r="E733" t="n">
        <v>59.64</v>
      </c>
      <c r="F733" t="n">
        <v>54.36</v>
      </c>
      <c r="G733" t="n">
        <v>51.77</v>
      </c>
      <c r="H733" t="n">
        <v>0.72</v>
      </c>
      <c r="I733" t="n">
        <v>63</v>
      </c>
      <c r="J733" t="n">
        <v>227</v>
      </c>
      <c r="K733" t="n">
        <v>56.13</v>
      </c>
      <c r="L733" t="n">
        <v>9.25</v>
      </c>
      <c r="M733" t="n">
        <v>61</v>
      </c>
      <c r="N733" t="n">
        <v>51.62</v>
      </c>
      <c r="O733" t="n">
        <v>28230.92</v>
      </c>
      <c r="P733" t="n">
        <v>793.1</v>
      </c>
      <c r="Q733" t="n">
        <v>1367.35</v>
      </c>
      <c r="R733" t="n">
        <v>164.4</v>
      </c>
      <c r="S733" t="n">
        <v>104.26</v>
      </c>
      <c r="T733" t="n">
        <v>28943.53</v>
      </c>
      <c r="U733" t="n">
        <v>0.63</v>
      </c>
      <c r="V733" t="n">
        <v>0.88</v>
      </c>
      <c r="W733" t="n">
        <v>20.75</v>
      </c>
      <c r="X733" t="n">
        <v>1.78</v>
      </c>
      <c r="Y733" t="n">
        <v>1</v>
      </c>
      <c r="Z733" t="n">
        <v>10</v>
      </c>
    </row>
    <row r="734">
      <c r="A734" t="n">
        <v>34</v>
      </c>
      <c r="B734" t="n">
        <v>110</v>
      </c>
      <c r="C734" t="inlineStr">
        <is>
          <t xml:space="preserve">CONCLUIDO	</t>
        </is>
      </c>
      <c r="D734" t="n">
        <v>1.682</v>
      </c>
      <c r="E734" t="n">
        <v>59.45</v>
      </c>
      <c r="F734" t="n">
        <v>54.27</v>
      </c>
      <c r="G734" t="n">
        <v>53.38</v>
      </c>
      <c r="H734" t="n">
        <v>0.74</v>
      </c>
      <c r="I734" t="n">
        <v>61</v>
      </c>
      <c r="J734" t="n">
        <v>227.42</v>
      </c>
      <c r="K734" t="n">
        <v>56.13</v>
      </c>
      <c r="L734" t="n">
        <v>9.5</v>
      </c>
      <c r="M734" t="n">
        <v>59</v>
      </c>
      <c r="N734" t="n">
        <v>51.8</v>
      </c>
      <c r="O734" t="n">
        <v>28282.83</v>
      </c>
      <c r="P734" t="n">
        <v>790.89</v>
      </c>
      <c r="Q734" t="n">
        <v>1367.31</v>
      </c>
      <c r="R734" t="n">
        <v>161.37</v>
      </c>
      <c r="S734" t="n">
        <v>104.26</v>
      </c>
      <c r="T734" t="n">
        <v>27433.98</v>
      </c>
      <c r="U734" t="n">
        <v>0.65</v>
      </c>
      <c r="V734" t="n">
        <v>0.88</v>
      </c>
      <c r="W734" t="n">
        <v>20.74</v>
      </c>
      <c r="X734" t="n">
        <v>1.69</v>
      </c>
      <c r="Y734" t="n">
        <v>1</v>
      </c>
      <c r="Z734" t="n">
        <v>10</v>
      </c>
    </row>
    <row r="735">
      <c r="A735" t="n">
        <v>35</v>
      </c>
      <c r="B735" t="n">
        <v>110</v>
      </c>
      <c r="C735" t="inlineStr">
        <is>
          <t xml:space="preserve">CONCLUIDO	</t>
        </is>
      </c>
      <c r="D735" t="n">
        <v>1.685</v>
      </c>
      <c r="E735" t="n">
        <v>59.35</v>
      </c>
      <c r="F735" t="n">
        <v>54.24</v>
      </c>
      <c r="G735" t="n">
        <v>55.16</v>
      </c>
      <c r="H735" t="n">
        <v>0.76</v>
      </c>
      <c r="I735" t="n">
        <v>59</v>
      </c>
      <c r="J735" t="n">
        <v>227.84</v>
      </c>
      <c r="K735" t="n">
        <v>56.13</v>
      </c>
      <c r="L735" t="n">
        <v>9.75</v>
      </c>
      <c r="M735" t="n">
        <v>57</v>
      </c>
      <c r="N735" t="n">
        <v>51.97</v>
      </c>
      <c r="O735" t="n">
        <v>28334.8</v>
      </c>
      <c r="P735" t="n">
        <v>789.4299999999999</v>
      </c>
      <c r="Q735" t="n">
        <v>1367.35</v>
      </c>
      <c r="R735" t="n">
        <v>160.47</v>
      </c>
      <c r="S735" t="n">
        <v>104.26</v>
      </c>
      <c r="T735" t="n">
        <v>26997.38</v>
      </c>
      <c r="U735" t="n">
        <v>0.65</v>
      </c>
      <c r="V735" t="n">
        <v>0.88</v>
      </c>
      <c r="W735" t="n">
        <v>20.75</v>
      </c>
      <c r="X735" t="n">
        <v>1.66</v>
      </c>
      <c r="Y735" t="n">
        <v>1</v>
      </c>
      <c r="Z735" t="n">
        <v>10</v>
      </c>
    </row>
    <row r="736">
      <c r="A736" t="n">
        <v>36</v>
      </c>
      <c r="B736" t="n">
        <v>110</v>
      </c>
      <c r="C736" t="inlineStr">
        <is>
          <t xml:space="preserve">CONCLUIDO	</t>
        </is>
      </c>
      <c r="D736" t="n">
        <v>1.6865</v>
      </c>
      <c r="E736" t="n">
        <v>59.29</v>
      </c>
      <c r="F736" t="n">
        <v>54.23</v>
      </c>
      <c r="G736" t="n">
        <v>56.1</v>
      </c>
      <c r="H736" t="n">
        <v>0.78</v>
      </c>
      <c r="I736" t="n">
        <v>58</v>
      </c>
      <c r="J736" t="n">
        <v>228.27</v>
      </c>
      <c r="K736" t="n">
        <v>56.13</v>
      </c>
      <c r="L736" t="n">
        <v>10</v>
      </c>
      <c r="M736" t="n">
        <v>56</v>
      </c>
      <c r="N736" t="n">
        <v>52.14</v>
      </c>
      <c r="O736" t="n">
        <v>28386.82</v>
      </c>
      <c r="P736" t="n">
        <v>789.42</v>
      </c>
      <c r="Q736" t="n">
        <v>1367.41</v>
      </c>
      <c r="R736" t="n">
        <v>160.23</v>
      </c>
      <c r="S736" t="n">
        <v>104.26</v>
      </c>
      <c r="T736" t="n">
        <v>26883.58</v>
      </c>
      <c r="U736" t="n">
        <v>0.65</v>
      </c>
      <c r="V736" t="n">
        <v>0.88</v>
      </c>
      <c r="W736" t="n">
        <v>20.74</v>
      </c>
      <c r="X736" t="n">
        <v>1.65</v>
      </c>
      <c r="Y736" t="n">
        <v>1</v>
      </c>
      <c r="Z736" t="n">
        <v>10</v>
      </c>
    </row>
    <row r="737">
      <c r="A737" t="n">
        <v>37</v>
      </c>
      <c r="B737" t="n">
        <v>110</v>
      </c>
      <c r="C737" t="inlineStr">
        <is>
          <t xml:space="preserve">CONCLUIDO	</t>
        </is>
      </c>
      <c r="D737" t="n">
        <v>1.6909</v>
      </c>
      <c r="E737" t="n">
        <v>59.14</v>
      </c>
      <c r="F737" t="n">
        <v>54.16</v>
      </c>
      <c r="G737" t="n">
        <v>58.03</v>
      </c>
      <c r="H737" t="n">
        <v>0.8</v>
      </c>
      <c r="I737" t="n">
        <v>56</v>
      </c>
      <c r="J737" t="n">
        <v>228.69</v>
      </c>
      <c r="K737" t="n">
        <v>56.13</v>
      </c>
      <c r="L737" t="n">
        <v>10.25</v>
      </c>
      <c r="M737" t="n">
        <v>54</v>
      </c>
      <c r="N737" t="n">
        <v>52.31</v>
      </c>
      <c r="O737" t="n">
        <v>28438.91</v>
      </c>
      <c r="P737" t="n">
        <v>787.04</v>
      </c>
      <c r="Q737" t="n">
        <v>1367.4</v>
      </c>
      <c r="R737" t="n">
        <v>157.83</v>
      </c>
      <c r="S737" t="n">
        <v>104.26</v>
      </c>
      <c r="T737" t="n">
        <v>25692.89</v>
      </c>
      <c r="U737" t="n">
        <v>0.66</v>
      </c>
      <c r="V737" t="n">
        <v>0.88</v>
      </c>
      <c r="W737" t="n">
        <v>20.74</v>
      </c>
      <c r="X737" t="n">
        <v>1.58</v>
      </c>
      <c r="Y737" t="n">
        <v>1</v>
      </c>
      <c r="Z737" t="n">
        <v>10</v>
      </c>
    </row>
    <row r="738">
      <c r="A738" t="n">
        <v>38</v>
      </c>
      <c r="B738" t="n">
        <v>110</v>
      </c>
      <c r="C738" t="inlineStr">
        <is>
          <t xml:space="preserve">CONCLUIDO	</t>
        </is>
      </c>
      <c r="D738" t="n">
        <v>1.6938</v>
      </c>
      <c r="E738" t="n">
        <v>59.04</v>
      </c>
      <c r="F738" t="n">
        <v>54.1</v>
      </c>
      <c r="G738" t="n">
        <v>59.02</v>
      </c>
      <c r="H738" t="n">
        <v>0.8100000000000001</v>
      </c>
      <c r="I738" t="n">
        <v>55</v>
      </c>
      <c r="J738" t="n">
        <v>229.11</v>
      </c>
      <c r="K738" t="n">
        <v>56.13</v>
      </c>
      <c r="L738" t="n">
        <v>10.5</v>
      </c>
      <c r="M738" t="n">
        <v>53</v>
      </c>
      <c r="N738" t="n">
        <v>52.48</v>
      </c>
      <c r="O738" t="n">
        <v>28491.06</v>
      </c>
      <c r="P738" t="n">
        <v>786.13</v>
      </c>
      <c r="Q738" t="n">
        <v>1367.31</v>
      </c>
      <c r="R738" t="n">
        <v>156.38</v>
      </c>
      <c r="S738" t="n">
        <v>104.26</v>
      </c>
      <c r="T738" t="n">
        <v>24970.71</v>
      </c>
      <c r="U738" t="n">
        <v>0.67</v>
      </c>
      <c r="V738" t="n">
        <v>0.89</v>
      </c>
      <c r="W738" t="n">
        <v>20.73</v>
      </c>
      <c r="X738" t="n">
        <v>1.53</v>
      </c>
      <c r="Y738" t="n">
        <v>1</v>
      </c>
      <c r="Z738" t="n">
        <v>10</v>
      </c>
    </row>
    <row r="739">
      <c r="A739" t="n">
        <v>39</v>
      </c>
      <c r="B739" t="n">
        <v>110</v>
      </c>
      <c r="C739" t="inlineStr">
        <is>
          <t xml:space="preserve">CONCLUIDO	</t>
        </is>
      </c>
      <c r="D739" t="n">
        <v>1.6953</v>
      </c>
      <c r="E739" t="n">
        <v>58.98</v>
      </c>
      <c r="F739" t="n">
        <v>54.09</v>
      </c>
      <c r="G739" t="n">
        <v>60.1</v>
      </c>
      <c r="H739" t="n">
        <v>0.83</v>
      </c>
      <c r="I739" t="n">
        <v>54</v>
      </c>
      <c r="J739" t="n">
        <v>229.53</v>
      </c>
      <c r="K739" t="n">
        <v>56.13</v>
      </c>
      <c r="L739" t="n">
        <v>10.75</v>
      </c>
      <c r="M739" t="n">
        <v>52</v>
      </c>
      <c r="N739" t="n">
        <v>52.66</v>
      </c>
      <c r="O739" t="n">
        <v>28543.27</v>
      </c>
      <c r="P739" t="n">
        <v>784.86</v>
      </c>
      <c r="Q739" t="n">
        <v>1367.28</v>
      </c>
      <c r="R739" t="n">
        <v>155.46</v>
      </c>
      <c r="S739" t="n">
        <v>104.26</v>
      </c>
      <c r="T739" t="n">
        <v>24513.92</v>
      </c>
      <c r="U739" t="n">
        <v>0.67</v>
      </c>
      <c r="V739" t="n">
        <v>0.89</v>
      </c>
      <c r="W739" t="n">
        <v>20.74</v>
      </c>
      <c r="X739" t="n">
        <v>1.51</v>
      </c>
      <c r="Y739" t="n">
        <v>1</v>
      </c>
      <c r="Z739" t="n">
        <v>10</v>
      </c>
    </row>
    <row r="740">
      <c r="A740" t="n">
        <v>40</v>
      </c>
      <c r="B740" t="n">
        <v>110</v>
      </c>
      <c r="C740" t="inlineStr">
        <is>
          <t xml:space="preserve">CONCLUIDO	</t>
        </is>
      </c>
      <c r="D740" t="n">
        <v>1.6997</v>
      </c>
      <c r="E740" t="n">
        <v>58.84</v>
      </c>
      <c r="F740" t="n">
        <v>54.03</v>
      </c>
      <c r="G740" t="n">
        <v>62.34</v>
      </c>
      <c r="H740" t="n">
        <v>0.85</v>
      </c>
      <c r="I740" t="n">
        <v>52</v>
      </c>
      <c r="J740" t="n">
        <v>229.96</v>
      </c>
      <c r="K740" t="n">
        <v>56.13</v>
      </c>
      <c r="L740" t="n">
        <v>11</v>
      </c>
      <c r="M740" t="n">
        <v>50</v>
      </c>
      <c r="N740" t="n">
        <v>52.83</v>
      </c>
      <c r="O740" t="n">
        <v>28595.54</v>
      </c>
      <c r="P740" t="n">
        <v>783.1900000000001</v>
      </c>
      <c r="Q740" t="n">
        <v>1367.36</v>
      </c>
      <c r="R740" t="n">
        <v>153.37</v>
      </c>
      <c r="S740" t="n">
        <v>104.26</v>
      </c>
      <c r="T740" t="n">
        <v>23483.73</v>
      </c>
      <c r="U740" t="n">
        <v>0.68</v>
      </c>
      <c r="V740" t="n">
        <v>0.89</v>
      </c>
      <c r="W740" t="n">
        <v>20.73</v>
      </c>
      <c r="X740" t="n">
        <v>1.45</v>
      </c>
      <c r="Y740" t="n">
        <v>1</v>
      </c>
      <c r="Z740" t="n">
        <v>10</v>
      </c>
    </row>
    <row r="741">
      <c r="A741" t="n">
        <v>41</v>
      </c>
      <c r="B741" t="n">
        <v>110</v>
      </c>
      <c r="C741" t="inlineStr">
        <is>
          <t xml:space="preserve">CONCLUIDO	</t>
        </is>
      </c>
      <c r="D741" t="n">
        <v>1.7008</v>
      </c>
      <c r="E741" t="n">
        <v>58.79</v>
      </c>
      <c r="F741" t="n">
        <v>54.03</v>
      </c>
      <c r="G741" t="n">
        <v>63.56</v>
      </c>
      <c r="H741" t="n">
        <v>0.87</v>
      </c>
      <c r="I741" t="n">
        <v>51</v>
      </c>
      <c r="J741" t="n">
        <v>230.38</v>
      </c>
      <c r="K741" t="n">
        <v>56.13</v>
      </c>
      <c r="L741" t="n">
        <v>11.25</v>
      </c>
      <c r="M741" t="n">
        <v>49</v>
      </c>
      <c r="N741" t="n">
        <v>53</v>
      </c>
      <c r="O741" t="n">
        <v>28647.87</v>
      </c>
      <c r="P741" t="n">
        <v>782.28</v>
      </c>
      <c r="Q741" t="n">
        <v>1367.3</v>
      </c>
      <c r="R741" t="n">
        <v>153.54</v>
      </c>
      <c r="S741" t="n">
        <v>104.26</v>
      </c>
      <c r="T741" t="n">
        <v>23573.68</v>
      </c>
      <c r="U741" t="n">
        <v>0.68</v>
      </c>
      <c r="V741" t="n">
        <v>0.89</v>
      </c>
      <c r="W741" t="n">
        <v>20.73</v>
      </c>
      <c r="X741" t="n">
        <v>1.45</v>
      </c>
      <c r="Y741" t="n">
        <v>1</v>
      </c>
      <c r="Z741" t="n">
        <v>10</v>
      </c>
    </row>
    <row r="742">
      <c r="A742" t="n">
        <v>42</v>
      </c>
      <c r="B742" t="n">
        <v>110</v>
      </c>
      <c r="C742" t="inlineStr">
        <is>
          <t xml:space="preserve">CONCLUIDO	</t>
        </is>
      </c>
      <c r="D742" t="n">
        <v>1.7039</v>
      </c>
      <c r="E742" t="n">
        <v>58.69</v>
      </c>
      <c r="F742" t="n">
        <v>53.97</v>
      </c>
      <c r="G742" t="n">
        <v>64.76000000000001</v>
      </c>
      <c r="H742" t="n">
        <v>0.89</v>
      </c>
      <c r="I742" t="n">
        <v>50</v>
      </c>
      <c r="J742" t="n">
        <v>230.81</v>
      </c>
      <c r="K742" t="n">
        <v>56.13</v>
      </c>
      <c r="L742" t="n">
        <v>11.5</v>
      </c>
      <c r="M742" t="n">
        <v>48</v>
      </c>
      <c r="N742" t="n">
        <v>53.18</v>
      </c>
      <c r="O742" t="n">
        <v>28700.26</v>
      </c>
      <c r="P742" t="n">
        <v>780.95</v>
      </c>
      <c r="Q742" t="n">
        <v>1367.22</v>
      </c>
      <c r="R742" t="n">
        <v>151.88</v>
      </c>
      <c r="S742" t="n">
        <v>104.26</v>
      </c>
      <c r="T742" t="n">
        <v>22747.69</v>
      </c>
      <c r="U742" t="n">
        <v>0.6899999999999999</v>
      </c>
      <c r="V742" t="n">
        <v>0.89</v>
      </c>
      <c r="W742" t="n">
        <v>20.72</v>
      </c>
      <c r="X742" t="n">
        <v>1.39</v>
      </c>
      <c r="Y742" t="n">
        <v>1</v>
      </c>
      <c r="Z742" t="n">
        <v>10</v>
      </c>
    </row>
    <row r="743">
      <c r="A743" t="n">
        <v>43</v>
      </c>
      <c r="B743" t="n">
        <v>110</v>
      </c>
      <c r="C743" t="inlineStr">
        <is>
          <t xml:space="preserve">CONCLUIDO	</t>
        </is>
      </c>
      <c r="D743" t="n">
        <v>1.7054</v>
      </c>
      <c r="E743" t="n">
        <v>58.64</v>
      </c>
      <c r="F743" t="n">
        <v>53.96</v>
      </c>
      <c r="G743" t="n">
        <v>66.06999999999999</v>
      </c>
      <c r="H743" t="n">
        <v>0.9</v>
      </c>
      <c r="I743" t="n">
        <v>49</v>
      </c>
      <c r="J743" t="n">
        <v>231.23</v>
      </c>
      <c r="K743" t="n">
        <v>56.13</v>
      </c>
      <c r="L743" t="n">
        <v>11.75</v>
      </c>
      <c r="M743" t="n">
        <v>47</v>
      </c>
      <c r="N743" t="n">
        <v>53.36</v>
      </c>
      <c r="O743" t="n">
        <v>28752.71</v>
      </c>
      <c r="P743" t="n">
        <v>780.05</v>
      </c>
      <c r="Q743" t="n">
        <v>1367.29</v>
      </c>
      <c r="R743" t="n">
        <v>151.1</v>
      </c>
      <c r="S743" t="n">
        <v>104.26</v>
      </c>
      <c r="T743" t="n">
        <v>22361.91</v>
      </c>
      <c r="U743" t="n">
        <v>0.6899999999999999</v>
      </c>
      <c r="V743" t="n">
        <v>0.89</v>
      </c>
      <c r="W743" t="n">
        <v>20.73</v>
      </c>
      <c r="X743" t="n">
        <v>1.38</v>
      </c>
      <c r="Y743" t="n">
        <v>1</v>
      </c>
      <c r="Z743" t="n">
        <v>10</v>
      </c>
    </row>
    <row r="744">
      <c r="A744" t="n">
        <v>44</v>
      </c>
      <c r="B744" t="n">
        <v>110</v>
      </c>
      <c r="C744" t="inlineStr">
        <is>
          <t xml:space="preserve">CONCLUIDO	</t>
        </is>
      </c>
      <c r="D744" t="n">
        <v>1.7073</v>
      </c>
      <c r="E744" t="n">
        <v>58.57</v>
      </c>
      <c r="F744" t="n">
        <v>53.93</v>
      </c>
      <c r="G744" t="n">
        <v>67.42</v>
      </c>
      <c r="H744" t="n">
        <v>0.92</v>
      </c>
      <c r="I744" t="n">
        <v>48</v>
      </c>
      <c r="J744" t="n">
        <v>231.66</v>
      </c>
      <c r="K744" t="n">
        <v>56.13</v>
      </c>
      <c r="L744" t="n">
        <v>12</v>
      </c>
      <c r="M744" t="n">
        <v>46</v>
      </c>
      <c r="N744" t="n">
        <v>53.53</v>
      </c>
      <c r="O744" t="n">
        <v>28805.23</v>
      </c>
      <c r="P744" t="n">
        <v>778.75</v>
      </c>
      <c r="Q744" t="n">
        <v>1367.36</v>
      </c>
      <c r="R744" t="n">
        <v>150.61</v>
      </c>
      <c r="S744" t="n">
        <v>104.26</v>
      </c>
      <c r="T744" t="n">
        <v>22122.51</v>
      </c>
      <c r="U744" t="n">
        <v>0.6899999999999999</v>
      </c>
      <c r="V744" t="n">
        <v>0.89</v>
      </c>
      <c r="W744" t="n">
        <v>20.72</v>
      </c>
      <c r="X744" t="n">
        <v>1.35</v>
      </c>
      <c r="Y744" t="n">
        <v>1</v>
      </c>
      <c r="Z744" t="n">
        <v>10</v>
      </c>
    </row>
    <row r="745">
      <c r="A745" t="n">
        <v>45</v>
      </c>
      <c r="B745" t="n">
        <v>110</v>
      </c>
      <c r="C745" t="inlineStr">
        <is>
          <t xml:space="preserve">CONCLUIDO	</t>
        </is>
      </c>
      <c r="D745" t="n">
        <v>1.7098</v>
      </c>
      <c r="E745" t="n">
        <v>58.48</v>
      </c>
      <c r="F745" t="n">
        <v>53.89</v>
      </c>
      <c r="G745" t="n">
        <v>68.79000000000001</v>
      </c>
      <c r="H745" t="n">
        <v>0.9399999999999999</v>
      </c>
      <c r="I745" t="n">
        <v>47</v>
      </c>
      <c r="J745" t="n">
        <v>232.08</v>
      </c>
      <c r="K745" t="n">
        <v>56.13</v>
      </c>
      <c r="L745" t="n">
        <v>12.25</v>
      </c>
      <c r="M745" t="n">
        <v>45</v>
      </c>
      <c r="N745" t="n">
        <v>53.71</v>
      </c>
      <c r="O745" t="n">
        <v>28857.81</v>
      </c>
      <c r="P745" t="n">
        <v>777.37</v>
      </c>
      <c r="Q745" t="n">
        <v>1367.41</v>
      </c>
      <c r="R745" t="n">
        <v>148.89</v>
      </c>
      <c r="S745" t="n">
        <v>104.26</v>
      </c>
      <c r="T745" t="n">
        <v>21265.06</v>
      </c>
      <c r="U745" t="n">
        <v>0.7</v>
      </c>
      <c r="V745" t="n">
        <v>0.89</v>
      </c>
      <c r="W745" t="n">
        <v>20.72</v>
      </c>
      <c r="X745" t="n">
        <v>1.31</v>
      </c>
      <c r="Y745" t="n">
        <v>1</v>
      </c>
      <c r="Z745" t="n">
        <v>10</v>
      </c>
    </row>
    <row r="746">
      <c r="A746" t="n">
        <v>46</v>
      </c>
      <c r="B746" t="n">
        <v>110</v>
      </c>
      <c r="C746" t="inlineStr">
        <is>
          <t xml:space="preserve">CONCLUIDO	</t>
        </is>
      </c>
      <c r="D746" t="n">
        <v>1.7114</v>
      </c>
      <c r="E746" t="n">
        <v>58.43</v>
      </c>
      <c r="F746" t="n">
        <v>53.88</v>
      </c>
      <c r="G746" t="n">
        <v>70.27</v>
      </c>
      <c r="H746" t="n">
        <v>0.96</v>
      </c>
      <c r="I746" t="n">
        <v>46</v>
      </c>
      <c r="J746" t="n">
        <v>232.51</v>
      </c>
      <c r="K746" t="n">
        <v>56.13</v>
      </c>
      <c r="L746" t="n">
        <v>12.5</v>
      </c>
      <c r="M746" t="n">
        <v>44</v>
      </c>
      <c r="N746" t="n">
        <v>53.88</v>
      </c>
      <c r="O746" t="n">
        <v>28910.45</v>
      </c>
      <c r="P746" t="n">
        <v>776.72</v>
      </c>
      <c r="Q746" t="n">
        <v>1367.33</v>
      </c>
      <c r="R746" t="n">
        <v>148.78</v>
      </c>
      <c r="S746" t="n">
        <v>104.26</v>
      </c>
      <c r="T746" t="n">
        <v>21216.16</v>
      </c>
      <c r="U746" t="n">
        <v>0.7</v>
      </c>
      <c r="V746" t="n">
        <v>0.89</v>
      </c>
      <c r="W746" t="n">
        <v>20.72</v>
      </c>
      <c r="X746" t="n">
        <v>1.3</v>
      </c>
      <c r="Y746" t="n">
        <v>1</v>
      </c>
      <c r="Z746" t="n">
        <v>10</v>
      </c>
    </row>
    <row r="747">
      <c r="A747" t="n">
        <v>47</v>
      </c>
      <c r="B747" t="n">
        <v>110</v>
      </c>
      <c r="C747" t="inlineStr">
        <is>
          <t xml:space="preserve">CONCLUIDO	</t>
        </is>
      </c>
      <c r="D747" t="n">
        <v>1.7136</v>
      </c>
      <c r="E747" t="n">
        <v>58.36</v>
      </c>
      <c r="F747" t="n">
        <v>53.84</v>
      </c>
      <c r="G747" t="n">
        <v>71.79000000000001</v>
      </c>
      <c r="H747" t="n">
        <v>0.97</v>
      </c>
      <c r="I747" t="n">
        <v>45</v>
      </c>
      <c r="J747" t="n">
        <v>232.94</v>
      </c>
      <c r="K747" t="n">
        <v>56.13</v>
      </c>
      <c r="L747" t="n">
        <v>12.75</v>
      </c>
      <c r="M747" t="n">
        <v>43</v>
      </c>
      <c r="N747" t="n">
        <v>54.06</v>
      </c>
      <c r="O747" t="n">
        <v>28963.15</v>
      </c>
      <c r="P747" t="n">
        <v>775.5700000000001</v>
      </c>
      <c r="Q747" t="n">
        <v>1367.29</v>
      </c>
      <c r="R747" t="n">
        <v>147.91</v>
      </c>
      <c r="S747" t="n">
        <v>104.26</v>
      </c>
      <c r="T747" t="n">
        <v>20784.28</v>
      </c>
      <c r="U747" t="n">
        <v>0.7</v>
      </c>
      <c r="V747" t="n">
        <v>0.89</v>
      </c>
      <c r="W747" t="n">
        <v>20.71</v>
      </c>
      <c r="X747" t="n">
        <v>1.26</v>
      </c>
      <c r="Y747" t="n">
        <v>1</v>
      </c>
      <c r="Z747" t="n">
        <v>10</v>
      </c>
    </row>
    <row r="748">
      <c r="A748" t="n">
        <v>48</v>
      </c>
      <c r="B748" t="n">
        <v>110</v>
      </c>
      <c r="C748" t="inlineStr">
        <is>
          <t xml:space="preserve">CONCLUIDO	</t>
        </is>
      </c>
      <c r="D748" t="n">
        <v>1.7155</v>
      </c>
      <c r="E748" t="n">
        <v>58.29</v>
      </c>
      <c r="F748" t="n">
        <v>53.82</v>
      </c>
      <c r="G748" t="n">
        <v>73.39</v>
      </c>
      <c r="H748" t="n">
        <v>0.99</v>
      </c>
      <c r="I748" t="n">
        <v>44</v>
      </c>
      <c r="J748" t="n">
        <v>233.37</v>
      </c>
      <c r="K748" t="n">
        <v>56.13</v>
      </c>
      <c r="L748" t="n">
        <v>13</v>
      </c>
      <c r="M748" t="n">
        <v>42</v>
      </c>
      <c r="N748" t="n">
        <v>54.24</v>
      </c>
      <c r="O748" t="n">
        <v>29015.91</v>
      </c>
      <c r="P748" t="n">
        <v>774.6</v>
      </c>
      <c r="Q748" t="n">
        <v>1367.24</v>
      </c>
      <c r="R748" t="n">
        <v>147.13</v>
      </c>
      <c r="S748" t="n">
        <v>104.26</v>
      </c>
      <c r="T748" t="n">
        <v>20400.14</v>
      </c>
      <c r="U748" t="n">
        <v>0.71</v>
      </c>
      <c r="V748" t="n">
        <v>0.89</v>
      </c>
      <c r="W748" t="n">
        <v>20.71</v>
      </c>
      <c r="X748" t="n">
        <v>1.24</v>
      </c>
      <c r="Y748" t="n">
        <v>1</v>
      </c>
      <c r="Z748" t="n">
        <v>10</v>
      </c>
    </row>
    <row r="749">
      <c r="A749" t="n">
        <v>49</v>
      </c>
      <c r="B749" t="n">
        <v>110</v>
      </c>
      <c r="C749" t="inlineStr">
        <is>
          <t xml:space="preserve">CONCLUIDO	</t>
        </is>
      </c>
      <c r="D749" t="n">
        <v>1.7182</v>
      </c>
      <c r="E749" t="n">
        <v>58.2</v>
      </c>
      <c r="F749" t="n">
        <v>53.77</v>
      </c>
      <c r="G749" t="n">
        <v>75.03</v>
      </c>
      <c r="H749" t="n">
        <v>1.01</v>
      </c>
      <c r="I749" t="n">
        <v>43</v>
      </c>
      <c r="J749" t="n">
        <v>233.79</v>
      </c>
      <c r="K749" t="n">
        <v>56.13</v>
      </c>
      <c r="L749" t="n">
        <v>13.25</v>
      </c>
      <c r="M749" t="n">
        <v>41</v>
      </c>
      <c r="N749" t="n">
        <v>54.42</v>
      </c>
      <c r="O749" t="n">
        <v>29068.74</v>
      </c>
      <c r="P749" t="n">
        <v>773.4299999999999</v>
      </c>
      <c r="Q749" t="n">
        <v>1367.25</v>
      </c>
      <c r="R749" t="n">
        <v>145.43</v>
      </c>
      <c r="S749" t="n">
        <v>104.26</v>
      </c>
      <c r="T749" t="n">
        <v>19553.83</v>
      </c>
      <c r="U749" t="n">
        <v>0.72</v>
      </c>
      <c r="V749" t="n">
        <v>0.89</v>
      </c>
      <c r="W749" t="n">
        <v>20.71</v>
      </c>
      <c r="X749" t="n">
        <v>1.2</v>
      </c>
      <c r="Y749" t="n">
        <v>1</v>
      </c>
      <c r="Z749" t="n">
        <v>10</v>
      </c>
    </row>
    <row r="750">
      <c r="A750" t="n">
        <v>50</v>
      </c>
      <c r="B750" t="n">
        <v>110</v>
      </c>
      <c r="C750" t="inlineStr">
        <is>
          <t xml:space="preserve">CONCLUIDO	</t>
        </is>
      </c>
      <c r="D750" t="n">
        <v>1.7205</v>
      </c>
      <c r="E750" t="n">
        <v>58.12</v>
      </c>
      <c r="F750" t="n">
        <v>53.74</v>
      </c>
      <c r="G750" t="n">
        <v>76.77</v>
      </c>
      <c r="H750" t="n">
        <v>1.02</v>
      </c>
      <c r="I750" t="n">
        <v>42</v>
      </c>
      <c r="J750" t="n">
        <v>234.22</v>
      </c>
      <c r="K750" t="n">
        <v>56.13</v>
      </c>
      <c r="L750" t="n">
        <v>13.5</v>
      </c>
      <c r="M750" t="n">
        <v>40</v>
      </c>
      <c r="N750" t="n">
        <v>54.6</v>
      </c>
      <c r="O750" t="n">
        <v>29121.64</v>
      </c>
      <c r="P750" t="n">
        <v>771.48</v>
      </c>
      <c r="Q750" t="n">
        <v>1367.21</v>
      </c>
      <c r="R750" t="n">
        <v>144.21</v>
      </c>
      <c r="S750" t="n">
        <v>104.26</v>
      </c>
      <c r="T750" t="n">
        <v>18952.57</v>
      </c>
      <c r="U750" t="n">
        <v>0.72</v>
      </c>
      <c r="V750" t="n">
        <v>0.89</v>
      </c>
      <c r="W750" t="n">
        <v>20.71</v>
      </c>
      <c r="X750" t="n">
        <v>1.16</v>
      </c>
      <c r="Y750" t="n">
        <v>1</v>
      </c>
      <c r="Z750" t="n">
        <v>10</v>
      </c>
    </row>
    <row r="751">
      <c r="A751" t="n">
        <v>51</v>
      </c>
      <c r="B751" t="n">
        <v>110</v>
      </c>
      <c r="C751" t="inlineStr">
        <is>
          <t xml:space="preserve">CONCLUIDO	</t>
        </is>
      </c>
      <c r="D751" t="n">
        <v>1.7205</v>
      </c>
      <c r="E751" t="n">
        <v>58.12</v>
      </c>
      <c r="F751" t="n">
        <v>53.74</v>
      </c>
      <c r="G751" t="n">
        <v>76.77</v>
      </c>
      <c r="H751" t="n">
        <v>1.04</v>
      </c>
      <c r="I751" t="n">
        <v>42</v>
      </c>
      <c r="J751" t="n">
        <v>234.65</v>
      </c>
      <c r="K751" t="n">
        <v>56.13</v>
      </c>
      <c r="L751" t="n">
        <v>13.75</v>
      </c>
      <c r="M751" t="n">
        <v>40</v>
      </c>
      <c r="N751" t="n">
        <v>54.78</v>
      </c>
      <c r="O751" t="n">
        <v>29174.59</v>
      </c>
      <c r="P751" t="n">
        <v>770.5700000000001</v>
      </c>
      <c r="Q751" t="n">
        <v>1367.28</v>
      </c>
      <c r="R751" t="n">
        <v>144.39</v>
      </c>
      <c r="S751" t="n">
        <v>104.26</v>
      </c>
      <c r="T751" t="n">
        <v>19041.91</v>
      </c>
      <c r="U751" t="n">
        <v>0.72</v>
      </c>
      <c r="V751" t="n">
        <v>0.89</v>
      </c>
      <c r="W751" t="n">
        <v>20.71</v>
      </c>
      <c r="X751" t="n">
        <v>1.16</v>
      </c>
      <c r="Y751" t="n">
        <v>1</v>
      </c>
      <c r="Z751" t="n">
        <v>10</v>
      </c>
    </row>
    <row r="752">
      <c r="A752" t="n">
        <v>52</v>
      </c>
      <c r="B752" t="n">
        <v>110</v>
      </c>
      <c r="C752" t="inlineStr">
        <is>
          <t xml:space="preserve">CONCLUIDO	</t>
        </is>
      </c>
      <c r="D752" t="n">
        <v>1.7226</v>
      </c>
      <c r="E752" t="n">
        <v>58.05</v>
      </c>
      <c r="F752" t="n">
        <v>53.71</v>
      </c>
      <c r="G752" t="n">
        <v>78.59999999999999</v>
      </c>
      <c r="H752" t="n">
        <v>1.06</v>
      </c>
      <c r="I752" t="n">
        <v>41</v>
      </c>
      <c r="J752" t="n">
        <v>235.08</v>
      </c>
      <c r="K752" t="n">
        <v>56.13</v>
      </c>
      <c r="L752" t="n">
        <v>14</v>
      </c>
      <c r="M752" t="n">
        <v>39</v>
      </c>
      <c r="N752" t="n">
        <v>54.96</v>
      </c>
      <c r="O752" t="n">
        <v>29227.61</v>
      </c>
      <c r="P752" t="n">
        <v>770.16</v>
      </c>
      <c r="Q752" t="n">
        <v>1367.3</v>
      </c>
      <c r="R752" t="n">
        <v>143.35</v>
      </c>
      <c r="S752" t="n">
        <v>104.26</v>
      </c>
      <c r="T752" t="n">
        <v>18524.34</v>
      </c>
      <c r="U752" t="n">
        <v>0.73</v>
      </c>
      <c r="V752" t="n">
        <v>0.89</v>
      </c>
      <c r="W752" t="n">
        <v>20.71</v>
      </c>
      <c r="X752" t="n">
        <v>1.13</v>
      </c>
      <c r="Y752" t="n">
        <v>1</v>
      </c>
      <c r="Z752" t="n">
        <v>10</v>
      </c>
    </row>
    <row r="753">
      <c r="A753" t="n">
        <v>53</v>
      </c>
      <c r="B753" t="n">
        <v>110</v>
      </c>
      <c r="C753" t="inlineStr">
        <is>
          <t xml:space="preserve">CONCLUIDO	</t>
        </is>
      </c>
      <c r="D753" t="n">
        <v>1.7243</v>
      </c>
      <c r="E753" t="n">
        <v>57.99</v>
      </c>
      <c r="F753" t="n">
        <v>53.69</v>
      </c>
      <c r="G753" t="n">
        <v>80.54000000000001</v>
      </c>
      <c r="H753" t="n">
        <v>1.08</v>
      </c>
      <c r="I753" t="n">
        <v>40</v>
      </c>
      <c r="J753" t="n">
        <v>235.51</v>
      </c>
      <c r="K753" t="n">
        <v>56.13</v>
      </c>
      <c r="L753" t="n">
        <v>14.25</v>
      </c>
      <c r="M753" t="n">
        <v>38</v>
      </c>
      <c r="N753" t="n">
        <v>55.14</v>
      </c>
      <c r="O753" t="n">
        <v>29280.69</v>
      </c>
      <c r="P753" t="n">
        <v>769.5700000000001</v>
      </c>
      <c r="Q753" t="n">
        <v>1367.21</v>
      </c>
      <c r="R753" t="n">
        <v>142.81</v>
      </c>
      <c r="S753" t="n">
        <v>104.26</v>
      </c>
      <c r="T753" t="n">
        <v>18262.95</v>
      </c>
      <c r="U753" t="n">
        <v>0.73</v>
      </c>
      <c r="V753" t="n">
        <v>0.89</v>
      </c>
      <c r="W753" t="n">
        <v>20.71</v>
      </c>
      <c r="X753" t="n">
        <v>1.11</v>
      </c>
      <c r="Y753" t="n">
        <v>1</v>
      </c>
      <c r="Z753" t="n">
        <v>10</v>
      </c>
    </row>
    <row r="754">
      <c r="A754" t="n">
        <v>54</v>
      </c>
      <c r="B754" t="n">
        <v>110</v>
      </c>
      <c r="C754" t="inlineStr">
        <is>
          <t xml:space="preserve">CONCLUIDO	</t>
        </is>
      </c>
      <c r="D754" t="n">
        <v>1.7268</v>
      </c>
      <c r="E754" t="n">
        <v>57.91</v>
      </c>
      <c r="F754" t="n">
        <v>53.65</v>
      </c>
      <c r="G754" t="n">
        <v>82.54000000000001</v>
      </c>
      <c r="H754" t="n">
        <v>1.09</v>
      </c>
      <c r="I754" t="n">
        <v>39</v>
      </c>
      <c r="J754" t="n">
        <v>235.94</v>
      </c>
      <c r="K754" t="n">
        <v>56.13</v>
      </c>
      <c r="L754" t="n">
        <v>14.5</v>
      </c>
      <c r="M754" t="n">
        <v>37</v>
      </c>
      <c r="N754" t="n">
        <v>55.32</v>
      </c>
      <c r="O754" t="n">
        <v>29333.84</v>
      </c>
      <c r="P754" t="n">
        <v>767.76</v>
      </c>
      <c r="Q754" t="n">
        <v>1367.27</v>
      </c>
      <c r="R754" t="n">
        <v>141.33</v>
      </c>
      <c r="S754" t="n">
        <v>104.26</v>
      </c>
      <c r="T754" t="n">
        <v>17523.88</v>
      </c>
      <c r="U754" t="n">
        <v>0.74</v>
      </c>
      <c r="V754" t="n">
        <v>0.89</v>
      </c>
      <c r="W754" t="n">
        <v>20.71</v>
      </c>
      <c r="X754" t="n">
        <v>1.07</v>
      </c>
      <c r="Y754" t="n">
        <v>1</v>
      </c>
      <c r="Z754" t="n">
        <v>10</v>
      </c>
    </row>
    <row r="755">
      <c r="A755" t="n">
        <v>55</v>
      </c>
      <c r="B755" t="n">
        <v>110</v>
      </c>
      <c r="C755" t="inlineStr">
        <is>
          <t xml:space="preserve">CONCLUIDO	</t>
        </is>
      </c>
      <c r="D755" t="n">
        <v>1.726</v>
      </c>
      <c r="E755" t="n">
        <v>57.94</v>
      </c>
      <c r="F755" t="n">
        <v>53.68</v>
      </c>
      <c r="G755" t="n">
        <v>82.58</v>
      </c>
      <c r="H755" t="n">
        <v>1.11</v>
      </c>
      <c r="I755" t="n">
        <v>39</v>
      </c>
      <c r="J755" t="n">
        <v>236.37</v>
      </c>
      <c r="K755" t="n">
        <v>56.13</v>
      </c>
      <c r="L755" t="n">
        <v>14.75</v>
      </c>
      <c r="M755" t="n">
        <v>37</v>
      </c>
      <c r="N755" t="n">
        <v>55.5</v>
      </c>
      <c r="O755" t="n">
        <v>29387.05</v>
      </c>
      <c r="P755" t="n">
        <v>767.9400000000001</v>
      </c>
      <c r="Q755" t="n">
        <v>1367.26</v>
      </c>
      <c r="R755" t="n">
        <v>142.12</v>
      </c>
      <c r="S755" t="n">
        <v>104.26</v>
      </c>
      <c r="T755" t="n">
        <v>17920.6</v>
      </c>
      <c r="U755" t="n">
        <v>0.73</v>
      </c>
      <c r="V755" t="n">
        <v>0.89</v>
      </c>
      <c r="W755" t="n">
        <v>20.72</v>
      </c>
      <c r="X755" t="n">
        <v>1.1</v>
      </c>
      <c r="Y755" t="n">
        <v>1</v>
      </c>
      <c r="Z755" t="n">
        <v>10</v>
      </c>
    </row>
    <row r="756">
      <c r="A756" t="n">
        <v>56</v>
      </c>
      <c r="B756" t="n">
        <v>110</v>
      </c>
      <c r="C756" t="inlineStr">
        <is>
          <t xml:space="preserve">CONCLUIDO	</t>
        </is>
      </c>
      <c r="D756" t="n">
        <v>1.7288</v>
      </c>
      <c r="E756" t="n">
        <v>57.84</v>
      </c>
      <c r="F756" t="n">
        <v>53.62</v>
      </c>
      <c r="G756" t="n">
        <v>84.67</v>
      </c>
      <c r="H756" t="n">
        <v>1.13</v>
      </c>
      <c r="I756" t="n">
        <v>38</v>
      </c>
      <c r="J756" t="n">
        <v>236.81</v>
      </c>
      <c r="K756" t="n">
        <v>56.13</v>
      </c>
      <c r="L756" t="n">
        <v>15</v>
      </c>
      <c r="M756" t="n">
        <v>36</v>
      </c>
      <c r="N756" t="n">
        <v>55.68</v>
      </c>
      <c r="O756" t="n">
        <v>29440.33</v>
      </c>
      <c r="P756" t="n">
        <v>766.14</v>
      </c>
      <c r="Q756" t="n">
        <v>1367.39</v>
      </c>
      <c r="R756" t="n">
        <v>140.41</v>
      </c>
      <c r="S756" t="n">
        <v>104.26</v>
      </c>
      <c r="T756" t="n">
        <v>17070.67</v>
      </c>
      <c r="U756" t="n">
        <v>0.74</v>
      </c>
      <c r="V756" t="n">
        <v>0.89</v>
      </c>
      <c r="W756" t="n">
        <v>20.71</v>
      </c>
      <c r="X756" t="n">
        <v>1.05</v>
      </c>
      <c r="Y756" t="n">
        <v>1</v>
      </c>
      <c r="Z756" t="n">
        <v>10</v>
      </c>
    </row>
    <row r="757">
      <c r="A757" t="n">
        <v>57</v>
      </c>
      <c r="B757" t="n">
        <v>110</v>
      </c>
      <c r="C757" t="inlineStr">
        <is>
          <t xml:space="preserve">CONCLUIDO	</t>
        </is>
      </c>
      <c r="D757" t="n">
        <v>1.731</v>
      </c>
      <c r="E757" t="n">
        <v>57.77</v>
      </c>
      <c r="F757" t="n">
        <v>53.59</v>
      </c>
      <c r="G757" t="n">
        <v>86.91</v>
      </c>
      <c r="H757" t="n">
        <v>1.14</v>
      </c>
      <c r="I757" t="n">
        <v>37</v>
      </c>
      <c r="J757" t="n">
        <v>237.24</v>
      </c>
      <c r="K757" t="n">
        <v>56.13</v>
      </c>
      <c r="L757" t="n">
        <v>15.25</v>
      </c>
      <c r="M757" t="n">
        <v>35</v>
      </c>
      <c r="N757" t="n">
        <v>55.86</v>
      </c>
      <c r="O757" t="n">
        <v>29493.67</v>
      </c>
      <c r="P757" t="n">
        <v>764.5700000000001</v>
      </c>
      <c r="Q757" t="n">
        <v>1367.25</v>
      </c>
      <c r="R757" t="n">
        <v>139.47</v>
      </c>
      <c r="S757" t="n">
        <v>104.26</v>
      </c>
      <c r="T757" t="n">
        <v>16605.41</v>
      </c>
      <c r="U757" t="n">
        <v>0.75</v>
      </c>
      <c r="V757" t="n">
        <v>0.89</v>
      </c>
      <c r="W757" t="n">
        <v>20.71</v>
      </c>
      <c r="X757" t="n">
        <v>1.02</v>
      </c>
      <c r="Y757" t="n">
        <v>1</v>
      </c>
      <c r="Z757" t="n">
        <v>10</v>
      </c>
    </row>
    <row r="758">
      <c r="A758" t="n">
        <v>58</v>
      </c>
      <c r="B758" t="n">
        <v>110</v>
      </c>
      <c r="C758" t="inlineStr">
        <is>
          <t xml:space="preserve">CONCLUIDO	</t>
        </is>
      </c>
      <c r="D758" t="n">
        <v>1.7305</v>
      </c>
      <c r="E758" t="n">
        <v>57.79</v>
      </c>
      <c r="F758" t="n">
        <v>53.61</v>
      </c>
      <c r="G758" t="n">
        <v>86.94</v>
      </c>
      <c r="H758" t="n">
        <v>1.16</v>
      </c>
      <c r="I758" t="n">
        <v>37</v>
      </c>
      <c r="J758" t="n">
        <v>237.67</v>
      </c>
      <c r="K758" t="n">
        <v>56.13</v>
      </c>
      <c r="L758" t="n">
        <v>15.5</v>
      </c>
      <c r="M758" t="n">
        <v>35</v>
      </c>
      <c r="N758" t="n">
        <v>56.05</v>
      </c>
      <c r="O758" t="n">
        <v>29547.07</v>
      </c>
      <c r="P758" t="n">
        <v>764.5700000000001</v>
      </c>
      <c r="Q758" t="n">
        <v>1367.21</v>
      </c>
      <c r="R758" t="n">
        <v>140.3</v>
      </c>
      <c r="S758" t="n">
        <v>104.26</v>
      </c>
      <c r="T758" t="n">
        <v>17019.85</v>
      </c>
      <c r="U758" t="n">
        <v>0.74</v>
      </c>
      <c r="V758" t="n">
        <v>0.89</v>
      </c>
      <c r="W758" t="n">
        <v>20.7</v>
      </c>
      <c r="X758" t="n">
        <v>1.03</v>
      </c>
      <c r="Y758" t="n">
        <v>1</v>
      </c>
      <c r="Z758" t="n">
        <v>10</v>
      </c>
    </row>
    <row r="759">
      <c r="A759" t="n">
        <v>59</v>
      </c>
      <c r="B759" t="n">
        <v>110</v>
      </c>
      <c r="C759" t="inlineStr">
        <is>
          <t xml:space="preserve">CONCLUIDO	</t>
        </is>
      </c>
      <c r="D759" t="n">
        <v>1.7326</v>
      </c>
      <c r="E759" t="n">
        <v>57.72</v>
      </c>
      <c r="F759" t="n">
        <v>53.58</v>
      </c>
      <c r="G759" t="n">
        <v>89.31</v>
      </c>
      <c r="H759" t="n">
        <v>1.18</v>
      </c>
      <c r="I759" t="n">
        <v>36</v>
      </c>
      <c r="J759" t="n">
        <v>238.11</v>
      </c>
      <c r="K759" t="n">
        <v>56.13</v>
      </c>
      <c r="L759" t="n">
        <v>15.75</v>
      </c>
      <c r="M759" t="n">
        <v>34</v>
      </c>
      <c r="N759" t="n">
        <v>56.23</v>
      </c>
      <c r="O759" t="n">
        <v>29600.54</v>
      </c>
      <c r="P759" t="n">
        <v>763.26</v>
      </c>
      <c r="Q759" t="n">
        <v>1367.35</v>
      </c>
      <c r="R759" t="n">
        <v>139.04</v>
      </c>
      <c r="S759" t="n">
        <v>104.26</v>
      </c>
      <c r="T759" t="n">
        <v>16397.8</v>
      </c>
      <c r="U759" t="n">
        <v>0.75</v>
      </c>
      <c r="V759" t="n">
        <v>0.89</v>
      </c>
      <c r="W759" t="n">
        <v>20.71</v>
      </c>
      <c r="X759" t="n">
        <v>1</v>
      </c>
      <c r="Y759" t="n">
        <v>1</v>
      </c>
      <c r="Z759" t="n">
        <v>10</v>
      </c>
    </row>
    <row r="760">
      <c r="A760" t="n">
        <v>60</v>
      </c>
      <c r="B760" t="n">
        <v>110</v>
      </c>
      <c r="C760" t="inlineStr">
        <is>
          <t xml:space="preserve">CONCLUIDO	</t>
        </is>
      </c>
      <c r="D760" t="n">
        <v>1.7324</v>
      </c>
      <c r="E760" t="n">
        <v>57.72</v>
      </c>
      <c r="F760" t="n">
        <v>53.59</v>
      </c>
      <c r="G760" t="n">
        <v>89.31999999999999</v>
      </c>
      <c r="H760" t="n">
        <v>1.19</v>
      </c>
      <c r="I760" t="n">
        <v>36</v>
      </c>
      <c r="J760" t="n">
        <v>238.54</v>
      </c>
      <c r="K760" t="n">
        <v>56.13</v>
      </c>
      <c r="L760" t="n">
        <v>16</v>
      </c>
      <c r="M760" t="n">
        <v>34</v>
      </c>
      <c r="N760" t="n">
        <v>56.41</v>
      </c>
      <c r="O760" t="n">
        <v>29654.08</v>
      </c>
      <c r="P760" t="n">
        <v>762.35</v>
      </c>
      <c r="Q760" t="n">
        <v>1367.23</v>
      </c>
      <c r="R760" t="n">
        <v>139.38</v>
      </c>
      <c r="S760" t="n">
        <v>104.26</v>
      </c>
      <c r="T760" t="n">
        <v>16567.91</v>
      </c>
      <c r="U760" t="n">
        <v>0.75</v>
      </c>
      <c r="V760" t="n">
        <v>0.89</v>
      </c>
      <c r="W760" t="n">
        <v>20.71</v>
      </c>
      <c r="X760" t="n">
        <v>1.01</v>
      </c>
      <c r="Y760" t="n">
        <v>1</v>
      </c>
      <c r="Z760" t="n">
        <v>10</v>
      </c>
    </row>
    <row r="761">
      <c r="A761" t="n">
        <v>61</v>
      </c>
      <c r="B761" t="n">
        <v>110</v>
      </c>
      <c r="C761" t="inlineStr">
        <is>
          <t xml:space="preserve">CONCLUIDO	</t>
        </is>
      </c>
      <c r="D761" t="n">
        <v>1.7338</v>
      </c>
      <c r="E761" t="n">
        <v>57.68</v>
      </c>
      <c r="F761" t="n">
        <v>53.59</v>
      </c>
      <c r="G761" t="n">
        <v>91.86</v>
      </c>
      <c r="H761" t="n">
        <v>1.21</v>
      </c>
      <c r="I761" t="n">
        <v>35</v>
      </c>
      <c r="J761" t="n">
        <v>238.97</v>
      </c>
      <c r="K761" t="n">
        <v>56.13</v>
      </c>
      <c r="L761" t="n">
        <v>16.25</v>
      </c>
      <c r="M761" t="n">
        <v>33</v>
      </c>
      <c r="N761" t="n">
        <v>56.6</v>
      </c>
      <c r="O761" t="n">
        <v>29707.68</v>
      </c>
      <c r="P761" t="n">
        <v>762.09</v>
      </c>
      <c r="Q761" t="n">
        <v>1367.19</v>
      </c>
      <c r="R761" t="n">
        <v>139.3</v>
      </c>
      <c r="S761" t="n">
        <v>104.26</v>
      </c>
      <c r="T761" t="n">
        <v>16530.3</v>
      </c>
      <c r="U761" t="n">
        <v>0.75</v>
      </c>
      <c r="V761" t="n">
        <v>0.89</v>
      </c>
      <c r="W761" t="n">
        <v>20.7</v>
      </c>
      <c r="X761" t="n">
        <v>1.01</v>
      </c>
      <c r="Y761" t="n">
        <v>1</v>
      </c>
      <c r="Z761" t="n">
        <v>10</v>
      </c>
    </row>
    <row r="762">
      <c r="A762" t="n">
        <v>62</v>
      </c>
      <c r="B762" t="n">
        <v>110</v>
      </c>
      <c r="C762" t="inlineStr">
        <is>
          <t xml:space="preserve">CONCLUIDO	</t>
        </is>
      </c>
      <c r="D762" t="n">
        <v>1.7369</v>
      </c>
      <c r="E762" t="n">
        <v>57.57</v>
      </c>
      <c r="F762" t="n">
        <v>53.53</v>
      </c>
      <c r="G762" t="n">
        <v>94.45999999999999</v>
      </c>
      <c r="H762" t="n">
        <v>1.23</v>
      </c>
      <c r="I762" t="n">
        <v>34</v>
      </c>
      <c r="J762" t="n">
        <v>239.41</v>
      </c>
      <c r="K762" t="n">
        <v>56.13</v>
      </c>
      <c r="L762" t="n">
        <v>16.5</v>
      </c>
      <c r="M762" t="n">
        <v>32</v>
      </c>
      <c r="N762" t="n">
        <v>56.78</v>
      </c>
      <c r="O762" t="n">
        <v>29761.35</v>
      </c>
      <c r="P762" t="n">
        <v>759.6900000000001</v>
      </c>
      <c r="Q762" t="n">
        <v>1367.27</v>
      </c>
      <c r="R762" t="n">
        <v>137.37</v>
      </c>
      <c r="S762" t="n">
        <v>104.26</v>
      </c>
      <c r="T762" t="n">
        <v>15570.08</v>
      </c>
      <c r="U762" t="n">
        <v>0.76</v>
      </c>
      <c r="V762" t="n">
        <v>0.9</v>
      </c>
      <c r="W762" t="n">
        <v>20.7</v>
      </c>
      <c r="X762" t="n">
        <v>0.95</v>
      </c>
      <c r="Y762" t="n">
        <v>1</v>
      </c>
      <c r="Z762" t="n">
        <v>10</v>
      </c>
    </row>
    <row r="763">
      <c r="A763" t="n">
        <v>63</v>
      </c>
      <c r="B763" t="n">
        <v>110</v>
      </c>
      <c r="C763" t="inlineStr">
        <is>
          <t xml:space="preserve">CONCLUIDO	</t>
        </is>
      </c>
      <c r="D763" t="n">
        <v>1.7368</v>
      </c>
      <c r="E763" t="n">
        <v>57.58</v>
      </c>
      <c r="F763" t="n">
        <v>53.53</v>
      </c>
      <c r="G763" t="n">
        <v>94.45999999999999</v>
      </c>
      <c r="H763" t="n">
        <v>1.24</v>
      </c>
      <c r="I763" t="n">
        <v>34</v>
      </c>
      <c r="J763" t="n">
        <v>239.85</v>
      </c>
      <c r="K763" t="n">
        <v>56.13</v>
      </c>
      <c r="L763" t="n">
        <v>16.75</v>
      </c>
      <c r="M763" t="n">
        <v>32</v>
      </c>
      <c r="N763" t="n">
        <v>56.97</v>
      </c>
      <c r="O763" t="n">
        <v>29815.09</v>
      </c>
      <c r="P763" t="n">
        <v>759.45</v>
      </c>
      <c r="Q763" t="n">
        <v>1367.37</v>
      </c>
      <c r="R763" t="n">
        <v>137.52</v>
      </c>
      <c r="S763" t="n">
        <v>104.26</v>
      </c>
      <c r="T763" t="n">
        <v>15644.64</v>
      </c>
      <c r="U763" t="n">
        <v>0.76</v>
      </c>
      <c r="V763" t="n">
        <v>0.9</v>
      </c>
      <c r="W763" t="n">
        <v>20.7</v>
      </c>
      <c r="X763" t="n">
        <v>0.95</v>
      </c>
      <c r="Y763" t="n">
        <v>1</v>
      </c>
      <c r="Z763" t="n">
        <v>10</v>
      </c>
    </row>
    <row r="764">
      <c r="A764" t="n">
        <v>64</v>
      </c>
      <c r="B764" t="n">
        <v>110</v>
      </c>
      <c r="C764" t="inlineStr">
        <is>
          <t xml:space="preserve">CONCLUIDO	</t>
        </is>
      </c>
      <c r="D764" t="n">
        <v>1.7386</v>
      </c>
      <c r="E764" t="n">
        <v>57.52</v>
      </c>
      <c r="F764" t="n">
        <v>53.51</v>
      </c>
      <c r="G764" t="n">
        <v>97.3</v>
      </c>
      <c r="H764" t="n">
        <v>1.26</v>
      </c>
      <c r="I764" t="n">
        <v>33</v>
      </c>
      <c r="J764" t="n">
        <v>240.28</v>
      </c>
      <c r="K764" t="n">
        <v>56.13</v>
      </c>
      <c r="L764" t="n">
        <v>17</v>
      </c>
      <c r="M764" t="n">
        <v>31</v>
      </c>
      <c r="N764" t="n">
        <v>57.16</v>
      </c>
      <c r="O764" t="n">
        <v>29869.01</v>
      </c>
      <c r="P764" t="n">
        <v>758.75</v>
      </c>
      <c r="Q764" t="n">
        <v>1367.28</v>
      </c>
      <c r="R764" t="n">
        <v>136.94</v>
      </c>
      <c r="S764" t="n">
        <v>104.26</v>
      </c>
      <c r="T764" t="n">
        <v>15361.03</v>
      </c>
      <c r="U764" t="n">
        <v>0.76</v>
      </c>
      <c r="V764" t="n">
        <v>0.9</v>
      </c>
      <c r="W764" t="n">
        <v>20.7</v>
      </c>
      <c r="X764" t="n">
        <v>0.93</v>
      </c>
      <c r="Y764" t="n">
        <v>1</v>
      </c>
      <c r="Z764" t="n">
        <v>10</v>
      </c>
    </row>
    <row r="765">
      <c r="A765" t="n">
        <v>65</v>
      </c>
      <c r="B765" t="n">
        <v>110</v>
      </c>
      <c r="C765" t="inlineStr">
        <is>
          <t xml:space="preserve">CONCLUIDO	</t>
        </is>
      </c>
      <c r="D765" t="n">
        <v>1.7397</v>
      </c>
      <c r="E765" t="n">
        <v>57.48</v>
      </c>
      <c r="F765" t="n">
        <v>53.47</v>
      </c>
      <c r="G765" t="n">
        <v>97.23</v>
      </c>
      <c r="H765" t="n">
        <v>1.27</v>
      </c>
      <c r="I765" t="n">
        <v>33</v>
      </c>
      <c r="J765" t="n">
        <v>240.72</v>
      </c>
      <c r="K765" t="n">
        <v>56.13</v>
      </c>
      <c r="L765" t="n">
        <v>17.25</v>
      </c>
      <c r="M765" t="n">
        <v>31</v>
      </c>
      <c r="N765" t="n">
        <v>57.34</v>
      </c>
      <c r="O765" t="n">
        <v>29922.88</v>
      </c>
      <c r="P765" t="n">
        <v>757.9</v>
      </c>
      <c r="Q765" t="n">
        <v>1367.23</v>
      </c>
      <c r="R765" t="n">
        <v>135.95</v>
      </c>
      <c r="S765" t="n">
        <v>104.26</v>
      </c>
      <c r="T765" t="n">
        <v>14864.18</v>
      </c>
      <c r="U765" t="n">
        <v>0.77</v>
      </c>
      <c r="V765" t="n">
        <v>0.9</v>
      </c>
      <c r="W765" t="n">
        <v>20.69</v>
      </c>
      <c r="X765" t="n">
        <v>0.9</v>
      </c>
      <c r="Y765" t="n">
        <v>1</v>
      </c>
      <c r="Z765" t="n">
        <v>10</v>
      </c>
    </row>
    <row r="766">
      <c r="A766" t="n">
        <v>66</v>
      </c>
      <c r="B766" t="n">
        <v>110</v>
      </c>
      <c r="C766" t="inlineStr">
        <is>
          <t xml:space="preserve">CONCLUIDO	</t>
        </is>
      </c>
      <c r="D766" t="n">
        <v>1.741</v>
      </c>
      <c r="E766" t="n">
        <v>57.44</v>
      </c>
      <c r="F766" t="n">
        <v>53.48</v>
      </c>
      <c r="G766" t="n">
        <v>100.27</v>
      </c>
      <c r="H766" t="n">
        <v>1.29</v>
      </c>
      <c r="I766" t="n">
        <v>32</v>
      </c>
      <c r="J766" t="n">
        <v>241.16</v>
      </c>
      <c r="K766" t="n">
        <v>56.13</v>
      </c>
      <c r="L766" t="n">
        <v>17.5</v>
      </c>
      <c r="M766" t="n">
        <v>30</v>
      </c>
      <c r="N766" t="n">
        <v>57.53</v>
      </c>
      <c r="O766" t="n">
        <v>29976.82</v>
      </c>
      <c r="P766" t="n">
        <v>756.87</v>
      </c>
      <c r="Q766" t="n">
        <v>1367.21</v>
      </c>
      <c r="R766" t="n">
        <v>135.71</v>
      </c>
      <c r="S766" t="n">
        <v>104.26</v>
      </c>
      <c r="T766" t="n">
        <v>14748.82</v>
      </c>
      <c r="U766" t="n">
        <v>0.77</v>
      </c>
      <c r="V766" t="n">
        <v>0.9</v>
      </c>
      <c r="W766" t="n">
        <v>20.7</v>
      </c>
      <c r="X766" t="n">
        <v>0.9</v>
      </c>
      <c r="Y766" t="n">
        <v>1</v>
      </c>
      <c r="Z766" t="n">
        <v>10</v>
      </c>
    </row>
    <row r="767">
      <c r="A767" t="n">
        <v>67</v>
      </c>
      <c r="B767" t="n">
        <v>110</v>
      </c>
      <c r="C767" t="inlineStr">
        <is>
          <t xml:space="preserve">CONCLUIDO	</t>
        </is>
      </c>
      <c r="D767" t="n">
        <v>1.7413</v>
      </c>
      <c r="E767" t="n">
        <v>57.43</v>
      </c>
      <c r="F767" t="n">
        <v>53.46</v>
      </c>
      <c r="G767" t="n">
        <v>100.25</v>
      </c>
      <c r="H767" t="n">
        <v>1.31</v>
      </c>
      <c r="I767" t="n">
        <v>32</v>
      </c>
      <c r="J767" t="n">
        <v>241.59</v>
      </c>
      <c r="K767" t="n">
        <v>56.13</v>
      </c>
      <c r="L767" t="n">
        <v>17.75</v>
      </c>
      <c r="M767" t="n">
        <v>30</v>
      </c>
      <c r="N767" t="n">
        <v>57.72</v>
      </c>
      <c r="O767" t="n">
        <v>30030.83</v>
      </c>
      <c r="P767" t="n">
        <v>756.03</v>
      </c>
      <c r="Q767" t="n">
        <v>1367.26</v>
      </c>
      <c r="R767" t="n">
        <v>135.65</v>
      </c>
      <c r="S767" t="n">
        <v>104.26</v>
      </c>
      <c r="T767" t="n">
        <v>14722.84</v>
      </c>
      <c r="U767" t="n">
        <v>0.77</v>
      </c>
      <c r="V767" t="n">
        <v>0.9</v>
      </c>
      <c r="W767" t="n">
        <v>20.69</v>
      </c>
      <c r="X767" t="n">
        <v>0.89</v>
      </c>
      <c r="Y767" t="n">
        <v>1</v>
      </c>
      <c r="Z767" t="n">
        <v>10</v>
      </c>
    </row>
    <row r="768">
      <c r="A768" t="n">
        <v>68</v>
      </c>
      <c r="B768" t="n">
        <v>110</v>
      </c>
      <c r="C768" t="inlineStr">
        <is>
          <t xml:space="preserve">CONCLUIDO	</t>
        </is>
      </c>
      <c r="D768" t="n">
        <v>1.7435</v>
      </c>
      <c r="E768" t="n">
        <v>57.36</v>
      </c>
      <c r="F768" t="n">
        <v>53.43</v>
      </c>
      <c r="G768" t="n">
        <v>103.42</v>
      </c>
      <c r="H768" t="n">
        <v>1.32</v>
      </c>
      <c r="I768" t="n">
        <v>31</v>
      </c>
      <c r="J768" t="n">
        <v>242.03</v>
      </c>
      <c r="K768" t="n">
        <v>56.13</v>
      </c>
      <c r="L768" t="n">
        <v>18</v>
      </c>
      <c r="M768" t="n">
        <v>29</v>
      </c>
      <c r="N768" t="n">
        <v>57.91</v>
      </c>
      <c r="O768" t="n">
        <v>30084.9</v>
      </c>
      <c r="P768" t="n">
        <v>754.09</v>
      </c>
      <c r="Q768" t="n">
        <v>1367.31</v>
      </c>
      <c r="R768" t="n">
        <v>134.37</v>
      </c>
      <c r="S768" t="n">
        <v>104.26</v>
      </c>
      <c r="T768" t="n">
        <v>14087.35</v>
      </c>
      <c r="U768" t="n">
        <v>0.78</v>
      </c>
      <c r="V768" t="n">
        <v>0.9</v>
      </c>
      <c r="W768" t="n">
        <v>20.69</v>
      </c>
      <c r="X768" t="n">
        <v>0.86</v>
      </c>
      <c r="Y768" t="n">
        <v>1</v>
      </c>
      <c r="Z768" t="n">
        <v>10</v>
      </c>
    </row>
    <row r="769">
      <c r="A769" t="n">
        <v>69</v>
      </c>
      <c r="B769" t="n">
        <v>110</v>
      </c>
      <c r="C769" t="inlineStr">
        <is>
          <t xml:space="preserve">CONCLUIDO	</t>
        </is>
      </c>
      <c r="D769" t="n">
        <v>1.7436</v>
      </c>
      <c r="E769" t="n">
        <v>57.35</v>
      </c>
      <c r="F769" t="n">
        <v>53.43</v>
      </c>
      <c r="G769" t="n">
        <v>103.42</v>
      </c>
      <c r="H769" t="n">
        <v>1.34</v>
      </c>
      <c r="I769" t="n">
        <v>31</v>
      </c>
      <c r="J769" t="n">
        <v>242.47</v>
      </c>
      <c r="K769" t="n">
        <v>56.13</v>
      </c>
      <c r="L769" t="n">
        <v>18.25</v>
      </c>
      <c r="M769" t="n">
        <v>29</v>
      </c>
      <c r="N769" t="n">
        <v>58.1</v>
      </c>
      <c r="O769" t="n">
        <v>30139.04</v>
      </c>
      <c r="P769" t="n">
        <v>754.47</v>
      </c>
      <c r="Q769" t="n">
        <v>1367.42</v>
      </c>
      <c r="R769" t="n">
        <v>134.33</v>
      </c>
      <c r="S769" t="n">
        <v>104.26</v>
      </c>
      <c r="T769" t="n">
        <v>14067.53</v>
      </c>
      <c r="U769" t="n">
        <v>0.78</v>
      </c>
      <c r="V769" t="n">
        <v>0.9</v>
      </c>
      <c r="W769" t="n">
        <v>20.69</v>
      </c>
      <c r="X769" t="n">
        <v>0.85</v>
      </c>
      <c r="Y769" t="n">
        <v>1</v>
      </c>
      <c r="Z769" t="n">
        <v>10</v>
      </c>
    </row>
    <row r="770">
      <c r="A770" t="n">
        <v>70</v>
      </c>
      <c r="B770" t="n">
        <v>110</v>
      </c>
      <c r="C770" t="inlineStr">
        <is>
          <t xml:space="preserve">CONCLUIDO	</t>
        </is>
      </c>
      <c r="D770" t="n">
        <v>1.7435</v>
      </c>
      <c r="E770" t="n">
        <v>57.36</v>
      </c>
      <c r="F770" t="n">
        <v>53.43</v>
      </c>
      <c r="G770" t="n">
        <v>103.42</v>
      </c>
      <c r="H770" t="n">
        <v>1.35</v>
      </c>
      <c r="I770" t="n">
        <v>31</v>
      </c>
      <c r="J770" t="n">
        <v>242.91</v>
      </c>
      <c r="K770" t="n">
        <v>56.13</v>
      </c>
      <c r="L770" t="n">
        <v>18.5</v>
      </c>
      <c r="M770" t="n">
        <v>29</v>
      </c>
      <c r="N770" t="n">
        <v>58.28</v>
      </c>
      <c r="O770" t="n">
        <v>30193.25</v>
      </c>
      <c r="P770" t="n">
        <v>753.38</v>
      </c>
      <c r="Q770" t="n">
        <v>1367.25</v>
      </c>
      <c r="R770" t="n">
        <v>134.5</v>
      </c>
      <c r="S770" t="n">
        <v>104.26</v>
      </c>
      <c r="T770" t="n">
        <v>14152.25</v>
      </c>
      <c r="U770" t="n">
        <v>0.78</v>
      </c>
      <c r="V770" t="n">
        <v>0.9</v>
      </c>
      <c r="W770" t="n">
        <v>20.69</v>
      </c>
      <c r="X770" t="n">
        <v>0.86</v>
      </c>
      <c r="Y770" t="n">
        <v>1</v>
      </c>
      <c r="Z770" t="n">
        <v>10</v>
      </c>
    </row>
    <row r="771">
      <c r="A771" t="n">
        <v>71</v>
      </c>
      <c r="B771" t="n">
        <v>110</v>
      </c>
      <c r="C771" t="inlineStr">
        <is>
          <t xml:space="preserve">CONCLUIDO	</t>
        </is>
      </c>
      <c r="D771" t="n">
        <v>1.7456</v>
      </c>
      <c r="E771" t="n">
        <v>57.29</v>
      </c>
      <c r="F771" t="n">
        <v>53.41</v>
      </c>
      <c r="G771" t="n">
        <v>106.81</v>
      </c>
      <c r="H771" t="n">
        <v>1.37</v>
      </c>
      <c r="I771" t="n">
        <v>30</v>
      </c>
      <c r="J771" t="n">
        <v>243.35</v>
      </c>
      <c r="K771" t="n">
        <v>56.13</v>
      </c>
      <c r="L771" t="n">
        <v>18.75</v>
      </c>
      <c r="M771" t="n">
        <v>28</v>
      </c>
      <c r="N771" t="n">
        <v>58.47</v>
      </c>
      <c r="O771" t="n">
        <v>30247.53</v>
      </c>
      <c r="P771" t="n">
        <v>752.5700000000001</v>
      </c>
      <c r="Q771" t="n">
        <v>1367.28</v>
      </c>
      <c r="R771" t="n">
        <v>133.59</v>
      </c>
      <c r="S771" t="n">
        <v>104.26</v>
      </c>
      <c r="T771" t="n">
        <v>13703.61</v>
      </c>
      <c r="U771" t="n">
        <v>0.78</v>
      </c>
      <c r="V771" t="n">
        <v>0.9</v>
      </c>
      <c r="W771" t="n">
        <v>20.69</v>
      </c>
      <c r="X771" t="n">
        <v>0.83</v>
      </c>
      <c r="Y771" t="n">
        <v>1</v>
      </c>
      <c r="Z771" t="n">
        <v>10</v>
      </c>
    </row>
    <row r="772">
      <c r="A772" t="n">
        <v>72</v>
      </c>
      <c r="B772" t="n">
        <v>110</v>
      </c>
      <c r="C772" t="inlineStr">
        <is>
          <t xml:space="preserve">CONCLUIDO	</t>
        </is>
      </c>
      <c r="D772" t="n">
        <v>1.7456</v>
      </c>
      <c r="E772" t="n">
        <v>57.29</v>
      </c>
      <c r="F772" t="n">
        <v>53.41</v>
      </c>
      <c r="G772" t="n">
        <v>106.82</v>
      </c>
      <c r="H772" t="n">
        <v>1.39</v>
      </c>
      <c r="I772" t="n">
        <v>30</v>
      </c>
      <c r="J772" t="n">
        <v>243.79</v>
      </c>
      <c r="K772" t="n">
        <v>56.13</v>
      </c>
      <c r="L772" t="n">
        <v>19</v>
      </c>
      <c r="M772" t="n">
        <v>28</v>
      </c>
      <c r="N772" t="n">
        <v>58.67</v>
      </c>
      <c r="O772" t="n">
        <v>30301.87</v>
      </c>
      <c r="P772" t="n">
        <v>751.8099999999999</v>
      </c>
      <c r="Q772" t="n">
        <v>1367.21</v>
      </c>
      <c r="R772" t="n">
        <v>133.57</v>
      </c>
      <c r="S772" t="n">
        <v>104.26</v>
      </c>
      <c r="T772" t="n">
        <v>13692.08</v>
      </c>
      <c r="U772" t="n">
        <v>0.78</v>
      </c>
      <c r="V772" t="n">
        <v>0.9</v>
      </c>
      <c r="W772" t="n">
        <v>20.69</v>
      </c>
      <c r="X772" t="n">
        <v>0.83</v>
      </c>
      <c r="Y772" t="n">
        <v>1</v>
      </c>
      <c r="Z772" t="n">
        <v>10</v>
      </c>
    </row>
    <row r="773">
      <c r="A773" t="n">
        <v>73</v>
      </c>
      <c r="B773" t="n">
        <v>110</v>
      </c>
      <c r="C773" t="inlineStr">
        <is>
          <t xml:space="preserve">CONCLUIDO	</t>
        </is>
      </c>
      <c r="D773" t="n">
        <v>1.748</v>
      </c>
      <c r="E773" t="n">
        <v>57.21</v>
      </c>
      <c r="F773" t="n">
        <v>53.37</v>
      </c>
      <c r="G773" t="n">
        <v>110.42</v>
      </c>
      <c r="H773" t="n">
        <v>1.4</v>
      </c>
      <c r="I773" t="n">
        <v>29</v>
      </c>
      <c r="J773" t="n">
        <v>244.23</v>
      </c>
      <c r="K773" t="n">
        <v>56.13</v>
      </c>
      <c r="L773" t="n">
        <v>19.25</v>
      </c>
      <c r="M773" t="n">
        <v>27</v>
      </c>
      <c r="N773" t="n">
        <v>58.86</v>
      </c>
      <c r="O773" t="n">
        <v>30356.29</v>
      </c>
      <c r="P773" t="n">
        <v>750.47</v>
      </c>
      <c r="Q773" t="n">
        <v>1367.32</v>
      </c>
      <c r="R773" t="n">
        <v>132.24</v>
      </c>
      <c r="S773" t="n">
        <v>104.26</v>
      </c>
      <c r="T773" t="n">
        <v>13033.21</v>
      </c>
      <c r="U773" t="n">
        <v>0.79</v>
      </c>
      <c r="V773" t="n">
        <v>0.9</v>
      </c>
      <c r="W773" t="n">
        <v>20.69</v>
      </c>
      <c r="X773" t="n">
        <v>0.79</v>
      </c>
      <c r="Y773" t="n">
        <v>1</v>
      </c>
      <c r="Z773" t="n">
        <v>10</v>
      </c>
    </row>
    <row r="774">
      <c r="A774" t="n">
        <v>74</v>
      </c>
      <c r="B774" t="n">
        <v>110</v>
      </c>
      <c r="C774" t="inlineStr">
        <is>
          <t xml:space="preserve">CONCLUIDO	</t>
        </is>
      </c>
      <c r="D774" t="n">
        <v>1.7477</v>
      </c>
      <c r="E774" t="n">
        <v>57.22</v>
      </c>
      <c r="F774" t="n">
        <v>53.38</v>
      </c>
      <c r="G774" t="n">
        <v>110.44</v>
      </c>
      <c r="H774" t="n">
        <v>1.42</v>
      </c>
      <c r="I774" t="n">
        <v>29</v>
      </c>
      <c r="J774" t="n">
        <v>244.68</v>
      </c>
      <c r="K774" t="n">
        <v>56.13</v>
      </c>
      <c r="L774" t="n">
        <v>19.5</v>
      </c>
      <c r="M774" t="n">
        <v>27</v>
      </c>
      <c r="N774" t="n">
        <v>59.05</v>
      </c>
      <c r="O774" t="n">
        <v>30410.77</v>
      </c>
      <c r="P774" t="n">
        <v>750.55</v>
      </c>
      <c r="Q774" t="n">
        <v>1367.23</v>
      </c>
      <c r="R774" t="n">
        <v>132.52</v>
      </c>
      <c r="S774" t="n">
        <v>104.26</v>
      </c>
      <c r="T774" t="n">
        <v>13171.16</v>
      </c>
      <c r="U774" t="n">
        <v>0.79</v>
      </c>
      <c r="V774" t="n">
        <v>0.9</v>
      </c>
      <c r="W774" t="n">
        <v>20.7</v>
      </c>
      <c r="X774" t="n">
        <v>0.8100000000000001</v>
      </c>
      <c r="Y774" t="n">
        <v>1</v>
      </c>
      <c r="Z774" t="n">
        <v>10</v>
      </c>
    </row>
    <row r="775">
      <c r="A775" t="n">
        <v>75</v>
      </c>
      <c r="B775" t="n">
        <v>110</v>
      </c>
      <c r="C775" t="inlineStr">
        <is>
          <t xml:space="preserve">CONCLUIDO	</t>
        </is>
      </c>
      <c r="D775" t="n">
        <v>1.7475</v>
      </c>
      <c r="E775" t="n">
        <v>57.23</v>
      </c>
      <c r="F775" t="n">
        <v>53.39</v>
      </c>
      <c r="G775" t="n">
        <v>110.46</v>
      </c>
      <c r="H775" t="n">
        <v>1.43</v>
      </c>
      <c r="I775" t="n">
        <v>29</v>
      </c>
      <c r="J775" t="n">
        <v>245.12</v>
      </c>
      <c r="K775" t="n">
        <v>56.13</v>
      </c>
      <c r="L775" t="n">
        <v>19.75</v>
      </c>
      <c r="M775" t="n">
        <v>27</v>
      </c>
      <c r="N775" t="n">
        <v>59.24</v>
      </c>
      <c r="O775" t="n">
        <v>30465.32</v>
      </c>
      <c r="P775" t="n">
        <v>749.04</v>
      </c>
      <c r="Q775" t="n">
        <v>1367.19</v>
      </c>
      <c r="R775" t="n">
        <v>133.03</v>
      </c>
      <c r="S775" t="n">
        <v>104.26</v>
      </c>
      <c r="T775" t="n">
        <v>13425.21</v>
      </c>
      <c r="U775" t="n">
        <v>0.78</v>
      </c>
      <c r="V775" t="n">
        <v>0.9</v>
      </c>
      <c r="W775" t="n">
        <v>20.69</v>
      </c>
      <c r="X775" t="n">
        <v>0.8100000000000001</v>
      </c>
      <c r="Y775" t="n">
        <v>1</v>
      </c>
      <c r="Z775" t="n">
        <v>10</v>
      </c>
    </row>
    <row r="776">
      <c r="A776" t="n">
        <v>76</v>
      </c>
      <c r="B776" t="n">
        <v>110</v>
      </c>
      <c r="C776" t="inlineStr">
        <is>
          <t xml:space="preserve">CONCLUIDO	</t>
        </is>
      </c>
      <c r="D776" t="n">
        <v>1.75</v>
      </c>
      <c r="E776" t="n">
        <v>57.14</v>
      </c>
      <c r="F776" t="n">
        <v>53.35</v>
      </c>
      <c r="G776" t="n">
        <v>114.32</v>
      </c>
      <c r="H776" t="n">
        <v>1.45</v>
      </c>
      <c r="I776" t="n">
        <v>28</v>
      </c>
      <c r="J776" t="n">
        <v>245.56</v>
      </c>
      <c r="K776" t="n">
        <v>56.13</v>
      </c>
      <c r="L776" t="n">
        <v>20</v>
      </c>
      <c r="M776" t="n">
        <v>26</v>
      </c>
      <c r="N776" t="n">
        <v>59.43</v>
      </c>
      <c r="O776" t="n">
        <v>30519.94</v>
      </c>
      <c r="P776" t="n">
        <v>748.29</v>
      </c>
      <c r="Q776" t="n">
        <v>1367.25</v>
      </c>
      <c r="R776" t="n">
        <v>131.67</v>
      </c>
      <c r="S776" t="n">
        <v>104.26</v>
      </c>
      <c r="T776" t="n">
        <v>12750.26</v>
      </c>
      <c r="U776" t="n">
        <v>0.79</v>
      </c>
      <c r="V776" t="n">
        <v>0.9</v>
      </c>
      <c r="W776" t="n">
        <v>20.69</v>
      </c>
      <c r="X776" t="n">
        <v>0.77</v>
      </c>
      <c r="Y776" t="n">
        <v>1</v>
      </c>
      <c r="Z776" t="n">
        <v>10</v>
      </c>
    </row>
    <row r="777">
      <c r="A777" t="n">
        <v>77</v>
      </c>
      <c r="B777" t="n">
        <v>110</v>
      </c>
      <c r="C777" t="inlineStr">
        <is>
          <t xml:space="preserve">CONCLUIDO	</t>
        </is>
      </c>
      <c r="D777" t="n">
        <v>1.7501</v>
      </c>
      <c r="E777" t="n">
        <v>57.14</v>
      </c>
      <c r="F777" t="n">
        <v>53.34</v>
      </c>
      <c r="G777" t="n">
        <v>114.31</v>
      </c>
      <c r="H777" t="n">
        <v>1.46</v>
      </c>
      <c r="I777" t="n">
        <v>28</v>
      </c>
      <c r="J777" t="n">
        <v>246</v>
      </c>
      <c r="K777" t="n">
        <v>56.13</v>
      </c>
      <c r="L777" t="n">
        <v>20.25</v>
      </c>
      <c r="M777" t="n">
        <v>26</v>
      </c>
      <c r="N777" t="n">
        <v>59.63</v>
      </c>
      <c r="O777" t="n">
        <v>30574.64</v>
      </c>
      <c r="P777" t="n">
        <v>747.48</v>
      </c>
      <c r="Q777" t="n">
        <v>1367.27</v>
      </c>
      <c r="R777" t="n">
        <v>131.35</v>
      </c>
      <c r="S777" t="n">
        <v>104.26</v>
      </c>
      <c r="T777" t="n">
        <v>12591.67</v>
      </c>
      <c r="U777" t="n">
        <v>0.79</v>
      </c>
      <c r="V777" t="n">
        <v>0.9</v>
      </c>
      <c r="W777" t="n">
        <v>20.69</v>
      </c>
      <c r="X777" t="n">
        <v>0.77</v>
      </c>
      <c r="Y777" t="n">
        <v>1</v>
      </c>
      <c r="Z777" t="n">
        <v>10</v>
      </c>
    </row>
    <row r="778">
      <c r="A778" t="n">
        <v>78</v>
      </c>
      <c r="B778" t="n">
        <v>110</v>
      </c>
      <c r="C778" t="inlineStr">
        <is>
          <t xml:space="preserve">CONCLUIDO	</t>
        </is>
      </c>
      <c r="D778" t="n">
        <v>1.7498</v>
      </c>
      <c r="E778" t="n">
        <v>57.15</v>
      </c>
      <c r="F778" t="n">
        <v>53.35</v>
      </c>
      <c r="G778" t="n">
        <v>114.33</v>
      </c>
      <c r="H778" t="n">
        <v>1.48</v>
      </c>
      <c r="I778" t="n">
        <v>28</v>
      </c>
      <c r="J778" t="n">
        <v>246.45</v>
      </c>
      <c r="K778" t="n">
        <v>56.13</v>
      </c>
      <c r="L778" t="n">
        <v>20.5</v>
      </c>
      <c r="M778" t="n">
        <v>26</v>
      </c>
      <c r="N778" t="n">
        <v>59.82</v>
      </c>
      <c r="O778" t="n">
        <v>30629.4</v>
      </c>
      <c r="P778" t="n">
        <v>746.64</v>
      </c>
      <c r="Q778" t="n">
        <v>1367.25</v>
      </c>
      <c r="R778" t="n">
        <v>131.89</v>
      </c>
      <c r="S778" t="n">
        <v>104.26</v>
      </c>
      <c r="T778" t="n">
        <v>12863</v>
      </c>
      <c r="U778" t="n">
        <v>0.79</v>
      </c>
      <c r="V778" t="n">
        <v>0.9</v>
      </c>
      <c r="W778" t="n">
        <v>20.69</v>
      </c>
      <c r="X778" t="n">
        <v>0.78</v>
      </c>
      <c r="Y778" t="n">
        <v>1</v>
      </c>
      <c r="Z778" t="n">
        <v>10</v>
      </c>
    </row>
    <row r="779">
      <c r="A779" t="n">
        <v>79</v>
      </c>
      <c r="B779" t="n">
        <v>110</v>
      </c>
      <c r="C779" t="inlineStr">
        <is>
          <t xml:space="preserve">CONCLUIDO	</t>
        </is>
      </c>
      <c r="D779" t="n">
        <v>1.7523</v>
      </c>
      <c r="E779" t="n">
        <v>57.07</v>
      </c>
      <c r="F779" t="n">
        <v>53.32</v>
      </c>
      <c r="G779" t="n">
        <v>118.48</v>
      </c>
      <c r="H779" t="n">
        <v>1.49</v>
      </c>
      <c r="I779" t="n">
        <v>27</v>
      </c>
      <c r="J779" t="n">
        <v>246.89</v>
      </c>
      <c r="K779" t="n">
        <v>56.13</v>
      </c>
      <c r="L779" t="n">
        <v>20.75</v>
      </c>
      <c r="M779" t="n">
        <v>25</v>
      </c>
      <c r="N779" t="n">
        <v>60.02</v>
      </c>
      <c r="O779" t="n">
        <v>30684.23</v>
      </c>
      <c r="P779" t="n">
        <v>745.5</v>
      </c>
      <c r="Q779" t="n">
        <v>1367.23</v>
      </c>
      <c r="R779" t="n">
        <v>130.49</v>
      </c>
      <c r="S779" t="n">
        <v>104.26</v>
      </c>
      <c r="T779" t="n">
        <v>12164.69</v>
      </c>
      <c r="U779" t="n">
        <v>0.8</v>
      </c>
      <c r="V779" t="n">
        <v>0.9</v>
      </c>
      <c r="W779" t="n">
        <v>20.69</v>
      </c>
      <c r="X779" t="n">
        <v>0.74</v>
      </c>
      <c r="Y779" t="n">
        <v>1</v>
      </c>
      <c r="Z779" t="n">
        <v>10</v>
      </c>
    </row>
    <row r="780">
      <c r="A780" t="n">
        <v>80</v>
      </c>
      <c r="B780" t="n">
        <v>110</v>
      </c>
      <c r="C780" t="inlineStr">
        <is>
          <t xml:space="preserve">CONCLUIDO	</t>
        </is>
      </c>
      <c r="D780" t="n">
        <v>1.7519</v>
      </c>
      <c r="E780" t="n">
        <v>57.08</v>
      </c>
      <c r="F780" t="n">
        <v>53.33</v>
      </c>
      <c r="G780" t="n">
        <v>118.51</v>
      </c>
      <c r="H780" t="n">
        <v>1.51</v>
      </c>
      <c r="I780" t="n">
        <v>27</v>
      </c>
      <c r="J780" t="n">
        <v>247.34</v>
      </c>
      <c r="K780" t="n">
        <v>56.13</v>
      </c>
      <c r="L780" t="n">
        <v>21</v>
      </c>
      <c r="M780" t="n">
        <v>25</v>
      </c>
      <c r="N780" t="n">
        <v>60.21</v>
      </c>
      <c r="O780" t="n">
        <v>30739.14</v>
      </c>
      <c r="P780" t="n">
        <v>743.9400000000001</v>
      </c>
      <c r="Q780" t="n">
        <v>1367.18</v>
      </c>
      <c r="R780" t="n">
        <v>130.88</v>
      </c>
      <c r="S780" t="n">
        <v>104.26</v>
      </c>
      <c r="T780" t="n">
        <v>12359.17</v>
      </c>
      <c r="U780" t="n">
        <v>0.8</v>
      </c>
      <c r="V780" t="n">
        <v>0.9</v>
      </c>
      <c r="W780" t="n">
        <v>20.69</v>
      </c>
      <c r="X780" t="n">
        <v>0.75</v>
      </c>
      <c r="Y780" t="n">
        <v>1</v>
      </c>
      <c r="Z780" t="n">
        <v>10</v>
      </c>
    </row>
    <row r="781">
      <c r="A781" t="n">
        <v>81</v>
      </c>
      <c r="B781" t="n">
        <v>110</v>
      </c>
      <c r="C781" t="inlineStr">
        <is>
          <t xml:space="preserve">CONCLUIDO	</t>
        </is>
      </c>
      <c r="D781" t="n">
        <v>1.7545</v>
      </c>
      <c r="E781" t="n">
        <v>57</v>
      </c>
      <c r="F781" t="n">
        <v>53.28</v>
      </c>
      <c r="G781" t="n">
        <v>122.96</v>
      </c>
      <c r="H781" t="n">
        <v>1.53</v>
      </c>
      <c r="I781" t="n">
        <v>26</v>
      </c>
      <c r="J781" t="n">
        <v>247.78</v>
      </c>
      <c r="K781" t="n">
        <v>56.13</v>
      </c>
      <c r="L781" t="n">
        <v>21.25</v>
      </c>
      <c r="M781" t="n">
        <v>24</v>
      </c>
      <c r="N781" t="n">
        <v>60.41</v>
      </c>
      <c r="O781" t="n">
        <v>30794.11</v>
      </c>
      <c r="P781" t="n">
        <v>741.71</v>
      </c>
      <c r="Q781" t="n">
        <v>1367.17</v>
      </c>
      <c r="R781" t="n">
        <v>129.7</v>
      </c>
      <c r="S781" t="n">
        <v>104.26</v>
      </c>
      <c r="T781" t="n">
        <v>11774.74</v>
      </c>
      <c r="U781" t="n">
        <v>0.8</v>
      </c>
      <c r="V781" t="n">
        <v>0.9</v>
      </c>
      <c r="W781" t="n">
        <v>20.68</v>
      </c>
      <c r="X781" t="n">
        <v>0.71</v>
      </c>
      <c r="Y781" t="n">
        <v>1</v>
      </c>
      <c r="Z781" t="n">
        <v>10</v>
      </c>
    </row>
    <row r="782">
      <c r="A782" t="n">
        <v>82</v>
      </c>
      <c r="B782" t="n">
        <v>110</v>
      </c>
      <c r="C782" t="inlineStr">
        <is>
          <t xml:space="preserve">CONCLUIDO	</t>
        </is>
      </c>
      <c r="D782" t="n">
        <v>1.7543</v>
      </c>
      <c r="E782" t="n">
        <v>57</v>
      </c>
      <c r="F782" t="n">
        <v>53.29</v>
      </c>
      <c r="G782" t="n">
        <v>122.98</v>
      </c>
      <c r="H782" t="n">
        <v>1.54</v>
      </c>
      <c r="I782" t="n">
        <v>26</v>
      </c>
      <c r="J782" t="n">
        <v>248.23</v>
      </c>
      <c r="K782" t="n">
        <v>56.13</v>
      </c>
      <c r="L782" t="n">
        <v>21.5</v>
      </c>
      <c r="M782" t="n">
        <v>24</v>
      </c>
      <c r="N782" t="n">
        <v>60.6</v>
      </c>
      <c r="O782" t="n">
        <v>30849.16</v>
      </c>
      <c r="P782" t="n">
        <v>742.83</v>
      </c>
      <c r="Q782" t="n">
        <v>1367.25</v>
      </c>
      <c r="R782" t="n">
        <v>129.54</v>
      </c>
      <c r="S782" t="n">
        <v>104.26</v>
      </c>
      <c r="T782" t="n">
        <v>11695.72</v>
      </c>
      <c r="U782" t="n">
        <v>0.8</v>
      </c>
      <c r="V782" t="n">
        <v>0.9</v>
      </c>
      <c r="W782" t="n">
        <v>20.69</v>
      </c>
      <c r="X782" t="n">
        <v>0.72</v>
      </c>
      <c r="Y782" t="n">
        <v>1</v>
      </c>
      <c r="Z782" t="n">
        <v>10</v>
      </c>
    </row>
    <row r="783">
      <c r="A783" t="n">
        <v>83</v>
      </c>
      <c r="B783" t="n">
        <v>110</v>
      </c>
      <c r="C783" t="inlineStr">
        <is>
          <t xml:space="preserve">CONCLUIDO	</t>
        </is>
      </c>
      <c r="D783" t="n">
        <v>1.7546</v>
      </c>
      <c r="E783" t="n">
        <v>56.99</v>
      </c>
      <c r="F783" t="n">
        <v>53.28</v>
      </c>
      <c r="G783" t="n">
        <v>122.96</v>
      </c>
      <c r="H783" t="n">
        <v>1.56</v>
      </c>
      <c r="I783" t="n">
        <v>26</v>
      </c>
      <c r="J783" t="n">
        <v>248.68</v>
      </c>
      <c r="K783" t="n">
        <v>56.13</v>
      </c>
      <c r="L783" t="n">
        <v>21.75</v>
      </c>
      <c r="M783" t="n">
        <v>24</v>
      </c>
      <c r="N783" t="n">
        <v>60.8</v>
      </c>
      <c r="O783" t="n">
        <v>30904.28</v>
      </c>
      <c r="P783" t="n">
        <v>742.37</v>
      </c>
      <c r="Q783" t="n">
        <v>1367.33</v>
      </c>
      <c r="R783" t="n">
        <v>129.55</v>
      </c>
      <c r="S783" t="n">
        <v>104.26</v>
      </c>
      <c r="T783" t="n">
        <v>11701.17</v>
      </c>
      <c r="U783" t="n">
        <v>0.8</v>
      </c>
      <c r="V783" t="n">
        <v>0.9</v>
      </c>
      <c r="W783" t="n">
        <v>20.68</v>
      </c>
      <c r="X783" t="n">
        <v>0.71</v>
      </c>
      <c r="Y783" t="n">
        <v>1</v>
      </c>
      <c r="Z783" t="n">
        <v>10</v>
      </c>
    </row>
    <row r="784">
      <c r="A784" t="n">
        <v>84</v>
      </c>
      <c r="B784" t="n">
        <v>110</v>
      </c>
      <c r="C784" t="inlineStr">
        <is>
          <t xml:space="preserve">CONCLUIDO	</t>
        </is>
      </c>
      <c r="D784" t="n">
        <v>1.7538</v>
      </c>
      <c r="E784" t="n">
        <v>57.02</v>
      </c>
      <c r="F784" t="n">
        <v>53.31</v>
      </c>
      <c r="G784" t="n">
        <v>123.02</v>
      </c>
      <c r="H784" t="n">
        <v>1.57</v>
      </c>
      <c r="I784" t="n">
        <v>26</v>
      </c>
      <c r="J784" t="n">
        <v>249.12</v>
      </c>
      <c r="K784" t="n">
        <v>56.13</v>
      </c>
      <c r="L784" t="n">
        <v>22</v>
      </c>
      <c r="M784" t="n">
        <v>24</v>
      </c>
      <c r="N784" t="n">
        <v>61</v>
      </c>
      <c r="O784" t="n">
        <v>30959.46</v>
      </c>
      <c r="P784" t="n">
        <v>740.85</v>
      </c>
      <c r="Q784" t="n">
        <v>1367.2</v>
      </c>
      <c r="R784" t="n">
        <v>130.27</v>
      </c>
      <c r="S784" t="n">
        <v>104.26</v>
      </c>
      <c r="T784" t="n">
        <v>12062.59</v>
      </c>
      <c r="U784" t="n">
        <v>0.8</v>
      </c>
      <c r="V784" t="n">
        <v>0.9</v>
      </c>
      <c r="W784" t="n">
        <v>20.69</v>
      </c>
      <c r="X784" t="n">
        <v>0.73</v>
      </c>
      <c r="Y784" t="n">
        <v>1</v>
      </c>
      <c r="Z784" t="n">
        <v>10</v>
      </c>
    </row>
    <row r="785">
      <c r="A785" t="n">
        <v>85</v>
      </c>
      <c r="B785" t="n">
        <v>110</v>
      </c>
      <c r="C785" t="inlineStr">
        <is>
          <t xml:space="preserve">CONCLUIDO	</t>
        </is>
      </c>
      <c r="D785" t="n">
        <v>1.7565</v>
      </c>
      <c r="E785" t="n">
        <v>56.93</v>
      </c>
      <c r="F785" t="n">
        <v>53.26</v>
      </c>
      <c r="G785" t="n">
        <v>127.83</v>
      </c>
      <c r="H785" t="n">
        <v>1.59</v>
      </c>
      <c r="I785" t="n">
        <v>25</v>
      </c>
      <c r="J785" t="n">
        <v>249.57</v>
      </c>
      <c r="K785" t="n">
        <v>56.13</v>
      </c>
      <c r="L785" t="n">
        <v>22.25</v>
      </c>
      <c r="M785" t="n">
        <v>23</v>
      </c>
      <c r="N785" t="n">
        <v>61.2</v>
      </c>
      <c r="O785" t="n">
        <v>31014.73</v>
      </c>
      <c r="P785" t="n">
        <v>740.79</v>
      </c>
      <c r="Q785" t="n">
        <v>1367.26</v>
      </c>
      <c r="R785" t="n">
        <v>128.92</v>
      </c>
      <c r="S785" t="n">
        <v>104.26</v>
      </c>
      <c r="T785" t="n">
        <v>11392.17</v>
      </c>
      <c r="U785" t="n">
        <v>0.8100000000000001</v>
      </c>
      <c r="V785" t="n">
        <v>0.9</v>
      </c>
      <c r="W785" t="n">
        <v>20.68</v>
      </c>
      <c r="X785" t="n">
        <v>0.6899999999999999</v>
      </c>
      <c r="Y785" t="n">
        <v>1</v>
      </c>
      <c r="Z785" t="n">
        <v>10</v>
      </c>
    </row>
    <row r="786">
      <c r="A786" t="n">
        <v>86</v>
      </c>
      <c r="B786" t="n">
        <v>110</v>
      </c>
      <c r="C786" t="inlineStr">
        <is>
          <t xml:space="preserve">CONCLUIDO	</t>
        </is>
      </c>
      <c r="D786" t="n">
        <v>1.7565</v>
      </c>
      <c r="E786" t="n">
        <v>56.93</v>
      </c>
      <c r="F786" t="n">
        <v>53.26</v>
      </c>
      <c r="G786" t="n">
        <v>127.83</v>
      </c>
      <c r="H786" t="n">
        <v>1.6</v>
      </c>
      <c r="I786" t="n">
        <v>25</v>
      </c>
      <c r="J786" t="n">
        <v>250.02</v>
      </c>
      <c r="K786" t="n">
        <v>56.13</v>
      </c>
      <c r="L786" t="n">
        <v>22.5</v>
      </c>
      <c r="M786" t="n">
        <v>23</v>
      </c>
      <c r="N786" t="n">
        <v>61.39</v>
      </c>
      <c r="O786" t="n">
        <v>31070.06</v>
      </c>
      <c r="P786" t="n">
        <v>740.7</v>
      </c>
      <c r="Q786" t="n">
        <v>1367.2</v>
      </c>
      <c r="R786" t="n">
        <v>128.95</v>
      </c>
      <c r="S786" t="n">
        <v>104.26</v>
      </c>
      <c r="T786" t="n">
        <v>11404.83</v>
      </c>
      <c r="U786" t="n">
        <v>0.8100000000000001</v>
      </c>
      <c r="V786" t="n">
        <v>0.9</v>
      </c>
      <c r="W786" t="n">
        <v>20.68</v>
      </c>
      <c r="X786" t="n">
        <v>0.6899999999999999</v>
      </c>
      <c r="Y786" t="n">
        <v>1</v>
      </c>
      <c r="Z786" t="n">
        <v>10</v>
      </c>
    </row>
    <row r="787">
      <c r="A787" t="n">
        <v>87</v>
      </c>
      <c r="B787" t="n">
        <v>110</v>
      </c>
      <c r="C787" t="inlineStr">
        <is>
          <t xml:space="preserve">CONCLUIDO	</t>
        </is>
      </c>
      <c r="D787" t="n">
        <v>1.7563</v>
      </c>
      <c r="E787" t="n">
        <v>56.94</v>
      </c>
      <c r="F787" t="n">
        <v>53.27</v>
      </c>
      <c r="G787" t="n">
        <v>127.85</v>
      </c>
      <c r="H787" t="n">
        <v>1.62</v>
      </c>
      <c r="I787" t="n">
        <v>25</v>
      </c>
      <c r="J787" t="n">
        <v>250.47</v>
      </c>
      <c r="K787" t="n">
        <v>56.13</v>
      </c>
      <c r="L787" t="n">
        <v>22.75</v>
      </c>
      <c r="M787" t="n">
        <v>23</v>
      </c>
      <c r="N787" t="n">
        <v>61.59</v>
      </c>
      <c r="O787" t="n">
        <v>31125.47</v>
      </c>
      <c r="P787" t="n">
        <v>738.5700000000001</v>
      </c>
      <c r="Q787" t="n">
        <v>1367.23</v>
      </c>
      <c r="R787" t="n">
        <v>129.13</v>
      </c>
      <c r="S787" t="n">
        <v>104.26</v>
      </c>
      <c r="T787" t="n">
        <v>11495.36</v>
      </c>
      <c r="U787" t="n">
        <v>0.8100000000000001</v>
      </c>
      <c r="V787" t="n">
        <v>0.9</v>
      </c>
      <c r="W787" t="n">
        <v>20.68</v>
      </c>
      <c r="X787" t="n">
        <v>0.6899999999999999</v>
      </c>
      <c r="Y787" t="n">
        <v>1</v>
      </c>
      <c r="Z787" t="n">
        <v>10</v>
      </c>
    </row>
    <row r="788">
      <c r="A788" t="n">
        <v>88</v>
      </c>
      <c r="B788" t="n">
        <v>110</v>
      </c>
      <c r="C788" t="inlineStr">
        <is>
          <t xml:space="preserve">CONCLUIDO	</t>
        </is>
      </c>
      <c r="D788" t="n">
        <v>1.7591</v>
      </c>
      <c r="E788" t="n">
        <v>56.85</v>
      </c>
      <c r="F788" t="n">
        <v>53.22</v>
      </c>
      <c r="G788" t="n">
        <v>133.05</v>
      </c>
      <c r="H788" t="n">
        <v>1.63</v>
      </c>
      <c r="I788" t="n">
        <v>24</v>
      </c>
      <c r="J788" t="n">
        <v>250.92</v>
      </c>
      <c r="K788" t="n">
        <v>56.13</v>
      </c>
      <c r="L788" t="n">
        <v>23</v>
      </c>
      <c r="M788" t="n">
        <v>22</v>
      </c>
      <c r="N788" t="n">
        <v>61.79</v>
      </c>
      <c r="O788" t="n">
        <v>31180.95</v>
      </c>
      <c r="P788" t="n">
        <v>736.47</v>
      </c>
      <c r="Q788" t="n">
        <v>1367.21</v>
      </c>
      <c r="R788" t="n">
        <v>127.58</v>
      </c>
      <c r="S788" t="n">
        <v>104.26</v>
      </c>
      <c r="T788" t="n">
        <v>10724.97</v>
      </c>
      <c r="U788" t="n">
        <v>0.82</v>
      </c>
      <c r="V788" t="n">
        <v>0.9</v>
      </c>
      <c r="W788" t="n">
        <v>20.68</v>
      </c>
      <c r="X788" t="n">
        <v>0.64</v>
      </c>
      <c r="Y788" t="n">
        <v>1</v>
      </c>
      <c r="Z788" t="n">
        <v>10</v>
      </c>
    </row>
    <row r="789">
      <c r="A789" t="n">
        <v>89</v>
      </c>
      <c r="B789" t="n">
        <v>110</v>
      </c>
      <c r="C789" t="inlineStr">
        <is>
          <t xml:space="preserve">CONCLUIDO	</t>
        </is>
      </c>
      <c r="D789" t="n">
        <v>1.7591</v>
      </c>
      <c r="E789" t="n">
        <v>56.85</v>
      </c>
      <c r="F789" t="n">
        <v>53.22</v>
      </c>
      <c r="G789" t="n">
        <v>133.05</v>
      </c>
      <c r="H789" t="n">
        <v>1.65</v>
      </c>
      <c r="I789" t="n">
        <v>24</v>
      </c>
      <c r="J789" t="n">
        <v>251.37</v>
      </c>
      <c r="K789" t="n">
        <v>56.13</v>
      </c>
      <c r="L789" t="n">
        <v>23.25</v>
      </c>
      <c r="M789" t="n">
        <v>22</v>
      </c>
      <c r="N789" t="n">
        <v>61.99</v>
      </c>
      <c r="O789" t="n">
        <v>31236.5</v>
      </c>
      <c r="P789" t="n">
        <v>737.3</v>
      </c>
      <c r="Q789" t="n">
        <v>1367.22</v>
      </c>
      <c r="R789" t="n">
        <v>127.31</v>
      </c>
      <c r="S789" t="n">
        <v>104.26</v>
      </c>
      <c r="T789" t="n">
        <v>10591.63</v>
      </c>
      <c r="U789" t="n">
        <v>0.82</v>
      </c>
      <c r="V789" t="n">
        <v>0.9</v>
      </c>
      <c r="W789" t="n">
        <v>20.69</v>
      </c>
      <c r="X789" t="n">
        <v>0.65</v>
      </c>
      <c r="Y789" t="n">
        <v>1</v>
      </c>
      <c r="Z789" t="n">
        <v>10</v>
      </c>
    </row>
    <row r="790">
      <c r="A790" t="n">
        <v>90</v>
      </c>
      <c r="B790" t="n">
        <v>110</v>
      </c>
      <c r="C790" t="inlineStr">
        <is>
          <t xml:space="preserve">CONCLUIDO	</t>
        </is>
      </c>
      <c r="D790" t="n">
        <v>1.7584</v>
      </c>
      <c r="E790" t="n">
        <v>56.87</v>
      </c>
      <c r="F790" t="n">
        <v>53.24</v>
      </c>
      <c r="G790" t="n">
        <v>133.11</v>
      </c>
      <c r="H790" t="n">
        <v>1.66</v>
      </c>
      <c r="I790" t="n">
        <v>24</v>
      </c>
      <c r="J790" t="n">
        <v>251.82</v>
      </c>
      <c r="K790" t="n">
        <v>56.13</v>
      </c>
      <c r="L790" t="n">
        <v>23.5</v>
      </c>
      <c r="M790" t="n">
        <v>22</v>
      </c>
      <c r="N790" t="n">
        <v>62.19</v>
      </c>
      <c r="O790" t="n">
        <v>31292.13</v>
      </c>
      <c r="P790" t="n">
        <v>737.71</v>
      </c>
      <c r="Q790" t="n">
        <v>1367.17</v>
      </c>
      <c r="R790" t="n">
        <v>128.24</v>
      </c>
      <c r="S790" t="n">
        <v>104.26</v>
      </c>
      <c r="T790" t="n">
        <v>11058.62</v>
      </c>
      <c r="U790" t="n">
        <v>0.8100000000000001</v>
      </c>
      <c r="V790" t="n">
        <v>0.9</v>
      </c>
      <c r="W790" t="n">
        <v>20.68</v>
      </c>
      <c r="X790" t="n">
        <v>0.67</v>
      </c>
      <c r="Y790" t="n">
        <v>1</v>
      </c>
      <c r="Z790" t="n">
        <v>10</v>
      </c>
    </row>
    <row r="791">
      <c r="A791" t="n">
        <v>91</v>
      </c>
      <c r="B791" t="n">
        <v>110</v>
      </c>
      <c r="C791" t="inlineStr">
        <is>
          <t xml:space="preserve">CONCLUIDO	</t>
        </is>
      </c>
      <c r="D791" t="n">
        <v>1.7582</v>
      </c>
      <c r="E791" t="n">
        <v>56.88</v>
      </c>
      <c r="F791" t="n">
        <v>53.25</v>
      </c>
      <c r="G791" t="n">
        <v>133.13</v>
      </c>
      <c r="H791" t="n">
        <v>1.67</v>
      </c>
      <c r="I791" t="n">
        <v>24</v>
      </c>
      <c r="J791" t="n">
        <v>252.27</v>
      </c>
      <c r="K791" t="n">
        <v>56.13</v>
      </c>
      <c r="L791" t="n">
        <v>23.75</v>
      </c>
      <c r="M791" t="n">
        <v>22</v>
      </c>
      <c r="N791" t="n">
        <v>62.4</v>
      </c>
      <c r="O791" t="n">
        <v>31347.83</v>
      </c>
      <c r="P791" t="n">
        <v>736.3200000000001</v>
      </c>
      <c r="Q791" t="n">
        <v>1367.24</v>
      </c>
      <c r="R791" t="n">
        <v>128.51</v>
      </c>
      <c r="S791" t="n">
        <v>104.26</v>
      </c>
      <c r="T791" t="n">
        <v>11192.25</v>
      </c>
      <c r="U791" t="n">
        <v>0.8100000000000001</v>
      </c>
      <c r="V791" t="n">
        <v>0.9</v>
      </c>
      <c r="W791" t="n">
        <v>20.68</v>
      </c>
      <c r="X791" t="n">
        <v>0.67</v>
      </c>
      <c r="Y791" t="n">
        <v>1</v>
      </c>
      <c r="Z791" t="n">
        <v>10</v>
      </c>
    </row>
    <row r="792">
      <c r="A792" t="n">
        <v>92</v>
      </c>
      <c r="B792" t="n">
        <v>110</v>
      </c>
      <c r="C792" t="inlineStr">
        <is>
          <t xml:space="preserve">CONCLUIDO	</t>
        </is>
      </c>
      <c r="D792" t="n">
        <v>1.7608</v>
      </c>
      <c r="E792" t="n">
        <v>56.79</v>
      </c>
      <c r="F792" t="n">
        <v>53.21</v>
      </c>
      <c r="G792" t="n">
        <v>138.81</v>
      </c>
      <c r="H792" t="n">
        <v>1.69</v>
      </c>
      <c r="I792" t="n">
        <v>23</v>
      </c>
      <c r="J792" t="n">
        <v>252.73</v>
      </c>
      <c r="K792" t="n">
        <v>56.13</v>
      </c>
      <c r="L792" t="n">
        <v>24</v>
      </c>
      <c r="M792" t="n">
        <v>21</v>
      </c>
      <c r="N792" t="n">
        <v>62.6</v>
      </c>
      <c r="O792" t="n">
        <v>31403.6</v>
      </c>
      <c r="P792" t="n">
        <v>735.49</v>
      </c>
      <c r="Q792" t="n">
        <v>1367.2</v>
      </c>
      <c r="R792" t="n">
        <v>127.08</v>
      </c>
      <c r="S792" t="n">
        <v>104.26</v>
      </c>
      <c r="T792" t="n">
        <v>10482.24</v>
      </c>
      <c r="U792" t="n">
        <v>0.82</v>
      </c>
      <c r="V792" t="n">
        <v>0.9</v>
      </c>
      <c r="W792" t="n">
        <v>20.68</v>
      </c>
      <c r="X792" t="n">
        <v>0.63</v>
      </c>
      <c r="Y792" t="n">
        <v>1</v>
      </c>
      <c r="Z792" t="n">
        <v>10</v>
      </c>
    </row>
    <row r="793">
      <c r="A793" t="n">
        <v>93</v>
      </c>
      <c r="B793" t="n">
        <v>110</v>
      </c>
      <c r="C793" t="inlineStr">
        <is>
          <t xml:space="preserve">CONCLUIDO	</t>
        </is>
      </c>
      <c r="D793" t="n">
        <v>1.7606</v>
      </c>
      <c r="E793" t="n">
        <v>56.8</v>
      </c>
      <c r="F793" t="n">
        <v>53.21</v>
      </c>
      <c r="G793" t="n">
        <v>138.82</v>
      </c>
      <c r="H793" t="n">
        <v>1.7</v>
      </c>
      <c r="I793" t="n">
        <v>23</v>
      </c>
      <c r="J793" t="n">
        <v>253.18</v>
      </c>
      <c r="K793" t="n">
        <v>56.13</v>
      </c>
      <c r="L793" t="n">
        <v>24.25</v>
      </c>
      <c r="M793" t="n">
        <v>21</v>
      </c>
      <c r="N793" t="n">
        <v>62.8</v>
      </c>
      <c r="O793" t="n">
        <v>31459.45</v>
      </c>
      <c r="P793" t="n">
        <v>735.28</v>
      </c>
      <c r="Q793" t="n">
        <v>1367.21</v>
      </c>
      <c r="R793" t="n">
        <v>127.25</v>
      </c>
      <c r="S793" t="n">
        <v>104.26</v>
      </c>
      <c r="T793" t="n">
        <v>10565.09</v>
      </c>
      <c r="U793" t="n">
        <v>0.82</v>
      </c>
      <c r="V793" t="n">
        <v>0.9</v>
      </c>
      <c r="W793" t="n">
        <v>20.68</v>
      </c>
      <c r="X793" t="n">
        <v>0.64</v>
      </c>
      <c r="Y793" t="n">
        <v>1</v>
      </c>
      <c r="Z793" t="n">
        <v>10</v>
      </c>
    </row>
    <row r="794">
      <c r="A794" t="n">
        <v>94</v>
      </c>
      <c r="B794" t="n">
        <v>110</v>
      </c>
      <c r="C794" t="inlineStr">
        <is>
          <t xml:space="preserve">CONCLUIDO	</t>
        </is>
      </c>
      <c r="D794" t="n">
        <v>1.7611</v>
      </c>
      <c r="E794" t="n">
        <v>56.78</v>
      </c>
      <c r="F794" t="n">
        <v>53.2</v>
      </c>
      <c r="G794" t="n">
        <v>138.78</v>
      </c>
      <c r="H794" t="n">
        <v>1.72</v>
      </c>
      <c r="I794" t="n">
        <v>23</v>
      </c>
      <c r="J794" t="n">
        <v>253.63</v>
      </c>
      <c r="K794" t="n">
        <v>56.13</v>
      </c>
      <c r="L794" t="n">
        <v>24.5</v>
      </c>
      <c r="M794" t="n">
        <v>21</v>
      </c>
      <c r="N794" t="n">
        <v>63</v>
      </c>
      <c r="O794" t="n">
        <v>31515.37</v>
      </c>
      <c r="P794" t="n">
        <v>734.29</v>
      </c>
      <c r="Q794" t="n">
        <v>1367.36</v>
      </c>
      <c r="R794" t="n">
        <v>126.71</v>
      </c>
      <c r="S794" t="n">
        <v>104.26</v>
      </c>
      <c r="T794" t="n">
        <v>10297.36</v>
      </c>
      <c r="U794" t="n">
        <v>0.82</v>
      </c>
      <c r="V794" t="n">
        <v>0.9</v>
      </c>
      <c r="W794" t="n">
        <v>20.68</v>
      </c>
      <c r="X794" t="n">
        <v>0.62</v>
      </c>
      <c r="Y794" t="n">
        <v>1</v>
      </c>
      <c r="Z794" t="n">
        <v>10</v>
      </c>
    </row>
    <row r="795">
      <c r="A795" t="n">
        <v>95</v>
      </c>
      <c r="B795" t="n">
        <v>110</v>
      </c>
      <c r="C795" t="inlineStr">
        <is>
          <t xml:space="preserve">CONCLUIDO	</t>
        </is>
      </c>
      <c r="D795" t="n">
        <v>1.7604</v>
      </c>
      <c r="E795" t="n">
        <v>56.81</v>
      </c>
      <c r="F795" t="n">
        <v>53.22</v>
      </c>
      <c r="G795" t="n">
        <v>138.84</v>
      </c>
      <c r="H795" t="n">
        <v>1.73</v>
      </c>
      <c r="I795" t="n">
        <v>23</v>
      </c>
      <c r="J795" t="n">
        <v>254.09</v>
      </c>
      <c r="K795" t="n">
        <v>56.13</v>
      </c>
      <c r="L795" t="n">
        <v>24.75</v>
      </c>
      <c r="M795" t="n">
        <v>21</v>
      </c>
      <c r="N795" t="n">
        <v>63.21</v>
      </c>
      <c r="O795" t="n">
        <v>31571.37</v>
      </c>
      <c r="P795" t="n">
        <v>733.0599999999999</v>
      </c>
      <c r="Q795" t="n">
        <v>1367.19</v>
      </c>
      <c r="R795" t="n">
        <v>127.83</v>
      </c>
      <c r="S795" t="n">
        <v>104.26</v>
      </c>
      <c r="T795" t="n">
        <v>10857.45</v>
      </c>
      <c r="U795" t="n">
        <v>0.82</v>
      </c>
      <c r="V795" t="n">
        <v>0.9</v>
      </c>
      <c r="W795" t="n">
        <v>20.67</v>
      </c>
      <c r="X795" t="n">
        <v>0.65</v>
      </c>
      <c r="Y795" t="n">
        <v>1</v>
      </c>
      <c r="Z795" t="n">
        <v>10</v>
      </c>
    </row>
    <row r="796">
      <c r="A796" t="n">
        <v>96</v>
      </c>
      <c r="B796" t="n">
        <v>110</v>
      </c>
      <c r="C796" t="inlineStr">
        <is>
          <t xml:space="preserve">CONCLUIDO	</t>
        </is>
      </c>
      <c r="D796" t="n">
        <v>1.7631</v>
      </c>
      <c r="E796" t="n">
        <v>56.72</v>
      </c>
      <c r="F796" t="n">
        <v>53.18</v>
      </c>
      <c r="G796" t="n">
        <v>145.03</v>
      </c>
      <c r="H796" t="n">
        <v>1.75</v>
      </c>
      <c r="I796" t="n">
        <v>22</v>
      </c>
      <c r="J796" t="n">
        <v>254.54</v>
      </c>
      <c r="K796" t="n">
        <v>56.13</v>
      </c>
      <c r="L796" t="n">
        <v>25</v>
      </c>
      <c r="M796" t="n">
        <v>20</v>
      </c>
      <c r="N796" t="n">
        <v>63.41</v>
      </c>
      <c r="O796" t="n">
        <v>31627.44</v>
      </c>
      <c r="P796" t="n">
        <v>731.5</v>
      </c>
      <c r="Q796" t="n">
        <v>1367.17</v>
      </c>
      <c r="R796" t="n">
        <v>125.92</v>
      </c>
      <c r="S796" t="n">
        <v>104.26</v>
      </c>
      <c r="T796" t="n">
        <v>9908.379999999999</v>
      </c>
      <c r="U796" t="n">
        <v>0.83</v>
      </c>
      <c r="V796" t="n">
        <v>0.9</v>
      </c>
      <c r="W796" t="n">
        <v>20.68</v>
      </c>
      <c r="X796" t="n">
        <v>0.6</v>
      </c>
      <c r="Y796" t="n">
        <v>1</v>
      </c>
      <c r="Z796" t="n">
        <v>10</v>
      </c>
    </row>
    <row r="797">
      <c r="A797" t="n">
        <v>97</v>
      </c>
      <c r="B797" t="n">
        <v>110</v>
      </c>
      <c r="C797" t="inlineStr">
        <is>
          <t xml:space="preserve">CONCLUIDO	</t>
        </is>
      </c>
      <c r="D797" t="n">
        <v>1.7637</v>
      </c>
      <c r="E797" t="n">
        <v>56.7</v>
      </c>
      <c r="F797" t="n">
        <v>53.16</v>
      </c>
      <c r="G797" t="n">
        <v>144.97</v>
      </c>
      <c r="H797" t="n">
        <v>1.76</v>
      </c>
      <c r="I797" t="n">
        <v>22</v>
      </c>
      <c r="J797" t="n">
        <v>255</v>
      </c>
      <c r="K797" t="n">
        <v>56.13</v>
      </c>
      <c r="L797" t="n">
        <v>25.25</v>
      </c>
      <c r="M797" t="n">
        <v>20</v>
      </c>
      <c r="N797" t="n">
        <v>63.62</v>
      </c>
      <c r="O797" t="n">
        <v>31683.59</v>
      </c>
      <c r="P797" t="n">
        <v>731.16</v>
      </c>
      <c r="Q797" t="n">
        <v>1367.27</v>
      </c>
      <c r="R797" t="n">
        <v>125.38</v>
      </c>
      <c r="S797" t="n">
        <v>104.26</v>
      </c>
      <c r="T797" t="n">
        <v>9637.18</v>
      </c>
      <c r="U797" t="n">
        <v>0.83</v>
      </c>
      <c r="V797" t="n">
        <v>0.9</v>
      </c>
      <c r="W797" t="n">
        <v>20.67</v>
      </c>
      <c r="X797" t="n">
        <v>0.58</v>
      </c>
      <c r="Y797" t="n">
        <v>1</v>
      </c>
      <c r="Z797" t="n">
        <v>10</v>
      </c>
    </row>
    <row r="798">
      <c r="A798" t="n">
        <v>98</v>
      </c>
      <c r="B798" t="n">
        <v>110</v>
      </c>
      <c r="C798" t="inlineStr">
        <is>
          <t xml:space="preserve">CONCLUIDO	</t>
        </is>
      </c>
      <c r="D798" t="n">
        <v>1.763</v>
      </c>
      <c r="E798" t="n">
        <v>56.72</v>
      </c>
      <c r="F798" t="n">
        <v>53.18</v>
      </c>
      <c r="G798" t="n">
        <v>145.04</v>
      </c>
      <c r="H798" t="n">
        <v>1.78</v>
      </c>
      <c r="I798" t="n">
        <v>22</v>
      </c>
      <c r="J798" t="n">
        <v>255.45</v>
      </c>
      <c r="K798" t="n">
        <v>56.13</v>
      </c>
      <c r="L798" t="n">
        <v>25.5</v>
      </c>
      <c r="M798" t="n">
        <v>20</v>
      </c>
      <c r="N798" t="n">
        <v>63.82</v>
      </c>
      <c r="O798" t="n">
        <v>31739.82</v>
      </c>
      <c r="P798" t="n">
        <v>730.96</v>
      </c>
      <c r="Q798" t="n">
        <v>1367.19</v>
      </c>
      <c r="R798" t="n">
        <v>126.05</v>
      </c>
      <c r="S798" t="n">
        <v>104.26</v>
      </c>
      <c r="T798" t="n">
        <v>9970.6</v>
      </c>
      <c r="U798" t="n">
        <v>0.83</v>
      </c>
      <c r="V798" t="n">
        <v>0.9</v>
      </c>
      <c r="W798" t="n">
        <v>20.68</v>
      </c>
      <c r="X798" t="n">
        <v>0.6</v>
      </c>
      <c r="Y798" t="n">
        <v>1</v>
      </c>
      <c r="Z798" t="n">
        <v>10</v>
      </c>
    </row>
    <row r="799">
      <c r="A799" t="n">
        <v>99</v>
      </c>
      <c r="B799" t="n">
        <v>110</v>
      </c>
      <c r="C799" t="inlineStr">
        <is>
          <t xml:space="preserve">CONCLUIDO	</t>
        </is>
      </c>
      <c r="D799" t="n">
        <v>1.763</v>
      </c>
      <c r="E799" t="n">
        <v>56.72</v>
      </c>
      <c r="F799" t="n">
        <v>53.18</v>
      </c>
      <c r="G799" t="n">
        <v>145.04</v>
      </c>
      <c r="H799" t="n">
        <v>1.79</v>
      </c>
      <c r="I799" t="n">
        <v>22</v>
      </c>
      <c r="J799" t="n">
        <v>255.91</v>
      </c>
      <c r="K799" t="n">
        <v>56.13</v>
      </c>
      <c r="L799" t="n">
        <v>25.75</v>
      </c>
      <c r="M799" t="n">
        <v>20</v>
      </c>
      <c r="N799" t="n">
        <v>64.03</v>
      </c>
      <c r="O799" t="n">
        <v>31796.12</v>
      </c>
      <c r="P799" t="n">
        <v>730.46</v>
      </c>
      <c r="Q799" t="n">
        <v>1367.2</v>
      </c>
      <c r="R799" t="n">
        <v>126.12</v>
      </c>
      <c r="S799" t="n">
        <v>104.26</v>
      </c>
      <c r="T799" t="n">
        <v>10004.65</v>
      </c>
      <c r="U799" t="n">
        <v>0.83</v>
      </c>
      <c r="V799" t="n">
        <v>0.9</v>
      </c>
      <c r="W799" t="n">
        <v>20.68</v>
      </c>
      <c r="X799" t="n">
        <v>0.6</v>
      </c>
      <c r="Y799" t="n">
        <v>1</v>
      </c>
      <c r="Z799" t="n">
        <v>10</v>
      </c>
    </row>
    <row r="800">
      <c r="A800" t="n">
        <v>100</v>
      </c>
      <c r="B800" t="n">
        <v>110</v>
      </c>
      <c r="C800" t="inlineStr">
        <is>
          <t xml:space="preserve">CONCLUIDO	</t>
        </is>
      </c>
      <c r="D800" t="n">
        <v>1.763</v>
      </c>
      <c r="E800" t="n">
        <v>56.72</v>
      </c>
      <c r="F800" t="n">
        <v>53.18</v>
      </c>
      <c r="G800" t="n">
        <v>145.03</v>
      </c>
      <c r="H800" t="n">
        <v>1.8</v>
      </c>
      <c r="I800" t="n">
        <v>22</v>
      </c>
      <c r="J800" t="n">
        <v>256.36</v>
      </c>
      <c r="K800" t="n">
        <v>56.13</v>
      </c>
      <c r="L800" t="n">
        <v>26</v>
      </c>
      <c r="M800" t="n">
        <v>20</v>
      </c>
      <c r="N800" t="n">
        <v>64.23999999999999</v>
      </c>
      <c r="O800" t="n">
        <v>31852.5</v>
      </c>
      <c r="P800" t="n">
        <v>728.21</v>
      </c>
      <c r="Q800" t="n">
        <v>1367.17</v>
      </c>
      <c r="R800" t="n">
        <v>126.31</v>
      </c>
      <c r="S800" t="n">
        <v>104.26</v>
      </c>
      <c r="T800" t="n">
        <v>10100.57</v>
      </c>
      <c r="U800" t="n">
        <v>0.83</v>
      </c>
      <c r="V800" t="n">
        <v>0.9</v>
      </c>
      <c r="W800" t="n">
        <v>20.67</v>
      </c>
      <c r="X800" t="n">
        <v>0.6</v>
      </c>
      <c r="Y800" t="n">
        <v>1</v>
      </c>
      <c r="Z800" t="n">
        <v>10</v>
      </c>
    </row>
    <row r="801">
      <c r="A801" t="n">
        <v>101</v>
      </c>
      <c r="B801" t="n">
        <v>110</v>
      </c>
      <c r="C801" t="inlineStr">
        <is>
          <t xml:space="preserve">CONCLUIDO	</t>
        </is>
      </c>
      <c r="D801" t="n">
        <v>1.7657</v>
      </c>
      <c r="E801" t="n">
        <v>56.64</v>
      </c>
      <c r="F801" t="n">
        <v>53.14</v>
      </c>
      <c r="G801" t="n">
        <v>151.82</v>
      </c>
      <c r="H801" t="n">
        <v>1.82</v>
      </c>
      <c r="I801" t="n">
        <v>21</v>
      </c>
      <c r="J801" t="n">
        <v>256.82</v>
      </c>
      <c r="K801" t="n">
        <v>56.13</v>
      </c>
      <c r="L801" t="n">
        <v>26.25</v>
      </c>
      <c r="M801" t="n">
        <v>19</v>
      </c>
      <c r="N801" t="n">
        <v>64.45</v>
      </c>
      <c r="O801" t="n">
        <v>31909.08</v>
      </c>
      <c r="P801" t="n">
        <v>727.38</v>
      </c>
      <c r="Q801" t="n">
        <v>1367.18</v>
      </c>
      <c r="R801" t="n">
        <v>124.7</v>
      </c>
      <c r="S801" t="n">
        <v>104.26</v>
      </c>
      <c r="T801" t="n">
        <v>9302.59</v>
      </c>
      <c r="U801" t="n">
        <v>0.84</v>
      </c>
      <c r="V801" t="n">
        <v>0.9</v>
      </c>
      <c r="W801" t="n">
        <v>20.68</v>
      </c>
      <c r="X801" t="n">
        <v>0.5600000000000001</v>
      </c>
      <c r="Y801" t="n">
        <v>1</v>
      </c>
      <c r="Z801" t="n">
        <v>10</v>
      </c>
    </row>
    <row r="802">
      <c r="A802" t="n">
        <v>102</v>
      </c>
      <c r="B802" t="n">
        <v>110</v>
      </c>
      <c r="C802" t="inlineStr">
        <is>
          <t xml:space="preserve">CONCLUIDO	</t>
        </is>
      </c>
      <c r="D802" t="n">
        <v>1.7656</v>
      </c>
      <c r="E802" t="n">
        <v>56.64</v>
      </c>
      <c r="F802" t="n">
        <v>53.14</v>
      </c>
      <c r="G802" t="n">
        <v>151.82</v>
      </c>
      <c r="H802" t="n">
        <v>1.83</v>
      </c>
      <c r="I802" t="n">
        <v>21</v>
      </c>
      <c r="J802" t="n">
        <v>257.28</v>
      </c>
      <c r="K802" t="n">
        <v>56.13</v>
      </c>
      <c r="L802" t="n">
        <v>26.5</v>
      </c>
      <c r="M802" t="n">
        <v>19</v>
      </c>
      <c r="N802" t="n">
        <v>64.66</v>
      </c>
      <c r="O802" t="n">
        <v>31965.61</v>
      </c>
      <c r="P802" t="n">
        <v>727.71</v>
      </c>
      <c r="Q802" t="n">
        <v>1367.21</v>
      </c>
      <c r="R802" t="n">
        <v>124.85</v>
      </c>
      <c r="S802" t="n">
        <v>104.26</v>
      </c>
      <c r="T802" t="n">
        <v>9378.360000000001</v>
      </c>
      <c r="U802" t="n">
        <v>0.84</v>
      </c>
      <c r="V802" t="n">
        <v>0.9</v>
      </c>
      <c r="W802" t="n">
        <v>20.67</v>
      </c>
      <c r="X802" t="n">
        <v>0.5600000000000001</v>
      </c>
      <c r="Y802" t="n">
        <v>1</v>
      </c>
      <c r="Z802" t="n">
        <v>10</v>
      </c>
    </row>
    <row r="803">
      <c r="A803" t="n">
        <v>103</v>
      </c>
      <c r="B803" t="n">
        <v>110</v>
      </c>
      <c r="C803" t="inlineStr">
        <is>
          <t xml:space="preserve">CONCLUIDO	</t>
        </is>
      </c>
      <c r="D803" t="n">
        <v>1.7654</v>
      </c>
      <c r="E803" t="n">
        <v>56.64</v>
      </c>
      <c r="F803" t="n">
        <v>53.14</v>
      </c>
      <c r="G803" t="n">
        <v>151.84</v>
      </c>
      <c r="H803" t="n">
        <v>1.85</v>
      </c>
      <c r="I803" t="n">
        <v>21</v>
      </c>
      <c r="J803" t="n">
        <v>257.74</v>
      </c>
      <c r="K803" t="n">
        <v>56.13</v>
      </c>
      <c r="L803" t="n">
        <v>26.75</v>
      </c>
      <c r="M803" t="n">
        <v>19</v>
      </c>
      <c r="N803" t="n">
        <v>64.86</v>
      </c>
      <c r="O803" t="n">
        <v>32022.22</v>
      </c>
      <c r="P803" t="n">
        <v>726.9400000000001</v>
      </c>
      <c r="Q803" t="n">
        <v>1367.23</v>
      </c>
      <c r="R803" t="n">
        <v>124.79</v>
      </c>
      <c r="S803" t="n">
        <v>104.26</v>
      </c>
      <c r="T803" t="n">
        <v>9347.530000000001</v>
      </c>
      <c r="U803" t="n">
        <v>0.84</v>
      </c>
      <c r="V803" t="n">
        <v>0.9</v>
      </c>
      <c r="W803" t="n">
        <v>20.68</v>
      </c>
      <c r="X803" t="n">
        <v>0.57</v>
      </c>
      <c r="Y803" t="n">
        <v>1</v>
      </c>
      <c r="Z803" t="n">
        <v>10</v>
      </c>
    </row>
    <row r="804">
      <c r="A804" t="n">
        <v>104</v>
      </c>
      <c r="B804" t="n">
        <v>110</v>
      </c>
      <c r="C804" t="inlineStr">
        <is>
          <t xml:space="preserve">CONCLUIDO	</t>
        </is>
      </c>
      <c r="D804" t="n">
        <v>1.7653</v>
      </c>
      <c r="E804" t="n">
        <v>56.65</v>
      </c>
      <c r="F804" t="n">
        <v>53.15</v>
      </c>
      <c r="G804" t="n">
        <v>151.85</v>
      </c>
      <c r="H804" t="n">
        <v>1.86</v>
      </c>
      <c r="I804" t="n">
        <v>21</v>
      </c>
      <c r="J804" t="n">
        <v>258.2</v>
      </c>
      <c r="K804" t="n">
        <v>56.13</v>
      </c>
      <c r="L804" t="n">
        <v>27</v>
      </c>
      <c r="M804" t="n">
        <v>19</v>
      </c>
      <c r="N804" t="n">
        <v>65.06999999999999</v>
      </c>
      <c r="O804" t="n">
        <v>32078.91</v>
      </c>
      <c r="P804" t="n">
        <v>725.54</v>
      </c>
      <c r="Q804" t="n">
        <v>1367.19</v>
      </c>
      <c r="R804" t="n">
        <v>125.02</v>
      </c>
      <c r="S804" t="n">
        <v>104.26</v>
      </c>
      <c r="T804" t="n">
        <v>9461.09</v>
      </c>
      <c r="U804" t="n">
        <v>0.83</v>
      </c>
      <c r="V804" t="n">
        <v>0.9</v>
      </c>
      <c r="W804" t="n">
        <v>20.68</v>
      </c>
      <c r="X804" t="n">
        <v>0.57</v>
      </c>
      <c r="Y804" t="n">
        <v>1</v>
      </c>
      <c r="Z804" t="n">
        <v>10</v>
      </c>
    </row>
    <row r="805">
      <c r="A805" t="n">
        <v>105</v>
      </c>
      <c r="B805" t="n">
        <v>110</v>
      </c>
      <c r="C805" t="inlineStr">
        <is>
          <t xml:space="preserve">CONCLUIDO	</t>
        </is>
      </c>
      <c r="D805" t="n">
        <v>1.7676</v>
      </c>
      <c r="E805" t="n">
        <v>56.57</v>
      </c>
      <c r="F805" t="n">
        <v>53.12</v>
      </c>
      <c r="G805" t="n">
        <v>159.35</v>
      </c>
      <c r="H805" t="n">
        <v>1.87</v>
      </c>
      <c r="I805" t="n">
        <v>20</v>
      </c>
      <c r="J805" t="n">
        <v>258.66</v>
      </c>
      <c r="K805" t="n">
        <v>56.13</v>
      </c>
      <c r="L805" t="n">
        <v>27.25</v>
      </c>
      <c r="M805" t="n">
        <v>18</v>
      </c>
      <c r="N805" t="n">
        <v>65.28</v>
      </c>
      <c r="O805" t="n">
        <v>32135.68</v>
      </c>
      <c r="P805" t="n">
        <v>723.0599999999999</v>
      </c>
      <c r="Q805" t="n">
        <v>1367.26</v>
      </c>
      <c r="R805" t="n">
        <v>123.96</v>
      </c>
      <c r="S805" t="n">
        <v>104.26</v>
      </c>
      <c r="T805" t="n">
        <v>8937.27</v>
      </c>
      <c r="U805" t="n">
        <v>0.84</v>
      </c>
      <c r="V805" t="n">
        <v>0.9</v>
      </c>
      <c r="W805" t="n">
        <v>20.68</v>
      </c>
      <c r="X805" t="n">
        <v>0.54</v>
      </c>
      <c r="Y805" t="n">
        <v>1</v>
      </c>
      <c r="Z805" t="n">
        <v>10</v>
      </c>
    </row>
    <row r="806">
      <c r="A806" t="n">
        <v>106</v>
      </c>
      <c r="B806" t="n">
        <v>110</v>
      </c>
      <c r="C806" t="inlineStr">
        <is>
          <t xml:space="preserve">CONCLUIDO	</t>
        </is>
      </c>
      <c r="D806" t="n">
        <v>1.7679</v>
      </c>
      <c r="E806" t="n">
        <v>56.57</v>
      </c>
      <c r="F806" t="n">
        <v>53.11</v>
      </c>
      <c r="G806" t="n">
        <v>159.32</v>
      </c>
      <c r="H806" t="n">
        <v>1.89</v>
      </c>
      <c r="I806" t="n">
        <v>20</v>
      </c>
      <c r="J806" t="n">
        <v>259.12</v>
      </c>
      <c r="K806" t="n">
        <v>56.13</v>
      </c>
      <c r="L806" t="n">
        <v>27.5</v>
      </c>
      <c r="M806" t="n">
        <v>18</v>
      </c>
      <c r="N806" t="n">
        <v>65.48999999999999</v>
      </c>
      <c r="O806" t="n">
        <v>32192.53</v>
      </c>
      <c r="P806" t="n">
        <v>724.52</v>
      </c>
      <c r="Q806" t="n">
        <v>1367.22</v>
      </c>
      <c r="R806" t="n">
        <v>123.75</v>
      </c>
      <c r="S806" t="n">
        <v>104.26</v>
      </c>
      <c r="T806" t="n">
        <v>8831.379999999999</v>
      </c>
      <c r="U806" t="n">
        <v>0.84</v>
      </c>
      <c r="V806" t="n">
        <v>0.9</v>
      </c>
      <c r="W806" t="n">
        <v>20.68</v>
      </c>
      <c r="X806" t="n">
        <v>0.53</v>
      </c>
      <c r="Y806" t="n">
        <v>1</v>
      </c>
      <c r="Z806" t="n">
        <v>10</v>
      </c>
    </row>
    <row r="807">
      <c r="A807" t="n">
        <v>107</v>
      </c>
      <c r="B807" t="n">
        <v>110</v>
      </c>
      <c r="C807" t="inlineStr">
        <is>
          <t xml:space="preserve">CONCLUIDO	</t>
        </is>
      </c>
      <c r="D807" t="n">
        <v>1.7681</v>
      </c>
      <c r="E807" t="n">
        <v>56.56</v>
      </c>
      <c r="F807" t="n">
        <v>53.1</v>
      </c>
      <c r="G807" t="n">
        <v>159.3</v>
      </c>
      <c r="H807" t="n">
        <v>1.9</v>
      </c>
      <c r="I807" t="n">
        <v>20</v>
      </c>
      <c r="J807" t="n">
        <v>259.58</v>
      </c>
      <c r="K807" t="n">
        <v>56.13</v>
      </c>
      <c r="L807" t="n">
        <v>27.75</v>
      </c>
      <c r="M807" t="n">
        <v>18</v>
      </c>
      <c r="N807" t="n">
        <v>65.70999999999999</v>
      </c>
      <c r="O807" t="n">
        <v>32249.46</v>
      </c>
      <c r="P807" t="n">
        <v>725.52</v>
      </c>
      <c r="Q807" t="n">
        <v>1367.17</v>
      </c>
      <c r="R807" t="n">
        <v>123.67</v>
      </c>
      <c r="S807" t="n">
        <v>104.26</v>
      </c>
      <c r="T807" t="n">
        <v>8789.98</v>
      </c>
      <c r="U807" t="n">
        <v>0.84</v>
      </c>
      <c r="V807" t="n">
        <v>0.9</v>
      </c>
      <c r="W807" t="n">
        <v>20.67</v>
      </c>
      <c r="X807" t="n">
        <v>0.53</v>
      </c>
      <c r="Y807" t="n">
        <v>1</v>
      </c>
      <c r="Z807" t="n">
        <v>10</v>
      </c>
    </row>
    <row r="808">
      <c r="A808" t="n">
        <v>108</v>
      </c>
      <c r="B808" t="n">
        <v>110</v>
      </c>
      <c r="C808" t="inlineStr">
        <is>
          <t xml:space="preserve">CONCLUIDO	</t>
        </is>
      </c>
      <c r="D808" t="n">
        <v>1.7675</v>
      </c>
      <c r="E808" t="n">
        <v>56.58</v>
      </c>
      <c r="F808" t="n">
        <v>53.12</v>
      </c>
      <c r="G808" t="n">
        <v>159.35</v>
      </c>
      <c r="H808" t="n">
        <v>1.92</v>
      </c>
      <c r="I808" t="n">
        <v>20</v>
      </c>
      <c r="J808" t="n">
        <v>260.05</v>
      </c>
      <c r="K808" t="n">
        <v>56.13</v>
      </c>
      <c r="L808" t="n">
        <v>28</v>
      </c>
      <c r="M808" t="n">
        <v>18</v>
      </c>
      <c r="N808" t="n">
        <v>65.92</v>
      </c>
      <c r="O808" t="n">
        <v>32306.46</v>
      </c>
      <c r="P808" t="n">
        <v>725.7</v>
      </c>
      <c r="Q808" t="n">
        <v>1367.24</v>
      </c>
      <c r="R808" t="n">
        <v>124.09</v>
      </c>
      <c r="S808" t="n">
        <v>104.26</v>
      </c>
      <c r="T808" t="n">
        <v>8999.610000000001</v>
      </c>
      <c r="U808" t="n">
        <v>0.84</v>
      </c>
      <c r="V808" t="n">
        <v>0.9</v>
      </c>
      <c r="W808" t="n">
        <v>20.68</v>
      </c>
      <c r="X808" t="n">
        <v>0.54</v>
      </c>
      <c r="Y808" t="n">
        <v>1</v>
      </c>
      <c r="Z808" t="n">
        <v>10</v>
      </c>
    </row>
    <row r="809">
      <c r="A809" t="n">
        <v>109</v>
      </c>
      <c r="B809" t="n">
        <v>110</v>
      </c>
      <c r="C809" t="inlineStr">
        <is>
          <t xml:space="preserve">CONCLUIDO	</t>
        </is>
      </c>
      <c r="D809" t="n">
        <v>1.7676</v>
      </c>
      <c r="E809" t="n">
        <v>56.57</v>
      </c>
      <c r="F809" t="n">
        <v>53.12</v>
      </c>
      <c r="G809" t="n">
        <v>159.35</v>
      </c>
      <c r="H809" t="n">
        <v>1.93</v>
      </c>
      <c r="I809" t="n">
        <v>20</v>
      </c>
      <c r="J809" t="n">
        <v>260.51</v>
      </c>
      <c r="K809" t="n">
        <v>56.13</v>
      </c>
      <c r="L809" t="n">
        <v>28.25</v>
      </c>
      <c r="M809" t="n">
        <v>18</v>
      </c>
      <c r="N809" t="n">
        <v>66.13</v>
      </c>
      <c r="O809" t="n">
        <v>32363.54</v>
      </c>
      <c r="P809" t="n">
        <v>724.15</v>
      </c>
      <c r="Q809" t="n">
        <v>1367.24</v>
      </c>
      <c r="R809" t="n">
        <v>124.14</v>
      </c>
      <c r="S809" t="n">
        <v>104.26</v>
      </c>
      <c r="T809" t="n">
        <v>9023.959999999999</v>
      </c>
      <c r="U809" t="n">
        <v>0.84</v>
      </c>
      <c r="V809" t="n">
        <v>0.9</v>
      </c>
      <c r="W809" t="n">
        <v>20.67</v>
      </c>
      <c r="X809" t="n">
        <v>0.54</v>
      </c>
      <c r="Y809" t="n">
        <v>1</v>
      </c>
      <c r="Z809" t="n">
        <v>10</v>
      </c>
    </row>
    <row r="810">
      <c r="A810" t="n">
        <v>110</v>
      </c>
      <c r="B810" t="n">
        <v>110</v>
      </c>
      <c r="C810" t="inlineStr">
        <is>
          <t xml:space="preserve">CONCLUIDO	</t>
        </is>
      </c>
      <c r="D810" t="n">
        <v>1.767</v>
      </c>
      <c r="E810" t="n">
        <v>56.59</v>
      </c>
      <c r="F810" t="n">
        <v>53.13</v>
      </c>
      <c r="G810" t="n">
        <v>159.4</v>
      </c>
      <c r="H810" t="n">
        <v>1.94</v>
      </c>
      <c r="I810" t="n">
        <v>20</v>
      </c>
      <c r="J810" t="n">
        <v>260.97</v>
      </c>
      <c r="K810" t="n">
        <v>56.13</v>
      </c>
      <c r="L810" t="n">
        <v>28.5</v>
      </c>
      <c r="M810" t="n">
        <v>18</v>
      </c>
      <c r="N810" t="n">
        <v>66.34999999999999</v>
      </c>
      <c r="O810" t="n">
        <v>32420.71</v>
      </c>
      <c r="P810" t="n">
        <v>720.53</v>
      </c>
      <c r="Q810" t="n">
        <v>1367.18</v>
      </c>
      <c r="R810" t="n">
        <v>124.57</v>
      </c>
      <c r="S810" t="n">
        <v>104.26</v>
      </c>
      <c r="T810" t="n">
        <v>9238.950000000001</v>
      </c>
      <c r="U810" t="n">
        <v>0.84</v>
      </c>
      <c r="V810" t="n">
        <v>0.9</v>
      </c>
      <c r="W810" t="n">
        <v>20.68</v>
      </c>
      <c r="X810" t="n">
        <v>0.5600000000000001</v>
      </c>
      <c r="Y810" t="n">
        <v>1</v>
      </c>
      <c r="Z810" t="n">
        <v>10</v>
      </c>
    </row>
    <row r="811">
      <c r="A811" t="n">
        <v>111</v>
      </c>
      <c r="B811" t="n">
        <v>110</v>
      </c>
      <c r="C811" t="inlineStr">
        <is>
          <t xml:space="preserve">CONCLUIDO	</t>
        </is>
      </c>
      <c r="D811" t="n">
        <v>1.7698</v>
      </c>
      <c r="E811" t="n">
        <v>56.5</v>
      </c>
      <c r="F811" t="n">
        <v>53.09</v>
      </c>
      <c r="G811" t="n">
        <v>167.65</v>
      </c>
      <c r="H811" t="n">
        <v>1.96</v>
      </c>
      <c r="I811" t="n">
        <v>19</v>
      </c>
      <c r="J811" t="n">
        <v>261.44</v>
      </c>
      <c r="K811" t="n">
        <v>56.13</v>
      </c>
      <c r="L811" t="n">
        <v>28.75</v>
      </c>
      <c r="M811" t="n">
        <v>17</v>
      </c>
      <c r="N811" t="n">
        <v>66.56</v>
      </c>
      <c r="O811" t="n">
        <v>32477.95</v>
      </c>
      <c r="P811" t="n">
        <v>719.59</v>
      </c>
      <c r="Q811" t="n">
        <v>1367.21</v>
      </c>
      <c r="R811" t="n">
        <v>123.2</v>
      </c>
      <c r="S811" t="n">
        <v>104.26</v>
      </c>
      <c r="T811" t="n">
        <v>8562.860000000001</v>
      </c>
      <c r="U811" t="n">
        <v>0.85</v>
      </c>
      <c r="V811" t="n">
        <v>0.9</v>
      </c>
      <c r="W811" t="n">
        <v>20.67</v>
      </c>
      <c r="X811" t="n">
        <v>0.51</v>
      </c>
      <c r="Y811" t="n">
        <v>1</v>
      </c>
      <c r="Z811" t="n">
        <v>10</v>
      </c>
    </row>
    <row r="812">
      <c r="A812" t="n">
        <v>112</v>
      </c>
      <c r="B812" t="n">
        <v>110</v>
      </c>
      <c r="C812" t="inlineStr">
        <is>
          <t xml:space="preserve">CONCLUIDO	</t>
        </is>
      </c>
      <c r="D812" t="n">
        <v>1.7695</v>
      </c>
      <c r="E812" t="n">
        <v>56.51</v>
      </c>
      <c r="F812" t="n">
        <v>53.1</v>
      </c>
      <c r="G812" t="n">
        <v>167.67</v>
      </c>
      <c r="H812" t="n">
        <v>1.97</v>
      </c>
      <c r="I812" t="n">
        <v>19</v>
      </c>
      <c r="J812" t="n">
        <v>261.9</v>
      </c>
      <c r="K812" t="n">
        <v>56.13</v>
      </c>
      <c r="L812" t="n">
        <v>29</v>
      </c>
      <c r="M812" t="n">
        <v>17</v>
      </c>
      <c r="N812" t="n">
        <v>66.77</v>
      </c>
      <c r="O812" t="n">
        <v>32535.28</v>
      </c>
      <c r="P812" t="n">
        <v>719.6</v>
      </c>
      <c r="Q812" t="n">
        <v>1367.22</v>
      </c>
      <c r="R812" t="n">
        <v>123.43</v>
      </c>
      <c r="S812" t="n">
        <v>104.26</v>
      </c>
      <c r="T812" t="n">
        <v>8675.26</v>
      </c>
      <c r="U812" t="n">
        <v>0.84</v>
      </c>
      <c r="V812" t="n">
        <v>0.9</v>
      </c>
      <c r="W812" t="n">
        <v>20.67</v>
      </c>
      <c r="X812" t="n">
        <v>0.52</v>
      </c>
      <c r="Y812" t="n">
        <v>1</v>
      </c>
      <c r="Z812" t="n">
        <v>10</v>
      </c>
    </row>
    <row r="813">
      <c r="A813" t="n">
        <v>113</v>
      </c>
      <c r="B813" t="n">
        <v>110</v>
      </c>
      <c r="C813" t="inlineStr">
        <is>
          <t xml:space="preserve">CONCLUIDO	</t>
        </is>
      </c>
      <c r="D813" t="n">
        <v>1.7697</v>
      </c>
      <c r="E813" t="n">
        <v>56.51</v>
      </c>
      <c r="F813" t="n">
        <v>53.09</v>
      </c>
      <c r="G813" t="n">
        <v>167.66</v>
      </c>
      <c r="H813" t="n">
        <v>1.98</v>
      </c>
      <c r="I813" t="n">
        <v>19</v>
      </c>
      <c r="J813" t="n">
        <v>262.37</v>
      </c>
      <c r="K813" t="n">
        <v>56.13</v>
      </c>
      <c r="L813" t="n">
        <v>29.25</v>
      </c>
      <c r="M813" t="n">
        <v>17</v>
      </c>
      <c r="N813" t="n">
        <v>66.98999999999999</v>
      </c>
      <c r="O813" t="n">
        <v>32592.68</v>
      </c>
      <c r="P813" t="n">
        <v>719.74</v>
      </c>
      <c r="Q813" t="n">
        <v>1367.24</v>
      </c>
      <c r="R813" t="n">
        <v>123.3</v>
      </c>
      <c r="S813" t="n">
        <v>104.26</v>
      </c>
      <c r="T813" t="n">
        <v>8613.190000000001</v>
      </c>
      <c r="U813" t="n">
        <v>0.85</v>
      </c>
      <c r="V813" t="n">
        <v>0.9</v>
      </c>
      <c r="W813" t="n">
        <v>20.67</v>
      </c>
      <c r="X813" t="n">
        <v>0.52</v>
      </c>
      <c r="Y813" t="n">
        <v>1</v>
      </c>
      <c r="Z813" t="n">
        <v>10</v>
      </c>
    </row>
    <row r="814">
      <c r="A814" t="n">
        <v>114</v>
      </c>
      <c r="B814" t="n">
        <v>110</v>
      </c>
      <c r="C814" t="inlineStr">
        <is>
          <t xml:space="preserve">CONCLUIDO	</t>
        </is>
      </c>
      <c r="D814" t="n">
        <v>1.7698</v>
      </c>
      <c r="E814" t="n">
        <v>56.5</v>
      </c>
      <c r="F814" t="n">
        <v>53.09</v>
      </c>
      <c r="G814" t="n">
        <v>167.65</v>
      </c>
      <c r="H814" t="n">
        <v>2</v>
      </c>
      <c r="I814" t="n">
        <v>19</v>
      </c>
      <c r="J814" t="n">
        <v>262.83</v>
      </c>
      <c r="K814" t="n">
        <v>56.13</v>
      </c>
      <c r="L814" t="n">
        <v>29.5</v>
      </c>
      <c r="M814" t="n">
        <v>17</v>
      </c>
      <c r="N814" t="n">
        <v>67.20999999999999</v>
      </c>
      <c r="O814" t="n">
        <v>32650.17</v>
      </c>
      <c r="P814" t="n">
        <v>718.88</v>
      </c>
      <c r="Q814" t="n">
        <v>1367.21</v>
      </c>
      <c r="R814" t="n">
        <v>123.17</v>
      </c>
      <c r="S814" t="n">
        <v>104.26</v>
      </c>
      <c r="T814" t="n">
        <v>8544.209999999999</v>
      </c>
      <c r="U814" t="n">
        <v>0.85</v>
      </c>
      <c r="V814" t="n">
        <v>0.9</v>
      </c>
      <c r="W814" t="n">
        <v>20.67</v>
      </c>
      <c r="X814" t="n">
        <v>0.51</v>
      </c>
      <c r="Y814" t="n">
        <v>1</v>
      </c>
      <c r="Z814" t="n">
        <v>10</v>
      </c>
    </row>
    <row r="815">
      <c r="A815" t="n">
        <v>115</v>
      </c>
      <c r="B815" t="n">
        <v>110</v>
      </c>
      <c r="C815" t="inlineStr">
        <is>
          <t xml:space="preserve">CONCLUIDO	</t>
        </is>
      </c>
      <c r="D815" t="n">
        <v>1.7697</v>
      </c>
      <c r="E815" t="n">
        <v>56.51</v>
      </c>
      <c r="F815" t="n">
        <v>53.09</v>
      </c>
      <c r="G815" t="n">
        <v>167.65</v>
      </c>
      <c r="H815" t="n">
        <v>2.01</v>
      </c>
      <c r="I815" t="n">
        <v>19</v>
      </c>
      <c r="J815" t="n">
        <v>263.3</v>
      </c>
      <c r="K815" t="n">
        <v>56.13</v>
      </c>
      <c r="L815" t="n">
        <v>29.75</v>
      </c>
      <c r="M815" t="n">
        <v>17</v>
      </c>
      <c r="N815" t="n">
        <v>67.42</v>
      </c>
      <c r="O815" t="n">
        <v>32707.74</v>
      </c>
      <c r="P815" t="n">
        <v>717.66</v>
      </c>
      <c r="Q815" t="n">
        <v>1367.18</v>
      </c>
      <c r="R815" t="n">
        <v>123.26</v>
      </c>
      <c r="S815" t="n">
        <v>104.26</v>
      </c>
      <c r="T815" t="n">
        <v>8592.41</v>
      </c>
      <c r="U815" t="n">
        <v>0.85</v>
      </c>
      <c r="V815" t="n">
        <v>0.9</v>
      </c>
      <c r="W815" t="n">
        <v>20.67</v>
      </c>
      <c r="X815" t="n">
        <v>0.51</v>
      </c>
      <c r="Y815" t="n">
        <v>1</v>
      </c>
      <c r="Z815" t="n">
        <v>10</v>
      </c>
    </row>
    <row r="816">
      <c r="A816" t="n">
        <v>116</v>
      </c>
      <c r="B816" t="n">
        <v>110</v>
      </c>
      <c r="C816" t="inlineStr">
        <is>
          <t xml:space="preserve">CONCLUIDO	</t>
        </is>
      </c>
      <c r="D816" t="n">
        <v>1.7697</v>
      </c>
      <c r="E816" t="n">
        <v>56.51</v>
      </c>
      <c r="F816" t="n">
        <v>53.09</v>
      </c>
      <c r="G816" t="n">
        <v>167.66</v>
      </c>
      <c r="H816" t="n">
        <v>2.02</v>
      </c>
      <c r="I816" t="n">
        <v>19</v>
      </c>
      <c r="J816" t="n">
        <v>263.77</v>
      </c>
      <c r="K816" t="n">
        <v>56.13</v>
      </c>
      <c r="L816" t="n">
        <v>30</v>
      </c>
      <c r="M816" t="n">
        <v>17</v>
      </c>
      <c r="N816" t="n">
        <v>67.64</v>
      </c>
      <c r="O816" t="n">
        <v>32765.39</v>
      </c>
      <c r="P816" t="n">
        <v>715.97</v>
      </c>
      <c r="Q816" t="n">
        <v>1367.24</v>
      </c>
      <c r="R816" t="n">
        <v>123.26</v>
      </c>
      <c r="S816" t="n">
        <v>104.26</v>
      </c>
      <c r="T816" t="n">
        <v>8591.49</v>
      </c>
      <c r="U816" t="n">
        <v>0.85</v>
      </c>
      <c r="V816" t="n">
        <v>0.9</v>
      </c>
      <c r="W816" t="n">
        <v>20.67</v>
      </c>
      <c r="X816" t="n">
        <v>0.51</v>
      </c>
      <c r="Y816" t="n">
        <v>1</v>
      </c>
      <c r="Z816" t="n">
        <v>10</v>
      </c>
    </row>
    <row r="817">
      <c r="A817" t="n">
        <v>117</v>
      </c>
      <c r="B817" t="n">
        <v>110</v>
      </c>
      <c r="C817" t="inlineStr">
        <is>
          <t xml:space="preserve">CONCLUIDO	</t>
        </is>
      </c>
      <c r="D817" t="n">
        <v>1.7722</v>
      </c>
      <c r="E817" t="n">
        <v>56.43</v>
      </c>
      <c r="F817" t="n">
        <v>53.05</v>
      </c>
      <c r="G817" t="n">
        <v>176.85</v>
      </c>
      <c r="H817" t="n">
        <v>2.04</v>
      </c>
      <c r="I817" t="n">
        <v>18</v>
      </c>
      <c r="J817" t="n">
        <v>264.23</v>
      </c>
      <c r="K817" t="n">
        <v>56.13</v>
      </c>
      <c r="L817" t="n">
        <v>30.25</v>
      </c>
      <c r="M817" t="n">
        <v>16</v>
      </c>
      <c r="N817" t="n">
        <v>67.86</v>
      </c>
      <c r="O817" t="n">
        <v>32823.12</v>
      </c>
      <c r="P817" t="n">
        <v>714.95</v>
      </c>
      <c r="Q817" t="n">
        <v>1367.2</v>
      </c>
      <c r="R817" t="n">
        <v>122.08</v>
      </c>
      <c r="S817" t="n">
        <v>104.26</v>
      </c>
      <c r="T817" t="n">
        <v>8005.86</v>
      </c>
      <c r="U817" t="n">
        <v>0.85</v>
      </c>
      <c r="V817" t="n">
        <v>0.9</v>
      </c>
      <c r="W817" t="n">
        <v>20.67</v>
      </c>
      <c r="X817" t="n">
        <v>0.48</v>
      </c>
      <c r="Y817" t="n">
        <v>1</v>
      </c>
      <c r="Z817" t="n">
        <v>10</v>
      </c>
    </row>
    <row r="818">
      <c r="A818" t="n">
        <v>118</v>
      </c>
      <c r="B818" t="n">
        <v>110</v>
      </c>
      <c r="C818" t="inlineStr">
        <is>
          <t xml:space="preserve">CONCLUIDO	</t>
        </is>
      </c>
      <c r="D818" t="n">
        <v>1.7715</v>
      </c>
      <c r="E818" t="n">
        <v>56.45</v>
      </c>
      <c r="F818" t="n">
        <v>53.08</v>
      </c>
      <c r="G818" t="n">
        <v>176.92</v>
      </c>
      <c r="H818" t="n">
        <v>2.05</v>
      </c>
      <c r="I818" t="n">
        <v>18</v>
      </c>
      <c r="J818" t="n">
        <v>264.7</v>
      </c>
      <c r="K818" t="n">
        <v>56.13</v>
      </c>
      <c r="L818" t="n">
        <v>30.5</v>
      </c>
      <c r="M818" t="n">
        <v>16</v>
      </c>
      <c r="N818" t="n">
        <v>68.08</v>
      </c>
      <c r="O818" t="n">
        <v>32880.94</v>
      </c>
      <c r="P818" t="n">
        <v>716.45</v>
      </c>
      <c r="Q818" t="n">
        <v>1367.18</v>
      </c>
      <c r="R818" t="n">
        <v>122.86</v>
      </c>
      <c r="S818" t="n">
        <v>104.26</v>
      </c>
      <c r="T818" t="n">
        <v>8394.17</v>
      </c>
      <c r="U818" t="n">
        <v>0.85</v>
      </c>
      <c r="V818" t="n">
        <v>0.9</v>
      </c>
      <c r="W818" t="n">
        <v>20.67</v>
      </c>
      <c r="X818" t="n">
        <v>0.5</v>
      </c>
      <c r="Y818" t="n">
        <v>1</v>
      </c>
      <c r="Z818" t="n">
        <v>10</v>
      </c>
    </row>
    <row r="819">
      <c r="A819" t="n">
        <v>119</v>
      </c>
      <c r="B819" t="n">
        <v>110</v>
      </c>
      <c r="C819" t="inlineStr">
        <is>
          <t xml:space="preserve">CONCLUIDO	</t>
        </is>
      </c>
      <c r="D819" t="n">
        <v>1.7717</v>
      </c>
      <c r="E819" t="n">
        <v>56.44</v>
      </c>
      <c r="F819" t="n">
        <v>53.07</v>
      </c>
      <c r="G819" t="n">
        <v>176.9</v>
      </c>
      <c r="H819" t="n">
        <v>2.06</v>
      </c>
      <c r="I819" t="n">
        <v>18</v>
      </c>
      <c r="J819" t="n">
        <v>265.17</v>
      </c>
      <c r="K819" t="n">
        <v>56.13</v>
      </c>
      <c r="L819" t="n">
        <v>30.75</v>
      </c>
      <c r="M819" t="n">
        <v>16</v>
      </c>
      <c r="N819" t="n">
        <v>68.3</v>
      </c>
      <c r="O819" t="n">
        <v>32938.83</v>
      </c>
      <c r="P819" t="n">
        <v>715.59</v>
      </c>
      <c r="Q819" t="n">
        <v>1367.15</v>
      </c>
      <c r="R819" t="n">
        <v>122.81</v>
      </c>
      <c r="S819" t="n">
        <v>104.26</v>
      </c>
      <c r="T819" t="n">
        <v>8373.129999999999</v>
      </c>
      <c r="U819" t="n">
        <v>0.85</v>
      </c>
      <c r="V819" t="n">
        <v>0.9</v>
      </c>
      <c r="W819" t="n">
        <v>20.67</v>
      </c>
      <c r="X819" t="n">
        <v>0.49</v>
      </c>
      <c r="Y819" t="n">
        <v>1</v>
      </c>
      <c r="Z819" t="n">
        <v>10</v>
      </c>
    </row>
    <row r="820">
      <c r="A820" t="n">
        <v>120</v>
      </c>
      <c r="B820" t="n">
        <v>110</v>
      </c>
      <c r="C820" t="inlineStr">
        <is>
          <t xml:space="preserve">CONCLUIDO	</t>
        </is>
      </c>
      <c r="D820" t="n">
        <v>1.7719</v>
      </c>
      <c r="E820" t="n">
        <v>56.44</v>
      </c>
      <c r="F820" t="n">
        <v>53.06</v>
      </c>
      <c r="G820" t="n">
        <v>176.88</v>
      </c>
      <c r="H820" t="n">
        <v>2.08</v>
      </c>
      <c r="I820" t="n">
        <v>18</v>
      </c>
      <c r="J820" t="n">
        <v>265.64</v>
      </c>
      <c r="K820" t="n">
        <v>56.13</v>
      </c>
      <c r="L820" t="n">
        <v>31</v>
      </c>
      <c r="M820" t="n">
        <v>16</v>
      </c>
      <c r="N820" t="n">
        <v>68.52</v>
      </c>
      <c r="O820" t="n">
        <v>32996.81</v>
      </c>
      <c r="P820" t="n">
        <v>715.51</v>
      </c>
      <c r="Q820" t="n">
        <v>1367.15</v>
      </c>
      <c r="R820" t="n">
        <v>122.42</v>
      </c>
      <c r="S820" t="n">
        <v>104.26</v>
      </c>
      <c r="T820" t="n">
        <v>8178.68</v>
      </c>
      <c r="U820" t="n">
        <v>0.85</v>
      </c>
      <c r="V820" t="n">
        <v>0.9</v>
      </c>
      <c r="W820" t="n">
        <v>20.67</v>
      </c>
      <c r="X820" t="n">
        <v>0.49</v>
      </c>
      <c r="Y820" t="n">
        <v>1</v>
      </c>
      <c r="Z820" t="n">
        <v>10</v>
      </c>
    </row>
    <row r="821">
      <c r="A821" t="n">
        <v>121</v>
      </c>
      <c r="B821" t="n">
        <v>110</v>
      </c>
      <c r="C821" t="inlineStr">
        <is>
          <t xml:space="preserve">CONCLUIDO	</t>
        </is>
      </c>
      <c r="D821" t="n">
        <v>1.7723</v>
      </c>
      <c r="E821" t="n">
        <v>56.42</v>
      </c>
      <c r="F821" t="n">
        <v>53.05</v>
      </c>
      <c r="G821" t="n">
        <v>176.83</v>
      </c>
      <c r="H821" t="n">
        <v>2.09</v>
      </c>
      <c r="I821" t="n">
        <v>18</v>
      </c>
      <c r="J821" t="n">
        <v>266.11</v>
      </c>
      <c r="K821" t="n">
        <v>56.13</v>
      </c>
      <c r="L821" t="n">
        <v>31.25</v>
      </c>
      <c r="M821" t="n">
        <v>16</v>
      </c>
      <c r="N821" t="n">
        <v>68.73999999999999</v>
      </c>
      <c r="O821" t="n">
        <v>33054.88</v>
      </c>
      <c r="P821" t="n">
        <v>713.88</v>
      </c>
      <c r="Q821" t="n">
        <v>1367.19</v>
      </c>
      <c r="R821" t="n">
        <v>121.96</v>
      </c>
      <c r="S821" t="n">
        <v>104.26</v>
      </c>
      <c r="T821" t="n">
        <v>7945.33</v>
      </c>
      <c r="U821" t="n">
        <v>0.85</v>
      </c>
      <c r="V821" t="n">
        <v>0.9</v>
      </c>
      <c r="W821" t="n">
        <v>20.67</v>
      </c>
      <c r="X821" t="n">
        <v>0.47</v>
      </c>
      <c r="Y821" t="n">
        <v>1</v>
      </c>
      <c r="Z821" t="n">
        <v>10</v>
      </c>
    </row>
    <row r="822">
      <c r="A822" t="n">
        <v>122</v>
      </c>
      <c r="B822" t="n">
        <v>110</v>
      </c>
      <c r="C822" t="inlineStr">
        <is>
          <t xml:space="preserve">CONCLUIDO	</t>
        </is>
      </c>
      <c r="D822" t="n">
        <v>1.7717</v>
      </c>
      <c r="E822" t="n">
        <v>56.44</v>
      </c>
      <c r="F822" t="n">
        <v>53.07</v>
      </c>
      <c r="G822" t="n">
        <v>176.9</v>
      </c>
      <c r="H822" t="n">
        <v>2.1</v>
      </c>
      <c r="I822" t="n">
        <v>18</v>
      </c>
      <c r="J822" t="n">
        <v>266.59</v>
      </c>
      <c r="K822" t="n">
        <v>56.13</v>
      </c>
      <c r="L822" t="n">
        <v>31.5</v>
      </c>
      <c r="M822" t="n">
        <v>16</v>
      </c>
      <c r="N822" t="n">
        <v>68.95999999999999</v>
      </c>
      <c r="O822" t="n">
        <v>33113.03</v>
      </c>
      <c r="P822" t="n">
        <v>713.3099999999999</v>
      </c>
      <c r="Q822" t="n">
        <v>1367.23</v>
      </c>
      <c r="R822" t="n">
        <v>122.54</v>
      </c>
      <c r="S822" t="n">
        <v>104.26</v>
      </c>
      <c r="T822" t="n">
        <v>8235.4</v>
      </c>
      <c r="U822" t="n">
        <v>0.85</v>
      </c>
      <c r="V822" t="n">
        <v>0.9</v>
      </c>
      <c r="W822" t="n">
        <v>20.67</v>
      </c>
      <c r="X822" t="n">
        <v>0.49</v>
      </c>
      <c r="Y822" t="n">
        <v>1</v>
      </c>
      <c r="Z822" t="n">
        <v>10</v>
      </c>
    </row>
    <row r="823">
      <c r="A823" t="n">
        <v>123</v>
      </c>
      <c r="B823" t="n">
        <v>110</v>
      </c>
      <c r="C823" t="inlineStr">
        <is>
          <t xml:space="preserve">CONCLUIDO	</t>
        </is>
      </c>
      <c r="D823" t="n">
        <v>1.7712</v>
      </c>
      <c r="E823" t="n">
        <v>56.46</v>
      </c>
      <c r="F823" t="n">
        <v>53.09</v>
      </c>
      <c r="G823" t="n">
        <v>176.95</v>
      </c>
      <c r="H823" t="n">
        <v>2.12</v>
      </c>
      <c r="I823" t="n">
        <v>18</v>
      </c>
      <c r="J823" t="n">
        <v>267.06</v>
      </c>
      <c r="K823" t="n">
        <v>56.13</v>
      </c>
      <c r="L823" t="n">
        <v>31.75</v>
      </c>
      <c r="M823" t="n">
        <v>16</v>
      </c>
      <c r="N823" t="n">
        <v>69.18000000000001</v>
      </c>
      <c r="O823" t="n">
        <v>33171.26</v>
      </c>
      <c r="P823" t="n">
        <v>711.36</v>
      </c>
      <c r="Q823" t="n">
        <v>1367.18</v>
      </c>
      <c r="R823" t="n">
        <v>123.12</v>
      </c>
      <c r="S823" t="n">
        <v>104.26</v>
      </c>
      <c r="T823" t="n">
        <v>8524.84</v>
      </c>
      <c r="U823" t="n">
        <v>0.85</v>
      </c>
      <c r="V823" t="n">
        <v>0.9</v>
      </c>
      <c r="W823" t="n">
        <v>20.67</v>
      </c>
      <c r="X823" t="n">
        <v>0.51</v>
      </c>
      <c r="Y823" t="n">
        <v>1</v>
      </c>
      <c r="Z823" t="n">
        <v>10</v>
      </c>
    </row>
    <row r="824">
      <c r="A824" t="n">
        <v>124</v>
      </c>
      <c r="B824" t="n">
        <v>110</v>
      </c>
      <c r="C824" t="inlineStr">
        <is>
          <t xml:space="preserve">CONCLUIDO	</t>
        </is>
      </c>
      <c r="D824" t="n">
        <v>1.774</v>
      </c>
      <c r="E824" t="n">
        <v>56.37</v>
      </c>
      <c r="F824" t="n">
        <v>53.04</v>
      </c>
      <c r="G824" t="n">
        <v>187.2</v>
      </c>
      <c r="H824" t="n">
        <v>2.13</v>
      </c>
      <c r="I824" t="n">
        <v>17</v>
      </c>
      <c r="J824" t="n">
        <v>267.53</v>
      </c>
      <c r="K824" t="n">
        <v>56.13</v>
      </c>
      <c r="L824" t="n">
        <v>32</v>
      </c>
      <c r="M824" t="n">
        <v>15</v>
      </c>
      <c r="N824" t="n">
        <v>69.40000000000001</v>
      </c>
      <c r="O824" t="n">
        <v>33229.58</v>
      </c>
      <c r="P824" t="n">
        <v>710.5599999999999</v>
      </c>
      <c r="Q824" t="n">
        <v>1367.2</v>
      </c>
      <c r="R824" t="n">
        <v>121.47</v>
      </c>
      <c r="S824" t="n">
        <v>104.26</v>
      </c>
      <c r="T824" t="n">
        <v>7703.93</v>
      </c>
      <c r="U824" t="n">
        <v>0.86</v>
      </c>
      <c r="V824" t="n">
        <v>0.9</v>
      </c>
      <c r="W824" t="n">
        <v>20.67</v>
      </c>
      <c r="X824" t="n">
        <v>0.46</v>
      </c>
      <c r="Y824" t="n">
        <v>1</v>
      </c>
      <c r="Z824" t="n">
        <v>10</v>
      </c>
    </row>
    <row r="825">
      <c r="A825" t="n">
        <v>125</v>
      </c>
      <c r="B825" t="n">
        <v>110</v>
      </c>
      <c r="C825" t="inlineStr">
        <is>
          <t xml:space="preserve">CONCLUIDO	</t>
        </is>
      </c>
      <c r="D825" t="n">
        <v>1.7744</v>
      </c>
      <c r="E825" t="n">
        <v>56.36</v>
      </c>
      <c r="F825" t="n">
        <v>53.03</v>
      </c>
      <c r="G825" t="n">
        <v>187.15</v>
      </c>
      <c r="H825" t="n">
        <v>2.14</v>
      </c>
      <c r="I825" t="n">
        <v>17</v>
      </c>
      <c r="J825" t="n">
        <v>268</v>
      </c>
      <c r="K825" t="n">
        <v>56.13</v>
      </c>
      <c r="L825" t="n">
        <v>32.25</v>
      </c>
      <c r="M825" t="n">
        <v>15</v>
      </c>
      <c r="N825" t="n">
        <v>69.63</v>
      </c>
      <c r="O825" t="n">
        <v>33287.98</v>
      </c>
      <c r="P825" t="n">
        <v>710.7</v>
      </c>
      <c r="Q825" t="n">
        <v>1367.22</v>
      </c>
      <c r="R825" t="n">
        <v>121.13</v>
      </c>
      <c r="S825" t="n">
        <v>104.26</v>
      </c>
      <c r="T825" t="n">
        <v>7535.59</v>
      </c>
      <c r="U825" t="n">
        <v>0.86</v>
      </c>
      <c r="V825" t="n">
        <v>0.9</v>
      </c>
      <c r="W825" t="n">
        <v>20.67</v>
      </c>
      <c r="X825" t="n">
        <v>0.45</v>
      </c>
      <c r="Y825" t="n">
        <v>1</v>
      </c>
      <c r="Z825" t="n">
        <v>10</v>
      </c>
    </row>
    <row r="826">
      <c r="A826" t="n">
        <v>126</v>
      </c>
      <c r="B826" t="n">
        <v>110</v>
      </c>
      <c r="C826" t="inlineStr">
        <is>
          <t xml:space="preserve">CONCLUIDO	</t>
        </is>
      </c>
      <c r="D826" t="n">
        <v>1.7746</v>
      </c>
      <c r="E826" t="n">
        <v>56.35</v>
      </c>
      <c r="F826" t="n">
        <v>53.02</v>
      </c>
      <c r="G826" t="n">
        <v>187.13</v>
      </c>
      <c r="H826" t="n">
        <v>2.15</v>
      </c>
      <c r="I826" t="n">
        <v>17</v>
      </c>
      <c r="J826" t="n">
        <v>268.48</v>
      </c>
      <c r="K826" t="n">
        <v>56.13</v>
      </c>
      <c r="L826" t="n">
        <v>32.5</v>
      </c>
      <c r="M826" t="n">
        <v>15</v>
      </c>
      <c r="N826" t="n">
        <v>69.84999999999999</v>
      </c>
      <c r="O826" t="n">
        <v>33346.47</v>
      </c>
      <c r="P826" t="n">
        <v>710.98</v>
      </c>
      <c r="Q826" t="n">
        <v>1367.18</v>
      </c>
      <c r="R826" t="n">
        <v>120.91</v>
      </c>
      <c r="S826" t="n">
        <v>104.26</v>
      </c>
      <c r="T826" t="n">
        <v>7425.07</v>
      </c>
      <c r="U826" t="n">
        <v>0.86</v>
      </c>
      <c r="V826" t="n">
        <v>0.9</v>
      </c>
      <c r="W826" t="n">
        <v>20.67</v>
      </c>
      <c r="X826" t="n">
        <v>0.45</v>
      </c>
      <c r="Y826" t="n">
        <v>1</v>
      </c>
      <c r="Z826" t="n">
        <v>10</v>
      </c>
    </row>
    <row r="827">
      <c r="A827" t="n">
        <v>127</v>
      </c>
      <c r="B827" t="n">
        <v>110</v>
      </c>
      <c r="C827" t="inlineStr">
        <is>
          <t xml:space="preserve">CONCLUIDO	</t>
        </is>
      </c>
      <c r="D827" t="n">
        <v>1.7742</v>
      </c>
      <c r="E827" t="n">
        <v>56.36</v>
      </c>
      <c r="F827" t="n">
        <v>53.03</v>
      </c>
      <c r="G827" t="n">
        <v>187.18</v>
      </c>
      <c r="H827" t="n">
        <v>2.17</v>
      </c>
      <c r="I827" t="n">
        <v>17</v>
      </c>
      <c r="J827" t="n">
        <v>268.95</v>
      </c>
      <c r="K827" t="n">
        <v>56.13</v>
      </c>
      <c r="L827" t="n">
        <v>32.75</v>
      </c>
      <c r="M827" t="n">
        <v>15</v>
      </c>
      <c r="N827" t="n">
        <v>70.08</v>
      </c>
      <c r="O827" t="n">
        <v>33405.04</v>
      </c>
      <c r="P827" t="n">
        <v>709.97</v>
      </c>
      <c r="Q827" t="n">
        <v>1367.23</v>
      </c>
      <c r="R827" t="n">
        <v>121.48</v>
      </c>
      <c r="S827" t="n">
        <v>104.26</v>
      </c>
      <c r="T827" t="n">
        <v>7712.6</v>
      </c>
      <c r="U827" t="n">
        <v>0.86</v>
      </c>
      <c r="V827" t="n">
        <v>0.9</v>
      </c>
      <c r="W827" t="n">
        <v>20.67</v>
      </c>
      <c r="X827" t="n">
        <v>0.46</v>
      </c>
      <c r="Y827" t="n">
        <v>1</v>
      </c>
      <c r="Z827" t="n">
        <v>10</v>
      </c>
    </row>
    <row r="828">
      <c r="A828" t="n">
        <v>128</v>
      </c>
      <c r="B828" t="n">
        <v>110</v>
      </c>
      <c r="C828" t="inlineStr">
        <is>
          <t xml:space="preserve">CONCLUIDO	</t>
        </is>
      </c>
      <c r="D828" t="n">
        <v>1.7744</v>
      </c>
      <c r="E828" t="n">
        <v>56.36</v>
      </c>
      <c r="F828" t="n">
        <v>53.03</v>
      </c>
      <c r="G828" t="n">
        <v>187.16</v>
      </c>
      <c r="H828" t="n">
        <v>2.18</v>
      </c>
      <c r="I828" t="n">
        <v>17</v>
      </c>
      <c r="J828" t="n">
        <v>269.43</v>
      </c>
      <c r="K828" t="n">
        <v>56.13</v>
      </c>
      <c r="L828" t="n">
        <v>33</v>
      </c>
      <c r="M828" t="n">
        <v>15</v>
      </c>
      <c r="N828" t="n">
        <v>70.3</v>
      </c>
      <c r="O828" t="n">
        <v>33463.7</v>
      </c>
      <c r="P828" t="n">
        <v>708.91</v>
      </c>
      <c r="Q828" t="n">
        <v>1367.22</v>
      </c>
      <c r="R828" t="n">
        <v>120.99</v>
      </c>
      <c r="S828" t="n">
        <v>104.26</v>
      </c>
      <c r="T828" t="n">
        <v>7465.13</v>
      </c>
      <c r="U828" t="n">
        <v>0.86</v>
      </c>
      <c r="V828" t="n">
        <v>0.9</v>
      </c>
      <c r="W828" t="n">
        <v>20.68</v>
      </c>
      <c r="X828" t="n">
        <v>0.45</v>
      </c>
      <c r="Y828" t="n">
        <v>1</v>
      </c>
      <c r="Z828" t="n">
        <v>10</v>
      </c>
    </row>
    <row r="829">
      <c r="A829" t="n">
        <v>129</v>
      </c>
      <c r="B829" t="n">
        <v>110</v>
      </c>
      <c r="C829" t="inlineStr">
        <is>
          <t xml:space="preserve">CONCLUIDO	</t>
        </is>
      </c>
      <c r="D829" t="n">
        <v>1.7744</v>
      </c>
      <c r="E829" t="n">
        <v>56.36</v>
      </c>
      <c r="F829" t="n">
        <v>53.03</v>
      </c>
      <c r="G829" t="n">
        <v>187.16</v>
      </c>
      <c r="H829" t="n">
        <v>2.19</v>
      </c>
      <c r="I829" t="n">
        <v>17</v>
      </c>
      <c r="J829" t="n">
        <v>269.9</v>
      </c>
      <c r="K829" t="n">
        <v>56.13</v>
      </c>
      <c r="L829" t="n">
        <v>33.25</v>
      </c>
      <c r="M829" t="n">
        <v>15</v>
      </c>
      <c r="N829" t="n">
        <v>70.53</v>
      </c>
      <c r="O829" t="n">
        <v>33522.45</v>
      </c>
      <c r="P829" t="n">
        <v>706.46</v>
      </c>
      <c r="Q829" t="n">
        <v>1367.24</v>
      </c>
      <c r="R829" t="n">
        <v>121.21</v>
      </c>
      <c r="S829" t="n">
        <v>104.26</v>
      </c>
      <c r="T829" t="n">
        <v>7577.21</v>
      </c>
      <c r="U829" t="n">
        <v>0.86</v>
      </c>
      <c r="V829" t="n">
        <v>0.9</v>
      </c>
      <c r="W829" t="n">
        <v>20.67</v>
      </c>
      <c r="X829" t="n">
        <v>0.45</v>
      </c>
      <c r="Y829" t="n">
        <v>1</v>
      </c>
      <c r="Z829" t="n">
        <v>10</v>
      </c>
    </row>
    <row r="830">
      <c r="A830" t="n">
        <v>130</v>
      </c>
      <c r="B830" t="n">
        <v>110</v>
      </c>
      <c r="C830" t="inlineStr">
        <is>
          <t xml:space="preserve">CONCLUIDO	</t>
        </is>
      </c>
      <c r="D830" t="n">
        <v>1.7741</v>
      </c>
      <c r="E830" t="n">
        <v>56.37</v>
      </c>
      <c r="F830" t="n">
        <v>53.04</v>
      </c>
      <c r="G830" t="n">
        <v>187.19</v>
      </c>
      <c r="H830" t="n">
        <v>2.21</v>
      </c>
      <c r="I830" t="n">
        <v>17</v>
      </c>
      <c r="J830" t="n">
        <v>270.38</v>
      </c>
      <c r="K830" t="n">
        <v>56.13</v>
      </c>
      <c r="L830" t="n">
        <v>33.5</v>
      </c>
      <c r="M830" t="n">
        <v>15</v>
      </c>
      <c r="N830" t="n">
        <v>70.76000000000001</v>
      </c>
      <c r="O830" t="n">
        <v>33581.28</v>
      </c>
      <c r="P830" t="n">
        <v>704.64</v>
      </c>
      <c r="Q830" t="n">
        <v>1367.22</v>
      </c>
      <c r="R830" t="n">
        <v>121.62</v>
      </c>
      <c r="S830" t="n">
        <v>104.26</v>
      </c>
      <c r="T830" t="n">
        <v>7782.66</v>
      </c>
      <c r="U830" t="n">
        <v>0.86</v>
      </c>
      <c r="V830" t="n">
        <v>0.9</v>
      </c>
      <c r="W830" t="n">
        <v>20.67</v>
      </c>
      <c r="X830" t="n">
        <v>0.46</v>
      </c>
      <c r="Y830" t="n">
        <v>1</v>
      </c>
      <c r="Z830" t="n">
        <v>10</v>
      </c>
    </row>
    <row r="831">
      <c r="A831" t="n">
        <v>131</v>
      </c>
      <c r="B831" t="n">
        <v>110</v>
      </c>
      <c r="C831" t="inlineStr">
        <is>
          <t xml:space="preserve">CONCLUIDO	</t>
        </is>
      </c>
      <c r="D831" t="n">
        <v>1.776</v>
      </c>
      <c r="E831" t="n">
        <v>56.31</v>
      </c>
      <c r="F831" t="n">
        <v>53.02</v>
      </c>
      <c r="G831" t="n">
        <v>198.82</v>
      </c>
      <c r="H831" t="n">
        <v>2.22</v>
      </c>
      <c r="I831" t="n">
        <v>16</v>
      </c>
      <c r="J831" t="n">
        <v>270.86</v>
      </c>
      <c r="K831" t="n">
        <v>56.13</v>
      </c>
      <c r="L831" t="n">
        <v>33.75</v>
      </c>
      <c r="M831" t="n">
        <v>14</v>
      </c>
      <c r="N831" t="n">
        <v>70.98</v>
      </c>
      <c r="O831" t="n">
        <v>33640.21</v>
      </c>
      <c r="P831" t="n">
        <v>705.16</v>
      </c>
      <c r="Q831" t="n">
        <v>1367.22</v>
      </c>
      <c r="R831" t="n">
        <v>120.89</v>
      </c>
      <c r="S831" t="n">
        <v>104.26</v>
      </c>
      <c r="T831" t="n">
        <v>7420.94</v>
      </c>
      <c r="U831" t="n">
        <v>0.86</v>
      </c>
      <c r="V831" t="n">
        <v>0.9</v>
      </c>
      <c r="W831" t="n">
        <v>20.67</v>
      </c>
      <c r="X831" t="n">
        <v>0.44</v>
      </c>
      <c r="Y831" t="n">
        <v>1</v>
      </c>
      <c r="Z831" t="n">
        <v>10</v>
      </c>
    </row>
    <row r="832">
      <c r="A832" t="n">
        <v>132</v>
      </c>
      <c r="B832" t="n">
        <v>110</v>
      </c>
      <c r="C832" t="inlineStr">
        <is>
          <t xml:space="preserve">CONCLUIDO	</t>
        </is>
      </c>
      <c r="D832" t="n">
        <v>1.7764</v>
      </c>
      <c r="E832" t="n">
        <v>56.29</v>
      </c>
      <c r="F832" t="n">
        <v>53.01</v>
      </c>
      <c r="G832" t="n">
        <v>198.77</v>
      </c>
      <c r="H832" t="n">
        <v>2.23</v>
      </c>
      <c r="I832" t="n">
        <v>16</v>
      </c>
      <c r="J832" t="n">
        <v>271.34</v>
      </c>
      <c r="K832" t="n">
        <v>56.13</v>
      </c>
      <c r="L832" t="n">
        <v>34</v>
      </c>
      <c r="M832" t="n">
        <v>14</v>
      </c>
      <c r="N832" t="n">
        <v>71.20999999999999</v>
      </c>
      <c r="O832" t="n">
        <v>33699.21</v>
      </c>
      <c r="P832" t="n">
        <v>704.92</v>
      </c>
      <c r="Q832" t="n">
        <v>1367.15</v>
      </c>
      <c r="R832" t="n">
        <v>120.52</v>
      </c>
      <c r="S832" t="n">
        <v>104.26</v>
      </c>
      <c r="T832" t="n">
        <v>7238.33</v>
      </c>
      <c r="U832" t="n">
        <v>0.87</v>
      </c>
      <c r="V832" t="n">
        <v>0.9</v>
      </c>
      <c r="W832" t="n">
        <v>20.67</v>
      </c>
      <c r="X832" t="n">
        <v>0.43</v>
      </c>
      <c r="Y832" t="n">
        <v>1</v>
      </c>
      <c r="Z832" t="n">
        <v>10</v>
      </c>
    </row>
    <row r="833">
      <c r="A833" t="n">
        <v>133</v>
      </c>
      <c r="B833" t="n">
        <v>110</v>
      </c>
      <c r="C833" t="inlineStr">
        <is>
          <t xml:space="preserve">CONCLUIDO	</t>
        </is>
      </c>
      <c r="D833" t="n">
        <v>1.7763</v>
      </c>
      <c r="E833" t="n">
        <v>56.3</v>
      </c>
      <c r="F833" t="n">
        <v>53.01</v>
      </c>
      <c r="G833" t="n">
        <v>198.79</v>
      </c>
      <c r="H833" t="n">
        <v>2.24</v>
      </c>
      <c r="I833" t="n">
        <v>16</v>
      </c>
      <c r="J833" t="n">
        <v>271.82</v>
      </c>
      <c r="K833" t="n">
        <v>56.13</v>
      </c>
      <c r="L833" t="n">
        <v>34.25</v>
      </c>
      <c r="M833" t="n">
        <v>14</v>
      </c>
      <c r="N833" t="n">
        <v>71.44</v>
      </c>
      <c r="O833" t="n">
        <v>33758.31</v>
      </c>
      <c r="P833" t="n">
        <v>705.8200000000001</v>
      </c>
      <c r="Q833" t="n">
        <v>1367.18</v>
      </c>
      <c r="R833" t="n">
        <v>120.62</v>
      </c>
      <c r="S833" t="n">
        <v>104.26</v>
      </c>
      <c r="T833" t="n">
        <v>7288.24</v>
      </c>
      <c r="U833" t="n">
        <v>0.86</v>
      </c>
      <c r="V833" t="n">
        <v>0.9</v>
      </c>
      <c r="W833" t="n">
        <v>20.67</v>
      </c>
      <c r="X833" t="n">
        <v>0.43</v>
      </c>
      <c r="Y833" t="n">
        <v>1</v>
      </c>
      <c r="Z833" t="n">
        <v>10</v>
      </c>
    </row>
    <row r="834">
      <c r="A834" t="n">
        <v>134</v>
      </c>
      <c r="B834" t="n">
        <v>110</v>
      </c>
      <c r="C834" t="inlineStr">
        <is>
          <t xml:space="preserve">CONCLUIDO	</t>
        </is>
      </c>
      <c r="D834" t="n">
        <v>1.7764</v>
      </c>
      <c r="E834" t="n">
        <v>56.29</v>
      </c>
      <c r="F834" t="n">
        <v>53</v>
      </c>
      <c r="G834" t="n">
        <v>198.77</v>
      </c>
      <c r="H834" t="n">
        <v>2.26</v>
      </c>
      <c r="I834" t="n">
        <v>16</v>
      </c>
      <c r="J834" t="n">
        <v>272.3</v>
      </c>
      <c r="K834" t="n">
        <v>56.13</v>
      </c>
      <c r="L834" t="n">
        <v>34.5</v>
      </c>
      <c r="M834" t="n">
        <v>14</v>
      </c>
      <c r="N834" t="n">
        <v>71.67</v>
      </c>
      <c r="O834" t="n">
        <v>33817.62</v>
      </c>
      <c r="P834" t="n">
        <v>705.63</v>
      </c>
      <c r="Q834" t="n">
        <v>1367.27</v>
      </c>
      <c r="R834" t="n">
        <v>120.39</v>
      </c>
      <c r="S834" t="n">
        <v>104.26</v>
      </c>
      <c r="T834" t="n">
        <v>7173.55</v>
      </c>
      <c r="U834" t="n">
        <v>0.87</v>
      </c>
      <c r="V834" t="n">
        <v>0.9</v>
      </c>
      <c r="W834" t="n">
        <v>20.67</v>
      </c>
      <c r="X834" t="n">
        <v>0.43</v>
      </c>
      <c r="Y834" t="n">
        <v>1</v>
      </c>
      <c r="Z834" t="n">
        <v>10</v>
      </c>
    </row>
    <row r="835">
      <c r="A835" t="n">
        <v>135</v>
      </c>
      <c r="B835" t="n">
        <v>110</v>
      </c>
      <c r="C835" t="inlineStr">
        <is>
          <t xml:space="preserve">CONCLUIDO	</t>
        </is>
      </c>
      <c r="D835" t="n">
        <v>1.7765</v>
      </c>
      <c r="E835" t="n">
        <v>56.29</v>
      </c>
      <c r="F835" t="n">
        <v>53</v>
      </c>
      <c r="G835" t="n">
        <v>198.75</v>
      </c>
      <c r="H835" t="n">
        <v>2.27</v>
      </c>
      <c r="I835" t="n">
        <v>16</v>
      </c>
      <c r="J835" t="n">
        <v>272.78</v>
      </c>
      <c r="K835" t="n">
        <v>56.13</v>
      </c>
      <c r="L835" t="n">
        <v>34.75</v>
      </c>
      <c r="M835" t="n">
        <v>14</v>
      </c>
      <c r="N835" t="n">
        <v>71.90000000000001</v>
      </c>
      <c r="O835" t="n">
        <v>33876.9</v>
      </c>
      <c r="P835" t="n">
        <v>703.5599999999999</v>
      </c>
      <c r="Q835" t="n">
        <v>1367.14</v>
      </c>
      <c r="R835" t="n">
        <v>120.37</v>
      </c>
      <c r="S835" t="n">
        <v>104.26</v>
      </c>
      <c r="T835" t="n">
        <v>7161.38</v>
      </c>
      <c r="U835" t="n">
        <v>0.87</v>
      </c>
      <c r="V835" t="n">
        <v>0.9</v>
      </c>
      <c r="W835" t="n">
        <v>20.67</v>
      </c>
      <c r="X835" t="n">
        <v>0.43</v>
      </c>
      <c r="Y835" t="n">
        <v>1</v>
      </c>
      <c r="Z835" t="n">
        <v>10</v>
      </c>
    </row>
    <row r="836">
      <c r="A836" t="n">
        <v>136</v>
      </c>
      <c r="B836" t="n">
        <v>110</v>
      </c>
      <c r="C836" t="inlineStr">
        <is>
          <t xml:space="preserve">CONCLUIDO	</t>
        </is>
      </c>
      <c r="D836" t="n">
        <v>1.7766</v>
      </c>
      <c r="E836" t="n">
        <v>56.29</v>
      </c>
      <c r="F836" t="n">
        <v>53</v>
      </c>
      <c r="G836" t="n">
        <v>198.74</v>
      </c>
      <c r="H836" t="n">
        <v>2.28</v>
      </c>
      <c r="I836" t="n">
        <v>16</v>
      </c>
      <c r="J836" t="n">
        <v>273.26</v>
      </c>
      <c r="K836" t="n">
        <v>56.13</v>
      </c>
      <c r="L836" t="n">
        <v>35</v>
      </c>
      <c r="M836" t="n">
        <v>14</v>
      </c>
      <c r="N836" t="n">
        <v>72.13</v>
      </c>
      <c r="O836" t="n">
        <v>33936.26</v>
      </c>
      <c r="P836" t="n">
        <v>703.27</v>
      </c>
      <c r="Q836" t="n">
        <v>1367.18</v>
      </c>
      <c r="R836" t="n">
        <v>120.35</v>
      </c>
      <c r="S836" t="n">
        <v>104.26</v>
      </c>
      <c r="T836" t="n">
        <v>7149.58</v>
      </c>
      <c r="U836" t="n">
        <v>0.87</v>
      </c>
      <c r="V836" t="n">
        <v>0.9</v>
      </c>
      <c r="W836" t="n">
        <v>20.67</v>
      </c>
      <c r="X836" t="n">
        <v>0.42</v>
      </c>
      <c r="Y836" t="n">
        <v>1</v>
      </c>
      <c r="Z836" t="n">
        <v>10</v>
      </c>
    </row>
    <row r="837">
      <c r="A837" t="n">
        <v>137</v>
      </c>
      <c r="B837" t="n">
        <v>110</v>
      </c>
      <c r="C837" t="inlineStr">
        <is>
          <t xml:space="preserve">CONCLUIDO	</t>
        </is>
      </c>
      <c r="D837" t="n">
        <v>1.7763</v>
      </c>
      <c r="E837" t="n">
        <v>56.3</v>
      </c>
      <c r="F837" t="n">
        <v>53.01</v>
      </c>
      <c r="G837" t="n">
        <v>198.78</v>
      </c>
      <c r="H837" t="n">
        <v>2.29</v>
      </c>
      <c r="I837" t="n">
        <v>16</v>
      </c>
      <c r="J837" t="n">
        <v>273.74</v>
      </c>
      <c r="K837" t="n">
        <v>56.13</v>
      </c>
      <c r="L837" t="n">
        <v>35.25</v>
      </c>
      <c r="M837" t="n">
        <v>14</v>
      </c>
      <c r="N837" t="n">
        <v>72.37</v>
      </c>
      <c r="O837" t="n">
        <v>33995.72</v>
      </c>
      <c r="P837" t="n">
        <v>702.55</v>
      </c>
      <c r="Q837" t="n">
        <v>1367.22</v>
      </c>
      <c r="R837" t="n">
        <v>120.54</v>
      </c>
      <c r="S837" t="n">
        <v>104.26</v>
      </c>
      <c r="T837" t="n">
        <v>7246.14</v>
      </c>
      <c r="U837" t="n">
        <v>0.86</v>
      </c>
      <c r="V837" t="n">
        <v>0.9</v>
      </c>
      <c r="W837" t="n">
        <v>20.67</v>
      </c>
      <c r="X837" t="n">
        <v>0.43</v>
      </c>
      <c r="Y837" t="n">
        <v>1</v>
      </c>
      <c r="Z837" t="n">
        <v>10</v>
      </c>
    </row>
    <row r="838">
      <c r="A838" t="n">
        <v>138</v>
      </c>
      <c r="B838" t="n">
        <v>110</v>
      </c>
      <c r="C838" t="inlineStr">
        <is>
          <t xml:space="preserve">CONCLUIDO	</t>
        </is>
      </c>
      <c r="D838" t="n">
        <v>1.776</v>
      </c>
      <c r="E838" t="n">
        <v>56.31</v>
      </c>
      <c r="F838" t="n">
        <v>53.02</v>
      </c>
      <c r="G838" t="n">
        <v>198.82</v>
      </c>
      <c r="H838" t="n">
        <v>2.3</v>
      </c>
      <c r="I838" t="n">
        <v>16</v>
      </c>
      <c r="J838" t="n">
        <v>274.22</v>
      </c>
      <c r="K838" t="n">
        <v>56.13</v>
      </c>
      <c r="L838" t="n">
        <v>35.5</v>
      </c>
      <c r="M838" t="n">
        <v>14</v>
      </c>
      <c r="N838" t="n">
        <v>72.59999999999999</v>
      </c>
      <c r="O838" t="n">
        <v>34055.27</v>
      </c>
      <c r="P838" t="n">
        <v>701.22</v>
      </c>
      <c r="Q838" t="n">
        <v>1367.13</v>
      </c>
      <c r="R838" t="n">
        <v>120.94</v>
      </c>
      <c r="S838" t="n">
        <v>104.26</v>
      </c>
      <c r="T838" t="n">
        <v>7447.63</v>
      </c>
      <c r="U838" t="n">
        <v>0.86</v>
      </c>
      <c r="V838" t="n">
        <v>0.9</v>
      </c>
      <c r="W838" t="n">
        <v>20.67</v>
      </c>
      <c r="X838" t="n">
        <v>0.44</v>
      </c>
      <c r="Y838" t="n">
        <v>1</v>
      </c>
      <c r="Z838" t="n">
        <v>10</v>
      </c>
    </row>
    <row r="839">
      <c r="A839" t="n">
        <v>139</v>
      </c>
      <c r="B839" t="n">
        <v>110</v>
      </c>
      <c r="C839" t="inlineStr">
        <is>
          <t xml:space="preserve">CONCLUIDO	</t>
        </is>
      </c>
      <c r="D839" t="n">
        <v>1.7786</v>
      </c>
      <c r="E839" t="n">
        <v>56.22</v>
      </c>
      <c r="F839" t="n">
        <v>52.98</v>
      </c>
      <c r="G839" t="n">
        <v>211.91</v>
      </c>
      <c r="H839" t="n">
        <v>2.32</v>
      </c>
      <c r="I839" t="n">
        <v>15</v>
      </c>
      <c r="J839" t="n">
        <v>274.71</v>
      </c>
      <c r="K839" t="n">
        <v>56.13</v>
      </c>
      <c r="L839" t="n">
        <v>35.75</v>
      </c>
      <c r="M839" t="n">
        <v>13</v>
      </c>
      <c r="N839" t="n">
        <v>72.83</v>
      </c>
      <c r="O839" t="n">
        <v>34114.91</v>
      </c>
      <c r="P839" t="n">
        <v>699.1</v>
      </c>
      <c r="Q839" t="n">
        <v>1367.2</v>
      </c>
      <c r="R839" t="n">
        <v>119.48</v>
      </c>
      <c r="S839" t="n">
        <v>104.26</v>
      </c>
      <c r="T839" t="n">
        <v>6722.01</v>
      </c>
      <c r="U839" t="n">
        <v>0.87</v>
      </c>
      <c r="V839" t="n">
        <v>0.9</v>
      </c>
      <c r="W839" t="n">
        <v>20.67</v>
      </c>
      <c r="X839" t="n">
        <v>0.4</v>
      </c>
      <c r="Y839" t="n">
        <v>1</v>
      </c>
      <c r="Z839" t="n">
        <v>10</v>
      </c>
    </row>
    <row r="840">
      <c r="A840" t="n">
        <v>140</v>
      </c>
      <c r="B840" t="n">
        <v>110</v>
      </c>
      <c r="C840" t="inlineStr">
        <is>
          <t xml:space="preserve">CONCLUIDO	</t>
        </is>
      </c>
      <c r="D840" t="n">
        <v>1.7787</v>
      </c>
      <c r="E840" t="n">
        <v>56.22</v>
      </c>
      <c r="F840" t="n">
        <v>52.97</v>
      </c>
      <c r="G840" t="n">
        <v>211.9</v>
      </c>
      <c r="H840" t="n">
        <v>2.33</v>
      </c>
      <c r="I840" t="n">
        <v>15</v>
      </c>
      <c r="J840" t="n">
        <v>275.19</v>
      </c>
      <c r="K840" t="n">
        <v>56.13</v>
      </c>
      <c r="L840" t="n">
        <v>36</v>
      </c>
      <c r="M840" t="n">
        <v>13</v>
      </c>
      <c r="N840" t="n">
        <v>73.06999999999999</v>
      </c>
      <c r="O840" t="n">
        <v>34174.63</v>
      </c>
      <c r="P840" t="n">
        <v>700.47</v>
      </c>
      <c r="Q840" t="n">
        <v>1367.15</v>
      </c>
      <c r="R840" t="n">
        <v>119.43</v>
      </c>
      <c r="S840" t="n">
        <v>104.26</v>
      </c>
      <c r="T840" t="n">
        <v>6697.49</v>
      </c>
      <c r="U840" t="n">
        <v>0.87</v>
      </c>
      <c r="V840" t="n">
        <v>0.9</v>
      </c>
      <c r="W840" t="n">
        <v>20.67</v>
      </c>
      <c r="X840" t="n">
        <v>0.4</v>
      </c>
      <c r="Y840" t="n">
        <v>1</v>
      </c>
      <c r="Z840" t="n">
        <v>10</v>
      </c>
    </row>
    <row r="841">
      <c r="A841" t="n">
        <v>141</v>
      </c>
      <c r="B841" t="n">
        <v>110</v>
      </c>
      <c r="C841" t="inlineStr">
        <is>
          <t xml:space="preserve">CONCLUIDO	</t>
        </is>
      </c>
      <c r="D841" t="n">
        <v>1.7793</v>
      </c>
      <c r="E841" t="n">
        <v>56.2</v>
      </c>
      <c r="F841" t="n">
        <v>52.96</v>
      </c>
      <c r="G841" t="n">
        <v>211.83</v>
      </c>
      <c r="H841" t="n">
        <v>2.34</v>
      </c>
      <c r="I841" t="n">
        <v>15</v>
      </c>
      <c r="J841" t="n">
        <v>275.68</v>
      </c>
      <c r="K841" t="n">
        <v>56.13</v>
      </c>
      <c r="L841" t="n">
        <v>36.25</v>
      </c>
      <c r="M841" t="n">
        <v>13</v>
      </c>
      <c r="N841" t="n">
        <v>73.3</v>
      </c>
      <c r="O841" t="n">
        <v>34234.45</v>
      </c>
      <c r="P841" t="n">
        <v>700.4299999999999</v>
      </c>
      <c r="Q841" t="n">
        <v>1367.17</v>
      </c>
      <c r="R841" t="n">
        <v>118.83</v>
      </c>
      <c r="S841" t="n">
        <v>104.26</v>
      </c>
      <c r="T841" t="n">
        <v>6397.05</v>
      </c>
      <c r="U841" t="n">
        <v>0.88</v>
      </c>
      <c r="V841" t="n">
        <v>0.9</v>
      </c>
      <c r="W841" t="n">
        <v>20.67</v>
      </c>
      <c r="X841" t="n">
        <v>0.38</v>
      </c>
      <c r="Y841" t="n">
        <v>1</v>
      </c>
      <c r="Z841" t="n">
        <v>10</v>
      </c>
    </row>
    <row r="842">
      <c r="A842" t="n">
        <v>142</v>
      </c>
      <c r="B842" t="n">
        <v>110</v>
      </c>
      <c r="C842" t="inlineStr">
        <is>
          <t xml:space="preserve">CONCLUIDO	</t>
        </is>
      </c>
      <c r="D842" t="n">
        <v>1.779</v>
      </c>
      <c r="E842" t="n">
        <v>56.21</v>
      </c>
      <c r="F842" t="n">
        <v>52.97</v>
      </c>
      <c r="G842" t="n">
        <v>211.86</v>
      </c>
      <c r="H842" t="n">
        <v>2.35</v>
      </c>
      <c r="I842" t="n">
        <v>15</v>
      </c>
      <c r="J842" t="n">
        <v>276.16</v>
      </c>
      <c r="K842" t="n">
        <v>56.13</v>
      </c>
      <c r="L842" t="n">
        <v>36.5</v>
      </c>
      <c r="M842" t="n">
        <v>13</v>
      </c>
      <c r="N842" t="n">
        <v>73.54000000000001</v>
      </c>
      <c r="O842" t="n">
        <v>34294.37</v>
      </c>
      <c r="P842" t="n">
        <v>701.0700000000001</v>
      </c>
      <c r="Q842" t="n">
        <v>1367.19</v>
      </c>
      <c r="R842" t="n">
        <v>119.23</v>
      </c>
      <c r="S842" t="n">
        <v>104.26</v>
      </c>
      <c r="T842" t="n">
        <v>6597.55</v>
      </c>
      <c r="U842" t="n">
        <v>0.87</v>
      </c>
      <c r="V842" t="n">
        <v>0.9</v>
      </c>
      <c r="W842" t="n">
        <v>20.67</v>
      </c>
      <c r="X842" t="n">
        <v>0.39</v>
      </c>
      <c r="Y842" t="n">
        <v>1</v>
      </c>
      <c r="Z842" t="n">
        <v>10</v>
      </c>
    </row>
    <row r="843">
      <c r="A843" t="n">
        <v>143</v>
      </c>
      <c r="B843" t="n">
        <v>110</v>
      </c>
      <c r="C843" t="inlineStr">
        <is>
          <t xml:space="preserve">CONCLUIDO	</t>
        </is>
      </c>
      <c r="D843" t="n">
        <v>1.7787</v>
      </c>
      <c r="E843" t="n">
        <v>56.22</v>
      </c>
      <c r="F843" t="n">
        <v>52.97</v>
      </c>
      <c r="G843" t="n">
        <v>211.89</v>
      </c>
      <c r="H843" t="n">
        <v>2.36</v>
      </c>
      <c r="I843" t="n">
        <v>15</v>
      </c>
      <c r="J843" t="n">
        <v>276.65</v>
      </c>
      <c r="K843" t="n">
        <v>56.13</v>
      </c>
      <c r="L843" t="n">
        <v>36.75</v>
      </c>
      <c r="M843" t="n">
        <v>13</v>
      </c>
      <c r="N843" t="n">
        <v>73.77</v>
      </c>
      <c r="O843" t="n">
        <v>34354.37</v>
      </c>
      <c r="P843" t="n">
        <v>701.03</v>
      </c>
      <c r="Q843" t="n">
        <v>1367.21</v>
      </c>
      <c r="R843" t="n">
        <v>119.46</v>
      </c>
      <c r="S843" t="n">
        <v>104.26</v>
      </c>
      <c r="T843" t="n">
        <v>6711.36</v>
      </c>
      <c r="U843" t="n">
        <v>0.87</v>
      </c>
      <c r="V843" t="n">
        <v>0.9</v>
      </c>
      <c r="W843" t="n">
        <v>20.67</v>
      </c>
      <c r="X843" t="n">
        <v>0.4</v>
      </c>
      <c r="Y843" t="n">
        <v>1</v>
      </c>
      <c r="Z843" t="n">
        <v>10</v>
      </c>
    </row>
    <row r="844">
      <c r="A844" t="n">
        <v>144</v>
      </c>
      <c r="B844" t="n">
        <v>110</v>
      </c>
      <c r="C844" t="inlineStr">
        <is>
          <t xml:space="preserve">CONCLUIDO	</t>
        </is>
      </c>
      <c r="D844" t="n">
        <v>1.7788</v>
      </c>
      <c r="E844" t="n">
        <v>56.22</v>
      </c>
      <c r="F844" t="n">
        <v>52.97</v>
      </c>
      <c r="G844" t="n">
        <v>211.89</v>
      </c>
      <c r="H844" t="n">
        <v>2.38</v>
      </c>
      <c r="I844" t="n">
        <v>15</v>
      </c>
      <c r="J844" t="n">
        <v>277.14</v>
      </c>
      <c r="K844" t="n">
        <v>56.13</v>
      </c>
      <c r="L844" t="n">
        <v>37</v>
      </c>
      <c r="M844" t="n">
        <v>13</v>
      </c>
      <c r="N844" t="n">
        <v>74.01000000000001</v>
      </c>
      <c r="O844" t="n">
        <v>34414.47</v>
      </c>
      <c r="P844" t="n">
        <v>699.83</v>
      </c>
      <c r="Q844" t="n">
        <v>1367.16</v>
      </c>
      <c r="R844" t="n">
        <v>119.47</v>
      </c>
      <c r="S844" t="n">
        <v>104.26</v>
      </c>
      <c r="T844" t="n">
        <v>6716.91</v>
      </c>
      <c r="U844" t="n">
        <v>0.87</v>
      </c>
      <c r="V844" t="n">
        <v>0.9</v>
      </c>
      <c r="W844" t="n">
        <v>20.67</v>
      </c>
      <c r="X844" t="n">
        <v>0.4</v>
      </c>
      <c r="Y844" t="n">
        <v>1</v>
      </c>
      <c r="Z844" t="n">
        <v>10</v>
      </c>
    </row>
    <row r="845">
      <c r="A845" t="n">
        <v>145</v>
      </c>
      <c r="B845" t="n">
        <v>110</v>
      </c>
      <c r="C845" t="inlineStr">
        <is>
          <t xml:space="preserve">CONCLUIDO	</t>
        </is>
      </c>
      <c r="D845" t="n">
        <v>1.7786</v>
      </c>
      <c r="E845" t="n">
        <v>56.22</v>
      </c>
      <c r="F845" t="n">
        <v>52.98</v>
      </c>
      <c r="G845" t="n">
        <v>211.92</v>
      </c>
      <c r="H845" t="n">
        <v>2.39</v>
      </c>
      <c r="I845" t="n">
        <v>15</v>
      </c>
      <c r="J845" t="n">
        <v>277.63</v>
      </c>
      <c r="K845" t="n">
        <v>56.13</v>
      </c>
      <c r="L845" t="n">
        <v>37.25</v>
      </c>
      <c r="M845" t="n">
        <v>13</v>
      </c>
      <c r="N845" t="n">
        <v>74.25</v>
      </c>
      <c r="O845" t="n">
        <v>34474.66</v>
      </c>
      <c r="P845" t="n">
        <v>699.12</v>
      </c>
      <c r="Q845" t="n">
        <v>1367.24</v>
      </c>
      <c r="R845" t="n">
        <v>119.5</v>
      </c>
      <c r="S845" t="n">
        <v>104.26</v>
      </c>
      <c r="T845" t="n">
        <v>6733.57</v>
      </c>
      <c r="U845" t="n">
        <v>0.87</v>
      </c>
      <c r="V845" t="n">
        <v>0.9</v>
      </c>
      <c r="W845" t="n">
        <v>20.67</v>
      </c>
      <c r="X845" t="n">
        <v>0.4</v>
      </c>
      <c r="Y845" t="n">
        <v>1</v>
      </c>
      <c r="Z845" t="n">
        <v>10</v>
      </c>
    </row>
    <row r="846">
      <c r="A846" t="n">
        <v>146</v>
      </c>
      <c r="B846" t="n">
        <v>110</v>
      </c>
      <c r="C846" t="inlineStr">
        <is>
          <t xml:space="preserve">CONCLUIDO	</t>
        </is>
      </c>
      <c r="D846" t="n">
        <v>1.7788</v>
      </c>
      <c r="E846" t="n">
        <v>56.22</v>
      </c>
      <c r="F846" t="n">
        <v>52.97</v>
      </c>
      <c r="G846" t="n">
        <v>211.89</v>
      </c>
      <c r="H846" t="n">
        <v>2.4</v>
      </c>
      <c r="I846" t="n">
        <v>15</v>
      </c>
      <c r="J846" t="n">
        <v>278.11</v>
      </c>
      <c r="K846" t="n">
        <v>56.13</v>
      </c>
      <c r="L846" t="n">
        <v>37.5</v>
      </c>
      <c r="M846" t="n">
        <v>13</v>
      </c>
      <c r="N846" t="n">
        <v>74.48999999999999</v>
      </c>
      <c r="O846" t="n">
        <v>34534.94</v>
      </c>
      <c r="P846" t="n">
        <v>696.28</v>
      </c>
      <c r="Q846" t="n">
        <v>1367.15</v>
      </c>
      <c r="R846" t="n">
        <v>119.37</v>
      </c>
      <c r="S846" t="n">
        <v>104.26</v>
      </c>
      <c r="T846" t="n">
        <v>6665.48</v>
      </c>
      <c r="U846" t="n">
        <v>0.87</v>
      </c>
      <c r="V846" t="n">
        <v>0.9</v>
      </c>
      <c r="W846" t="n">
        <v>20.67</v>
      </c>
      <c r="X846" t="n">
        <v>0.4</v>
      </c>
      <c r="Y846" t="n">
        <v>1</v>
      </c>
      <c r="Z846" t="n">
        <v>10</v>
      </c>
    </row>
    <row r="847">
      <c r="A847" t="n">
        <v>147</v>
      </c>
      <c r="B847" t="n">
        <v>110</v>
      </c>
      <c r="C847" t="inlineStr">
        <is>
          <t xml:space="preserve">CONCLUIDO	</t>
        </is>
      </c>
      <c r="D847" t="n">
        <v>1.7791</v>
      </c>
      <c r="E847" t="n">
        <v>56.21</v>
      </c>
      <c r="F847" t="n">
        <v>52.96</v>
      </c>
      <c r="G847" t="n">
        <v>211.84</v>
      </c>
      <c r="H847" t="n">
        <v>2.41</v>
      </c>
      <c r="I847" t="n">
        <v>15</v>
      </c>
      <c r="J847" t="n">
        <v>278.6</v>
      </c>
      <c r="K847" t="n">
        <v>56.13</v>
      </c>
      <c r="L847" t="n">
        <v>37.75</v>
      </c>
      <c r="M847" t="n">
        <v>13</v>
      </c>
      <c r="N847" t="n">
        <v>74.73</v>
      </c>
      <c r="O847" t="n">
        <v>34595.32</v>
      </c>
      <c r="P847" t="n">
        <v>694.75</v>
      </c>
      <c r="Q847" t="n">
        <v>1367.13</v>
      </c>
      <c r="R847" t="n">
        <v>119.16</v>
      </c>
      <c r="S847" t="n">
        <v>104.26</v>
      </c>
      <c r="T847" t="n">
        <v>6562.77</v>
      </c>
      <c r="U847" t="n">
        <v>0.87</v>
      </c>
      <c r="V847" t="n">
        <v>0.9</v>
      </c>
      <c r="W847" t="n">
        <v>20.66</v>
      </c>
      <c r="X847" t="n">
        <v>0.39</v>
      </c>
      <c r="Y847" t="n">
        <v>1</v>
      </c>
      <c r="Z847" t="n">
        <v>10</v>
      </c>
    </row>
    <row r="848">
      <c r="A848" t="n">
        <v>148</v>
      </c>
      <c r="B848" t="n">
        <v>110</v>
      </c>
      <c r="C848" t="inlineStr">
        <is>
          <t xml:space="preserve">CONCLUIDO	</t>
        </is>
      </c>
      <c r="D848" t="n">
        <v>1.7786</v>
      </c>
      <c r="E848" t="n">
        <v>56.22</v>
      </c>
      <c r="F848" t="n">
        <v>52.98</v>
      </c>
      <c r="G848" t="n">
        <v>211.91</v>
      </c>
      <c r="H848" t="n">
        <v>2.42</v>
      </c>
      <c r="I848" t="n">
        <v>15</v>
      </c>
      <c r="J848" t="n">
        <v>279.09</v>
      </c>
      <c r="K848" t="n">
        <v>56.13</v>
      </c>
      <c r="L848" t="n">
        <v>38</v>
      </c>
      <c r="M848" t="n">
        <v>11</v>
      </c>
      <c r="N848" t="n">
        <v>74.97</v>
      </c>
      <c r="O848" t="n">
        <v>34655.79</v>
      </c>
      <c r="P848" t="n">
        <v>694.11</v>
      </c>
      <c r="Q848" t="n">
        <v>1367.2</v>
      </c>
      <c r="R848" t="n">
        <v>119.5</v>
      </c>
      <c r="S848" t="n">
        <v>104.26</v>
      </c>
      <c r="T848" t="n">
        <v>6730.02</v>
      </c>
      <c r="U848" t="n">
        <v>0.87</v>
      </c>
      <c r="V848" t="n">
        <v>0.9</v>
      </c>
      <c r="W848" t="n">
        <v>20.67</v>
      </c>
      <c r="X848" t="n">
        <v>0.4</v>
      </c>
      <c r="Y848" t="n">
        <v>1</v>
      </c>
      <c r="Z848" t="n">
        <v>10</v>
      </c>
    </row>
    <row r="849">
      <c r="A849" t="n">
        <v>149</v>
      </c>
      <c r="B849" t="n">
        <v>110</v>
      </c>
      <c r="C849" t="inlineStr">
        <is>
          <t xml:space="preserve">CONCLUIDO	</t>
        </is>
      </c>
      <c r="D849" t="n">
        <v>1.781</v>
      </c>
      <c r="E849" t="n">
        <v>56.15</v>
      </c>
      <c r="F849" t="n">
        <v>52.94</v>
      </c>
      <c r="G849" t="n">
        <v>226.91</v>
      </c>
      <c r="H849" t="n">
        <v>2.44</v>
      </c>
      <c r="I849" t="n">
        <v>14</v>
      </c>
      <c r="J849" t="n">
        <v>279.58</v>
      </c>
      <c r="K849" t="n">
        <v>56.13</v>
      </c>
      <c r="L849" t="n">
        <v>38.25</v>
      </c>
      <c r="M849" t="n">
        <v>9</v>
      </c>
      <c r="N849" t="n">
        <v>75.20999999999999</v>
      </c>
      <c r="O849" t="n">
        <v>34716.36</v>
      </c>
      <c r="P849" t="n">
        <v>692.85</v>
      </c>
      <c r="Q849" t="n">
        <v>1367.19</v>
      </c>
      <c r="R849" t="n">
        <v>118.28</v>
      </c>
      <c r="S849" t="n">
        <v>104.26</v>
      </c>
      <c r="T849" t="n">
        <v>6128.61</v>
      </c>
      <c r="U849" t="n">
        <v>0.88</v>
      </c>
      <c r="V849" t="n">
        <v>0.91</v>
      </c>
      <c r="W849" t="n">
        <v>20.67</v>
      </c>
      <c r="X849" t="n">
        <v>0.37</v>
      </c>
      <c r="Y849" t="n">
        <v>1</v>
      </c>
      <c r="Z849" t="n">
        <v>10</v>
      </c>
    </row>
    <row r="850">
      <c r="A850" t="n">
        <v>150</v>
      </c>
      <c r="B850" t="n">
        <v>110</v>
      </c>
      <c r="C850" t="inlineStr">
        <is>
          <t xml:space="preserve">CONCLUIDO	</t>
        </is>
      </c>
      <c r="D850" t="n">
        <v>1.7807</v>
      </c>
      <c r="E850" t="n">
        <v>56.16</v>
      </c>
      <c r="F850" t="n">
        <v>52.95</v>
      </c>
      <c r="G850" t="n">
        <v>226.94</v>
      </c>
      <c r="H850" t="n">
        <v>2.45</v>
      </c>
      <c r="I850" t="n">
        <v>14</v>
      </c>
      <c r="J850" t="n">
        <v>280.08</v>
      </c>
      <c r="K850" t="n">
        <v>56.13</v>
      </c>
      <c r="L850" t="n">
        <v>38.5</v>
      </c>
      <c r="M850" t="n">
        <v>8</v>
      </c>
      <c r="N850" t="n">
        <v>75.45</v>
      </c>
      <c r="O850" t="n">
        <v>34777.02</v>
      </c>
      <c r="P850" t="n">
        <v>693.79</v>
      </c>
      <c r="Q850" t="n">
        <v>1367.19</v>
      </c>
      <c r="R850" t="n">
        <v>118.58</v>
      </c>
      <c r="S850" t="n">
        <v>104.26</v>
      </c>
      <c r="T850" t="n">
        <v>6276.35</v>
      </c>
      <c r="U850" t="n">
        <v>0.88</v>
      </c>
      <c r="V850" t="n">
        <v>0.91</v>
      </c>
      <c r="W850" t="n">
        <v>20.67</v>
      </c>
      <c r="X850" t="n">
        <v>0.38</v>
      </c>
      <c r="Y850" t="n">
        <v>1</v>
      </c>
      <c r="Z850" t="n">
        <v>10</v>
      </c>
    </row>
    <row r="851">
      <c r="A851" t="n">
        <v>151</v>
      </c>
      <c r="B851" t="n">
        <v>110</v>
      </c>
      <c r="C851" t="inlineStr">
        <is>
          <t xml:space="preserve">CONCLUIDO	</t>
        </is>
      </c>
      <c r="D851" t="n">
        <v>1.7807</v>
      </c>
      <c r="E851" t="n">
        <v>56.16</v>
      </c>
      <c r="F851" t="n">
        <v>52.95</v>
      </c>
      <c r="G851" t="n">
        <v>226.95</v>
      </c>
      <c r="H851" t="n">
        <v>2.46</v>
      </c>
      <c r="I851" t="n">
        <v>14</v>
      </c>
      <c r="J851" t="n">
        <v>280.57</v>
      </c>
      <c r="K851" t="n">
        <v>56.13</v>
      </c>
      <c r="L851" t="n">
        <v>38.75</v>
      </c>
      <c r="M851" t="n">
        <v>8</v>
      </c>
      <c r="N851" t="n">
        <v>75.69</v>
      </c>
      <c r="O851" t="n">
        <v>34837.77</v>
      </c>
      <c r="P851" t="n">
        <v>694.67</v>
      </c>
      <c r="Q851" t="n">
        <v>1367.17</v>
      </c>
      <c r="R851" t="n">
        <v>118.68</v>
      </c>
      <c r="S851" t="n">
        <v>104.26</v>
      </c>
      <c r="T851" t="n">
        <v>6327.86</v>
      </c>
      <c r="U851" t="n">
        <v>0.88</v>
      </c>
      <c r="V851" t="n">
        <v>0.9</v>
      </c>
      <c r="W851" t="n">
        <v>20.67</v>
      </c>
      <c r="X851" t="n">
        <v>0.38</v>
      </c>
      <c r="Y851" t="n">
        <v>1</v>
      </c>
      <c r="Z851" t="n">
        <v>10</v>
      </c>
    </row>
    <row r="852">
      <c r="A852" t="n">
        <v>152</v>
      </c>
      <c r="B852" t="n">
        <v>110</v>
      </c>
      <c r="C852" t="inlineStr">
        <is>
          <t xml:space="preserve">CONCLUIDO	</t>
        </is>
      </c>
      <c r="D852" t="n">
        <v>1.7806</v>
      </c>
      <c r="E852" t="n">
        <v>56.16</v>
      </c>
      <c r="F852" t="n">
        <v>52.96</v>
      </c>
      <c r="G852" t="n">
        <v>226.96</v>
      </c>
      <c r="H852" t="n">
        <v>2.47</v>
      </c>
      <c r="I852" t="n">
        <v>14</v>
      </c>
      <c r="J852" t="n">
        <v>281.06</v>
      </c>
      <c r="K852" t="n">
        <v>56.13</v>
      </c>
      <c r="L852" t="n">
        <v>39</v>
      </c>
      <c r="M852" t="n">
        <v>8</v>
      </c>
      <c r="N852" t="n">
        <v>75.94</v>
      </c>
      <c r="O852" t="n">
        <v>34898.63</v>
      </c>
      <c r="P852" t="n">
        <v>694.9</v>
      </c>
      <c r="Q852" t="n">
        <v>1367.14</v>
      </c>
      <c r="R852" t="n">
        <v>118.61</v>
      </c>
      <c r="S852" t="n">
        <v>104.26</v>
      </c>
      <c r="T852" t="n">
        <v>6291.48</v>
      </c>
      <c r="U852" t="n">
        <v>0.88</v>
      </c>
      <c r="V852" t="n">
        <v>0.9</v>
      </c>
      <c r="W852" t="n">
        <v>20.68</v>
      </c>
      <c r="X852" t="n">
        <v>0.38</v>
      </c>
      <c r="Y852" t="n">
        <v>1</v>
      </c>
      <c r="Z852" t="n">
        <v>10</v>
      </c>
    </row>
    <row r="853">
      <c r="A853" t="n">
        <v>153</v>
      </c>
      <c r="B853" t="n">
        <v>110</v>
      </c>
      <c r="C853" t="inlineStr">
        <is>
          <t xml:space="preserve">CONCLUIDO	</t>
        </is>
      </c>
      <c r="D853" t="n">
        <v>1.7809</v>
      </c>
      <c r="E853" t="n">
        <v>56.15</v>
      </c>
      <c r="F853" t="n">
        <v>52.95</v>
      </c>
      <c r="G853" t="n">
        <v>226.92</v>
      </c>
      <c r="H853" t="n">
        <v>2.48</v>
      </c>
      <c r="I853" t="n">
        <v>14</v>
      </c>
      <c r="J853" t="n">
        <v>281.56</v>
      </c>
      <c r="K853" t="n">
        <v>56.13</v>
      </c>
      <c r="L853" t="n">
        <v>39.25</v>
      </c>
      <c r="M853" t="n">
        <v>8</v>
      </c>
      <c r="N853" t="n">
        <v>76.18000000000001</v>
      </c>
      <c r="O853" t="n">
        <v>34959.58</v>
      </c>
      <c r="P853" t="n">
        <v>694.1</v>
      </c>
      <c r="Q853" t="n">
        <v>1367.2</v>
      </c>
      <c r="R853" t="n">
        <v>118.37</v>
      </c>
      <c r="S853" t="n">
        <v>104.26</v>
      </c>
      <c r="T853" t="n">
        <v>6169.72</v>
      </c>
      <c r="U853" t="n">
        <v>0.88</v>
      </c>
      <c r="V853" t="n">
        <v>0.91</v>
      </c>
      <c r="W853" t="n">
        <v>20.67</v>
      </c>
      <c r="X853" t="n">
        <v>0.37</v>
      </c>
      <c r="Y853" t="n">
        <v>1</v>
      </c>
      <c r="Z853" t="n">
        <v>10</v>
      </c>
    </row>
    <row r="854">
      <c r="A854" t="n">
        <v>154</v>
      </c>
      <c r="B854" t="n">
        <v>110</v>
      </c>
      <c r="C854" t="inlineStr">
        <is>
          <t xml:space="preserve">CONCLUIDO	</t>
        </is>
      </c>
      <c r="D854" t="n">
        <v>1.781</v>
      </c>
      <c r="E854" t="n">
        <v>56.15</v>
      </c>
      <c r="F854" t="n">
        <v>52.95</v>
      </c>
      <c r="G854" t="n">
        <v>226.91</v>
      </c>
      <c r="H854" t="n">
        <v>2.49</v>
      </c>
      <c r="I854" t="n">
        <v>14</v>
      </c>
      <c r="J854" t="n">
        <v>282.05</v>
      </c>
      <c r="K854" t="n">
        <v>56.13</v>
      </c>
      <c r="L854" t="n">
        <v>39.5</v>
      </c>
      <c r="M854" t="n">
        <v>8</v>
      </c>
      <c r="N854" t="n">
        <v>76.43000000000001</v>
      </c>
      <c r="O854" t="n">
        <v>35020.63</v>
      </c>
      <c r="P854" t="n">
        <v>694.3</v>
      </c>
      <c r="Q854" t="n">
        <v>1367.21</v>
      </c>
      <c r="R854" t="n">
        <v>118.24</v>
      </c>
      <c r="S854" t="n">
        <v>104.26</v>
      </c>
      <c r="T854" t="n">
        <v>6104.94</v>
      </c>
      <c r="U854" t="n">
        <v>0.88</v>
      </c>
      <c r="V854" t="n">
        <v>0.91</v>
      </c>
      <c r="W854" t="n">
        <v>20.67</v>
      </c>
      <c r="X854" t="n">
        <v>0.37</v>
      </c>
      <c r="Y854" t="n">
        <v>1</v>
      </c>
      <c r="Z854" t="n">
        <v>10</v>
      </c>
    </row>
    <row r="855">
      <c r="A855" t="n">
        <v>155</v>
      </c>
      <c r="B855" t="n">
        <v>110</v>
      </c>
      <c r="C855" t="inlineStr">
        <is>
          <t xml:space="preserve">CONCLUIDO	</t>
        </is>
      </c>
      <c r="D855" t="n">
        <v>1.7811</v>
      </c>
      <c r="E855" t="n">
        <v>56.15</v>
      </c>
      <c r="F855" t="n">
        <v>52.94</v>
      </c>
      <c r="G855" t="n">
        <v>226.9</v>
      </c>
      <c r="H855" t="n">
        <v>2.5</v>
      </c>
      <c r="I855" t="n">
        <v>14</v>
      </c>
      <c r="J855" t="n">
        <v>282.55</v>
      </c>
      <c r="K855" t="n">
        <v>56.13</v>
      </c>
      <c r="L855" t="n">
        <v>39.75</v>
      </c>
      <c r="M855" t="n">
        <v>6</v>
      </c>
      <c r="N855" t="n">
        <v>76.67</v>
      </c>
      <c r="O855" t="n">
        <v>35081.77</v>
      </c>
      <c r="P855" t="n">
        <v>695.16</v>
      </c>
      <c r="Q855" t="n">
        <v>1367.21</v>
      </c>
      <c r="R855" t="n">
        <v>118.22</v>
      </c>
      <c r="S855" t="n">
        <v>104.26</v>
      </c>
      <c r="T855" t="n">
        <v>6095.87</v>
      </c>
      <c r="U855" t="n">
        <v>0.88</v>
      </c>
      <c r="V855" t="n">
        <v>0.91</v>
      </c>
      <c r="W855" t="n">
        <v>20.67</v>
      </c>
      <c r="X855" t="n">
        <v>0.37</v>
      </c>
      <c r="Y855" t="n">
        <v>1</v>
      </c>
      <c r="Z855" t="n">
        <v>10</v>
      </c>
    </row>
    <row r="856">
      <c r="A856" t="n">
        <v>156</v>
      </c>
      <c r="B856" t="n">
        <v>110</v>
      </c>
      <c r="C856" t="inlineStr">
        <is>
          <t xml:space="preserve">CONCLUIDO	</t>
        </is>
      </c>
      <c r="D856" t="n">
        <v>1.7812</v>
      </c>
      <c r="E856" t="n">
        <v>56.14</v>
      </c>
      <c r="F856" t="n">
        <v>52.94</v>
      </c>
      <c r="G856" t="n">
        <v>226.88</v>
      </c>
      <c r="H856" t="n">
        <v>2.52</v>
      </c>
      <c r="I856" t="n">
        <v>14</v>
      </c>
      <c r="J856" t="n">
        <v>283.04</v>
      </c>
      <c r="K856" t="n">
        <v>56.13</v>
      </c>
      <c r="L856" t="n">
        <v>40</v>
      </c>
      <c r="M856" t="n">
        <v>4</v>
      </c>
      <c r="N856" t="n">
        <v>76.92</v>
      </c>
      <c r="O856" t="n">
        <v>35143.02</v>
      </c>
      <c r="P856" t="n">
        <v>695.89</v>
      </c>
      <c r="Q856" t="n">
        <v>1367.24</v>
      </c>
      <c r="R856" t="n">
        <v>118.04</v>
      </c>
      <c r="S856" t="n">
        <v>104.26</v>
      </c>
      <c r="T856" t="n">
        <v>6008.72</v>
      </c>
      <c r="U856" t="n">
        <v>0.88</v>
      </c>
      <c r="V856" t="n">
        <v>0.91</v>
      </c>
      <c r="W856" t="n">
        <v>20.67</v>
      </c>
      <c r="X856" t="n">
        <v>0.36</v>
      </c>
      <c r="Y856" t="n">
        <v>1</v>
      </c>
      <c r="Z856" t="n">
        <v>10</v>
      </c>
    </row>
    <row r="857">
      <c r="A857" t="n">
        <v>0</v>
      </c>
      <c r="B857" t="n">
        <v>150</v>
      </c>
      <c r="C857" t="inlineStr">
        <is>
          <t xml:space="preserve">CONCLUIDO	</t>
        </is>
      </c>
      <c r="D857" t="n">
        <v>0.6339</v>
      </c>
      <c r="E857" t="n">
        <v>157.76</v>
      </c>
      <c r="F857" t="n">
        <v>88.93000000000001</v>
      </c>
      <c r="G857" t="n">
        <v>4.5</v>
      </c>
      <c r="H857" t="n">
        <v>0.06</v>
      </c>
      <c r="I857" t="n">
        <v>1185</v>
      </c>
      <c r="J857" t="n">
        <v>296.65</v>
      </c>
      <c r="K857" t="n">
        <v>61.82</v>
      </c>
      <c r="L857" t="n">
        <v>1</v>
      </c>
      <c r="M857" t="n">
        <v>1183</v>
      </c>
      <c r="N857" t="n">
        <v>83.83</v>
      </c>
      <c r="O857" t="n">
        <v>36821.52</v>
      </c>
      <c r="P857" t="n">
        <v>1633.91</v>
      </c>
      <c r="Q857" t="n">
        <v>1372.32</v>
      </c>
      <c r="R857" t="n">
        <v>1294.52</v>
      </c>
      <c r="S857" t="n">
        <v>104.26</v>
      </c>
      <c r="T857" t="n">
        <v>588392.29</v>
      </c>
      <c r="U857" t="n">
        <v>0.08</v>
      </c>
      <c r="V857" t="n">
        <v>0.54</v>
      </c>
      <c r="W857" t="n">
        <v>22.58</v>
      </c>
      <c r="X857" t="n">
        <v>36.24</v>
      </c>
      <c r="Y857" t="n">
        <v>1</v>
      </c>
      <c r="Z857" t="n">
        <v>10</v>
      </c>
    </row>
    <row r="858">
      <c r="A858" t="n">
        <v>1</v>
      </c>
      <c r="B858" t="n">
        <v>150</v>
      </c>
      <c r="C858" t="inlineStr">
        <is>
          <t xml:space="preserve">CONCLUIDO	</t>
        </is>
      </c>
      <c r="D858" t="n">
        <v>0.7943</v>
      </c>
      <c r="E858" t="n">
        <v>125.9</v>
      </c>
      <c r="F858" t="n">
        <v>77.23999999999999</v>
      </c>
      <c r="G858" t="n">
        <v>5.64</v>
      </c>
      <c r="H858" t="n">
        <v>0.07000000000000001</v>
      </c>
      <c r="I858" t="n">
        <v>822</v>
      </c>
      <c r="J858" t="n">
        <v>297.17</v>
      </c>
      <c r="K858" t="n">
        <v>61.82</v>
      </c>
      <c r="L858" t="n">
        <v>1.25</v>
      </c>
      <c r="M858" t="n">
        <v>820</v>
      </c>
      <c r="N858" t="n">
        <v>84.09999999999999</v>
      </c>
      <c r="O858" t="n">
        <v>36885.7</v>
      </c>
      <c r="P858" t="n">
        <v>1420.23</v>
      </c>
      <c r="Q858" t="n">
        <v>1370.77</v>
      </c>
      <c r="R858" t="n">
        <v>911.4400000000001</v>
      </c>
      <c r="S858" t="n">
        <v>104.26</v>
      </c>
      <c r="T858" t="n">
        <v>398666.43</v>
      </c>
      <c r="U858" t="n">
        <v>0.11</v>
      </c>
      <c r="V858" t="n">
        <v>0.62</v>
      </c>
      <c r="W858" t="n">
        <v>21.95</v>
      </c>
      <c r="X858" t="n">
        <v>24.58</v>
      </c>
      <c r="Y858" t="n">
        <v>1</v>
      </c>
      <c r="Z858" t="n">
        <v>10</v>
      </c>
    </row>
    <row r="859">
      <c r="A859" t="n">
        <v>2</v>
      </c>
      <c r="B859" t="n">
        <v>150</v>
      </c>
      <c r="C859" t="inlineStr">
        <is>
          <t xml:space="preserve">CONCLUIDO	</t>
        </is>
      </c>
      <c r="D859" t="n">
        <v>0.9135</v>
      </c>
      <c r="E859" t="n">
        <v>109.47</v>
      </c>
      <c r="F859" t="n">
        <v>71.36</v>
      </c>
      <c r="G859" t="n">
        <v>6.78</v>
      </c>
      <c r="H859" t="n">
        <v>0.09</v>
      </c>
      <c r="I859" t="n">
        <v>632</v>
      </c>
      <c r="J859" t="n">
        <v>297.7</v>
      </c>
      <c r="K859" t="n">
        <v>61.82</v>
      </c>
      <c r="L859" t="n">
        <v>1.5</v>
      </c>
      <c r="M859" t="n">
        <v>630</v>
      </c>
      <c r="N859" t="n">
        <v>84.37</v>
      </c>
      <c r="O859" t="n">
        <v>36949.99</v>
      </c>
      <c r="P859" t="n">
        <v>1312.89</v>
      </c>
      <c r="Q859" t="n">
        <v>1369.9</v>
      </c>
      <c r="R859" t="n">
        <v>717.67</v>
      </c>
      <c r="S859" t="n">
        <v>104.26</v>
      </c>
      <c r="T859" t="n">
        <v>302730.32</v>
      </c>
      <c r="U859" t="n">
        <v>0.15</v>
      </c>
      <c r="V859" t="n">
        <v>0.67</v>
      </c>
      <c r="W859" t="n">
        <v>21.69</v>
      </c>
      <c r="X859" t="n">
        <v>18.73</v>
      </c>
      <c r="Y859" t="n">
        <v>1</v>
      </c>
      <c r="Z859" t="n">
        <v>10</v>
      </c>
    </row>
    <row r="860">
      <c r="A860" t="n">
        <v>3</v>
      </c>
      <c r="B860" t="n">
        <v>150</v>
      </c>
      <c r="C860" t="inlineStr">
        <is>
          <t xml:space="preserve">CONCLUIDO	</t>
        </is>
      </c>
      <c r="D860" t="n">
        <v>1.0072</v>
      </c>
      <c r="E860" t="n">
        <v>99.29000000000001</v>
      </c>
      <c r="F860" t="n">
        <v>67.73</v>
      </c>
      <c r="G860" t="n">
        <v>7.91</v>
      </c>
      <c r="H860" t="n">
        <v>0.1</v>
      </c>
      <c r="I860" t="n">
        <v>514</v>
      </c>
      <c r="J860" t="n">
        <v>298.22</v>
      </c>
      <c r="K860" t="n">
        <v>61.82</v>
      </c>
      <c r="L860" t="n">
        <v>1.75</v>
      </c>
      <c r="M860" t="n">
        <v>512</v>
      </c>
      <c r="N860" t="n">
        <v>84.65000000000001</v>
      </c>
      <c r="O860" t="n">
        <v>37014.39</v>
      </c>
      <c r="P860" t="n">
        <v>1246.36</v>
      </c>
      <c r="Q860" t="n">
        <v>1369.19</v>
      </c>
      <c r="R860" t="n">
        <v>599.64</v>
      </c>
      <c r="S860" t="n">
        <v>104.26</v>
      </c>
      <c r="T860" t="n">
        <v>244304.66</v>
      </c>
      <c r="U860" t="n">
        <v>0.17</v>
      </c>
      <c r="V860" t="n">
        <v>0.71</v>
      </c>
      <c r="W860" t="n">
        <v>21.49</v>
      </c>
      <c r="X860" t="n">
        <v>15.11</v>
      </c>
      <c r="Y860" t="n">
        <v>1</v>
      </c>
      <c r="Z860" t="n">
        <v>10</v>
      </c>
    </row>
    <row r="861">
      <c r="A861" t="n">
        <v>4</v>
      </c>
      <c r="B861" t="n">
        <v>150</v>
      </c>
      <c r="C861" t="inlineStr">
        <is>
          <t xml:space="preserve">CONCLUIDO	</t>
        </is>
      </c>
      <c r="D861" t="n">
        <v>1.0816</v>
      </c>
      <c r="E861" t="n">
        <v>92.45</v>
      </c>
      <c r="F861" t="n">
        <v>65.34</v>
      </c>
      <c r="G861" t="n">
        <v>9.029999999999999</v>
      </c>
      <c r="H861" t="n">
        <v>0.12</v>
      </c>
      <c r="I861" t="n">
        <v>434</v>
      </c>
      <c r="J861" t="n">
        <v>298.74</v>
      </c>
      <c r="K861" t="n">
        <v>61.82</v>
      </c>
      <c r="L861" t="n">
        <v>2</v>
      </c>
      <c r="M861" t="n">
        <v>432</v>
      </c>
      <c r="N861" t="n">
        <v>84.92</v>
      </c>
      <c r="O861" t="n">
        <v>37078.91</v>
      </c>
      <c r="P861" t="n">
        <v>1202.55</v>
      </c>
      <c r="Q861" t="n">
        <v>1368.94</v>
      </c>
      <c r="R861" t="n">
        <v>521.36</v>
      </c>
      <c r="S861" t="n">
        <v>104.26</v>
      </c>
      <c r="T861" t="n">
        <v>205566.84</v>
      </c>
      <c r="U861" t="n">
        <v>0.2</v>
      </c>
      <c r="V861" t="n">
        <v>0.73</v>
      </c>
      <c r="W861" t="n">
        <v>21.37</v>
      </c>
      <c r="X861" t="n">
        <v>12.72</v>
      </c>
      <c r="Y861" t="n">
        <v>1</v>
      </c>
      <c r="Z861" t="n">
        <v>10</v>
      </c>
    </row>
    <row r="862">
      <c r="A862" t="n">
        <v>5</v>
      </c>
      <c r="B862" t="n">
        <v>150</v>
      </c>
      <c r="C862" t="inlineStr">
        <is>
          <t xml:space="preserve">CONCLUIDO	</t>
        </is>
      </c>
      <c r="D862" t="n">
        <v>1.1449</v>
      </c>
      <c r="E862" t="n">
        <v>87.34999999999999</v>
      </c>
      <c r="F862" t="n">
        <v>63.52</v>
      </c>
      <c r="G862" t="n">
        <v>10.16</v>
      </c>
      <c r="H862" t="n">
        <v>0.13</v>
      </c>
      <c r="I862" t="n">
        <v>375</v>
      </c>
      <c r="J862" t="n">
        <v>299.26</v>
      </c>
      <c r="K862" t="n">
        <v>61.82</v>
      </c>
      <c r="L862" t="n">
        <v>2.25</v>
      </c>
      <c r="M862" t="n">
        <v>373</v>
      </c>
      <c r="N862" t="n">
        <v>85.19</v>
      </c>
      <c r="O862" t="n">
        <v>37143.54</v>
      </c>
      <c r="P862" t="n">
        <v>1168.99</v>
      </c>
      <c r="Q862" t="n">
        <v>1369.02</v>
      </c>
      <c r="R862" t="n">
        <v>462.69</v>
      </c>
      <c r="S862" t="n">
        <v>104.26</v>
      </c>
      <c r="T862" t="n">
        <v>176525.96</v>
      </c>
      <c r="U862" t="n">
        <v>0.23</v>
      </c>
      <c r="V862" t="n">
        <v>0.76</v>
      </c>
      <c r="W862" t="n">
        <v>21.25</v>
      </c>
      <c r="X862" t="n">
        <v>10.91</v>
      </c>
      <c r="Y862" t="n">
        <v>1</v>
      </c>
      <c r="Z862" t="n">
        <v>10</v>
      </c>
    </row>
    <row r="863">
      <c r="A863" t="n">
        <v>6</v>
      </c>
      <c r="B863" t="n">
        <v>150</v>
      </c>
      <c r="C863" t="inlineStr">
        <is>
          <t xml:space="preserve">CONCLUIDO	</t>
        </is>
      </c>
      <c r="D863" t="n">
        <v>1.1972</v>
      </c>
      <c r="E863" t="n">
        <v>83.53</v>
      </c>
      <c r="F863" t="n">
        <v>62.2</v>
      </c>
      <c r="G863" t="n">
        <v>11.31</v>
      </c>
      <c r="H863" t="n">
        <v>0.15</v>
      </c>
      <c r="I863" t="n">
        <v>330</v>
      </c>
      <c r="J863" t="n">
        <v>299.79</v>
      </c>
      <c r="K863" t="n">
        <v>61.82</v>
      </c>
      <c r="L863" t="n">
        <v>2.5</v>
      </c>
      <c r="M863" t="n">
        <v>328</v>
      </c>
      <c r="N863" t="n">
        <v>85.47</v>
      </c>
      <c r="O863" t="n">
        <v>37208.42</v>
      </c>
      <c r="P863" t="n">
        <v>1144.69</v>
      </c>
      <c r="Q863" t="n">
        <v>1368.58</v>
      </c>
      <c r="R863" t="n">
        <v>418.69</v>
      </c>
      <c r="S863" t="n">
        <v>104.26</v>
      </c>
      <c r="T863" t="n">
        <v>154753.64</v>
      </c>
      <c r="U863" t="n">
        <v>0.25</v>
      </c>
      <c r="V863" t="n">
        <v>0.77</v>
      </c>
      <c r="W863" t="n">
        <v>21.2</v>
      </c>
      <c r="X863" t="n">
        <v>9.59</v>
      </c>
      <c r="Y863" t="n">
        <v>1</v>
      </c>
      <c r="Z863" t="n">
        <v>10</v>
      </c>
    </row>
    <row r="864">
      <c r="A864" t="n">
        <v>7</v>
      </c>
      <c r="B864" t="n">
        <v>150</v>
      </c>
      <c r="C864" t="inlineStr">
        <is>
          <t xml:space="preserve">CONCLUIDO	</t>
        </is>
      </c>
      <c r="D864" t="n">
        <v>1.2419</v>
      </c>
      <c r="E864" t="n">
        <v>80.52</v>
      </c>
      <c r="F864" t="n">
        <v>61.14</v>
      </c>
      <c r="G864" t="n">
        <v>12.43</v>
      </c>
      <c r="H864" t="n">
        <v>0.16</v>
      </c>
      <c r="I864" t="n">
        <v>295</v>
      </c>
      <c r="J864" t="n">
        <v>300.32</v>
      </c>
      <c r="K864" t="n">
        <v>61.82</v>
      </c>
      <c r="L864" t="n">
        <v>2.75</v>
      </c>
      <c r="M864" t="n">
        <v>293</v>
      </c>
      <c r="N864" t="n">
        <v>85.73999999999999</v>
      </c>
      <c r="O864" t="n">
        <v>37273.29</v>
      </c>
      <c r="P864" t="n">
        <v>1125.07</v>
      </c>
      <c r="Q864" t="n">
        <v>1368.51</v>
      </c>
      <c r="R864" t="n">
        <v>384.61</v>
      </c>
      <c r="S864" t="n">
        <v>104.26</v>
      </c>
      <c r="T864" t="n">
        <v>137886.43</v>
      </c>
      <c r="U864" t="n">
        <v>0.27</v>
      </c>
      <c r="V864" t="n">
        <v>0.78</v>
      </c>
      <c r="W864" t="n">
        <v>21.12</v>
      </c>
      <c r="X864" t="n">
        <v>8.529999999999999</v>
      </c>
      <c r="Y864" t="n">
        <v>1</v>
      </c>
      <c r="Z864" t="n">
        <v>10</v>
      </c>
    </row>
    <row r="865">
      <c r="A865" t="n">
        <v>8</v>
      </c>
      <c r="B865" t="n">
        <v>150</v>
      </c>
      <c r="C865" t="inlineStr">
        <is>
          <t xml:space="preserve">CONCLUIDO	</t>
        </is>
      </c>
      <c r="D865" t="n">
        <v>1.2792</v>
      </c>
      <c r="E865" t="n">
        <v>78.17</v>
      </c>
      <c r="F865" t="n">
        <v>60.34</v>
      </c>
      <c r="G865" t="n">
        <v>13.56</v>
      </c>
      <c r="H865" t="n">
        <v>0.18</v>
      </c>
      <c r="I865" t="n">
        <v>267</v>
      </c>
      <c r="J865" t="n">
        <v>300.84</v>
      </c>
      <c r="K865" t="n">
        <v>61.82</v>
      </c>
      <c r="L865" t="n">
        <v>3</v>
      </c>
      <c r="M865" t="n">
        <v>265</v>
      </c>
      <c r="N865" t="n">
        <v>86.02</v>
      </c>
      <c r="O865" t="n">
        <v>37338.27</v>
      </c>
      <c r="P865" t="n">
        <v>1110.43</v>
      </c>
      <c r="Q865" t="n">
        <v>1368.24</v>
      </c>
      <c r="R865" t="n">
        <v>358.77</v>
      </c>
      <c r="S865" t="n">
        <v>104.26</v>
      </c>
      <c r="T865" t="n">
        <v>125104.04</v>
      </c>
      <c r="U865" t="n">
        <v>0.29</v>
      </c>
      <c r="V865" t="n">
        <v>0.79</v>
      </c>
      <c r="W865" t="n">
        <v>21.09</v>
      </c>
      <c r="X865" t="n">
        <v>7.74</v>
      </c>
      <c r="Y865" t="n">
        <v>1</v>
      </c>
      <c r="Z865" t="n">
        <v>10</v>
      </c>
    </row>
    <row r="866">
      <c r="A866" t="n">
        <v>9</v>
      </c>
      <c r="B866" t="n">
        <v>150</v>
      </c>
      <c r="C866" t="inlineStr">
        <is>
          <t xml:space="preserve">CONCLUIDO	</t>
        </is>
      </c>
      <c r="D866" t="n">
        <v>1.312</v>
      </c>
      <c r="E866" t="n">
        <v>76.22</v>
      </c>
      <c r="F866" t="n">
        <v>59.66</v>
      </c>
      <c r="G866" t="n">
        <v>14.67</v>
      </c>
      <c r="H866" t="n">
        <v>0.19</v>
      </c>
      <c r="I866" t="n">
        <v>244</v>
      </c>
      <c r="J866" t="n">
        <v>301.37</v>
      </c>
      <c r="K866" t="n">
        <v>61.82</v>
      </c>
      <c r="L866" t="n">
        <v>3.25</v>
      </c>
      <c r="M866" t="n">
        <v>242</v>
      </c>
      <c r="N866" t="n">
        <v>86.3</v>
      </c>
      <c r="O866" t="n">
        <v>37403.38</v>
      </c>
      <c r="P866" t="n">
        <v>1097.76</v>
      </c>
      <c r="Q866" t="n">
        <v>1368.44</v>
      </c>
      <c r="R866" t="n">
        <v>337.25</v>
      </c>
      <c r="S866" t="n">
        <v>104.26</v>
      </c>
      <c r="T866" t="n">
        <v>114463.59</v>
      </c>
      <c r="U866" t="n">
        <v>0.31</v>
      </c>
      <c r="V866" t="n">
        <v>0.8</v>
      </c>
      <c r="W866" t="n">
        <v>21.03</v>
      </c>
      <c r="X866" t="n">
        <v>7.06</v>
      </c>
      <c r="Y866" t="n">
        <v>1</v>
      </c>
      <c r="Z866" t="n">
        <v>10</v>
      </c>
    </row>
    <row r="867">
      <c r="A867" t="n">
        <v>10</v>
      </c>
      <c r="B867" t="n">
        <v>150</v>
      </c>
      <c r="C867" t="inlineStr">
        <is>
          <t xml:space="preserve">CONCLUIDO	</t>
        </is>
      </c>
      <c r="D867" t="n">
        <v>1.3422</v>
      </c>
      <c r="E867" t="n">
        <v>74.5</v>
      </c>
      <c r="F867" t="n">
        <v>59.06</v>
      </c>
      <c r="G867" t="n">
        <v>15.82</v>
      </c>
      <c r="H867" t="n">
        <v>0.21</v>
      </c>
      <c r="I867" t="n">
        <v>224</v>
      </c>
      <c r="J867" t="n">
        <v>301.9</v>
      </c>
      <c r="K867" t="n">
        <v>61.82</v>
      </c>
      <c r="L867" t="n">
        <v>3.5</v>
      </c>
      <c r="M867" t="n">
        <v>222</v>
      </c>
      <c r="N867" t="n">
        <v>86.58</v>
      </c>
      <c r="O867" t="n">
        <v>37468.6</v>
      </c>
      <c r="P867" t="n">
        <v>1086.61</v>
      </c>
      <c r="Q867" t="n">
        <v>1368.11</v>
      </c>
      <c r="R867" t="n">
        <v>316.71</v>
      </c>
      <c r="S867" t="n">
        <v>104.26</v>
      </c>
      <c r="T867" t="n">
        <v>104289.68</v>
      </c>
      <c r="U867" t="n">
        <v>0.33</v>
      </c>
      <c r="V867" t="n">
        <v>0.8100000000000001</v>
      </c>
      <c r="W867" t="n">
        <v>21.02</v>
      </c>
      <c r="X867" t="n">
        <v>6.46</v>
      </c>
      <c r="Y867" t="n">
        <v>1</v>
      </c>
      <c r="Z867" t="n">
        <v>10</v>
      </c>
    </row>
    <row r="868">
      <c r="A868" t="n">
        <v>11</v>
      </c>
      <c r="B868" t="n">
        <v>150</v>
      </c>
      <c r="C868" t="inlineStr">
        <is>
          <t xml:space="preserve">CONCLUIDO	</t>
        </is>
      </c>
      <c r="D868" t="n">
        <v>1.3669</v>
      </c>
      <c r="E868" t="n">
        <v>73.16</v>
      </c>
      <c r="F868" t="n">
        <v>58.6</v>
      </c>
      <c r="G868" t="n">
        <v>16.9</v>
      </c>
      <c r="H868" t="n">
        <v>0.22</v>
      </c>
      <c r="I868" t="n">
        <v>208</v>
      </c>
      <c r="J868" t="n">
        <v>302.43</v>
      </c>
      <c r="K868" t="n">
        <v>61.82</v>
      </c>
      <c r="L868" t="n">
        <v>3.75</v>
      </c>
      <c r="M868" t="n">
        <v>206</v>
      </c>
      <c r="N868" t="n">
        <v>86.86</v>
      </c>
      <c r="O868" t="n">
        <v>37533.94</v>
      </c>
      <c r="P868" t="n">
        <v>1077.97</v>
      </c>
      <c r="Q868" t="n">
        <v>1368.14</v>
      </c>
      <c r="R868" t="n">
        <v>302.48</v>
      </c>
      <c r="S868" t="n">
        <v>104.26</v>
      </c>
      <c r="T868" t="n">
        <v>97254.02</v>
      </c>
      <c r="U868" t="n">
        <v>0.34</v>
      </c>
      <c r="V868" t="n">
        <v>0.82</v>
      </c>
      <c r="W868" t="n">
        <v>20.98</v>
      </c>
      <c r="X868" t="n">
        <v>6.01</v>
      </c>
      <c r="Y868" t="n">
        <v>1</v>
      </c>
      <c r="Z868" t="n">
        <v>10</v>
      </c>
    </row>
    <row r="869">
      <c r="A869" t="n">
        <v>12</v>
      </c>
      <c r="B869" t="n">
        <v>150</v>
      </c>
      <c r="C869" t="inlineStr">
        <is>
          <t xml:space="preserve">CONCLUIDO	</t>
        </is>
      </c>
      <c r="D869" t="n">
        <v>1.3912</v>
      </c>
      <c r="E869" t="n">
        <v>71.88</v>
      </c>
      <c r="F869" t="n">
        <v>58.16</v>
      </c>
      <c r="G869" t="n">
        <v>18.08</v>
      </c>
      <c r="H869" t="n">
        <v>0.24</v>
      </c>
      <c r="I869" t="n">
        <v>193</v>
      </c>
      <c r="J869" t="n">
        <v>302.96</v>
      </c>
      <c r="K869" t="n">
        <v>61.82</v>
      </c>
      <c r="L869" t="n">
        <v>4</v>
      </c>
      <c r="M869" t="n">
        <v>191</v>
      </c>
      <c r="N869" t="n">
        <v>87.14</v>
      </c>
      <c r="O869" t="n">
        <v>37599.4</v>
      </c>
      <c r="P869" t="n">
        <v>1069.75</v>
      </c>
      <c r="Q869" t="n">
        <v>1367.98</v>
      </c>
      <c r="R869" t="n">
        <v>287.6</v>
      </c>
      <c r="S869" t="n">
        <v>104.26</v>
      </c>
      <c r="T869" t="n">
        <v>89892.10000000001</v>
      </c>
      <c r="U869" t="n">
        <v>0.36</v>
      </c>
      <c r="V869" t="n">
        <v>0.82</v>
      </c>
      <c r="W869" t="n">
        <v>20.97</v>
      </c>
      <c r="X869" t="n">
        <v>5.57</v>
      </c>
      <c r="Y869" t="n">
        <v>1</v>
      </c>
      <c r="Z869" t="n">
        <v>10</v>
      </c>
    </row>
    <row r="870">
      <c r="A870" t="n">
        <v>13</v>
      </c>
      <c r="B870" t="n">
        <v>150</v>
      </c>
      <c r="C870" t="inlineStr">
        <is>
          <t xml:space="preserve">CONCLUIDO	</t>
        </is>
      </c>
      <c r="D870" t="n">
        <v>1.4114</v>
      </c>
      <c r="E870" t="n">
        <v>70.84999999999999</v>
      </c>
      <c r="F870" t="n">
        <v>57.8</v>
      </c>
      <c r="G870" t="n">
        <v>19.16</v>
      </c>
      <c r="H870" t="n">
        <v>0.25</v>
      </c>
      <c r="I870" t="n">
        <v>181</v>
      </c>
      <c r="J870" t="n">
        <v>303.49</v>
      </c>
      <c r="K870" t="n">
        <v>61.82</v>
      </c>
      <c r="L870" t="n">
        <v>4.25</v>
      </c>
      <c r="M870" t="n">
        <v>179</v>
      </c>
      <c r="N870" t="n">
        <v>87.42</v>
      </c>
      <c r="O870" t="n">
        <v>37664.98</v>
      </c>
      <c r="P870" t="n">
        <v>1062.95</v>
      </c>
      <c r="Q870" t="n">
        <v>1368.12</v>
      </c>
      <c r="R870" t="n">
        <v>275.7</v>
      </c>
      <c r="S870" t="n">
        <v>104.26</v>
      </c>
      <c r="T870" t="n">
        <v>84001.56</v>
      </c>
      <c r="U870" t="n">
        <v>0.38</v>
      </c>
      <c r="V870" t="n">
        <v>0.83</v>
      </c>
      <c r="W870" t="n">
        <v>20.95</v>
      </c>
      <c r="X870" t="n">
        <v>5.21</v>
      </c>
      <c r="Y870" t="n">
        <v>1</v>
      </c>
      <c r="Z870" t="n">
        <v>10</v>
      </c>
    </row>
    <row r="871">
      <c r="A871" t="n">
        <v>14</v>
      </c>
      <c r="B871" t="n">
        <v>150</v>
      </c>
      <c r="C871" t="inlineStr">
        <is>
          <t xml:space="preserve">CONCLUIDO	</t>
        </is>
      </c>
      <c r="D871" t="n">
        <v>1.4306</v>
      </c>
      <c r="E871" t="n">
        <v>69.90000000000001</v>
      </c>
      <c r="F871" t="n">
        <v>57.46</v>
      </c>
      <c r="G871" t="n">
        <v>20.28</v>
      </c>
      <c r="H871" t="n">
        <v>0.26</v>
      </c>
      <c r="I871" t="n">
        <v>170</v>
      </c>
      <c r="J871" t="n">
        <v>304.03</v>
      </c>
      <c r="K871" t="n">
        <v>61.82</v>
      </c>
      <c r="L871" t="n">
        <v>4.5</v>
      </c>
      <c r="M871" t="n">
        <v>168</v>
      </c>
      <c r="N871" t="n">
        <v>87.7</v>
      </c>
      <c r="O871" t="n">
        <v>37730.68</v>
      </c>
      <c r="P871" t="n">
        <v>1056.46</v>
      </c>
      <c r="Q871" t="n">
        <v>1368.13</v>
      </c>
      <c r="R871" t="n">
        <v>265.09</v>
      </c>
      <c r="S871" t="n">
        <v>104.26</v>
      </c>
      <c r="T871" t="n">
        <v>78748.85000000001</v>
      </c>
      <c r="U871" t="n">
        <v>0.39</v>
      </c>
      <c r="V871" t="n">
        <v>0.83</v>
      </c>
      <c r="W871" t="n">
        <v>20.92</v>
      </c>
      <c r="X871" t="n">
        <v>4.86</v>
      </c>
      <c r="Y871" t="n">
        <v>1</v>
      </c>
      <c r="Z871" t="n">
        <v>10</v>
      </c>
    </row>
    <row r="872">
      <c r="A872" t="n">
        <v>15</v>
      </c>
      <c r="B872" t="n">
        <v>150</v>
      </c>
      <c r="C872" t="inlineStr">
        <is>
          <t xml:space="preserve">CONCLUIDO	</t>
        </is>
      </c>
      <c r="D872" t="n">
        <v>1.4482</v>
      </c>
      <c r="E872" t="n">
        <v>69.05</v>
      </c>
      <c r="F872" t="n">
        <v>57.16</v>
      </c>
      <c r="G872" t="n">
        <v>21.44</v>
      </c>
      <c r="H872" t="n">
        <v>0.28</v>
      </c>
      <c r="I872" t="n">
        <v>160</v>
      </c>
      <c r="J872" t="n">
        <v>304.56</v>
      </c>
      <c r="K872" t="n">
        <v>61.82</v>
      </c>
      <c r="L872" t="n">
        <v>4.75</v>
      </c>
      <c r="M872" t="n">
        <v>158</v>
      </c>
      <c r="N872" t="n">
        <v>87.98999999999999</v>
      </c>
      <c r="O872" t="n">
        <v>37796.51</v>
      </c>
      <c r="P872" t="n">
        <v>1050.93</v>
      </c>
      <c r="Q872" t="n">
        <v>1367.91</v>
      </c>
      <c r="R872" t="n">
        <v>255.7</v>
      </c>
      <c r="S872" t="n">
        <v>104.26</v>
      </c>
      <c r="T872" t="n">
        <v>74104.69</v>
      </c>
      <c r="U872" t="n">
        <v>0.41</v>
      </c>
      <c r="V872" t="n">
        <v>0.84</v>
      </c>
      <c r="W872" t="n">
        <v>20.9</v>
      </c>
      <c r="X872" t="n">
        <v>4.57</v>
      </c>
      <c r="Y872" t="n">
        <v>1</v>
      </c>
      <c r="Z872" t="n">
        <v>10</v>
      </c>
    </row>
    <row r="873">
      <c r="A873" t="n">
        <v>16</v>
      </c>
      <c r="B873" t="n">
        <v>150</v>
      </c>
      <c r="C873" t="inlineStr">
        <is>
          <t xml:space="preserve">CONCLUIDO	</t>
        </is>
      </c>
      <c r="D873" t="n">
        <v>1.4639</v>
      </c>
      <c r="E873" t="n">
        <v>68.31</v>
      </c>
      <c r="F873" t="n">
        <v>56.92</v>
      </c>
      <c r="G873" t="n">
        <v>22.62</v>
      </c>
      <c r="H873" t="n">
        <v>0.29</v>
      </c>
      <c r="I873" t="n">
        <v>151</v>
      </c>
      <c r="J873" t="n">
        <v>305.09</v>
      </c>
      <c r="K873" t="n">
        <v>61.82</v>
      </c>
      <c r="L873" t="n">
        <v>5</v>
      </c>
      <c r="M873" t="n">
        <v>149</v>
      </c>
      <c r="N873" t="n">
        <v>88.27</v>
      </c>
      <c r="O873" t="n">
        <v>37862.45</v>
      </c>
      <c r="P873" t="n">
        <v>1046.28</v>
      </c>
      <c r="Q873" t="n">
        <v>1367.78</v>
      </c>
      <c r="R873" t="n">
        <v>247.4</v>
      </c>
      <c r="S873" t="n">
        <v>104.26</v>
      </c>
      <c r="T873" t="n">
        <v>70000.3</v>
      </c>
      <c r="U873" t="n">
        <v>0.42</v>
      </c>
      <c r="V873" t="n">
        <v>0.84</v>
      </c>
      <c r="W873" t="n">
        <v>20.9</v>
      </c>
      <c r="X873" t="n">
        <v>4.33</v>
      </c>
      <c r="Y873" t="n">
        <v>1</v>
      </c>
      <c r="Z873" t="n">
        <v>10</v>
      </c>
    </row>
    <row r="874">
      <c r="A874" t="n">
        <v>17</v>
      </c>
      <c r="B874" t="n">
        <v>150</v>
      </c>
      <c r="C874" t="inlineStr">
        <is>
          <t xml:space="preserve">CONCLUIDO	</t>
        </is>
      </c>
      <c r="D874" t="n">
        <v>1.4771</v>
      </c>
      <c r="E874" t="n">
        <v>67.7</v>
      </c>
      <c r="F874" t="n">
        <v>56.7</v>
      </c>
      <c r="G874" t="n">
        <v>23.63</v>
      </c>
      <c r="H874" t="n">
        <v>0.31</v>
      </c>
      <c r="I874" t="n">
        <v>144</v>
      </c>
      <c r="J874" t="n">
        <v>305.63</v>
      </c>
      <c r="K874" t="n">
        <v>61.82</v>
      </c>
      <c r="L874" t="n">
        <v>5.25</v>
      </c>
      <c r="M874" t="n">
        <v>142</v>
      </c>
      <c r="N874" t="n">
        <v>88.56</v>
      </c>
      <c r="O874" t="n">
        <v>37928.52</v>
      </c>
      <c r="P874" t="n">
        <v>1042.1</v>
      </c>
      <c r="Q874" t="n">
        <v>1367.77</v>
      </c>
      <c r="R874" t="n">
        <v>240.63</v>
      </c>
      <c r="S874" t="n">
        <v>104.26</v>
      </c>
      <c r="T874" t="n">
        <v>66652.75999999999</v>
      </c>
      <c r="U874" t="n">
        <v>0.43</v>
      </c>
      <c r="V874" t="n">
        <v>0.85</v>
      </c>
      <c r="W874" t="n">
        <v>20.88</v>
      </c>
      <c r="X874" t="n">
        <v>4.12</v>
      </c>
      <c r="Y874" t="n">
        <v>1</v>
      </c>
      <c r="Z874" t="n">
        <v>10</v>
      </c>
    </row>
    <row r="875">
      <c r="A875" t="n">
        <v>18</v>
      </c>
      <c r="B875" t="n">
        <v>150</v>
      </c>
      <c r="C875" t="inlineStr">
        <is>
          <t xml:space="preserve">CONCLUIDO	</t>
        </is>
      </c>
      <c r="D875" t="n">
        <v>1.49</v>
      </c>
      <c r="E875" t="n">
        <v>67.11</v>
      </c>
      <c r="F875" t="n">
        <v>56.51</v>
      </c>
      <c r="G875" t="n">
        <v>24.75</v>
      </c>
      <c r="H875" t="n">
        <v>0.32</v>
      </c>
      <c r="I875" t="n">
        <v>137</v>
      </c>
      <c r="J875" t="n">
        <v>306.17</v>
      </c>
      <c r="K875" t="n">
        <v>61.82</v>
      </c>
      <c r="L875" t="n">
        <v>5.5</v>
      </c>
      <c r="M875" t="n">
        <v>135</v>
      </c>
      <c r="N875" t="n">
        <v>88.84</v>
      </c>
      <c r="O875" t="n">
        <v>37994.72</v>
      </c>
      <c r="P875" t="n">
        <v>1038.32</v>
      </c>
      <c r="Q875" t="n">
        <v>1367.62</v>
      </c>
      <c r="R875" t="n">
        <v>234.03</v>
      </c>
      <c r="S875" t="n">
        <v>104.26</v>
      </c>
      <c r="T875" t="n">
        <v>63387.41</v>
      </c>
      <c r="U875" t="n">
        <v>0.45</v>
      </c>
      <c r="V875" t="n">
        <v>0.85</v>
      </c>
      <c r="W875" t="n">
        <v>20.87</v>
      </c>
      <c r="X875" t="n">
        <v>3.92</v>
      </c>
      <c r="Y875" t="n">
        <v>1</v>
      </c>
      <c r="Z875" t="n">
        <v>10</v>
      </c>
    </row>
    <row r="876">
      <c r="A876" t="n">
        <v>19</v>
      </c>
      <c r="B876" t="n">
        <v>150</v>
      </c>
      <c r="C876" t="inlineStr">
        <is>
          <t xml:space="preserve">CONCLUIDO	</t>
        </is>
      </c>
      <c r="D876" t="n">
        <v>1.5031</v>
      </c>
      <c r="E876" t="n">
        <v>66.53</v>
      </c>
      <c r="F876" t="n">
        <v>56.31</v>
      </c>
      <c r="G876" t="n">
        <v>25.99</v>
      </c>
      <c r="H876" t="n">
        <v>0.33</v>
      </c>
      <c r="I876" t="n">
        <v>130</v>
      </c>
      <c r="J876" t="n">
        <v>306.7</v>
      </c>
      <c r="K876" t="n">
        <v>61.82</v>
      </c>
      <c r="L876" t="n">
        <v>5.75</v>
      </c>
      <c r="M876" t="n">
        <v>128</v>
      </c>
      <c r="N876" t="n">
        <v>89.13</v>
      </c>
      <c r="O876" t="n">
        <v>38061.04</v>
      </c>
      <c r="P876" t="n">
        <v>1034.69</v>
      </c>
      <c r="Q876" t="n">
        <v>1367.59</v>
      </c>
      <c r="R876" t="n">
        <v>227.55</v>
      </c>
      <c r="S876" t="n">
        <v>104.26</v>
      </c>
      <c r="T876" t="n">
        <v>60180.46</v>
      </c>
      <c r="U876" t="n">
        <v>0.46</v>
      </c>
      <c r="V876" t="n">
        <v>0.85</v>
      </c>
      <c r="W876" t="n">
        <v>20.86</v>
      </c>
      <c r="X876" t="n">
        <v>3.73</v>
      </c>
      <c r="Y876" t="n">
        <v>1</v>
      </c>
      <c r="Z876" t="n">
        <v>10</v>
      </c>
    </row>
    <row r="877">
      <c r="A877" t="n">
        <v>20</v>
      </c>
      <c r="B877" t="n">
        <v>150</v>
      </c>
      <c r="C877" t="inlineStr">
        <is>
          <t xml:space="preserve">CONCLUIDO	</t>
        </is>
      </c>
      <c r="D877" t="n">
        <v>1.5129</v>
      </c>
      <c r="E877" t="n">
        <v>66.09999999999999</v>
      </c>
      <c r="F877" t="n">
        <v>56.15</v>
      </c>
      <c r="G877" t="n">
        <v>26.95</v>
      </c>
      <c r="H877" t="n">
        <v>0.35</v>
      </c>
      <c r="I877" t="n">
        <v>125</v>
      </c>
      <c r="J877" t="n">
        <v>307.24</v>
      </c>
      <c r="K877" t="n">
        <v>61.82</v>
      </c>
      <c r="L877" t="n">
        <v>6</v>
      </c>
      <c r="M877" t="n">
        <v>123</v>
      </c>
      <c r="N877" t="n">
        <v>89.42</v>
      </c>
      <c r="O877" t="n">
        <v>38127.48</v>
      </c>
      <c r="P877" t="n">
        <v>1031.61</v>
      </c>
      <c r="Q877" t="n">
        <v>1367.55</v>
      </c>
      <c r="R877" t="n">
        <v>223.11</v>
      </c>
      <c r="S877" t="n">
        <v>104.26</v>
      </c>
      <c r="T877" t="n">
        <v>57986.83</v>
      </c>
      <c r="U877" t="n">
        <v>0.47</v>
      </c>
      <c r="V877" t="n">
        <v>0.85</v>
      </c>
      <c r="W877" t="n">
        <v>20.84</v>
      </c>
      <c r="X877" t="n">
        <v>3.57</v>
      </c>
      <c r="Y877" t="n">
        <v>1</v>
      </c>
      <c r="Z877" t="n">
        <v>10</v>
      </c>
    </row>
    <row r="878">
      <c r="A878" t="n">
        <v>21</v>
      </c>
      <c r="B878" t="n">
        <v>150</v>
      </c>
      <c r="C878" t="inlineStr">
        <is>
          <t xml:space="preserve">CONCLUIDO	</t>
        </is>
      </c>
      <c r="D878" t="n">
        <v>1.525</v>
      </c>
      <c r="E878" t="n">
        <v>65.56999999999999</v>
      </c>
      <c r="F878" t="n">
        <v>55.96</v>
      </c>
      <c r="G878" t="n">
        <v>28.22</v>
      </c>
      <c r="H878" t="n">
        <v>0.36</v>
      </c>
      <c r="I878" t="n">
        <v>119</v>
      </c>
      <c r="J878" t="n">
        <v>307.78</v>
      </c>
      <c r="K878" t="n">
        <v>61.82</v>
      </c>
      <c r="L878" t="n">
        <v>6.25</v>
      </c>
      <c r="M878" t="n">
        <v>117</v>
      </c>
      <c r="N878" t="n">
        <v>89.70999999999999</v>
      </c>
      <c r="O878" t="n">
        <v>38194.05</v>
      </c>
      <c r="P878" t="n">
        <v>1027.84</v>
      </c>
      <c r="Q878" t="n">
        <v>1367.62</v>
      </c>
      <c r="R878" t="n">
        <v>216.43</v>
      </c>
      <c r="S878" t="n">
        <v>104.26</v>
      </c>
      <c r="T878" t="n">
        <v>54678.4</v>
      </c>
      <c r="U878" t="n">
        <v>0.48</v>
      </c>
      <c r="V878" t="n">
        <v>0.86</v>
      </c>
      <c r="W878" t="n">
        <v>20.84</v>
      </c>
      <c r="X878" t="n">
        <v>3.38</v>
      </c>
      <c r="Y878" t="n">
        <v>1</v>
      </c>
      <c r="Z878" t="n">
        <v>10</v>
      </c>
    </row>
    <row r="879">
      <c r="A879" t="n">
        <v>22</v>
      </c>
      <c r="B879" t="n">
        <v>150</v>
      </c>
      <c r="C879" t="inlineStr">
        <is>
          <t xml:space="preserve">CONCLUIDO	</t>
        </is>
      </c>
      <c r="D879" t="n">
        <v>1.5346</v>
      </c>
      <c r="E879" t="n">
        <v>65.16</v>
      </c>
      <c r="F879" t="n">
        <v>55.83</v>
      </c>
      <c r="G879" t="n">
        <v>29.39</v>
      </c>
      <c r="H879" t="n">
        <v>0.38</v>
      </c>
      <c r="I879" t="n">
        <v>114</v>
      </c>
      <c r="J879" t="n">
        <v>308.32</v>
      </c>
      <c r="K879" t="n">
        <v>61.82</v>
      </c>
      <c r="L879" t="n">
        <v>6.5</v>
      </c>
      <c r="M879" t="n">
        <v>112</v>
      </c>
      <c r="N879" t="n">
        <v>90</v>
      </c>
      <c r="O879" t="n">
        <v>38260.74</v>
      </c>
      <c r="P879" t="n">
        <v>1025.22</v>
      </c>
      <c r="Q879" t="n">
        <v>1367.83</v>
      </c>
      <c r="R879" t="n">
        <v>212.26</v>
      </c>
      <c r="S879" t="n">
        <v>104.26</v>
      </c>
      <c r="T879" t="n">
        <v>52615.88</v>
      </c>
      <c r="U879" t="n">
        <v>0.49</v>
      </c>
      <c r="V879" t="n">
        <v>0.86</v>
      </c>
      <c r="W879" t="n">
        <v>20.83</v>
      </c>
      <c r="X879" t="n">
        <v>3.25</v>
      </c>
      <c r="Y879" t="n">
        <v>1</v>
      </c>
      <c r="Z879" t="n">
        <v>10</v>
      </c>
    </row>
    <row r="880">
      <c r="A880" t="n">
        <v>23</v>
      </c>
      <c r="B880" t="n">
        <v>150</v>
      </c>
      <c r="C880" t="inlineStr">
        <is>
          <t xml:space="preserve">CONCLUIDO	</t>
        </is>
      </c>
      <c r="D880" t="n">
        <v>1.5428</v>
      </c>
      <c r="E880" t="n">
        <v>64.81999999999999</v>
      </c>
      <c r="F880" t="n">
        <v>55.71</v>
      </c>
      <c r="G880" t="n">
        <v>30.39</v>
      </c>
      <c r="H880" t="n">
        <v>0.39</v>
      </c>
      <c r="I880" t="n">
        <v>110</v>
      </c>
      <c r="J880" t="n">
        <v>308.86</v>
      </c>
      <c r="K880" t="n">
        <v>61.82</v>
      </c>
      <c r="L880" t="n">
        <v>6.75</v>
      </c>
      <c r="M880" t="n">
        <v>108</v>
      </c>
      <c r="N880" t="n">
        <v>90.29000000000001</v>
      </c>
      <c r="O880" t="n">
        <v>38327.57</v>
      </c>
      <c r="P880" t="n">
        <v>1022.82</v>
      </c>
      <c r="Q880" t="n">
        <v>1367.53</v>
      </c>
      <c r="R880" t="n">
        <v>208.09</v>
      </c>
      <c r="S880" t="n">
        <v>104.26</v>
      </c>
      <c r="T880" t="n">
        <v>50553.18</v>
      </c>
      <c r="U880" t="n">
        <v>0.5</v>
      </c>
      <c r="V880" t="n">
        <v>0.86</v>
      </c>
      <c r="W880" t="n">
        <v>20.83</v>
      </c>
      <c r="X880" t="n">
        <v>3.12</v>
      </c>
      <c r="Y880" t="n">
        <v>1</v>
      </c>
      <c r="Z880" t="n">
        <v>10</v>
      </c>
    </row>
    <row r="881">
      <c r="A881" t="n">
        <v>24</v>
      </c>
      <c r="B881" t="n">
        <v>150</v>
      </c>
      <c r="C881" t="inlineStr">
        <is>
          <t xml:space="preserve">CONCLUIDO	</t>
        </is>
      </c>
      <c r="D881" t="n">
        <v>1.5507</v>
      </c>
      <c r="E881" t="n">
        <v>64.48999999999999</v>
      </c>
      <c r="F881" t="n">
        <v>55.6</v>
      </c>
      <c r="G881" t="n">
        <v>31.47</v>
      </c>
      <c r="H881" t="n">
        <v>0.4</v>
      </c>
      <c r="I881" t="n">
        <v>106</v>
      </c>
      <c r="J881" t="n">
        <v>309.41</v>
      </c>
      <c r="K881" t="n">
        <v>61.82</v>
      </c>
      <c r="L881" t="n">
        <v>7</v>
      </c>
      <c r="M881" t="n">
        <v>104</v>
      </c>
      <c r="N881" t="n">
        <v>90.59</v>
      </c>
      <c r="O881" t="n">
        <v>38394.52</v>
      </c>
      <c r="P881" t="n">
        <v>1020.7</v>
      </c>
      <c r="Q881" t="n">
        <v>1367.63</v>
      </c>
      <c r="R881" t="n">
        <v>204.62</v>
      </c>
      <c r="S881" t="n">
        <v>104.26</v>
      </c>
      <c r="T881" t="n">
        <v>48836.46</v>
      </c>
      <c r="U881" t="n">
        <v>0.51</v>
      </c>
      <c r="V881" t="n">
        <v>0.86</v>
      </c>
      <c r="W881" t="n">
        <v>20.82</v>
      </c>
      <c r="X881" t="n">
        <v>3.02</v>
      </c>
      <c r="Y881" t="n">
        <v>1</v>
      </c>
      <c r="Z881" t="n">
        <v>10</v>
      </c>
    </row>
    <row r="882">
      <c r="A882" t="n">
        <v>25</v>
      </c>
      <c r="B882" t="n">
        <v>150</v>
      </c>
      <c r="C882" t="inlineStr">
        <is>
          <t xml:space="preserve">CONCLUIDO	</t>
        </is>
      </c>
      <c r="D882" t="n">
        <v>1.5588</v>
      </c>
      <c r="E882" t="n">
        <v>64.15000000000001</v>
      </c>
      <c r="F882" t="n">
        <v>55.49</v>
      </c>
      <c r="G882" t="n">
        <v>32.64</v>
      </c>
      <c r="H882" t="n">
        <v>0.42</v>
      </c>
      <c r="I882" t="n">
        <v>102</v>
      </c>
      <c r="J882" t="n">
        <v>309.95</v>
      </c>
      <c r="K882" t="n">
        <v>61.82</v>
      </c>
      <c r="L882" t="n">
        <v>7.25</v>
      </c>
      <c r="M882" t="n">
        <v>100</v>
      </c>
      <c r="N882" t="n">
        <v>90.88</v>
      </c>
      <c r="O882" t="n">
        <v>38461.6</v>
      </c>
      <c r="P882" t="n">
        <v>1018.42</v>
      </c>
      <c r="Q882" t="n">
        <v>1367.44</v>
      </c>
      <c r="R882" t="n">
        <v>200.83</v>
      </c>
      <c r="S882" t="n">
        <v>104.26</v>
      </c>
      <c r="T882" t="n">
        <v>46963.17</v>
      </c>
      <c r="U882" t="n">
        <v>0.52</v>
      </c>
      <c r="V882" t="n">
        <v>0.86</v>
      </c>
      <c r="W882" t="n">
        <v>20.82</v>
      </c>
      <c r="X882" t="n">
        <v>2.9</v>
      </c>
      <c r="Y882" t="n">
        <v>1</v>
      </c>
      <c r="Z882" t="n">
        <v>10</v>
      </c>
    </row>
    <row r="883">
      <c r="A883" t="n">
        <v>26</v>
      </c>
      <c r="B883" t="n">
        <v>150</v>
      </c>
      <c r="C883" t="inlineStr">
        <is>
          <t xml:space="preserve">CONCLUIDO	</t>
        </is>
      </c>
      <c r="D883" t="n">
        <v>1.5671</v>
      </c>
      <c r="E883" t="n">
        <v>63.81</v>
      </c>
      <c r="F883" t="n">
        <v>55.37</v>
      </c>
      <c r="G883" t="n">
        <v>33.9</v>
      </c>
      <c r="H883" t="n">
        <v>0.43</v>
      </c>
      <c r="I883" t="n">
        <v>98</v>
      </c>
      <c r="J883" t="n">
        <v>310.5</v>
      </c>
      <c r="K883" t="n">
        <v>61.82</v>
      </c>
      <c r="L883" t="n">
        <v>7.5</v>
      </c>
      <c r="M883" t="n">
        <v>96</v>
      </c>
      <c r="N883" t="n">
        <v>91.18000000000001</v>
      </c>
      <c r="O883" t="n">
        <v>38528.81</v>
      </c>
      <c r="P883" t="n">
        <v>1016.09</v>
      </c>
      <c r="Q883" t="n">
        <v>1367.58</v>
      </c>
      <c r="R883" t="n">
        <v>197.14</v>
      </c>
      <c r="S883" t="n">
        <v>104.26</v>
      </c>
      <c r="T883" t="n">
        <v>45135.36</v>
      </c>
      <c r="U883" t="n">
        <v>0.53</v>
      </c>
      <c r="V883" t="n">
        <v>0.87</v>
      </c>
      <c r="W883" t="n">
        <v>20.81</v>
      </c>
      <c r="X883" t="n">
        <v>2.79</v>
      </c>
      <c r="Y883" t="n">
        <v>1</v>
      </c>
      <c r="Z883" t="n">
        <v>10</v>
      </c>
    </row>
    <row r="884">
      <c r="A884" t="n">
        <v>27</v>
      </c>
      <c r="B884" t="n">
        <v>150</v>
      </c>
      <c r="C884" t="inlineStr">
        <is>
          <t xml:space="preserve">CONCLUIDO	</t>
        </is>
      </c>
      <c r="D884" t="n">
        <v>1.5736</v>
      </c>
      <c r="E884" t="n">
        <v>63.55</v>
      </c>
      <c r="F884" t="n">
        <v>55.27</v>
      </c>
      <c r="G884" t="n">
        <v>34.91</v>
      </c>
      <c r="H884" t="n">
        <v>0.44</v>
      </c>
      <c r="I884" t="n">
        <v>95</v>
      </c>
      <c r="J884" t="n">
        <v>311.04</v>
      </c>
      <c r="K884" t="n">
        <v>61.82</v>
      </c>
      <c r="L884" t="n">
        <v>7.75</v>
      </c>
      <c r="M884" t="n">
        <v>93</v>
      </c>
      <c r="N884" t="n">
        <v>91.47</v>
      </c>
      <c r="O884" t="n">
        <v>38596.15</v>
      </c>
      <c r="P884" t="n">
        <v>1014.27</v>
      </c>
      <c r="Q884" t="n">
        <v>1367.52</v>
      </c>
      <c r="R884" t="n">
        <v>193.93</v>
      </c>
      <c r="S884" t="n">
        <v>104.26</v>
      </c>
      <c r="T884" t="n">
        <v>43543.96</v>
      </c>
      <c r="U884" t="n">
        <v>0.54</v>
      </c>
      <c r="V884" t="n">
        <v>0.87</v>
      </c>
      <c r="W884" t="n">
        <v>20.8</v>
      </c>
      <c r="X884" t="n">
        <v>2.69</v>
      </c>
      <c r="Y884" t="n">
        <v>1</v>
      </c>
      <c r="Z884" t="n">
        <v>10</v>
      </c>
    </row>
    <row r="885">
      <c r="A885" t="n">
        <v>28</v>
      </c>
      <c r="B885" t="n">
        <v>150</v>
      </c>
      <c r="C885" t="inlineStr">
        <is>
          <t xml:space="preserve">CONCLUIDO	</t>
        </is>
      </c>
      <c r="D885" t="n">
        <v>1.5793</v>
      </c>
      <c r="E885" t="n">
        <v>63.32</v>
      </c>
      <c r="F885" t="n">
        <v>55.21</v>
      </c>
      <c r="G885" t="n">
        <v>36.01</v>
      </c>
      <c r="H885" t="n">
        <v>0.46</v>
      </c>
      <c r="I885" t="n">
        <v>92</v>
      </c>
      <c r="J885" t="n">
        <v>311.59</v>
      </c>
      <c r="K885" t="n">
        <v>61.82</v>
      </c>
      <c r="L885" t="n">
        <v>8</v>
      </c>
      <c r="M885" t="n">
        <v>90</v>
      </c>
      <c r="N885" t="n">
        <v>91.77</v>
      </c>
      <c r="O885" t="n">
        <v>38663.62</v>
      </c>
      <c r="P885" t="n">
        <v>1012.83</v>
      </c>
      <c r="Q885" t="n">
        <v>1367.73</v>
      </c>
      <c r="R885" t="n">
        <v>192.2</v>
      </c>
      <c r="S885" t="n">
        <v>104.26</v>
      </c>
      <c r="T885" t="n">
        <v>42694.41</v>
      </c>
      <c r="U885" t="n">
        <v>0.54</v>
      </c>
      <c r="V885" t="n">
        <v>0.87</v>
      </c>
      <c r="W885" t="n">
        <v>20.79</v>
      </c>
      <c r="X885" t="n">
        <v>2.62</v>
      </c>
      <c r="Y885" t="n">
        <v>1</v>
      </c>
      <c r="Z885" t="n">
        <v>10</v>
      </c>
    </row>
    <row r="886">
      <c r="A886" t="n">
        <v>29</v>
      </c>
      <c r="B886" t="n">
        <v>150</v>
      </c>
      <c r="C886" t="inlineStr">
        <is>
          <t xml:space="preserve">CONCLUIDO	</t>
        </is>
      </c>
      <c r="D886" t="n">
        <v>1.5859</v>
      </c>
      <c r="E886" t="n">
        <v>63.06</v>
      </c>
      <c r="F886" t="n">
        <v>55.11</v>
      </c>
      <c r="G886" t="n">
        <v>37.16</v>
      </c>
      <c r="H886" t="n">
        <v>0.47</v>
      </c>
      <c r="I886" t="n">
        <v>89</v>
      </c>
      <c r="J886" t="n">
        <v>312.14</v>
      </c>
      <c r="K886" t="n">
        <v>61.82</v>
      </c>
      <c r="L886" t="n">
        <v>8.25</v>
      </c>
      <c r="M886" t="n">
        <v>87</v>
      </c>
      <c r="N886" t="n">
        <v>92.06999999999999</v>
      </c>
      <c r="O886" t="n">
        <v>38731.35</v>
      </c>
      <c r="P886" t="n">
        <v>1010.94</v>
      </c>
      <c r="Q886" t="n">
        <v>1367.52</v>
      </c>
      <c r="R886" t="n">
        <v>189.11</v>
      </c>
      <c r="S886" t="n">
        <v>104.26</v>
      </c>
      <c r="T886" t="n">
        <v>41167.9</v>
      </c>
      <c r="U886" t="n">
        <v>0.55</v>
      </c>
      <c r="V886" t="n">
        <v>0.87</v>
      </c>
      <c r="W886" t="n">
        <v>20.79</v>
      </c>
      <c r="X886" t="n">
        <v>2.53</v>
      </c>
      <c r="Y886" t="n">
        <v>1</v>
      </c>
      <c r="Z886" t="n">
        <v>10</v>
      </c>
    </row>
    <row r="887">
      <c r="A887" t="n">
        <v>30</v>
      </c>
      <c r="B887" t="n">
        <v>150</v>
      </c>
      <c r="C887" t="inlineStr">
        <is>
          <t xml:space="preserve">CONCLUIDO	</t>
        </is>
      </c>
      <c r="D887" t="n">
        <v>1.5923</v>
      </c>
      <c r="E887" t="n">
        <v>62.8</v>
      </c>
      <c r="F887" t="n">
        <v>55.03</v>
      </c>
      <c r="G887" t="n">
        <v>38.39</v>
      </c>
      <c r="H887" t="n">
        <v>0.48</v>
      </c>
      <c r="I887" t="n">
        <v>86</v>
      </c>
      <c r="J887" t="n">
        <v>312.69</v>
      </c>
      <c r="K887" t="n">
        <v>61.82</v>
      </c>
      <c r="L887" t="n">
        <v>8.5</v>
      </c>
      <c r="M887" t="n">
        <v>84</v>
      </c>
      <c r="N887" t="n">
        <v>92.37</v>
      </c>
      <c r="O887" t="n">
        <v>38799.09</v>
      </c>
      <c r="P887" t="n">
        <v>1009.2</v>
      </c>
      <c r="Q887" t="n">
        <v>1367.63</v>
      </c>
      <c r="R887" t="n">
        <v>186.05</v>
      </c>
      <c r="S887" t="n">
        <v>104.26</v>
      </c>
      <c r="T887" t="n">
        <v>39652.25</v>
      </c>
      <c r="U887" t="n">
        <v>0.5600000000000001</v>
      </c>
      <c r="V887" t="n">
        <v>0.87</v>
      </c>
      <c r="W887" t="n">
        <v>20.79</v>
      </c>
      <c r="X887" t="n">
        <v>2.44</v>
      </c>
      <c r="Y887" t="n">
        <v>1</v>
      </c>
      <c r="Z887" t="n">
        <v>10</v>
      </c>
    </row>
    <row r="888">
      <c r="A888" t="n">
        <v>31</v>
      </c>
      <c r="B888" t="n">
        <v>150</v>
      </c>
      <c r="C888" t="inlineStr">
        <is>
          <t xml:space="preserve">CONCLUIDO	</t>
        </is>
      </c>
      <c r="D888" t="n">
        <v>1.5967</v>
      </c>
      <c r="E888" t="n">
        <v>62.63</v>
      </c>
      <c r="F888" t="n">
        <v>54.96</v>
      </c>
      <c r="G888" t="n">
        <v>39.26</v>
      </c>
      <c r="H888" t="n">
        <v>0.5</v>
      </c>
      <c r="I888" t="n">
        <v>84</v>
      </c>
      <c r="J888" t="n">
        <v>313.24</v>
      </c>
      <c r="K888" t="n">
        <v>61.82</v>
      </c>
      <c r="L888" t="n">
        <v>8.75</v>
      </c>
      <c r="M888" t="n">
        <v>82</v>
      </c>
      <c r="N888" t="n">
        <v>92.67</v>
      </c>
      <c r="O888" t="n">
        <v>38866.96</v>
      </c>
      <c r="P888" t="n">
        <v>1008.01</v>
      </c>
      <c r="Q888" t="n">
        <v>1367.5</v>
      </c>
      <c r="R888" t="n">
        <v>184.05</v>
      </c>
      <c r="S888" t="n">
        <v>104.26</v>
      </c>
      <c r="T888" t="n">
        <v>38661.04</v>
      </c>
      <c r="U888" t="n">
        <v>0.57</v>
      </c>
      <c r="V888" t="n">
        <v>0.87</v>
      </c>
      <c r="W888" t="n">
        <v>20.78</v>
      </c>
      <c r="X888" t="n">
        <v>2.38</v>
      </c>
      <c r="Y888" t="n">
        <v>1</v>
      </c>
      <c r="Z888" t="n">
        <v>10</v>
      </c>
    </row>
    <row r="889">
      <c r="A889" t="n">
        <v>32</v>
      </c>
      <c r="B889" t="n">
        <v>150</v>
      </c>
      <c r="C889" t="inlineStr">
        <is>
          <t xml:space="preserve">CONCLUIDO	</t>
        </is>
      </c>
      <c r="D889" t="n">
        <v>1.6007</v>
      </c>
      <c r="E889" t="n">
        <v>62.47</v>
      </c>
      <c r="F889" t="n">
        <v>54.92</v>
      </c>
      <c r="G889" t="n">
        <v>40.19</v>
      </c>
      <c r="H889" t="n">
        <v>0.51</v>
      </c>
      <c r="I889" t="n">
        <v>82</v>
      </c>
      <c r="J889" t="n">
        <v>313.79</v>
      </c>
      <c r="K889" t="n">
        <v>61.82</v>
      </c>
      <c r="L889" t="n">
        <v>9</v>
      </c>
      <c r="M889" t="n">
        <v>80</v>
      </c>
      <c r="N889" t="n">
        <v>92.97</v>
      </c>
      <c r="O889" t="n">
        <v>38934.97</v>
      </c>
      <c r="P889" t="n">
        <v>1006.81</v>
      </c>
      <c r="Q889" t="n">
        <v>1367.59</v>
      </c>
      <c r="R889" t="n">
        <v>182.56</v>
      </c>
      <c r="S889" t="n">
        <v>104.26</v>
      </c>
      <c r="T889" t="n">
        <v>37926.73</v>
      </c>
      <c r="U889" t="n">
        <v>0.57</v>
      </c>
      <c r="V889" t="n">
        <v>0.87</v>
      </c>
      <c r="W889" t="n">
        <v>20.78</v>
      </c>
      <c r="X889" t="n">
        <v>2.34</v>
      </c>
      <c r="Y889" t="n">
        <v>1</v>
      </c>
      <c r="Z889" t="n">
        <v>10</v>
      </c>
    </row>
    <row r="890">
      <c r="A890" t="n">
        <v>33</v>
      </c>
      <c r="B890" t="n">
        <v>150</v>
      </c>
      <c r="C890" t="inlineStr">
        <is>
          <t xml:space="preserve">CONCLUIDO	</t>
        </is>
      </c>
      <c r="D890" t="n">
        <v>1.6079</v>
      </c>
      <c r="E890" t="n">
        <v>62.19</v>
      </c>
      <c r="F890" t="n">
        <v>54.81</v>
      </c>
      <c r="G890" t="n">
        <v>41.63</v>
      </c>
      <c r="H890" t="n">
        <v>0.52</v>
      </c>
      <c r="I890" t="n">
        <v>79</v>
      </c>
      <c r="J890" t="n">
        <v>314.34</v>
      </c>
      <c r="K890" t="n">
        <v>61.82</v>
      </c>
      <c r="L890" t="n">
        <v>9.25</v>
      </c>
      <c r="M890" t="n">
        <v>77</v>
      </c>
      <c r="N890" t="n">
        <v>93.27</v>
      </c>
      <c r="O890" t="n">
        <v>39003.11</v>
      </c>
      <c r="P890" t="n">
        <v>1004.68</v>
      </c>
      <c r="Q890" t="n">
        <v>1367.62</v>
      </c>
      <c r="R890" t="n">
        <v>178.67</v>
      </c>
      <c r="S890" t="n">
        <v>104.26</v>
      </c>
      <c r="T890" t="n">
        <v>35995.37</v>
      </c>
      <c r="U890" t="n">
        <v>0.58</v>
      </c>
      <c r="V890" t="n">
        <v>0.87</v>
      </c>
      <c r="W890" t="n">
        <v>20.78</v>
      </c>
      <c r="X890" t="n">
        <v>2.22</v>
      </c>
      <c r="Y890" t="n">
        <v>1</v>
      </c>
      <c r="Z890" t="n">
        <v>10</v>
      </c>
    </row>
    <row r="891">
      <c r="A891" t="n">
        <v>34</v>
      </c>
      <c r="B891" t="n">
        <v>150</v>
      </c>
      <c r="C891" t="inlineStr">
        <is>
          <t xml:space="preserve">CONCLUIDO	</t>
        </is>
      </c>
      <c r="D891" t="n">
        <v>1.6114</v>
      </c>
      <c r="E891" t="n">
        <v>62.06</v>
      </c>
      <c r="F891" t="n">
        <v>54.78</v>
      </c>
      <c r="G891" t="n">
        <v>42.69</v>
      </c>
      <c r="H891" t="n">
        <v>0.54</v>
      </c>
      <c r="I891" t="n">
        <v>77</v>
      </c>
      <c r="J891" t="n">
        <v>314.9</v>
      </c>
      <c r="K891" t="n">
        <v>61.82</v>
      </c>
      <c r="L891" t="n">
        <v>9.5</v>
      </c>
      <c r="M891" t="n">
        <v>75</v>
      </c>
      <c r="N891" t="n">
        <v>93.56999999999999</v>
      </c>
      <c r="O891" t="n">
        <v>39071.38</v>
      </c>
      <c r="P891" t="n">
        <v>1004.28</v>
      </c>
      <c r="Q891" t="n">
        <v>1367.35</v>
      </c>
      <c r="R891" t="n">
        <v>177.85</v>
      </c>
      <c r="S891" t="n">
        <v>104.26</v>
      </c>
      <c r="T891" t="n">
        <v>35597.48</v>
      </c>
      <c r="U891" t="n">
        <v>0.59</v>
      </c>
      <c r="V891" t="n">
        <v>0.87</v>
      </c>
      <c r="W891" t="n">
        <v>20.78</v>
      </c>
      <c r="X891" t="n">
        <v>2.2</v>
      </c>
      <c r="Y891" t="n">
        <v>1</v>
      </c>
      <c r="Z891" t="n">
        <v>10</v>
      </c>
    </row>
    <row r="892">
      <c r="A892" t="n">
        <v>35</v>
      </c>
      <c r="B892" t="n">
        <v>150</v>
      </c>
      <c r="C892" t="inlineStr">
        <is>
          <t xml:space="preserve">CONCLUIDO	</t>
        </is>
      </c>
      <c r="D892" t="n">
        <v>1.6163</v>
      </c>
      <c r="E892" t="n">
        <v>61.87</v>
      </c>
      <c r="F892" t="n">
        <v>54.7</v>
      </c>
      <c r="G892" t="n">
        <v>43.76</v>
      </c>
      <c r="H892" t="n">
        <v>0.55</v>
      </c>
      <c r="I892" t="n">
        <v>75</v>
      </c>
      <c r="J892" t="n">
        <v>315.45</v>
      </c>
      <c r="K892" t="n">
        <v>61.82</v>
      </c>
      <c r="L892" t="n">
        <v>9.75</v>
      </c>
      <c r="M892" t="n">
        <v>73</v>
      </c>
      <c r="N892" t="n">
        <v>93.88</v>
      </c>
      <c r="O892" t="n">
        <v>39139.8</v>
      </c>
      <c r="P892" t="n">
        <v>1002.4</v>
      </c>
      <c r="Q892" t="n">
        <v>1367.45</v>
      </c>
      <c r="R892" t="n">
        <v>175.67</v>
      </c>
      <c r="S892" t="n">
        <v>104.26</v>
      </c>
      <c r="T892" t="n">
        <v>34518.36</v>
      </c>
      <c r="U892" t="n">
        <v>0.59</v>
      </c>
      <c r="V892" t="n">
        <v>0.88</v>
      </c>
      <c r="W892" t="n">
        <v>20.76</v>
      </c>
      <c r="X892" t="n">
        <v>2.12</v>
      </c>
      <c r="Y892" t="n">
        <v>1</v>
      </c>
      <c r="Z892" t="n">
        <v>10</v>
      </c>
    </row>
    <row r="893">
      <c r="A893" t="n">
        <v>36</v>
      </c>
      <c r="B893" t="n">
        <v>150</v>
      </c>
      <c r="C893" t="inlineStr">
        <is>
          <t xml:space="preserve">CONCLUIDO	</t>
        </is>
      </c>
      <c r="D893" t="n">
        <v>1.6211</v>
      </c>
      <c r="E893" t="n">
        <v>61.69</v>
      </c>
      <c r="F893" t="n">
        <v>54.63</v>
      </c>
      <c r="G893" t="n">
        <v>44.9</v>
      </c>
      <c r="H893" t="n">
        <v>0.5600000000000001</v>
      </c>
      <c r="I893" t="n">
        <v>73</v>
      </c>
      <c r="J893" t="n">
        <v>316.01</v>
      </c>
      <c r="K893" t="n">
        <v>61.82</v>
      </c>
      <c r="L893" t="n">
        <v>10</v>
      </c>
      <c r="M893" t="n">
        <v>71</v>
      </c>
      <c r="N893" t="n">
        <v>94.18000000000001</v>
      </c>
      <c r="O893" t="n">
        <v>39208.35</v>
      </c>
      <c r="P893" t="n">
        <v>1001.22</v>
      </c>
      <c r="Q893" t="n">
        <v>1367.44</v>
      </c>
      <c r="R893" t="n">
        <v>173.26</v>
      </c>
      <c r="S893" t="n">
        <v>104.26</v>
      </c>
      <c r="T893" t="n">
        <v>33322.09</v>
      </c>
      <c r="U893" t="n">
        <v>0.6</v>
      </c>
      <c r="V893" t="n">
        <v>0.88</v>
      </c>
      <c r="W893" t="n">
        <v>20.76</v>
      </c>
      <c r="X893" t="n">
        <v>2.05</v>
      </c>
      <c r="Y893" t="n">
        <v>1</v>
      </c>
      <c r="Z893" t="n">
        <v>10</v>
      </c>
    </row>
    <row r="894">
      <c r="A894" t="n">
        <v>37</v>
      </c>
      <c r="B894" t="n">
        <v>150</v>
      </c>
      <c r="C894" t="inlineStr">
        <is>
          <t xml:space="preserve">CONCLUIDO	</t>
        </is>
      </c>
      <c r="D894" t="n">
        <v>1.6249</v>
      </c>
      <c r="E894" t="n">
        <v>61.54</v>
      </c>
      <c r="F894" t="n">
        <v>54.6</v>
      </c>
      <c r="G894" t="n">
        <v>46.14</v>
      </c>
      <c r="H894" t="n">
        <v>0.58</v>
      </c>
      <c r="I894" t="n">
        <v>71</v>
      </c>
      <c r="J894" t="n">
        <v>316.56</v>
      </c>
      <c r="K894" t="n">
        <v>61.82</v>
      </c>
      <c r="L894" t="n">
        <v>10.25</v>
      </c>
      <c r="M894" t="n">
        <v>69</v>
      </c>
      <c r="N894" t="n">
        <v>94.48999999999999</v>
      </c>
      <c r="O894" t="n">
        <v>39277.04</v>
      </c>
      <c r="P894" t="n">
        <v>1000.24</v>
      </c>
      <c r="Q894" t="n">
        <v>1367.39</v>
      </c>
      <c r="R894" t="n">
        <v>172.18</v>
      </c>
      <c r="S894" t="n">
        <v>104.26</v>
      </c>
      <c r="T894" t="n">
        <v>32791.37</v>
      </c>
      <c r="U894" t="n">
        <v>0.61</v>
      </c>
      <c r="V894" t="n">
        <v>0.88</v>
      </c>
      <c r="W894" t="n">
        <v>20.76</v>
      </c>
      <c r="X894" t="n">
        <v>2.02</v>
      </c>
      <c r="Y894" t="n">
        <v>1</v>
      </c>
      <c r="Z894" t="n">
        <v>10</v>
      </c>
    </row>
    <row r="895">
      <c r="A895" t="n">
        <v>38</v>
      </c>
      <c r="B895" t="n">
        <v>150</v>
      </c>
      <c r="C895" t="inlineStr">
        <is>
          <t xml:space="preserve">CONCLUIDO	</t>
        </is>
      </c>
      <c r="D895" t="n">
        <v>1.6268</v>
      </c>
      <c r="E895" t="n">
        <v>61.47</v>
      </c>
      <c r="F895" t="n">
        <v>54.58</v>
      </c>
      <c r="G895" t="n">
        <v>46.79</v>
      </c>
      <c r="H895" t="n">
        <v>0.59</v>
      </c>
      <c r="I895" t="n">
        <v>70</v>
      </c>
      <c r="J895" t="n">
        <v>317.12</v>
      </c>
      <c r="K895" t="n">
        <v>61.82</v>
      </c>
      <c r="L895" t="n">
        <v>10.5</v>
      </c>
      <c r="M895" t="n">
        <v>68</v>
      </c>
      <c r="N895" t="n">
        <v>94.8</v>
      </c>
      <c r="O895" t="n">
        <v>39345.87</v>
      </c>
      <c r="P895" t="n">
        <v>1000.06</v>
      </c>
      <c r="Q895" t="n">
        <v>1367.47</v>
      </c>
      <c r="R895" t="n">
        <v>171.28</v>
      </c>
      <c r="S895" t="n">
        <v>104.26</v>
      </c>
      <c r="T895" t="n">
        <v>32344.44</v>
      </c>
      <c r="U895" t="n">
        <v>0.61</v>
      </c>
      <c r="V895" t="n">
        <v>0.88</v>
      </c>
      <c r="W895" t="n">
        <v>20.77</v>
      </c>
      <c r="X895" t="n">
        <v>2</v>
      </c>
      <c r="Y895" t="n">
        <v>1</v>
      </c>
      <c r="Z895" t="n">
        <v>10</v>
      </c>
    </row>
    <row r="896">
      <c r="A896" t="n">
        <v>39</v>
      </c>
      <c r="B896" t="n">
        <v>150</v>
      </c>
      <c r="C896" t="inlineStr">
        <is>
          <t xml:space="preserve">CONCLUIDO	</t>
        </is>
      </c>
      <c r="D896" t="n">
        <v>1.6318</v>
      </c>
      <c r="E896" t="n">
        <v>61.28</v>
      </c>
      <c r="F896" t="n">
        <v>54.51</v>
      </c>
      <c r="G896" t="n">
        <v>48.09</v>
      </c>
      <c r="H896" t="n">
        <v>0.6</v>
      </c>
      <c r="I896" t="n">
        <v>68</v>
      </c>
      <c r="J896" t="n">
        <v>317.68</v>
      </c>
      <c r="K896" t="n">
        <v>61.82</v>
      </c>
      <c r="L896" t="n">
        <v>10.75</v>
      </c>
      <c r="M896" t="n">
        <v>66</v>
      </c>
      <c r="N896" t="n">
        <v>95.11</v>
      </c>
      <c r="O896" t="n">
        <v>39414.84</v>
      </c>
      <c r="P896" t="n">
        <v>998.1799999999999</v>
      </c>
      <c r="Q896" t="n">
        <v>1367.35</v>
      </c>
      <c r="R896" t="n">
        <v>168.89</v>
      </c>
      <c r="S896" t="n">
        <v>104.26</v>
      </c>
      <c r="T896" t="n">
        <v>31160.24</v>
      </c>
      <c r="U896" t="n">
        <v>0.62</v>
      </c>
      <c r="V896" t="n">
        <v>0.88</v>
      </c>
      <c r="W896" t="n">
        <v>20.76</v>
      </c>
      <c r="X896" t="n">
        <v>1.92</v>
      </c>
      <c r="Y896" t="n">
        <v>1</v>
      </c>
      <c r="Z896" t="n">
        <v>10</v>
      </c>
    </row>
    <row r="897">
      <c r="A897" t="n">
        <v>40</v>
      </c>
      <c r="B897" t="n">
        <v>150</v>
      </c>
      <c r="C897" t="inlineStr">
        <is>
          <t xml:space="preserve">CONCLUIDO	</t>
        </is>
      </c>
      <c r="D897" t="n">
        <v>1.636</v>
      </c>
      <c r="E897" t="n">
        <v>61.13</v>
      </c>
      <c r="F897" t="n">
        <v>54.46</v>
      </c>
      <c r="G897" t="n">
        <v>49.51</v>
      </c>
      <c r="H897" t="n">
        <v>0.62</v>
      </c>
      <c r="I897" t="n">
        <v>66</v>
      </c>
      <c r="J897" t="n">
        <v>318.24</v>
      </c>
      <c r="K897" t="n">
        <v>61.82</v>
      </c>
      <c r="L897" t="n">
        <v>11</v>
      </c>
      <c r="M897" t="n">
        <v>64</v>
      </c>
      <c r="N897" t="n">
        <v>95.42</v>
      </c>
      <c r="O897" t="n">
        <v>39483.95</v>
      </c>
      <c r="P897" t="n">
        <v>997.33</v>
      </c>
      <c r="Q897" t="n">
        <v>1367.47</v>
      </c>
      <c r="R897" t="n">
        <v>167.65</v>
      </c>
      <c r="S897" t="n">
        <v>104.26</v>
      </c>
      <c r="T897" t="n">
        <v>30549.29</v>
      </c>
      <c r="U897" t="n">
        <v>0.62</v>
      </c>
      <c r="V897" t="n">
        <v>0.88</v>
      </c>
      <c r="W897" t="n">
        <v>20.76</v>
      </c>
      <c r="X897" t="n">
        <v>1.88</v>
      </c>
      <c r="Y897" t="n">
        <v>1</v>
      </c>
      <c r="Z897" t="n">
        <v>10</v>
      </c>
    </row>
    <row r="898">
      <c r="A898" t="n">
        <v>41</v>
      </c>
      <c r="B898" t="n">
        <v>150</v>
      </c>
      <c r="C898" t="inlineStr">
        <is>
          <t xml:space="preserve">CONCLUIDO	</t>
        </is>
      </c>
      <c r="D898" t="n">
        <v>1.6389</v>
      </c>
      <c r="E898" t="n">
        <v>61.02</v>
      </c>
      <c r="F898" t="n">
        <v>54.41</v>
      </c>
      <c r="G898" t="n">
        <v>50.22</v>
      </c>
      <c r="H898" t="n">
        <v>0.63</v>
      </c>
      <c r="I898" t="n">
        <v>65</v>
      </c>
      <c r="J898" t="n">
        <v>318.8</v>
      </c>
      <c r="K898" t="n">
        <v>61.82</v>
      </c>
      <c r="L898" t="n">
        <v>11.25</v>
      </c>
      <c r="M898" t="n">
        <v>63</v>
      </c>
      <c r="N898" t="n">
        <v>95.73</v>
      </c>
      <c r="O898" t="n">
        <v>39553.2</v>
      </c>
      <c r="P898" t="n">
        <v>996.24</v>
      </c>
      <c r="Q898" t="n">
        <v>1367.44</v>
      </c>
      <c r="R898" t="n">
        <v>166.03</v>
      </c>
      <c r="S898" t="n">
        <v>104.26</v>
      </c>
      <c r="T898" t="n">
        <v>29747.04</v>
      </c>
      <c r="U898" t="n">
        <v>0.63</v>
      </c>
      <c r="V898" t="n">
        <v>0.88</v>
      </c>
      <c r="W898" t="n">
        <v>20.75</v>
      </c>
      <c r="X898" t="n">
        <v>1.83</v>
      </c>
      <c r="Y898" t="n">
        <v>1</v>
      </c>
      <c r="Z898" t="n">
        <v>10</v>
      </c>
    </row>
    <row r="899">
      <c r="A899" t="n">
        <v>42</v>
      </c>
      <c r="B899" t="n">
        <v>150</v>
      </c>
      <c r="C899" t="inlineStr">
        <is>
          <t xml:space="preserve">CONCLUIDO	</t>
        </is>
      </c>
      <c r="D899" t="n">
        <v>1.6428</v>
      </c>
      <c r="E899" t="n">
        <v>60.87</v>
      </c>
      <c r="F899" t="n">
        <v>54.38</v>
      </c>
      <c r="G899" t="n">
        <v>51.79</v>
      </c>
      <c r="H899" t="n">
        <v>0.64</v>
      </c>
      <c r="I899" t="n">
        <v>63</v>
      </c>
      <c r="J899" t="n">
        <v>319.36</v>
      </c>
      <c r="K899" t="n">
        <v>61.82</v>
      </c>
      <c r="L899" t="n">
        <v>11.5</v>
      </c>
      <c r="M899" t="n">
        <v>61</v>
      </c>
      <c r="N899" t="n">
        <v>96.04000000000001</v>
      </c>
      <c r="O899" t="n">
        <v>39622.59</v>
      </c>
      <c r="P899" t="n">
        <v>995.63</v>
      </c>
      <c r="Q899" t="n">
        <v>1367.42</v>
      </c>
      <c r="R899" t="n">
        <v>164.6</v>
      </c>
      <c r="S899" t="n">
        <v>104.26</v>
      </c>
      <c r="T899" t="n">
        <v>29040.56</v>
      </c>
      <c r="U899" t="n">
        <v>0.63</v>
      </c>
      <c r="V899" t="n">
        <v>0.88</v>
      </c>
      <c r="W899" t="n">
        <v>20.76</v>
      </c>
      <c r="X899" t="n">
        <v>1.8</v>
      </c>
      <c r="Y899" t="n">
        <v>1</v>
      </c>
      <c r="Z899" t="n">
        <v>10</v>
      </c>
    </row>
    <row r="900">
      <c r="A900" t="n">
        <v>43</v>
      </c>
      <c r="B900" t="n">
        <v>150</v>
      </c>
      <c r="C900" t="inlineStr">
        <is>
          <t xml:space="preserve">CONCLUIDO	</t>
        </is>
      </c>
      <c r="D900" t="n">
        <v>1.6455</v>
      </c>
      <c r="E900" t="n">
        <v>60.77</v>
      </c>
      <c r="F900" t="n">
        <v>54.33</v>
      </c>
      <c r="G900" t="n">
        <v>52.58</v>
      </c>
      <c r="H900" t="n">
        <v>0.65</v>
      </c>
      <c r="I900" t="n">
        <v>62</v>
      </c>
      <c r="J900" t="n">
        <v>319.93</v>
      </c>
      <c r="K900" t="n">
        <v>61.82</v>
      </c>
      <c r="L900" t="n">
        <v>11.75</v>
      </c>
      <c r="M900" t="n">
        <v>60</v>
      </c>
      <c r="N900" t="n">
        <v>96.36</v>
      </c>
      <c r="O900" t="n">
        <v>39692.13</v>
      </c>
      <c r="P900" t="n">
        <v>994.6900000000001</v>
      </c>
      <c r="Q900" t="n">
        <v>1367.51</v>
      </c>
      <c r="R900" t="n">
        <v>163.28</v>
      </c>
      <c r="S900" t="n">
        <v>104.26</v>
      </c>
      <c r="T900" t="n">
        <v>28386.25</v>
      </c>
      <c r="U900" t="n">
        <v>0.64</v>
      </c>
      <c r="V900" t="n">
        <v>0.88</v>
      </c>
      <c r="W900" t="n">
        <v>20.75</v>
      </c>
      <c r="X900" t="n">
        <v>1.75</v>
      </c>
      <c r="Y900" t="n">
        <v>1</v>
      </c>
      <c r="Z900" t="n">
        <v>10</v>
      </c>
    </row>
    <row r="901">
      <c r="A901" t="n">
        <v>44</v>
      </c>
      <c r="B901" t="n">
        <v>150</v>
      </c>
      <c r="C901" t="inlineStr">
        <is>
          <t xml:space="preserve">CONCLUIDO	</t>
        </is>
      </c>
      <c r="D901" t="n">
        <v>1.6485</v>
      </c>
      <c r="E901" t="n">
        <v>60.66</v>
      </c>
      <c r="F901" t="n">
        <v>54.28</v>
      </c>
      <c r="G901" t="n">
        <v>53.39</v>
      </c>
      <c r="H901" t="n">
        <v>0.67</v>
      </c>
      <c r="I901" t="n">
        <v>61</v>
      </c>
      <c r="J901" t="n">
        <v>320.49</v>
      </c>
      <c r="K901" t="n">
        <v>61.82</v>
      </c>
      <c r="L901" t="n">
        <v>12</v>
      </c>
      <c r="M901" t="n">
        <v>59</v>
      </c>
      <c r="N901" t="n">
        <v>96.67</v>
      </c>
      <c r="O901" t="n">
        <v>39761.81</v>
      </c>
      <c r="P901" t="n">
        <v>993.41</v>
      </c>
      <c r="Q901" t="n">
        <v>1367.29</v>
      </c>
      <c r="R901" t="n">
        <v>161.7</v>
      </c>
      <c r="S901" t="n">
        <v>104.26</v>
      </c>
      <c r="T901" t="n">
        <v>27600.44</v>
      </c>
      <c r="U901" t="n">
        <v>0.64</v>
      </c>
      <c r="V901" t="n">
        <v>0.88</v>
      </c>
      <c r="W901" t="n">
        <v>20.74</v>
      </c>
      <c r="X901" t="n">
        <v>1.7</v>
      </c>
      <c r="Y901" t="n">
        <v>1</v>
      </c>
      <c r="Z901" t="n">
        <v>10</v>
      </c>
    </row>
    <row r="902">
      <c r="A902" t="n">
        <v>45</v>
      </c>
      <c r="B902" t="n">
        <v>150</v>
      </c>
      <c r="C902" t="inlineStr">
        <is>
          <t xml:space="preserve">CONCLUIDO	</t>
        </is>
      </c>
      <c r="D902" t="n">
        <v>1.6526</v>
      </c>
      <c r="E902" t="n">
        <v>60.51</v>
      </c>
      <c r="F902" t="n">
        <v>54.24</v>
      </c>
      <c r="G902" t="n">
        <v>55.15</v>
      </c>
      <c r="H902" t="n">
        <v>0.68</v>
      </c>
      <c r="I902" t="n">
        <v>59</v>
      </c>
      <c r="J902" t="n">
        <v>321.06</v>
      </c>
      <c r="K902" t="n">
        <v>61.82</v>
      </c>
      <c r="L902" t="n">
        <v>12.25</v>
      </c>
      <c r="M902" t="n">
        <v>57</v>
      </c>
      <c r="N902" t="n">
        <v>96.98999999999999</v>
      </c>
      <c r="O902" t="n">
        <v>39831.64</v>
      </c>
      <c r="P902" t="n">
        <v>992.35</v>
      </c>
      <c r="Q902" t="n">
        <v>1367.45</v>
      </c>
      <c r="R902" t="n">
        <v>160.59</v>
      </c>
      <c r="S902" t="n">
        <v>104.26</v>
      </c>
      <c r="T902" t="n">
        <v>27056.19</v>
      </c>
      <c r="U902" t="n">
        <v>0.65</v>
      </c>
      <c r="V902" t="n">
        <v>0.88</v>
      </c>
      <c r="W902" t="n">
        <v>20.73</v>
      </c>
      <c r="X902" t="n">
        <v>1.66</v>
      </c>
      <c r="Y902" t="n">
        <v>1</v>
      </c>
      <c r="Z902" t="n">
        <v>10</v>
      </c>
    </row>
    <row r="903">
      <c r="A903" t="n">
        <v>46</v>
      </c>
      <c r="B903" t="n">
        <v>150</v>
      </c>
      <c r="C903" t="inlineStr">
        <is>
          <t xml:space="preserve">CONCLUIDO	</t>
        </is>
      </c>
      <c r="D903" t="n">
        <v>1.6548</v>
      </c>
      <c r="E903" t="n">
        <v>60.43</v>
      </c>
      <c r="F903" t="n">
        <v>54.21</v>
      </c>
      <c r="G903" t="n">
        <v>56.08</v>
      </c>
      <c r="H903" t="n">
        <v>0.6899999999999999</v>
      </c>
      <c r="I903" t="n">
        <v>58</v>
      </c>
      <c r="J903" t="n">
        <v>321.63</v>
      </c>
      <c r="K903" t="n">
        <v>61.82</v>
      </c>
      <c r="L903" t="n">
        <v>12.5</v>
      </c>
      <c r="M903" t="n">
        <v>56</v>
      </c>
      <c r="N903" t="n">
        <v>97.31</v>
      </c>
      <c r="O903" t="n">
        <v>39901.61</v>
      </c>
      <c r="P903" t="n">
        <v>992.34</v>
      </c>
      <c r="Q903" t="n">
        <v>1367.34</v>
      </c>
      <c r="R903" t="n">
        <v>159.27</v>
      </c>
      <c r="S903" t="n">
        <v>104.26</v>
      </c>
      <c r="T903" t="n">
        <v>26400.06</v>
      </c>
      <c r="U903" t="n">
        <v>0.65</v>
      </c>
      <c r="V903" t="n">
        <v>0.88</v>
      </c>
      <c r="W903" t="n">
        <v>20.74</v>
      </c>
      <c r="X903" t="n">
        <v>1.63</v>
      </c>
      <c r="Y903" t="n">
        <v>1</v>
      </c>
      <c r="Z903" t="n">
        <v>10</v>
      </c>
    </row>
    <row r="904">
      <c r="A904" t="n">
        <v>47</v>
      </c>
      <c r="B904" t="n">
        <v>150</v>
      </c>
      <c r="C904" t="inlineStr">
        <is>
          <t xml:space="preserve">CONCLUIDO	</t>
        </is>
      </c>
      <c r="D904" t="n">
        <v>1.6571</v>
      </c>
      <c r="E904" t="n">
        <v>60.34</v>
      </c>
      <c r="F904" t="n">
        <v>54.18</v>
      </c>
      <c r="G904" t="n">
        <v>57.03</v>
      </c>
      <c r="H904" t="n">
        <v>0.71</v>
      </c>
      <c r="I904" t="n">
        <v>57</v>
      </c>
      <c r="J904" t="n">
        <v>322.2</v>
      </c>
      <c r="K904" t="n">
        <v>61.82</v>
      </c>
      <c r="L904" t="n">
        <v>12.75</v>
      </c>
      <c r="M904" t="n">
        <v>55</v>
      </c>
      <c r="N904" t="n">
        <v>97.62</v>
      </c>
      <c r="O904" t="n">
        <v>39971.73</v>
      </c>
      <c r="P904" t="n">
        <v>991.79</v>
      </c>
      <c r="Q904" t="n">
        <v>1367.33</v>
      </c>
      <c r="R904" t="n">
        <v>158.59</v>
      </c>
      <c r="S904" t="n">
        <v>104.26</v>
      </c>
      <c r="T904" t="n">
        <v>26068.38</v>
      </c>
      <c r="U904" t="n">
        <v>0.66</v>
      </c>
      <c r="V904" t="n">
        <v>0.88</v>
      </c>
      <c r="W904" t="n">
        <v>20.74</v>
      </c>
      <c r="X904" t="n">
        <v>1.6</v>
      </c>
      <c r="Y904" t="n">
        <v>1</v>
      </c>
      <c r="Z904" t="n">
        <v>10</v>
      </c>
    </row>
    <row r="905">
      <c r="A905" t="n">
        <v>48</v>
      </c>
      <c r="B905" t="n">
        <v>150</v>
      </c>
      <c r="C905" t="inlineStr">
        <is>
          <t xml:space="preserve">CONCLUIDO	</t>
        </is>
      </c>
      <c r="D905" t="n">
        <v>1.6594</v>
      </c>
      <c r="E905" t="n">
        <v>60.26</v>
      </c>
      <c r="F905" t="n">
        <v>54.15</v>
      </c>
      <c r="G905" t="n">
        <v>58.02</v>
      </c>
      <c r="H905" t="n">
        <v>0.72</v>
      </c>
      <c r="I905" t="n">
        <v>56</v>
      </c>
      <c r="J905" t="n">
        <v>322.77</v>
      </c>
      <c r="K905" t="n">
        <v>61.82</v>
      </c>
      <c r="L905" t="n">
        <v>13</v>
      </c>
      <c r="M905" t="n">
        <v>54</v>
      </c>
      <c r="N905" t="n">
        <v>97.94</v>
      </c>
      <c r="O905" t="n">
        <v>40042</v>
      </c>
      <c r="P905" t="n">
        <v>991.02</v>
      </c>
      <c r="Q905" t="n">
        <v>1367.34</v>
      </c>
      <c r="R905" t="n">
        <v>157.6</v>
      </c>
      <c r="S905" t="n">
        <v>104.26</v>
      </c>
      <c r="T905" t="n">
        <v>25577.9</v>
      </c>
      <c r="U905" t="n">
        <v>0.66</v>
      </c>
      <c r="V905" t="n">
        <v>0.89</v>
      </c>
      <c r="W905" t="n">
        <v>20.74</v>
      </c>
      <c r="X905" t="n">
        <v>1.57</v>
      </c>
      <c r="Y905" t="n">
        <v>1</v>
      </c>
      <c r="Z905" t="n">
        <v>10</v>
      </c>
    </row>
    <row r="906">
      <c r="A906" t="n">
        <v>49</v>
      </c>
      <c r="B906" t="n">
        <v>150</v>
      </c>
      <c r="C906" t="inlineStr">
        <is>
          <t xml:space="preserve">CONCLUIDO	</t>
        </is>
      </c>
      <c r="D906" t="n">
        <v>1.6623</v>
      </c>
      <c r="E906" t="n">
        <v>60.16</v>
      </c>
      <c r="F906" t="n">
        <v>54.11</v>
      </c>
      <c r="G906" t="n">
        <v>59.02</v>
      </c>
      <c r="H906" t="n">
        <v>0.73</v>
      </c>
      <c r="I906" t="n">
        <v>55</v>
      </c>
      <c r="J906" t="n">
        <v>323.34</v>
      </c>
      <c r="K906" t="n">
        <v>61.82</v>
      </c>
      <c r="L906" t="n">
        <v>13.25</v>
      </c>
      <c r="M906" t="n">
        <v>53</v>
      </c>
      <c r="N906" t="n">
        <v>98.27</v>
      </c>
      <c r="O906" t="n">
        <v>40112.54</v>
      </c>
      <c r="P906" t="n">
        <v>990.08</v>
      </c>
      <c r="Q906" t="n">
        <v>1367.32</v>
      </c>
      <c r="R906" t="n">
        <v>156.22</v>
      </c>
      <c r="S906" t="n">
        <v>104.26</v>
      </c>
      <c r="T906" t="n">
        <v>24893.04</v>
      </c>
      <c r="U906" t="n">
        <v>0.67</v>
      </c>
      <c r="V906" t="n">
        <v>0.89</v>
      </c>
      <c r="W906" t="n">
        <v>20.73</v>
      </c>
      <c r="X906" t="n">
        <v>1.53</v>
      </c>
      <c r="Y906" t="n">
        <v>1</v>
      </c>
      <c r="Z906" t="n">
        <v>10</v>
      </c>
    </row>
    <row r="907">
      <c r="A907" t="n">
        <v>50</v>
      </c>
      <c r="B907" t="n">
        <v>150</v>
      </c>
      <c r="C907" t="inlineStr">
        <is>
          <t xml:space="preserve">CONCLUIDO	</t>
        </is>
      </c>
      <c r="D907" t="n">
        <v>1.6646</v>
      </c>
      <c r="E907" t="n">
        <v>60.08</v>
      </c>
      <c r="F907" t="n">
        <v>54.08</v>
      </c>
      <c r="G907" t="n">
        <v>60.09</v>
      </c>
      <c r="H907" t="n">
        <v>0.74</v>
      </c>
      <c r="I907" t="n">
        <v>54</v>
      </c>
      <c r="J907" t="n">
        <v>323.91</v>
      </c>
      <c r="K907" t="n">
        <v>61.82</v>
      </c>
      <c r="L907" t="n">
        <v>13.5</v>
      </c>
      <c r="M907" t="n">
        <v>52</v>
      </c>
      <c r="N907" t="n">
        <v>98.59</v>
      </c>
      <c r="O907" t="n">
        <v>40183.11</v>
      </c>
      <c r="P907" t="n">
        <v>989.28</v>
      </c>
      <c r="Q907" t="n">
        <v>1367.48</v>
      </c>
      <c r="R907" t="n">
        <v>155.39</v>
      </c>
      <c r="S907" t="n">
        <v>104.26</v>
      </c>
      <c r="T907" t="n">
        <v>24482.77</v>
      </c>
      <c r="U907" t="n">
        <v>0.67</v>
      </c>
      <c r="V907" t="n">
        <v>0.89</v>
      </c>
      <c r="W907" t="n">
        <v>20.73</v>
      </c>
      <c r="X907" t="n">
        <v>1.5</v>
      </c>
      <c r="Y907" t="n">
        <v>1</v>
      </c>
      <c r="Z907" t="n">
        <v>10</v>
      </c>
    </row>
    <row r="908">
      <c r="A908" t="n">
        <v>51</v>
      </c>
      <c r="B908" t="n">
        <v>150</v>
      </c>
      <c r="C908" t="inlineStr">
        <is>
          <t xml:space="preserve">CONCLUIDO	</t>
        </is>
      </c>
      <c r="D908" t="n">
        <v>1.6664</v>
      </c>
      <c r="E908" t="n">
        <v>60.01</v>
      </c>
      <c r="F908" t="n">
        <v>54.07</v>
      </c>
      <c r="G908" t="n">
        <v>61.21</v>
      </c>
      <c r="H908" t="n">
        <v>0.76</v>
      </c>
      <c r="I908" t="n">
        <v>53</v>
      </c>
      <c r="J908" t="n">
        <v>324.48</v>
      </c>
      <c r="K908" t="n">
        <v>61.82</v>
      </c>
      <c r="L908" t="n">
        <v>13.75</v>
      </c>
      <c r="M908" t="n">
        <v>51</v>
      </c>
      <c r="N908" t="n">
        <v>98.91</v>
      </c>
      <c r="O908" t="n">
        <v>40253.84</v>
      </c>
      <c r="P908" t="n">
        <v>989.08</v>
      </c>
      <c r="Q908" t="n">
        <v>1367.4</v>
      </c>
      <c r="R908" t="n">
        <v>155.01</v>
      </c>
      <c r="S908" t="n">
        <v>104.26</v>
      </c>
      <c r="T908" t="n">
        <v>24296.73</v>
      </c>
      <c r="U908" t="n">
        <v>0.67</v>
      </c>
      <c r="V908" t="n">
        <v>0.89</v>
      </c>
      <c r="W908" t="n">
        <v>20.73</v>
      </c>
      <c r="X908" t="n">
        <v>1.49</v>
      </c>
      <c r="Y908" t="n">
        <v>1</v>
      </c>
      <c r="Z908" t="n">
        <v>10</v>
      </c>
    </row>
    <row r="909">
      <c r="A909" t="n">
        <v>52</v>
      </c>
      <c r="B909" t="n">
        <v>150</v>
      </c>
      <c r="C909" t="inlineStr">
        <is>
          <t xml:space="preserve">CONCLUIDO	</t>
        </is>
      </c>
      <c r="D909" t="n">
        <v>1.669</v>
      </c>
      <c r="E909" t="n">
        <v>59.92</v>
      </c>
      <c r="F909" t="n">
        <v>54.03</v>
      </c>
      <c r="G909" t="n">
        <v>62.34</v>
      </c>
      <c r="H909" t="n">
        <v>0.77</v>
      </c>
      <c r="I909" t="n">
        <v>52</v>
      </c>
      <c r="J909" t="n">
        <v>325.06</v>
      </c>
      <c r="K909" t="n">
        <v>61.82</v>
      </c>
      <c r="L909" t="n">
        <v>14</v>
      </c>
      <c r="M909" t="n">
        <v>50</v>
      </c>
      <c r="N909" t="n">
        <v>99.23999999999999</v>
      </c>
      <c r="O909" t="n">
        <v>40324.71</v>
      </c>
      <c r="P909" t="n">
        <v>988.39</v>
      </c>
      <c r="Q909" t="n">
        <v>1367.29</v>
      </c>
      <c r="R909" t="n">
        <v>154.19</v>
      </c>
      <c r="S909" t="n">
        <v>104.26</v>
      </c>
      <c r="T909" t="n">
        <v>23892.62</v>
      </c>
      <c r="U909" t="n">
        <v>0.68</v>
      </c>
      <c r="V909" t="n">
        <v>0.89</v>
      </c>
      <c r="W909" t="n">
        <v>20.71</v>
      </c>
      <c r="X909" t="n">
        <v>1.45</v>
      </c>
      <c r="Y909" t="n">
        <v>1</v>
      </c>
      <c r="Z909" t="n">
        <v>10</v>
      </c>
    </row>
    <row r="910">
      <c r="A910" t="n">
        <v>53</v>
      </c>
      <c r="B910" t="n">
        <v>150</v>
      </c>
      <c r="C910" t="inlineStr">
        <is>
          <t xml:space="preserve">CONCLUIDO	</t>
        </is>
      </c>
      <c r="D910" t="n">
        <v>1.671</v>
      </c>
      <c r="E910" t="n">
        <v>59.84</v>
      </c>
      <c r="F910" t="n">
        <v>54.01</v>
      </c>
      <c r="G910" t="n">
        <v>63.54</v>
      </c>
      <c r="H910" t="n">
        <v>0.78</v>
      </c>
      <c r="I910" t="n">
        <v>51</v>
      </c>
      <c r="J910" t="n">
        <v>325.63</v>
      </c>
      <c r="K910" t="n">
        <v>61.82</v>
      </c>
      <c r="L910" t="n">
        <v>14.25</v>
      </c>
      <c r="M910" t="n">
        <v>49</v>
      </c>
      <c r="N910" t="n">
        <v>99.56</v>
      </c>
      <c r="O910" t="n">
        <v>40395.74</v>
      </c>
      <c r="P910" t="n">
        <v>987.58</v>
      </c>
      <c r="Q910" t="n">
        <v>1367.4</v>
      </c>
      <c r="R910" t="n">
        <v>153.3</v>
      </c>
      <c r="S910" t="n">
        <v>104.26</v>
      </c>
      <c r="T910" t="n">
        <v>23450.86</v>
      </c>
      <c r="U910" t="n">
        <v>0.68</v>
      </c>
      <c r="V910" t="n">
        <v>0.89</v>
      </c>
      <c r="W910" t="n">
        <v>20.72</v>
      </c>
      <c r="X910" t="n">
        <v>1.43</v>
      </c>
      <c r="Y910" t="n">
        <v>1</v>
      </c>
      <c r="Z910" t="n">
        <v>10</v>
      </c>
    </row>
    <row r="911">
      <c r="A911" t="n">
        <v>54</v>
      </c>
      <c r="B911" t="n">
        <v>150</v>
      </c>
      <c r="C911" t="inlineStr">
        <is>
          <t xml:space="preserve">CONCLUIDO	</t>
        </is>
      </c>
      <c r="D911" t="n">
        <v>1.6737</v>
      </c>
      <c r="E911" t="n">
        <v>59.75</v>
      </c>
      <c r="F911" t="n">
        <v>53.97</v>
      </c>
      <c r="G911" t="n">
        <v>64.77</v>
      </c>
      <c r="H911" t="n">
        <v>0.79</v>
      </c>
      <c r="I911" t="n">
        <v>50</v>
      </c>
      <c r="J911" t="n">
        <v>326.21</v>
      </c>
      <c r="K911" t="n">
        <v>61.82</v>
      </c>
      <c r="L911" t="n">
        <v>14.5</v>
      </c>
      <c r="M911" t="n">
        <v>48</v>
      </c>
      <c r="N911" t="n">
        <v>99.89</v>
      </c>
      <c r="O911" t="n">
        <v>40466.92</v>
      </c>
      <c r="P911" t="n">
        <v>987.0700000000001</v>
      </c>
      <c r="Q911" t="n">
        <v>1367.42</v>
      </c>
      <c r="R911" t="n">
        <v>151.63</v>
      </c>
      <c r="S911" t="n">
        <v>104.26</v>
      </c>
      <c r="T911" t="n">
        <v>22622.46</v>
      </c>
      <c r="U911" t="n">
        <v>0.6899999999999999</v>
      </c>
      <c r="V911" t="n">
        <v>0.89</v>
      </c>
      <c r="W911" t="n">
        <v>20.73</v>
      </c>
      <c r="X911" t="n">
        <v>1.39</v>
      </c>
      <c r="Y911" t="n">
        <v>1</v>
      </c>
      <c r="Z911" t="n">
        <v>10</v>
      </c>
    </row>
    <row r="912">
      <c r="A912" t="n">
        <v>55</v>
      </c>
      <c r="B912" t="n">
        <v>150</v>
      </c>
      <c r="C912" t="inlineStr">
        <is>
          <t xml:space="preserve">CONCLUIDO	</t>
        </is>
      </c>
      <c r="D912" t="n">
        <v>1.675</v>
      </c>
      <c r="E912" t="n">
        <v>59.7</v>
      </c>
      <c r="F912" t="n">
        <v>53.98</v>
      </c>
      <c r="G912" t="n">
        <v>66.09999999999999</v>
      </c>
      <c r="H912" t="n">
        <v>0.8</v>
      </c>
      <c r="I912" t="n">
        <v>49</v>
      </c>
      <c r="J912" t="n">
        <v>326.79</v>
      </c>
      <c r="K912" t="n">
        <v>61.82</v>
      </c>
      <c r="L912" t="n">
        <v>14.75</v>
      </c>
      <c r="M912" t="n">
        <v>47</v>
      </c>
      <c r="N912" t="n">
        <v>100.22</v>
      </c>
      <c r="O912" t="n">
        <v>40538.25</v>
      </c>
      <c r="P912" t="n">
        <v>987</v>
      </c>
      <c r="Q912" t="n">
        <v>1367.33</v>
      </c>
      <c r="R912" t="n">
        <v>151.92</v>
      </c>
      <c r="S912" t="n">
        <v>104.26</v>
      </c>
      <c r="T912" t="n">
        <v>22768.97</v>
      </c>
      <c r="U912" t="n">
        <v>0.6899999999999999</v>
      </c>
      <c r="V912" t="n">
        <v>0.89</v>
      </c>
      <c r="W912" t="n">
        <v>20.73</v>
      </c>
      <c r="X912" t="n">
        <v>1.4</v>
      </c>
      <c r="Y912" t="n">
        <v>1</v>
      </c>
      <c r="Z912" t="n">
        <v>10</v>
      </c>
    </row>
    <row r="913">
      <c r="A913" t="n">
        <v>56</v>
      </c>
      <c r="B913" t="n">
        <v>150</v>
      </c>
      <c r="C913" t="inlineStr">
        <is>
          <t xml:space="preserve">CONCLUIDO	</t>
        </is>
      </c>
      <c r="D913" t="n">
        <v>1.6756</v>
      </c>
      <c r="E913" t="n">
        <v>59.68</v>
      </c>
      <c r="F913" t="n">
        <v>53.96</v>
      </c>
      <c r="G913" t="n">
        <v>66.08</v>
      </c>
      <c r="H913" t="n">
        <v>0.82</v>
      </c>
      <c r="I913" t="n">
        <v>49</v>
      </c>
      <c r="J913" t="n">
        <v>327.37</v>
      </c>
      <c r="K913" t="n">
        <v>61.82</v>
      </c>
      <c r="L913" t="n">
        <v>15</v>
      </c>
      <c r="M913" t="n">
        <v>47</v>
      </c>
      <c r="N913" t="n">
        <v>100.55</v>
      </c>
      <c r="O913" t="n">
        <v>40609.74</v>
      </c>
      <c r="P913" t="n">
        <v>986.49</v>
      </c>
      <c r="Q913" t="n">
        <v>1367.4</v>
      </c>
      <c r="R913" t="n">
        <v>151.29</v>
      </c>
      <c r="S913" t="n">
        <v>104.26</v>
      </c>
      <c r="T913" t="n">
        <v>22454.23</v>
      </c>
      <c r="U913" t="n">
        <v>0.6899999999999999</v>
      </c>
      <c r="V913" t="n">
        <v>0.89</v>
      </c>
      <c r="W913" t="n">
        <v>20.73</v>
      </c>
      <c r="X913" t="n">
        <v>1.38</v>
      </c>
      <c r="Y913" t="n">
        <v>1</v>
      </c>
      <c r="Z913" t="n">
        <v>10</v>
      </c>
    </row>
    <row r="914">
      <c r="A914" t="n">
        <v>57</v>
      </c>
      <c r="B914" t="n">
        <v>150</v>
      </c>
      <c r="C914" t="inlineStr">
        <is>
          <t xml:space="preserve">CONCLUIDO	</t>
        </is>
      </c>
      <c r="D914" t="n">
        <v>1.6779</v>
      </c>
      <c r="E914" t="n">
        <v>59.6</v>
      </c>
      <c r="F914" t="n">
        <v>53.94</v>
      </c>
      <c r="G914" t="n">
        <v>67.42</v>
      </c>
      <c r="H914" t="n">
        <v>0.83</v>
      </c>
      <c r="I914" t="n">
        <v>48</v>
      </c>
      <c r="J914" t="n">
        <v>327.95</v>
      </c>
      <c r="K914" t="n">
        <v>61.82</v>
      </c>
      <c r="L914" t="n">
        <v>15.25</v>
      </c>
      <c r="M914" t="n">
        <v>46</v>
      </c>
      <c r="N914" t="n">
        <v>100.88</v>
      </c>
      <c r="O914" t="n">
        <v>40681.39</v>
      </c>
      <c r="P914" t="n">
        <v>985.88</v>
      </c>
      <c r="Q914" t="n">
        <v>1367.28</v>
      </c>
      <c r="R914" t="n">
        <v>150.78</v>
      </c>
      <c r="S914" t="n">
        <v>104.26</v>
      </c>
      <c r="T914" t="n">
        <v>22206.34</v>
      </c>
      <c r="U914" t="n">
        <v>0.6899999999999999</v>
      </c>
      <c r="V914" t="n">
        <v>0.89</v>
      </c>
      <c r="W914" t="n">
        <v>20.72</v>
      </c>
      <c r="X914" t="n">
        <v>1.36</v>
      </c>
      <c r="Y914" t="n">
        <v>1</v>
      </c>
      <c r="Z914" t="n">
        <v>10</v>
      </c>
    </row>
    <row r="915">
      <c r="A915" t="n">
        <v>58</v>
      </c>
      <c r="B915" t="n">
        <v>150</v>
      </c>
      <c r="C915" t="inlineStr">
        <is>
          <t xml:space="preserve">CONCLUIDO	</t>
        </is>
      </c>
      <c r="D915" t="n">
        <v>1.6805</v>
      </c>
      <c r="E915" t="n">
        <v>59.51</v>
      </c>
      <c r="F915" t="n">
        <v>53.9</v>
      </c>
      <c r="G915" t="n">
        <v>68.81</v>
      </c>
      <c r="H915" t="n">
        <v>0.84</v>
      </c>
      <c r="I915" t="n">
        <v>47</v>
      </c>
      <c r="J915" t="n">
        <v>328.53</v>
      </c>
      <c r="K915" t="n">
        <v>61.82</v>
      </c>
      <c r="L915" t="n">
        <v>15.5</v>
      </c>
      <c r="M915" t="n">
        <v>45</v>
      </c>
      <c r="N915" t="n">
        <v>101.21</v>
      </c>
      <c r="O915" t="n">
        <v>40753.2</v>
      </c>
      <c r="P915" t="n">
        <v>985.16</v>
      </c>
      <c r="Q915" t="n">
        <v>1367.35</v>
      </c>
      <c r="R915" t="n">
        <v>149.15</v>
      </c>
      <c r="S915" t="n">
        <v>104.26</v>
      </c>
      <c r="T915" t="n">
        <v>21396.74</v>
      </c>
      <c r="U915" t="n">
        <v>0.7</v>
      </c>
      <c r="V915" t="n">
        <v>0.89</v>
      </c>
      <c r="W915" t="n">
        <v>20.73</v>
      </c>
      <c r="X915" t="n">
        <v>1.32</v>
      </c>
      <c r="Y915" t="n">
        <v>1</v>
      </c>
      <c r="Z915" t="n">
        <v>10</v>
      </c>
    </row>
    <row r="916">
      <c r="A916" t="n">
        <v>59</v>
      </c>
      <c r="B916" t="n">
        <v>150</v>
      </c>
      <c r="C916" t="inlineStr">
        <is>
          <t xml:space="preserve">CONCLUIDO	</t>
        </is>
      </c>
      <c r="D916" t="n">
        <v>1.6824</v>
      </c>
      <c r="E916" t="n">
        <v>59.44</v>
      </c>
      <c r="F916" t="n">
        <v>53.89</v>
      </c>
      <c r="G916" t="n">
        <v>70.29000000000001</v>
      </c>
      <c r="H916" t="n">
        <v>0.85</v>
      </c>
      <c r="I916" t="n">
        <v>46</v>
      </c>
      <c r="J916" t="n">
        <v>329.12</v>
      </c>
      <c r="K916" t="n">
        <v>61.82</v>
      </c>
      <c r="L916" t="n">
        <v>15.75</v>
      </c>
      <c r="M916" t="n">
        <v>44</v>
      </c>
      <c r="N916" t="n">
        <v>101.54</v>
      </c>
      <c r="O916" t="n">
        <v>40825.16</v>
      </c>
      <c r="P916" t="n">
        <v>985.12</v>
      </c>
      <c r="Q916" t="n">
        <v>1367.32</v>
      </c>
      <c r="R916" t="n">
        <v>149.12</v>
      </c>
      <c r="S916" t="n">
        <v>104.26</v>
      </c>
      <c r="T916" t="n">
        <v>21385.64</v>
      </c>
      <c r="U916" t="n">
        <v>0.7</v>
      </c>
      <c r="V916" t="n">
        <v>0.89</v>
      </c>
      <c r="W916" t="n">
        <v>20.72</v>
      </c>
      <c r="X916" t="n">
        <v>1.31</v>
      </c>
      <c r="Y916" t="n">
        <v>1</v>
      </c>
      <c r="Z916" t="n">
        <v>10</v>
      </c>
    </row>
    <row r="917">
      <c r="A917" t="n">
        <v>60</v>
      </c>
      <c r="B917" t="n">
        <v>150</v>
      </c>
      <c r="C917" t="inlineStr">
        <is>
          <t xml:space="preserve">CONCLUIDO	</t>
        </is>
      </c>
      <c r="D917" t="n">
        <v>1.6857</v>
      </c>
      <c r="E917" t="n">
        <v>59.32</v>
      </c>
      <c r="F917" t="n">
        <v>53.83</v>
      </c>
      <c r="G917" t="n">
        <v>71.77</v>
      </c>
      <c r="H917" t="n">
        <v>0.86</v>
      </c>
      <c r="I917" t="n">
        <v>45</v>
      </c>
      <c r="J917" t="n">
        <v>329.7</v>
      </c>
      <c r="K917" t="n">
        <v>61.82</v>
      </c>
      <c r="L917" t="n">
        <v>16</v>
      </c>
      <c r="M917" t="n">
        <v>43</v>
      </c>
      <c r="N917" t="n">
        <v>101.88</v>
      </c>
      <c r="O917" t="n">
        <v>40897.29</v>
      </c>
      <c r="P917" t="n">
        <v>983.6</v>
      </c>
      <c r="Q917" t="n">
        <v>1367.28</v>
      </c>
      <c r="R917" t="n">
        <v>146.76</v>
      </c>
      <c r="S917" t="n">
        <v>104.26</v>
      </c>
      <c r="T917" t="n">
        <v>20208.77</v>
      </c>
      <c r="U917" t="n">
        <v>0.71</v>
      </c>
      <c r="V917" t="n">
        <v>0.89</v>
      </c>
      <c r="W917" t="n">
        <v>20.72</v>
      </c>
      <c r="X917" t="n">
        <v>1.25</v>
      </c>
      <c r="Y917" t="n">
        <v>1</v>
      </c>
      <c r="Z917" t="n">
        <v>10</v>
      </c>
    </row>
    <row r="918">
      <c r="A918" t="n">
        <v>61</v>
      </c>
      <c r="B918" t="n">
        <v>150</v>
      </c>
      <c r="C918" t="inlineStr">
        <is>
          <t xml:space="preserve">CONCLUIDO	</t>
        </is>
      </c>
      <c r="D918" t="n">
        <v>1.6851</v>
      </c>
      <c r="E918" t="n">
        <v>59.34</v>
      </c>
      <c r="F918" t="n">
        <v>53.85</v>
      </c>
      <c r="G918" t="n">
        <v>71.8</v>
      </c>
      <c r="H918" t="n">
        <v>0.88</v>
      </c>
      <c r="I918" t="n">
        <v>45</v>
      </c>
      <c r="J918" t="n">
        <v>330.29</v>
      </c>
      <c r="K918" t="n">
        <v>61.82</v>
      </c>
      <c r="L918" t="n">
        <v>16.25</v>
      </c>
      <c r="M918" t="n">
        <v>43</v>
      </c>
      <c r="N918" t="n">
        <v>102.21</v>
      </c>
      <c r="O918" t="n">
        <v>40969.57</v>
      </c>
      <c r="P918" t="n">
        <v>984.1</v>
      </c>
      <c r="Q918" t="n">
        <v>1367.33</v>
      </c>
      <c r="R918" t="n">
        <v>147.37</v>
      </c>
      <c r="S918" t="n">
        <v>104.26</v>
      </c>
      <c r="T918" t="n">
        <v>20514.63</v>
      </c>
      <c r="U918" t="n">
        <v>0.71</v>
      </c>
      <c r="V918" t="n">
        <v>0.89</v>
      </c>
      <c r="W918" t="n">
        <v>20.73</v>
      </c>
      <c r="X918" t="n">
        <v>1.27</v>
      </c>
      <c r="Y918" t="n">
        <v>1</v>
      </c>
      <c r="Z918" t="n">
        <v>10</v>
      </c>
    </row>
    <row r="919">
      <c r="A919" t="n">
        <v>62</v>
      </c>
      <c r="B919" t="n">
        <v>150</v>
      </c>
      <c r="C919" t="inlineStr">
        <is>
          <t xml:space="preserve">CONCLUIDO	</t>
        </is>
      </c>
      <c r="D919" t="n">
        <v>1.6871</v>
      </c>
      <c r="E919" t="n">
        <v>59.27</v>
      </c>
      <c r="F919" t="n">
        <v>53.83</v>
      </c>
      <c r="G919" t="n">
        <v>73.41</v>
      </c>
      <c r="H919" t="n">
        <v>0.89</v>
      </c>
      <c r="I919" t="n">
        <v>44</v>
      </c>
      <c r="J919" t="n">
        <v>330.87</v>
      </c>
      <c r="K919" t="n">
        <v>61.82</v>
      </c>
      <c r="L919" t="n">
        <v>16.5</v>
      </c>
      <c r="M919" t="n">
        <v>42</v>
      </c>
      <c r="N919" t="n">
        <v>102.55</v>
      </c>
      <c r="O919" t="n">
        <v>41042.02</v>
      </c>
      <c r="P919" t="n">
        <v>983.92</v>
      </c>
      <c r="Q919" t="n">
        <v>1367.45</v>
      </c>
      <c r="R919" t="n">
        <v>147.09</v>
      </c>
      <c r="S919" t="n">
        <v>104.26</v>
      </c>
      <c r="T919" t="n">
        <v>20383.01</v>
      </c>
      <c r="U919" t="n">
        <v>0.71</v>
      </c>
      <c r="V919" t="n">
        <v>0.89</v>
      </c>
      <c r="W919" t="n">
        <v>20.72</v>
      </c>
      <c r="X919" t="n">
        <v>1.25</v>
      </c>
      <c r="Y919" t="n">
        <v>1</v>
      </c>
      <c r="Z919" t="n">
        <v>10</v>
      </c>
    </row>
    <row r="920">
      <c r="A920" t="n">
        <v>63</v>
      </c>
      <c r="B920" t="n">
        <v>150</v>
      </c>
      <c r="C920" t="inlineStr">
        <is>
          <t xml:space="preserve">CONCLUIDO	</t>
        </is>
      </c>
      <c r="D920" t="n">
        <v>1.6905</v>
      </c>
      <c r="E920" t="n">
        <v>59.15</v>
      </c>
      <c r="F920" t="n">
        <v>53.77</v>
      </c>
      <c r="G920" t="n">
        <v>75.03</v>
      </c>
      <c r="H920" t="n">
        <v>0.9</v>
      </c>
      <c r="I920" t="n">
        <v>43</v>
      </c>
      <c r="J920" t="n">
        <v>331.46</v>
      </c>
      <c r="K920" t="n">
        <v>61.82</v>
      </c>
      <c r="L920" t="n">
        <v>16.75</v>
      </c>
      <c r="M920" t="n">
        <v>41</v>
      </c>
      <c r="N920" t="n">
        <v>102.89</v>
      </c>
      <c r="O920" t="n">
        <v>41114.63</v>
      </c>
      <c r="P920" t="n">
        <v>982.47</v>
      </c>
      <c r="Q920" t="n">
        <v>1367.22</v>
      </c>
      <c r="R920" t="n">
        <v>145.3</v>
      </c>
      <c r="S920" t="n">
        <v>104.26</v>
      </c>
      <c r="T920" t="n">
        <v>19493.5</v>
      </c>
      <c r="U920" t="n">
        <v>0.72</v>
      </c>
      <c r="V920" t="n">
        <v>0.89</v>
      </c>
      <c r="W920" t="n">
        <v>20.71</v>
      </c>
      <c r="X920" t="n">
        <v>1.19</v>
      </c>
      <c r="Y920" t="n">
        <v>1</v>
      </c>
      <c r="Z920" t="n">
        <v>10</v>
      </c>
    </row>
    <row r="921">
      <c r="A921" t="n">
        <v>64</v>
      </c>
      <c r="B921" t="n">
        <v>150</v>
      </c>
      <c r="C921" t="inlineStr">
        <is>
          <t xml:space="preserve">CONCLUIDO	</t>
        </is>
      </c>
      <c r="D921" t="n">
        <v>1.6905</v>
      </c>
      <c r="E921" t="n">
        <v>59.15</v>
      </c>
      <c r="F921" t="n">
        <v>53.77</v>
      </c>
      <c r="G921" t="n">
        <v>75.03</v>
      </c>
      <c r="H921" t="n">
        <v>0.91</v>
      </c>
      <c r="I921" t="n">
        <v>43</v>
      </c>
      <c r="J921" t="n">
        <v>332.05</v>
      </c>
      <c r="K921" t="n">
        <v>61.82</v>
      </c>
      <c r="L921" t="n">
        <v>17</v>
      </c>
      <c r="M921" t="n">
        <v>41</v>
      </c>
      <c r="N921" t="n">
        <v>103.23</v>
      </c>
      <c r="O921" t="n">
        <v>41187.41</v>
      </c>
      <c r="P921" t="n">
        <v>982.65</v>
      </c>
      <c r="Q921" t="n">
        <v>1367.35</v>
      </c>
      <c r="R921" t="n">
        <v>144.89</v>
      </c>
      <c r="S921" t="n">
        <v>104.26</v>
      </c>
      <c r="T921" t="n">
        <v>19284.52</v>
      </c>
      <c r="U921" t="n">
        <v>0.72</v>
      </c>
      <c r="V921" t="n">
        <v>0.89</v>
      </c>
      <c r="W921" t="n">
        <v>20.72</v>
      </c>
      <c r="X921" t="n">
        <v>1.19</v>
      </c>
      <c r="Y921" t="n">
        <v>1</v>
      </c>
      <c r="Z921" t="n">
        <v>10</v>
      </c>
    </row>
    <row r="922">
      <c r="A922" t="n">
        <v>65</v>
      </c>
      <c r="B922" t="n">
        <v>150</v>
      </c>
      <c r="C922" t="inlineStr">
        <is>
          <t xml:space="preserve">CONCLUIDO	</t>
        </is>
      </c>
      <c r="D922" t="n">
        <v>1.6931</v>
      </c>
      <c r="E922" t="n">
        <v>59.06</v>
      </c>
      <c r="F922" t="n">
        <v>53.73</v>
      </c>
      <c r="G922" t="n">
        <v>76.76000000000001</v>
      </c>
      <c r="H922" t="n">
        <v>0.92</v>
      </c>
      <c r="I922" t="n">
        <v>42</v>
      </c>
      <c r="J922" t="n">
        <v>332.64</v>
      </c>
      <c r="K922" t="n">
        <v>61.82</v>
      </c>
      <c r="L922" t="n">
        <v>17.25</v>
      </c>
      <c r="M922" t="n">
        <v>40</v>
      </c>
      <c r="N922" t="n">
        <v>103.57</v>
      </c>
      <c r="O922" t="n">
        <v>41260.35</v>
      </c>
      <c r="P922" t="n">
        <v>981.8099999999999</v>
      </c>
      <c r="Q922" t="n">
        <v>1367.29</v>
      </c>
      <c r="R922" t="n">
        <v>144.3</v>
      </c>
      <c r="S922" t="n">
        <v>104.26</v>
      </c>
      <c r="T922" t="n">
        <v>18997.72</v>
      </c>
      <c r="U922" t="n">
        <v>0.72</v>
      </c>
      <c r="V922" t="n">
        <v>0.89</v>
      </c>
      <c r="W922" t="n">
        <v>20.7</v>
      </c>
      <c r="X922" t="n">
        <v>1.15</v>
      </c>
      <c r="Y922" t="n">
        <v>1</v>
      </c>
      <c r="Z922" t="n">
        <v>10</v>
      </c>
    </row>
    <row r="923">
      <c r="A923" t="n">
        <v>66</v>
      </c>
      <c r="B923" t="n">
        <v>150</v>
      </c>
      <c r="C923" t="inlineStr">
        <is>
          <t xml:space="preserve">CONCLUIDO	</t>
        </is>
      </c>
      <c r="D923" t="n">
        <v>1.6927</v>
      </c>
      <c r="E923" t="n">
        <v>59.08</v>
      </c>
      <c r="F923" t="n">
        <v>53.75</v>
      </c>
      <c r="G923" t="n">
        <v>76.78</v>
      </c>
      <c r="H923" t="n">
        <v>0.9399999999999999</v>
      </c>
      <c r="I923" t="n">
        <v>42</v>
      </c>
      <c r="J923" t="n">
        <v>333.24</v>
      </c>
      <c r="K923" t="n">
        <v>61.82</v>
      </c>
      <c r="L923" t="n">
        <v>17.5</v>
      </c>
      <c r="M923" t="n">
        <v>40</v>
      </c>
      <c r="N923" t="n">
        <v>103.92</v>
      </c>
      <c r="O923" t="n">
        <v>41333.46</v>
      </c>
      <c r="P923" t="n">
        <v>981.76</v>
      </c>
      <c r="Q923" t="n">
        <v>1367.23</v>
      </c>
      <c r="R923" t="n">
        <v>144.56</v>
      </c>
      <c r="S923" t="n">
        <v>104.26</v>
      </c>
      <c r="T923" t="n">
        <v>19127.27</v>
      </c>
      <c r="U923" t="n">
        <v>0.72</v>
      </c>
      <c r="V923" t="n">
        <v>0.89</v>
      </c>
      <c r="W923" t="n">
        <v>20.71</v>
      </c>
      <c r="X923" t="n">
        <v>1.17</v>
      </c>
      <c r="Y923" t="n">
        <v>1</v>
      </c>
      <c r="Z923" t="n">
        <v>10</v>
      </c>
    </row>
    <row r="924">
      <c r="A924" t="n">
        <v>67</v>
      </c>
      <c r="B924" t="n">
        <v>150</v>
      </c>
      <c r="C924" t="inlineStr">
        <is>
          <t xml:space="preserve">CONCLUIDO	</t>
        </is>
      </c>
      <c r="D924" t="n">
        <v>1.6953</v>
      </c>
      <c r="E924" t="n">
        <v>58.99</v>
      </c>
      <c r="F924" t="n">
        <v>53.71</v>
      </c>
      <c r="G924" t="n">
        <v>78.59999999999999</v>
      </c>
      <c r="H924" t="n">
        <v>0.95</v>
      </c>
      <c r="I924" t="n">
        <v>41</v>
      </c>
      <c r="J924" t="n">
        <v>333.83</v>
      </c>
      <c r="K924" t="n">
        <v>61.82</v>
      </c>
      <c r="L924" t="n">
        <v>17.75</v>
      </c>
      <c r="M924" t="n">
        <v>39</v>
      </c>
      <c r="N924" t="n">
        <v>104.26</v>
      </c>
      <c r="O924" t="n">
        <v>41406.86</v>
      </c>
      <c r="P924" t="n">
        <v>981.3</v>
      </c>
      <c r="Q924" t="n">
        <v>1367.27</v>
      </c>
      <c r="R924" t="n">
        <v>143.24</v>
      </c>
      <c r="S924" t="n">
        <v>104.26</v>
      </c>
      <c r="T924" t="n">
        <v>18471.04</v>
      </c>
      <c r="U924" t="n">
        <v>0.73</v>
      </c>
      <c r="V924" t="n">
        <v>0.89</v>
      </c>
      <c r="W924" t="n">
        <v>20.71</v>
      </c>
      <c r="X924" t="n">
        <v>1.13</v>
      </c>
      <c r="Y924" t="n">
        <v>1</v>
      </c>
      <c r="Z924" t="n">
        <v>10</v>
      </c>
    </row>
    <row r="925">
      <c r="A925" t="n">
        <v>68</v>
      </c>
      <c r="B925" t="n">
        <v>150</v>
      </c>
      <c r="C925" t="inlineStr">
        <is>
          <t xml:space="preserve">CONCLUIDO	</t>
        </is>
      </c>
      <c r="D925" t="n">
        <v>1.6979</v>
      </c>
      <c r="E925" t="n">
        <v>58.9</v>
      </c>
      <c r="F925" t="n">
        <v>53.68</v>
      </c>
      <c r="G925" t="n">
        <v>80.52</v>
      </c>
      <c r="H925" t="n">
        <v>0.96</v>
      </c>
      <c r="I925" t="n">
        <v>40</v>
      </c>
      <c r="J925" t="n">
        <v>334.43</v>
      </c>
      <c r="K925" t="n">
        <v>61.82</v>
      </c>
      <c r="L925" t="n">
        <v>18</v>
      </c>
      <c r="M925" t="n">
        <v>38</v>
      </c>
      <c r="N925" t="n">
        <v>104.61</v>
      </c>
      <c r="O925" t="n">
        <v>41480.31</v>
      </c>
      <c r="P925" t="n">
        <v>980.6900000000001</v>
      </c>
      <c r="Q925" t="n">
        <v>1367.34</v>
      </c>
      <c r="R925" t="n">
        <v>141.97</v>
      </c>
      <c r="S925" t="n">
        <v>104.26</v>
      </c>
      <c r="T925" t="n">
        <v>17841.47</v>
      </c>
      <c r="U925" t="n">
        <v>0.73</v>
      </c>
      <c r="V925" t="n">
        <v>0.89</v>
      </c>
      <c r="W925" t="n">
        <v>20.72</v>
      </c>
      <c r="X925" t="n">
        <v>1.1</v>
      </c>
      <c r="Y925" t="n">
        <v>1</v>
      </c>
      <c r="Z925" t="n">
        <v>10</v>
      </c>
    </row>
    <row r="926">
      <c r="A926" t="n">
        <v>69</v>
      </c>
      <c r="B926" t="n">
        <v>150</v>
      </c>
      <c r="C926" t="inlineStr">
        <is>
          <t xml:space="preserve">CONCLUIDO	</t>
        </is>
      </c>
      <c r="D926" t="n">
        <v>1.6973</v>
      </c>
      <c r="E926" t="n">
        <v>58.92</v>
      </c>
      <c r="F926" t="n">
        <v>53.7</v>
      </c>
      <c r="G926" t="n">
        <v>80.55</v>
      </c>
      <c r="H926" t="n">
        <v>0.97</v>
      </c>
      <c r="I926" t="n">
        <v>40</v>
      </c>
      <c r="J926" t="n">
        <v>335.02</v>
      </c>
      <c r="K926" t="n">
        <v>61.82</v>
      </c>
      <c r="L926" t="n">
        <v>18.25</v>
      </c>
      <c r="M926" t="n">
        <v>38</v>
      </c>
      <c r="N926" t="n">
        <v>104.95</v>
      </c>
      <c r="O926" t="n">
        <v>41553.93</v>
      </c>
      <c r="P926" t="n">
        <v>981.61</v>
      </c>
      <c r="Q926" t="n">
        <v>1367.29</v>
      </c>
      <c r="R926" t="n">
        <v>142.94</v>
      </c>
      <c r="S926" t="n">
        <v>104.26</v>
      </c>
      <c r="T926" t="n">
        <v>18328.66</v>
      </c>
      <c r="U926" t="n">
        <v>0.73</v>
      </c>
      <c r="V926" t="n">
        <v>0.89</v>
      </c>
      <c r="W926" t="n">
        <v>20.71</v>
      </c>
      <c r="X926" t="n">
        <v>1.12</v>
      </c>
      <c r="Y926" t="n">
        <v>1</v>
      </c>
      <c r="Z926" t="n">
        <v>10</v>
      </c>
    </row>
    <row r="927">
      <c r="A927" t="n">
        <v>70</v>
      </c>
      <c r="B927" t="n">
        <v>150</v>
      </c>
      <c r="C927" t="inlineStr">
        <is>
          <t xml:space="preserve">CONCLUIDO	</t>
        </is>
      </c>
      <c r="D927" t="n">
        <v>1.7003</v>
      </c>
      <c r="E927" t="n">
        <v>58.81</v>
      </c>
      <c r="F927" t="n">
        <v>53.65</v>
      </c>
      <c r="G927" t="n">
        <v>82.54000000000001</v>
      </c>
      <c r="H927" t="n">
        <v>0.98</v>
      </c>
      <c r="I927" t="n">
        <v>39</v>
      </c>
      <c r="J927" t="n">
        <v>335.62</v>
      </c>
      <c r="K927" t="n">
        <v>61.82</v>
      </c>
      <c r="L927" t="n">
        <v>18.5</v>
      </c>
      <c r="M927" t="n">
        <v>37</v>
      </c>
      <c r="N927" t="n">
        <v>105.3</v>
      </c>
      <c r="O927" t="n">
        <v>41627.72</v>
      </c>
      <c r="P927" t="n">
        <v>980.01</v>
      </c>
      <c r="Q927" t="n">
        <v>1367.22</v>
      </c>
      <c r="R927" t="n">
        <v>141.34</v>
      </c>
      <c r="S927" t="n">
        <v>104.26</v>
      </c>
      <c r="T927" t="n">
        <v>17532.35</v>
      </c>
      <c r="U927" t="n">
        <v>0.74</v>
      </c>
      <c r="V927" t="n">
        <v>0.89</v>
      </c>
      <c r="W927" t="n">
        <v>20.71</v>
      </c>
      <c r="X927" t="n">
        <v>1.07</v>
      </c>
      <c r="Y927" t="n">
        <v>1</v>
      </c>
      <c r="Z927" t="n">
        <v>10</v>
      </c>
    </row>
    <row r="928">
      <c r="A928" t="n">
        <v>71</v>
      </c>
      <c r="B928" t="n">
        <v>150</v>
      </c>
      <c r="C928" t="inlineStr">
        <is>
          <t xml:space="preserve">CONCLUIDO	</t>
        </is>
      </c>
      <c r="D928" t="n">
        <v>1.6996</v>
      </c>
      <c r="E928" t="n">
        <v>58.84</v>
      </c>
      <c r="F928" t="n">
        <v>53.67</v>
      </c>
      <c r="G928" t="n">
        <v>82.56999999999999</v>
      </c>
      <c r="H928" t="n">
        <v>0.99</v>
      </c>
      <c r="I928" t="n">
        <v>39</v>
      </c>
      <c r="J928" t="n">
        <v>336.22</v>
      </c>
      <c r="K928" t="n">
        <v>61.82</v>
      </c>
      <c r="L928" t="n">
        <v>18.75</v>
      </c>
      <c r="M928" t="n">
        <v>37</v>
      </c>
      <c r="N928" t="n">
        <v>105.65</v>
      </c>
      <c r="O928" t="n">
        <v>41701.68</v>
      </c>
      <c r="P928" t="n">
        <v>980.85</v>
      </c>
      <c r="Q928" t="n">
        <v>1367.24</v>
      </c>
      <c r="R928" t="n">
        <v>142.44</v>
      </c>
      <c r="S928" t="n">
        <v>104.26</v>
      </c>
      <c r="T928" t="n">
        <v>18080.62</v>
      </c>
      <c r="U928" t="n">
        <v>0.73</v>
      </c>
      <c r="V928" t="n">
        <v>0.89</v>
      </c>
      <c r="W928" t="n">
        <v>20.7</v>
      </c>
      <c r="X928" t="n">
        <v>1.09</v>
      </c>
      <c r="Y928" t="n">
        <v>1</v>
      </c>
      <c r="Z928" t="n">
        <v>10</v>
      </c>
    </row>
    <row r="929">
      <c r="A929" t="n">
        <v>72</v>
      </c>
      <c r="B929" t="n">
        <v>150</v>
      </c>
      <c r="C929" t="inlineStr">
        <is>
          <t xml:space="preserve">CONCLUIDO	</t>
        </is>
      </c>
      <c r="D929" t="n">
        <v>1.7022</v>
      </c>
      <c r="E929" t="n">
        <v>58.75</v>
      </c>
      <c r="F929" t="n">
        <v>53.64</v>
      </c>
      <c r="G929" t="n">
        <v>84.69</v>
      </c>
      <c r="H929" t="n">
        <v>1.01</v>
      </c>
      <c r="I929" t="n">
        <v>38</v>
      </c>
      <c r="J929" t="n">
        <v>336.82</v>
      </c>
      <c r="K929" t="n">
        <v>61.82</v>
      </c>
      <c r="L929" t="n">
        <v>19</v>
      </c>
      <c r="M929" t="n">
        <v>36</v>
      </c>
      <c r="N929" t="n">
        <v>106</v>
      </c>
      <c r="O929" t="n">
        <v>41775.82</v>
      </c>
      <c r="P929" t="n">
        <v>979.8200000000001</v>
      </c>
      <c r="Q929" t="n">
        <v>1367.35</v>
      </c>
      <c r="R929" t="n">
        <v>140.9</v>
      </c>
      <c r="S929" t="n">
        <v>104.26</v>
      </c>
      <c r="T929" t="n">
        <v>17316.43</v>
      </c>
      <c r="U929" t="n">
        <v>0.74</v>
      </c>
      <c r="V929" t="n">
        <v>0.89</v>
      </c>
      <c r="W929" t="n">
        <v>20.71</v>
      </c>
      <c r="X929" t="n">
        <v>1.06</v>
      </c>
      <c r="Y929" t="n">
        <v>1</v>
      </c>
      <c r="Z929" t="n">
        <v>10</v>
      </c>
    </row>
    <row r="930">
      <c r="A930" t="n">
        <v>73</v>
      </c>
      <c r="B930" t="n">
        <v>150</v>
      </c>
      <c r="C930" t="inlineStr">
        <is>
          <t xml:space="preserve">CONCLUIDO	</t>
        </is>
      </c>
      <c r="D930" t="n">
        <v>1.7025</v>
      </c>
      <c r="E930" t="n">
        <v>58.74</v>
      </c>
      <c r="F930" t="n">
        <v>53.63</v>
      </c>
      <c r="G930" t="n">
        <v>84.68000000000001</v>
      </c>
      <c r="H930" t="n">
        <v>1.02</v>
      </c>
      <c r="I930" t="n">
        <v>38</v>
      </c>
      <c r="J930" t="n">
        <v>337.43</v>
      </c>
      <c r="K930" t="n">
        <v>61.82</v>
      </c>
      <c r="L930" t="n">
        <v>19.25</v>
      </c>
      <c r="M930" t="n">
        <v>36</v>
      </c>
      <c r="N930" t="n">
        <v>106.35</v>
      </c>
      <c r="O930" t="n">
        <v>41850.13</v>
      </c>
      <c r="P930" t="n">
        <v>979.88</v>
      </c>
      <c r="Q930" t="n">
        <v>1367.17</v>
      </c>
      <c r="R930" t="n">
        <v>140.35</v>
      </c>
      <c r="S930" t="n">
        <v>104.26</v>
      </c>
      <c r="T930" t="n">
        <v>17039.27</v>
      </c>
      <c r="U930" t="n">
        <v>0.74</v>
      </c>
      <c r="V930" t="n">
        <v>0.89</v>
      </c>
      <c r="W930" t="n">
        <v>20.71</v>
      </c>
      <c r="X930" t="n">
        <v>1.05</v>
      </c>
      <c r="Y930" t="n">
        <v>1</v>
      </c>
      <c r="Z930" t="n">
        <v>10</v>
      </c>
    </row>
    <row r="931">
      <c r="A931" t="n">
        <v>74</v>
      </c>
      <c r="B931" t="n">
        <v>150</v>
      </c>
      <c r="C931" t="inlineStr">
        <is>
          <t xml:space="preserve">CONCLUIDO	</t>
        </is>
      </c>
      <c r="D931" t="n">
        <v>1.7054</v>
      </c>
      <c r="E931" t="n">
        <v>58.64</v>
      </c>
      <c r="F931" t="n">
        <v>53.58</v>
      </c>
      <c r="G931" t="n">
        <v>86.89</v>
      </c>
      <c r="H931" t="n">
        <v>1.03</v>
      </c>
      <c r="I931" t="n">
        <v>37</v>
      </c>
      <c r="J931" t="n">
        <v>338.03</v>
      </c>
      <c r="K931" t="n">
        <v>61.82</v>
      </c>
      <c r="L931" t="n">
        <v>19.5</v>
      </c>
      <c r="M931" t="n">
        <v>35</v>
      </c>
      <c r="N931" t="n">
        <v>106.71</v>
      </c>
      <c r="O931" t="n">
        <v>41924.62</v>
      </c>
      <c r="P931" t="n">
        <v>978.35</v>
      </c>
      <c r="Q931" t="n">
        <v>1367.21</v>
      </c>
      <c r="R931" t="n">
        <v>139.4</v>
      </c>
      <c r="S931" t="n">
        <v>104.26</v>
      </c>
      <c r="T931" t="n">
        <v>16571.11</v>
      </c>
      <c r="U931" t="n">
        <v>0.75</v>
      </c>
      <c r="V931" t="n">
        <v>0.89</v>
      </c>
      <c r="W931" t="n">
        <v>20.7</v>
      </c>
      <c r="X931" t="n">
        <v>1.01</v>
      </c>
      <c r="Y931" t="n">
        <v>1</v>
      </c>
      <c r="Z931" t="n">
        <v>10</v>
      </c>
    </row>
    <row r="932">
      <c r="A932" t="n">
        <v>75</v>
      </c>
      <c r="B932" t="n">
        <v>150</v>
      </c>
      <c r="C932" t="inlineStr">
        <is>
          <t xml:space="preserve">CONCLUIDO	</t>
        </is>
      </c>
      <c r="D932" t="n">
        <v>1.7043</v>
      </c>
      <c r="E932" t="n">
        <v>58.68</v>
      </c>
      <c r="F932" t="n">
        <v>53.62</v>
      </c>
      <c r="G932" t="n">
        <v>86.95999999999999</v>
      </c>
      <c r="H932" t="n">
        <v>1.04</v>
      </c>
      <c r="I932" t="n">
        <v>37</v>
      </c>
      <c r="J932" t="n">
        <v>338.63</v>
      </c>
      <c r="K932" t="n">
        <v>61.82</v>
      </c>
      <c r="L932" t="n">
        <v>19.75</v>
      </c>
      <c r="M932" t="n">
        <v>35</v>
      </c>
      <c r="N932" t="n">
        <v>107.06</v>
      </c>
      <c r="O932" t="n">
        <v>41999.28</v>
      </c>
      <c r="P932" t="n">
        <v>979.84</v>
      </c>
      <c r="Q932" t="n">
        <v>1367.28</v>
      </c>
      <c r="R932" t="n">
        <v>140.46</v>
      </c>
      <c r="S932" t="n">
        <v>104.26</v>
      </c>
      <c r="T932" t="n">
        <v>17103.29</v>
      </c>
      <c r="U932" t="n">
        <v>0.74</v>
      </c>
      <c r="V932" t="n">
        <v>0.89</v>
      </c>
      <c r="W932" t="n">
        <v>20.71</v>
      </c>
      <c r="X932" t="n">
        <v>1.05</v>
      </c>
      <c r="Y932" t="n">
        <v>1</v>
      </c>
      <c r="Z932" t="n">
        <v>10</v>
      </c>
    </row>
    <row r="933">
      <c r="A933" t="n">
        <v>76</v>
      </c>
      <c r="B933" t="n">
        <v>150</v>
      </c>
      <c r="C933" t="inlineStr">
        <is>
          <t xml:space="preserve">CONCLUIDO	</t>
        </is>
      </c>
      <c r="D933" t="n">
        <v>1.7073</v>
      </c>
      <c r="E933" t="n">
        <v>58.57</v>
      </c>
      <c r="F933" t="n">
        <v>53.58</v>
      </c>
      <c r="G933" t="n">
        <v>89.29000000000001</v>
      </c>
      <c r="H933" t="n">
        <v>1.05</v>
      </c>
      <c r="I933" t="n">
        <v>36</v>
      </c>
      <c r="J933" t="n">
        <v>339.24</v>
      </c>
      <c r="K933" t="n">
        <v>61.82</v>
      </c>
      <c r="L933" t="n">
        <v>20</v>
      </c>
      <c r="M933" t="n">
        <v>34</v>
      </c>
      <c r="N933" t="n">
        <v>107.42</v>
      </c>
      <c r="O933" t="n">
        <v>42074.12</v>
      </c>
      <c r="P933" t="n">
        <v>978.12</v>
      </c>
      <c r="Q933" t="n">
        <v>1367.24</v>
      </c>
      <c r="R933" t="n">
        <v>138.83</v>
      </c>
      <c r="S933" t="n">
        <v>104.26</v>
      </c>
      <c r="T933" t="n">
        <v>16289.22</v>
      </c>
      <c r="U933" t="n">
        <v>0.75</v>
      </c>
      <c r="V933" t="n">
        <v>0.89</v>
      </c>
      <c r="W933" t="n">
        <v>20.71</v>
      </c>
      <c r="X933" t="n">
        <v>1</v>
      </c>
      <c r="Y933" t="n">
        <v>1</v>
      </c>
      <c r="Z933" t="n">
        <v>10</v>
      </c>
    </row>
    <row r="934">
      <c r="A934" t="n">
        <v>77</v>
      </c>
      <c r="B934" t="n">
        <v>150</v>
      </c>
      <c r="C934" t="inlineStr">
        <is>
          <t xml:space="preserve">CONCLUIDO	</t>
        </is>
      </c>
      <c r="D934" t="n">
        <v>1.7073</v>
      </c>
      <c r="E934" t="n">
        <v>58.57</v>
      </c>
      <c r="F934" t="n">
        <v>53.57</v>
      </c>
      <c r="G934" t="n">
        <v>89.29000000000001</v>
      </c>
      <c r="H934" t="n">
        <v>1.06</v>
      </c>
      <c r="I934" t="n">
        <v>36</v>
      </c>
      <c r="J934" t="n">
        <v>339.85</v>
      </c>
      <c r="K934" t="n">
        <v>61.82</v>
      </c>
      <c r="L934" t="n">
        <v>20.25</v>
      </c>
      <c r="M934" t="n">
        <v>34</v>
      </c>
      <c r="N934" t="n">
        <v>107.78</v>
      </c>
      <c r="O934" t="n">
        <v>42149.15</v>
      </c>
      <c r="P934" t="n">
        <v>978.75</v>
      </c>
      <c r="Q934" t="n">
        <v>1367.28</v>
      </c>
      <c r="R934" t="n">
        <v>138.97</v>
      </c>
      <c r="S934" t="n">
        <v>104.26</v>
      </c>
      <c r="T934" t="n">
        <v>16359.92</v>
      </c>
      <c r="U934" t="n">
        <v>0.75</v>
      </c>
      <c r="V934" t="n">
        <v>0.89</v>
      </c>
      <c r="W934" t="n">
        <v>20.7</v>
      </c>
      <c r="X934" t="n">
        <v>1</v>
      </c>
      <c r="Y934" t="n">
        <v>1</v>
      </c>
      <c r="Z934" t="n">
        <v>10</v>
      </c>
    </row>
    <row r="935">
      <c r="A935" t="n">
        <v>78</v>
      </c>
      <c r="B935" t="n">
        <v>150</v>
      </c>
      <c r="C935" t="inlineStr">
        <is>
          <t xml:space="preserve">CONCLUIDO	</t>
        </is>
      </c>
      <c r="D935" t="n">
        <v>1.7068</v>
      </c>
      <c r="E935" t="n">
        <v>58.59</v>
      </c>
      <c r="F935" t="n">
        <v>53.59</v>
      </c>
      <c r="G935" t="n">
        <v>89.31999999999999</v>
      </c>
      <c r="H935" t="n">
        <v>1.07</v>
      </c>
      <c r="I935" t="n">
        <v>36</v>
      </c>
      <c r="J935" t="n">
        <v>340.46</v>
      </c>
      <c r="K935" t="n">
        <v>61.82</v>
      </c>
      <c r="L935" t="n">
        <v>20.5</v>
      </c>
      <c r="M935" t="n">
        <v>34</v>
      </c>
      <c r="N935" t="n">
        <v>108.14</v>
      </c>
      <c r="O935" t="n">
        <v>42224.35</v>
      </c>
      <c r="P935" t="n">
        <v>978.59</v>
      </c>
      <c r="Q935" t="n">
        <v>1367.25</v>
      </c>
      <c r="R935" t="n">
        <v>139.46</v>
      </c>
      <c r="S935" t="n">
        <v>104.26</v>
      </c>
      <c r="T935" t="n">
        <v>16604.4</v>
      </c>
      <c r="U935" t="n">
        <v>0.75</v>
      </c>
      <c r="V935" t="n">
        <v>0.89</v>
      </c>
      <c r="W935" t="n">
        <v>20.7</v>
      </c>
      <c r="X935" t="n">
        <v>1.01</v>
      </c>
      <c r="Y935" t="n">
        <v>1</v>
      </c>
      <c r="Z935" t="n">
        <v>10</v>
      </c>
    </row>
    <row r="936">
      <c r="A936" t="n">
        <v>79</v>
      </c>
      <c r="B936" t="n">
        <v>150</v>
      </c>
      <c r="C936" t="inlineStr">
        <is>
          <t xml:space="preserve">CONCLUIDO	</t>
        </is>
      </c>
      <c r="D936" t="n">
        <v>1.7092</v>
      </c>
      <c r="E936" t="n">
        <v>58.51</v>
      </c>
      <c r="F936" t="n">
        <v>53.57</v>
      </c>
      <c r="G936" t="n">
        <v>91.83</v>
      </c>
      <c r="H936" t="n">
        <v>1.08</v>
      </c>
      <c r="I936" t="n">
        <v>35</v>
      </c>
      <c r="J936" t="n">
        <v>341.07</v>
      </c>
      <c r="K936" t="n">
        <v>61.82</v>
      </c>
      <c r="L936" t="n">
        <v>20.75</v>
      </c>
      <c r="M936" t="n">
        <v>33</v>
      </c>
      <c r="N936" t="n">
        <v>108.5</v>
      </c>
      <c r="O936" t="n">
        <v>42299.74</v>
      </c>
      <c r="P936" t="n">
        <v>977.9400000000001</v>
      </c>
      <c r="Q936" t="n">
        <v>1367.35</v>
      </c>
      <c r="R936" t="n">
        <v>138.46</v>
      </c>
      <c r="S936" t="n">
        <v>104.26</v>
      </c>
      <c r="T936" t="n">
        <v>16111.08</v>
      </c>
      <c r="U936" t="n">
        <v>0.75</v>
      </c>
      <c r="V936" t="n">
        <v>0.89</v>
      </c>
      <c r="W936" t="n">
        <v>20.71</v>
      </c>
      <c r="X936" t="n">
        <v>0.99</v>
      </c>
      <c r="Y936" t="n">
        <v>1</v>
      </c>
      <c r="Z936" t="n">
        <v>10</v>
      </c>
    </row>
    <row r="937">
      <c r="A937" t="n">
        <v>80</v>
      </c>
      <c r="B937" t="n">
        <v>150</v>
      </c>
      <c r="C937" t="inlineStr">
        <is>
          <t xml:space="preserve">CONCLUIDO	</t>
        </is>
      </c>
      <c r="D937" t="n">
        <v>1.7086</v>
      </c>
      <c r="E937" t="n">
        <v>58.53</v>
      </c>
      <c r="F937" t="n">
        <v>53.58</v>
      </c>
      <c r="G937" t="n">
        <v>91.86</v>
      </c>
      <c r="H937" t="n">
        <v>1.1</v>
      </c>
      <c r="I937" t="n">
        <v>35</v>
      </c>
      <c r="J937" t="n">
        <v>341.68</v>
      </c>
      <c r="K937" t="n">
        <v>61.82</v>
      </c>
      <c r="L937" t="n">
        <v>21</v>
      </c>
      <c r="M937" t="n">
        <v>33</v>
      </c>
      <c r="N937" t="n">
        <v>108.86</v>
      </c>
      <c r="O937" t="n">
        <v>42375.31</v>
      </c>
      <c r="P937" t="n">
        <v>978.83</v>
      </c>
      <c r="Q937" t="n">
        <v>1367.43</v>
      </c>
      <c r="R937" t="n">
        <v>139.42</v>
      </c>
      <c r="S937" t="n">
        <v>104.26</v>
      </c>
      <c r="T937" t="n">
        <v>16589.34</v>
      </c>
      <c r="U937" t="n">
        <v>0.75</v>
      </c>
      <c r="V937" t="n">
        <v>0.89</v>
      </c>
      <c r="W937" t="n">
        <v>20.7</v>
      </c>
      <c r="X937" t="n">
        <v>1.01</v>
      </c>
      <c r="Y937" t="n">
        <v>1</v>
      </c>
      <c r="Z937" t="n">
        <v>10</v>
      </c>
    </row>
    <row r="938">
      <c r="A938" t="n">
        <v>81</v>
      </c>
      <c r="B938" t="n">
        <v>150</v>
      </c>
      <c r="C938" t="inlineStr">
        <is>
          <t xml:space="preserve">CONCLUIDO	</t>
        </is>
      </c>
      <c r="D938" t="n">
        <v>1.7125</v>
      </c>
      <c r="E938" t="n">
        <v>58.4</v>
      </c>
      <c r="F938" t="n">
        <v>53.51</v>
      </c>
      <c r="G938" t="n">
        <v>94.43000000000001</v>
      </c>
      <c r="H938" t="n">
        <v>1.11</v>
      </c>
      <c r="I938" t="n">
        <v>34</v>
      </c>
      <c r="J938" t="n">
        <v>342.3</v>
      </c>
      <c r="K938" t="n">
        <v>61.82</v>
      </c>
      <c r="L938" t="n">
        <v>21.25</v>
      </c>
      <c r="M938" t="n">
        <v>32</v>
      </c>
      <c r="N938" t="n">
        <v>109.23</v>
      </c>
      <c r="O938" t="n">
        <v>42451.07</v>
      </c>
      <c r="P938" t="n">
        <v>976.86</v>
      </c>
      <c r="Q938" t="n">
        <v>1367.24</v>
      </c>
      <c r="R938" t="n">
        <v>137.13</v>
      </c>
      <c r="S938" t="n">
        <v>104.26</v>
      </c>
      <c r="T938" t="n">
        <v>15452.16</v>
      </c>
      <c r="U938" t="n">
        <v>0.76</v>
      </c>
      <c r="V938" t="n">
        <v>0.9</v>
      </c>
      <c r="W938" t="n">
        <v>20.69</v>
      </c>
      <c r="X938" t="n">
        <v>0.93</v>
      </c>
      <c r="Y938" t="n">
        <v>1</v>
      </c>
      <c r="Z938" t="n">
        <v>10</v>
      </c>
    </row>
    <row r="939">
      <c r="A939" t="n">
        <v>82</v>
      </c>
      <c r="B939" t="n">
        <v>150</v>
      </c>
      <c r="C939" t="inlineStr">
        <is>
          <t xml:space="preserve">CONCLUIDO	</t>
        </is>
      </c>
      <c r="D939" t="n">
        <v>1.7119</v>
      </c>
      <c r="E939" t="n">
        <v>58.41</v>
      </c>
      <c r="F939" t="n">
        <v>53.53</v>
      </c>
      <c r="G939" t="n">
        <v>94.45999999999999</v>
      </c>
      <c r="H939" t="n">
        <v>1.12</v>
      </c>
      <c r="I939" t="n">
        <v>34</v>
      </c>
      <c r="J939" t="n">
        <v>342.91</v>
      </c>
      <c r="K939" t="n">
        <v>61.82</v>
      </c>
      <c r="L939" t="n">
        <v>21.5</v>
      </c>
      <c r="M939" t="n">
        <v>32</v>
      </c>
      <c r="N939" t="n">
        <v>109.59</v>
      </c>
      <c r="O939" t="n">
        <v>42527.02</v>
      </c>
      <c r="P939" t="n">
        <v>977.4400000000001</v>
      </c>
      <c r="Q939" t="n">
        <v>1367.25</v>
      </c>
      <c r="R939" t="n">
        <v>137.41</v>
      </c>
      <c r="S939" t="n">
        <v>104.26</v>
      </c>
      <c r="T939" t="n">
        <v>15588.89</v>
      </c>
      <c r="U939" t="n">
        <v>0.76</v>
      </c>
      <c r="V939" t="n">
        <v>0.9</v>
      </c>
      <c r="W939" t="n">
        <v>20.7</v>
      </c>
      <c r="X939" t="n">
        <v>0.95</v>
      </c>
      <c r="Y939" t="n">
        <v>1</v>
      </c>
      <c r="Z939" t="n">
        <v>10</v>
      </c>
    </row>
    <row r="940">
      <c r="A940" t="n">
        <v>83</v>
      </c>
      <c r="B940" t="n">
        <v>150</v>
      </c>
      <c r="C940" t="inlineStr">
        <is>
          <t xml:space="preserve">CONCLUIDO	</t>
        </is>
      </c>
      <c r="D940" t="n">
        <v>1.7115</v>
      </c>
      <c r="E940" t="n">
        <v>58.43</v>
      </c>
      <c r="F940" t="n">
        <v>53.54</v>
      </c>
      <c r="G940" t="n">
        <v>94.48</v>
      </c>
      <c r="H940" t="n">
        <v>1.13</v>
      </c>
      <c r="I940" t="n">
        <v>34</v>
      </c>
      <c r="J940" t="n">
        <v>343.53</v>
      </c>
      <c r="K940" t="n">
        <v>61.82</v>
      </c>
      <c r="L940" t="n">
        <v>21.75</v>
      </c>
      <c r="M940" t="n">
        <v>32</v>
      </c>
      <c r="N940" t="n">
        <v>109.96</v>
      </c>
      <c r="O940" t="n">
        <v>42603.15</v>
      </c>
      <c r="P940" t="n">
        <v>977.9400000000001</v>
      </c>
      <c r="Q940" t="n">
        <v>1367.29</v>
      </c>
      <c r="R940" t="n">
        <v>137.66</v>
      </c>
      <c r="S940" t="n">
        <v>104.26</v>
      </c>
      <c r="T940" t="n">
        <v>15718.64</v>
      </c>
      <c r="U940" t="n">
        <v>0.76</v>
      </c>
      <c r="V940" t="n">
        <v>0.9</v>
      </c>
      <c r="W940" t="n">
        <v>20.7</v>
      </c>
      <c r="X940" t="n">
        <v>0.96</v>
      </c>
      <c r="Y940" t="n">
        <v>1</v>
      </c>
      <c r="Z940" t="n">
        <v>10</v>
      </c>
    </row>
    <row r="941">
      <c r="A941" t="n">
        <v>84</v>
      </c>
      <c r="B941" t="n">
        <v>150</v>
      </c>
      <c r="C941" t="inlineStr">
        <is>
          <t xml:space="preserve">CONCLUIDO	</t>
        </is>
      </c>
      <c r="D941" t="n">
        <v>1.7146</v>
      </c>
      <c r="E941" t="n">
        <v>58.32</v>
      </c>
      <c r="F941" t="n">
        <v>53.49</v>
      </c>
      <c r="G941" t="n">
        <v>97.26000000000001</v>
      </c>
      <c r="H941" t="n">
        <v>1.14</v>
      </c>
      <c r="I941" t="n">
        <v>33</v>
      </c>
      <c r="J941" t="n">
        <v>344.15</v>
      </c>
      <c r="K941" t="n">
        <v>61.82</v>
      </c>
      <c r="L941" t="n">
        <v>22</v>
      </c>
      <c r="M941" t="n">
        <v>31</v>
      </c>
      <c r="N941" t="n">
        <v>110.33</v>
      </c>
      <c r="O941" t="n">
        <v>42679.6</v>
      </c>
      <c r="P941" t="n">
        <v>977.02</v>
      </c>
      <c r="Q941" t="n">
        <v>1367.34</v>
      </c>
      <c r="R941" t="n">
        <v>136.3</v>
      </c>
      <c r="S941" t="n">
        <v>104.26</v>
      </c>
      <c r="T941" t="n">
        <v>15042.76</v>
      </c>
      <c r="U941" t="n">
        <v>0.76</v>
      </c>
      <c r="V941" t="n">
        <v>0.9</v>
      </c>
      <c r="W941" t="n">
        <v>20.7</v>
      </c>
      <c r="X941" t="n">
        <v>0.91</v>
      </c>
      <c r="Y941" t="n">
        <v>1</v>
      </c>
      <c r="Z941" t="n">
        <v>10</v>
      </c>
    </row>
    <row r="942">
      <c r="A942" t="n">
        <v>85</v>
      </c>
      <c r="B942" t="n">
        <v>150</v>
      </c>
      <c r="C942" t="inlineStr">
        <is>
          <t xml:space="preserve">CONCLUIDO	</t>
        </is>
      </c>
      <c r="D942" t="n">
        <v>1.715</v>
      </c>
      <c r="E942" t="n">
        <v>58.31</v>
      </c>
      <c r="F942" t="n">
        <v>53.48</v>
      </c>
      <c r="G942" t="n">
        <v>97.23999999999999</v>
      </c>
      <c r="H942" t="n">
        <v>1.15</v>
      </c>
      <c r="I942" t="n">
        <v>33</v>
      </c>
      <c r="J942" t="n">
        <v>344.77</v>
      </c>
      <c r="K942" t="n">
        <v>61.82</v>
      </c>
      <c r="L942" t="n">
        <v>22.25</v>
      </c>
      <c r="M942" t="n">
        <v>31</v>
      </c>
      <c r="N942" t="n">
        <v>110.7</v>
      </c>
      <c r="O942" t="n">
        <v>42756.12</v>
      </c>
      <c r="P942" t="n">
        <v>977.38</v>
      </c>
      <c r="Q942" t="n">
        <v>1367.32</v>
      </c>
      <c r="R942" t="n">
        <v>135.96</v>
      </c>
      <c r="S942" t="n">
        <v>104.26</v>
      </c>
      <c r="T942" t="n">
        <v>14872.73</v>
      </c>
      <c r="U942" t="n">
        <v>0.77</v>
      </c>
      <c r="V942" t="n">
        <v>0.9</v>
      </c>
      <c r="W942" t="n">
        <v>20.69</v>
      </c>
      <c r="X942" t="n">
        <v>0.9</v>
      </c>
      <c r="Y942" t="n">
        <v>1</v>
      </c>
      <c r="Z942" t="n">
        <v>10</v>
      </c>
    </row>
    <row r="943">
      <c r="A943" t="n">
        <v>86</v>
      </c>
      <c r="B943" t="n">
        <v>150</v>
      </c>
      <c r="C943" t="inlineStr">
        <is>
          <t xml:space="preserve">CONCLUIDO	</t>
        </is>
      </c>
      <c r="D943" t="n">
        <v>1.7146</v>
      </c>
      <c r="E943" t="n">
        <v>58.32</v>
      </c>
      <c r="F943" t="n">
        <v>53.49</v>
      </c>
      <c r="G943" t="n">
        <v>97.26000000000001</v>
      </c>
      <c r="H943" t="n">
        <v>1.16</v>
      </c>
      <c r="I943" t="n">
        <v>33</v>
      </c>
      <c r="J943" t="n">
        <v>345.39</v>
      </c>
      <c r="K943" t="n">
        <v>61.82</v>
      </c>
      <c r="L943" t="n">
        <v>22.5</v>
      </c>
      <c r="M943" t="n">
        <v>31</v>
      </c>
      <c r="N943" t="n">
        <v>111.07</v>
      </c>
      <c r="O943" t="n">
        <v>42832.82</v>
      </c>
      <c r="P943" t="n">
        <v>977.0599999999999</v>
      </c>
      <c r="Q943" t="n">
        <v>1367.33</v>
      </c>
      <c r="R943" t="n">
        <v>136.01</v>
      </c>
      <c r="S943" t="n">
        <v>104.26</v>
      </c>
      <c r="T943" t="n">
        <v>14897.82</v>
      </c>
      <c r="U943" t="n">
        <v>0.77</v>
      </c>
      <c r="V943" t="n">
        <v>0.9</v>
      </c>
      <c r="W943" t="n">
        <v>20.7</v>
      </c>
      <c r="X943" t="n">
        <v>0.91</v>
      </c>
      <c r="Y943" t="n">
        <v>1</v>
      </c>
      <c r="Z943" t="n">
        <v>10</v>
      </c>
    </row>
    <row r="944">
      <c r="A944" t="n">
        <v>87</v>
      </c>
      <c r="B944" t="n">
        <v>150</v>
      </c>
      <c r="C944" t="inlineStr">
        <is>
          <t xml:space="preserve">CONCLUIDO	</t>
        </is>
      </c>
      <c r="D944" t="n">
        <v>1.717</v>
      </c>
      <c r="E944" t="n">
        <v>58.24</v>
      </c>
      <c r="F944" t="n">
        <v>53.47</v>
      </c>
      <c r="G944" t="n">
        <v>100.25</v>
      </c>
      <c r="H944" t="n">
        <v>1.17</v>
      </c>
      <c r="I944" t="n">
        <v>32</v>
      </c>
      <c r="J944" t="n">
        <v>346.02</v>
      </c>
      <c r="K944" t="n">
        <v>61.82</v>
      </c>
      <c r="L944" t="n">
        <v>22.75</v>
      </c>
      <c r="M944" t="n">
        <v>30</v>
      </c>
      <c r="N944" t="n">
        <v>111.45</v>
      </c>
      <c r="O944" t="n">
        <v>42909.73</v>
      </c>
      <c r="P944" t="n">
        <v>977.02</v>
      </c>
      <c r="Q944" t="n">
        <v>1367.23</v>
      </c>
      <c r="R944" t="n">
        <v>135.46</v>
      </c>
      <c r="S944" t="n">
        <v>104.26</v>
      </c>
      <c r="T944" t="n">
        <v>14625.18</v>
      </c>
      <c r="U944" t="n">
        <v>0.77</v>
      </c>
      <c r="V944" t="n">
        <v>0.9</v>
      </c>
      <c r="W944" t="n">
        <v>20.69</v>
      </c>
      <c r="X944" t="n">
        <v>0.89</v>
      </c>
      <c r="Y944" t="n">
        <v>1</v>
      </c>
      <c r="Z944" t="n">
        <v>10</v>
      </c>
    </row>
    <row r="945">
      <c r="A945" t="n">
        <v>88</v>
      </c>
      <c r="B945" t="n">
        <v>150</v>
      </c>
      <c r="C945" t="inlineStr">
        <is>
          <t xml:space="preserve">CONCLUIDO	</t>
        </is>
      </c>
      <c r="D945" t="n">
        <v>1.7171</v>
      </c>
      <c r="E945" t="n">
        <v>58.24</v>
      </c>
      <c r="F945" t="n">
        <v>53.46</v>
      </c>
      <c r="G945" t="n">
        <v>100.24</v>
      </c>
      <c r="H945" t="n">
        <v>1.18</v>
      </c>
      <c r="I945" t="n">
        <v>32</v>
      </c>
      <c r="J945" t="n">
        <v>346.64</v>
      </c>
      <c r="K945" t="n">
        <v>61.82</v>
      </c>
      <c r="L945" t="n">
        <v>23</v>
      </c>
      <c r="M945" t="n">
        <v>30</v>
      </c>
      <c r="N945" t="n">
        <v>111.82</v>
      </c>
      <c r="O945" t="n">
        <v>42986.83</v>
      </c>
      <c r="P945" t="n">
        <v>976.79</v>
      </c>
      <c r="Q945" t="n">
        <v>1367.35</v>
      </c>
      <c r="R945" t="n">
        <v>135.31</v>
      </c>
      <c r="S945" t="n">
        <v>104.26</v>
      </c>
      <c r="T945" t="n">
        <v>14552.44</v>
      </c>
      <c r="U945" t="n">
        <v>0.77</v>
      </c>
      <c r="V945" t="n">
        <v>0.9</v>
      </c>
      <c r="W945" t="n">
        <v>20.69</v>
      </c>
      <c r="X945" t="n">
        <v>0.88</v>
      </c>
      <c r="Y945" t="n">
        <v>1</v>
      </c>
      <c r="Z945" t="n">
        <v>10</v>
      </c>
    </row>
    <row r="946">
      <c r="A946" t="n">
        <v>89</v>
      </c>
      <c r="B946" t="n">
        <v>150</v>
      </c>
      <c r="C946" t="inlineStr">
        <is>
          <t xml:space="preserve">CONCLUIDO	</t>
        </is>
      </c>
      <c r="D946" t="n">
        <v>1.7173</v>
      </c>
      <c r="E946" t="n">
        <v>58.23</v>
      </c>
      <c r="F946" t="n">
        <v>53.46</v>
      </c>
      <c r="G946" t="n">
        <v>100.23</v>
      </c>
      <c r="H946" t="n">
        <v>1.19</v>
      </c>
      <c r="I946" t="n">
        <v>32</v>
      </c>
      <c r="J946" t="n">
        <v>347.27</v>
      </c>
      <c r="K946" t="n">
        <v>61.82</v>
      </c>
      <c r="L946" t="n">
        <v>23.25</v>
      </c>
      <c r="M946" t="n">
        <v>30</v>
      </c>
      <c r="N946" t="n">
        <v>112.2</v>
      </c>
      <c r="O946" t="n">
        <v>43064.12</v>
      </c>
      <c r="P946" t="n">
        <v>975.92</v>
      </c>
      <c r="Q946" t="n">
        <v>1367.3</v>
      </c>
      <c r="R946" t="n">
        <v>135.33</v>
      </c>
      <c r="S946" t="n">
        <v>104.26</v>
      </c>
      <c r="T946" t="n">
        <v>14560.13</v>
      </c>
      <c r="U946" t="n">
        <v>0.77</v>
      </c>
      <c r="V946" t="n">
        <v>0.9</v>
      </c>
      <c r="W946" t="n">
        <v>20.69</v>
      </c>
      <c r="X946" t="n">
        <v>0.88</v>
      </c>
      <c r="Y946" t="n">
        <v>1</v>
      </c>
      <c r="Z946" t="n">
        <v>10</v>
      </c>
    </row>
    <row r="947">
      <c r="A947" t="n">
        <v>90</v>
      </c>
      <c r="B947" t="n">
        <v>150</v>
      </c>
      <c r="C947" t="inlineStr">
        <is>
          <t xml:space="preserve">CONCLUIDO	</t>
        </is>
      </c>
      <c r="D947" t="n">
        <v>1.7197</v>
      </c>
      <c r="E947" t="n">
        <v>58.15</v>
      </c>
      <c r="F947" t="n">
        <v>53.43</v>
      </c>
      <c r="G947" t="n">
        <v>103.41</v>
      </c>
      <c r="H947" t="n">
        <v>1.2</v>
      </c>
      <c r="I947" t="n">
        <v>31</v>
      </c>
      <c r="J947" t="n">
        <v>347.9</v>
      </c>
      <c r="K947" t="n">
        <v>61.82</v>
      </c>
      <c r="L947" t="n">
        <v>23.5</v>
      </c>
      <c r="M947" t="n">
        <v>29</v>
      </c>
      <c r="N947" t="n">
        <v>112.58</v>
      </c>
      <c r="O947" t="n">
        <v>43141.62</v>
      </c>
      <c r="P947" t="n">
        <v>976.61</v>
      </c>
      <c r="Q947" t="n">
        <v>1367.31</v>
      </c>
      <c r="R947" t="n">
        <v>134.21</v>
      </c>
      <c r="S947" t="n">
        <v>104.26</v>
      </c>
      <c r="T947" t="n">
        <v>14006.4</v>
      </c>
      <c r="U947" t="n">
        <v>0.78</v>
      </c>
      <c r="V947" t="n">
        <v>0.9</v>
      </c>
      <c r="W947" t="n">
        <v>20.7</v>
      </c>
      <c r="X947" t="n">
        <v>0.85</v>
      </c>
      <c r="Y947" t="n">
        <v>1</v>
      </c>
      <c r="Z947" t="n">
        <v>10</v>
      </c>
    </row>
    <row r="948">
      <c r="A948" t="n">
        <v>91</v>
      </c>
      <c r="B948" t="n">
        <v>150</v>
      </c>
      <c r="C948" t="inlineStr">
        <is>
          <t xml:space="preserve">CONCLUIDO	</t>
        </is>
      </c>
      <c r="D948" t="n">
        <v>1.7195</v>
      </c>
      <c r="E948" t="n">
        <v>58.16</v>
      </c>
      <c r="F948" t="n">
        <v>53.44</v>
      </c>
      <c r="G948" t="n">
        <v>103.43</v>
      </c>
      <c r="H948" t="n">
        <v>1.21</v>
      </c>
      <c r="I948" t="n">
        <v>31</v>
      </c>
      <c r="J948" t="n">
        <v>348.53</v>
      </c>
      <c r="K948" t="n">
        <v>61.82</v>
      </c>
      <c r="L948" t="n">
        <v>23.75</v>
      </c>
      <c r="M948" t="n">
        <v>29</v>
      </c>
      <c r="N948" t="n">
        <v>112.96</v>
      </c>
      <c r="O948" t="n">
        <v>43219.31</v>
      </c>
      <c r="P948" t="n">
        <v>976.78</v>
      </c>
      <c r="Q948" t="n">
        <v>1367.29</v>
      </c>
      <c r="R948" t="n">
        <v>134.47</v>
      </c>
      <c r="S948" t="n">
        <v>104.26</v>
      </c>
      <c r="T948" t="n">
        <v>14136.65</v>
      </c>
      <c r="U948" t="n">
        <v>0.78</v>
      </c>
      <c r="V948" t="n">
        <v>0.9</v>
      </c>
      <c r="W948" t="n">
        <v>20.7</v>
      </c>
      <c r="X948" t="n">
        <v>0.86</v>
      </c>
      <c r="Y948" t="n">
        <v>1</v>
      </c>
      <c r="Z948" t="n">
        <v>10</v>
      </c>
    </row>
    <row r="949">
      <c r="A949" t="n">
        <v>92</v>
      </c>
      <c r="B949" t="n">
        <v>150</v>
      </c>
      <c r="C949" t="inlineStr">
        <is>
          <t xml:space="preserve">CONCLUIDO	</t>
        </is>
      </c>
      <c r="D949" t="n">
        <v>1.7193</v>
      </c>
      <c r="E949" t="n">
        <v>58.16</v>
      </c>
      <c r="F949" t="n">
        <v>53.44</v>
      </c>
      <c r="G949" t="n">
        <v>103.44</v>
      </c>
      <c r="H949" t="n">
        <v>1.23</v>
      </c>
      <c r="I949" t="n">
        <v>31</v>
      </c>
      <c r="J949" t="n">
        <v>349.16</v>
      </c>
      <c r="K949" t="n">
        <v>61.82</v>
      </c>
      <c r="L949" t="n">
        <v>24</v>
      </c>
      <c r="M949" t="n">
        <v>29</v>
      </c>
      <c r="N949" t="n">
        <v>113.34</v>
      </c>
      <c r="O949" t="n">
        <v>43297.21</v>
      </c>
      <c r="P949" t="n">
        <v>976.37</v>
      </c>
      <c r="Q949" t="n">
        <v>1367.24</v>
      </c>
      <c r="R949" t="n">
        <v>134.42</v>
      </c>
      <c r="S949" t="n">
        <v>104.26</v>
      </c>
      <c r="T949" t="n">
        <v>14109.74</v>
      </c>
      <c r="U949" t="n">
        <v>0.78</v>
      </c>
      <c r="V949" t="n">
        <v>0.9</v>
      </c>
      <c r="W949" t="n">
        <v>20.7</v>
      </c>
      <c r="X949" t="n">
        <v>0.86</v>
      </c>
      <c r="Y949" t="n">
        <v>1</v>
      </c>
      <c r="Z949" t="n">
        <v>10</v>
      </c>
    </row>
    <row r="950">
      <c r="A950" t="n">
        <v>93</v>
      </c>
      <c r="B950" t="n">
        <v>150</v>
      </c>
      <c r="C950" t="inlineStr">
        <is>
          <t xml:space="preserve">CONCLUIDO	</t>
        </is>
      </c>
      <c r="D950" t="n">
        <v>1.7222</v>
      </c>
      <c r="E950" t="n">
        <v>58.07</v>
      </c>
      <c r="F950" t="n">
        <v>53.4</v>
      </c>
      <c r="G950" t="n">
        <v>106.81</v>
      </c>
      <c r="H950" t="n">
        <v>1.24</v>
      </c>
      <c r="I950" t="n">
        <v>30</v>
      </c>
      <c r="J950" t="n">
        <v>349.79</v>
      </c>
      <c r="K950" t="n">
        <v>61.82</v>
      </c>
      <c r="L950" t="n">
        <v>24.25</v>
      </c>
      <c r="M950" t="n">
        <v>28</v>
      </c>
      <c r="N950" t="n">
        <v>113.72</v>
      </c>
      <c r="O950" t="n">
        <v>43375.3</v>
      </c>
      <c r="P950" t="n">
        <v>975.89</v>
      </c>
      <c r="Q950" t="n">
        <v>1367.19</v>
      </c>
      <c r="R950" t="n">
        <v>133.38</v>
      </c>
      <c r="S950" t="n">
        <v>104.26</v>
      </c>
      <c r="T950" t="n">
        <v>13596.67</v>
      </c>
      <c r="U950" t="n">
        <v>0.78</v>
      </c>
      <c r="V950" t="n">
        <v>0.9</v>
      </c>
      <c r="W950" t="n">
        <v>20.69</v>
      </c>
      <c r="X950" t="n">
        <v>0.83</v>
      </c>
      <c r="Y950" t="n">
        <v>1</v>
      </c>
      <c r="Z950" t="n">
        <v>10</v>
      </c>
    </row>
    <row r="951">
      <c r="A951" t="n">
        <v>94</v>
      </c>
      <c r="B951" t="n">
        <v>150</v>
      </c>
      <c r="C951" t="inlineStr">
        <is>
          <t xml:space="preserve">CONCLUIDO	</t>
        </is>
      </c>
      <c r="D951" t="n">
        <v>1.7225</v>
      </c>
      <c r="E951" t="n">
        <v>58.06</v>
      </c>
      <c r="F951" t="n">
        <v>53.39</v>
      </c>
      <c r="G951" t="n">
        <v>106.78</v>
      </c>
      <c r="H951" t="n">
        <v>1.25</v>
      </c>
      <c r="I951" t="n">
        <v>30</v>
      </c>
      <c r="J951" t="n">
        <v>350.43</v>
      </c>
      <c r="K951" t="n">
        <v>61.82</v>
      </c>
      <c r="L951" t="n">
        <v>24.5</v>
      </c>
      <c r="M951" t="n">
        <v>28</v>
      </c>
      <c r="N951" t="n">
        <v>114.11</v>
      </c>
      <c r="O951" t="n">
        <v>43453.61</v>
      </c>
      <c r="P951" t="n">
        <v>976.23</v>
      </c>
      <c r="Q951" t="n">
        <v>1367.21</v>
      </c>
      <c r="R951" t="n">
        <v>133.01</v>
      </c>
      <c r="S951" t="n">
        <v>104.26</v>
      </c>
      <c r="T951" t="n">
        <v>13409.55</v>
      </c>
      <c r="U951" t="n">
        <v>0.78</v>
      </c>
      <c r="V951" t="n">
        <v>0.9</v>
      </c>
      <c r="W951" t="n">
        <v>20.69</v>
      </c>
      <c r="X951" t="n">
        <v>0.82</v>
      </c>
      <c r="Y951" t="n">
        <v>1</v>
      </c>
      <c r="Z951" t="n">
        <v>10</v>
      </c>
    </row>
    <row r="952">
      <c r="A952" t="n">
        <v>95</v>
      </c>
      <c r="B952" t="n">
        <v>150</v>
      </c>
      <c r="C952" t="inlineStr">
        <is>
          <t xml:space="preserve">CONCLUIDO	</t>
        </is>
      </c>
      <c r="D952" t="n">
        <v>1.7215</v>
      </c>
      <c r="E952" t="n">
        <v>58.09</v>
      </c>
      <c r="F952" t="n">
        <v>53.42</v>
      </c>
      <c r="G952" t="n">
        <v>106.85</v>
      </c>
      <c r="H952" t="n">
        <v>1.26</v>
      </c>
      <c r="I952" t="n">
        <v>30</v>
      </c>
      <c r="J952" t="n">
        <v>351.06</v>
      </c>
      <c r="K952" t="n">
        <v>61.82</v>
      </c>
      <c r="L952" t="n">
        <v>24.75</v>
      </c>
      <c r="M952" t="n">
        <v>28</v>
      </c>
      <c r="N952" t="n">
        <v>114.49</v>
      </c>
      <c r="O952" t="n">
        <v>43532.12</v>
      </c>
      <c r="P952" t="n">
        <v>976.39</v>
      </c>
      <c r="Q952" t="n">
        <v>1367.24</v>
      </c>
      <c r="R952" t="n">
        <v>133.87</v>
      </c>
      <c r="S952" t="n">
        <v>104.26</v>
      </c>
      <c r="T952" t="n">
        <v>13840.46</v>
      </c>
      <c r="U952" t="n">
        <v>0.78</v>
      </c>
      <c r="V952" t="n">
        <v>0.9</v>
      </c>
      <c r="W952" t="n">
        <v>20.7</v>
      </c>
      <c r="X952" t="n">
        <v>0.85</v>
      </c>
      <c r="Y952" t="n">
        <v>1</v>
      </c>
      <c r="Z952" t="n">
        <v>10</v>
      </c>
    </row>
    <row r="953">
      <c r="A953" t="n">
        <v>96</v>
      </c>
      <c r="B953" t="n">
        <v>150</v>
      </c>
      <c r="C953" t="inlineStr">
        <is>
          <t xml:space="preserve">CONCLUIDO	</t>
        </is>
      </c>
      <c r="D953" t="n">
        <v>1.7251</v>
      </c>
      <c r="E953" t="n">
        <v>57.97</v>
      </c>
      <c r="F953" t="n">
        <v>53.36</v>
      </c>
      <c r="G953" t="n">
        <v>110.4</v>
      </c>
      <c r="H953" t="n">
        <v>1.27</v>
      </c>
      <c r="I953" t="n">
        <v>29</v>
      </c>
      <c r="J953" t="n">
        <v>351.7</v>
      </c>
      <c r="K953" t="n">
        <v>61.82</v>
      </c>
      <c r="L953" t="n">
        <v>25</v>
      </c>
      <c r="M953" t="n">
        <v>27</v>
      </c>
      <c r="N953" t="n">
        <v>114.88</v>
      </c>
      <c r="O953" t="n">
        <v>43610.83</v>
      </c>
      <c r="P953" t="n">
        <v>975.1799999999999</v>
      </c>
      <c r="Q953" t="n">
        <v>1367.25</v>
      </c>
      <c r="R953" t="n">
        <v>132</v>
      </c>
      <c r="S953" t="n">
        <v>104.26</v>
      </c>
      <c r="T953" t="n">
        <v>12912.44</v>
      </c>
      <c r="U953" t="n">
        <v>0.79</v>
      </c>
      <c r="V953" t="n">
        <v>0.9</v>
      </c>
      <c r="W953" t="n">
        <v>20.69</v>
      </c>
      <c r="X953" t="n">
        <v>0.78</v>
      </c>
      <c r="Y953" t="n">
        <v>1</v>
      </c>
      <c r="Z953" t="n">
        <v>10</v>
      </c>
    </row>
    <row r="954">
      <c r="A954" t="n">
        <v>97</v>
      </c>
      <c r="B954" t="n">
        <v>150</v>
      </c>
      <c r="C954" t="inlineStr">
        <is>
          <t xml:space="preserve">CONCLUIDO	</t>
        </is>
      </c>
      <c r="D954" t="n">
        <v>1.7247</v>
      </c>
      <c r="E954" t="n">
        <v>57.98</v>
      </c>
      <c r="F954" t="n">
        <v>53.37</v>
      </c>
      <c r="G954" t="n">
        <v>110.43</v>
      </c>
      <c r="H954" t="n">
        <v>1.28</v>
      </c>
      <c r="I954" t="n">
        <v>29</v>
      </c>
      <c r="J954" t="n">
        <v>352.34</v>
      </c>
      <c r="K954" t="n">
        <v>61.82</v>
      </c>
      <c r="L954" t="n">
        <v>25.25</v>
      </c>
      <c r="M954" t="n">
        <v>27</v>
      </c>
      <c r="N954" t="n">
        <v>115.27</v>
      </c>
      <c r="O954" t="n">
        <v>43689.76</v>
      </c>
      <c r="P954" t="n">
        <v>975.87</v>
      </c>
      <c r="Q954" t="n">
        <v>1367.34</v>
      </c>
      <c r="R954" t="n">
        <v>132.6</v>
      </c>
      <c r="S954" t="n">
        <v>104.26</v>
      </c>
      <c r="T954" t="n">
        <v>13209.54</v>
      </c>
      <c r="U954" t="n">
        <v>0.79</v>
      </c>
      <c r="V954" t="n">
        <v>0.9</v>
      </c>
      <c r="W954" t="n">
        <v>20.68</v>
      </c>
      <c r="X954" t="n">
        <v>0.8</v>
      </c>
      <c r="Y954" t="n">
        <v>1</v>
      </c>
      <c r="Z954" t="n">
        <v>10</v>
      </c>
    </row>
    <row r="955">
      <c r="A955" t="n">
        <v>98</v>
      </c>
      <c r="B955" t="n">
        <v>150</v>
      </c>
      <c r="C955" t="inlineStr">
        <is>
          <t xml:space="preserve">CONCLUIDO	</t>
        </is>
      </c>
      <c r="D955" t="n">
        <v>1.7246</v>
      </c>
      <c r="E955" t="n">
        <v>57.98</v>
      </c>
      <c r="F955" t="n">
        <v>53.38</v>
      </c>
      <c r="G955" t="n">
        <v>110.43</v>
      </c>
      <c r="H955" t="n">
        <v>1.29</v>
      </c>
      <c r="I955" t="n">
        <v>29</v>
      </c>
      <c r="J955" t="n">
        <v>352.98</v>
      </c>
      <c r="K955" t="n">
        <v>61.82</v>
      </c>
      <c r="L955" t="n">
        <v>25.5</v>
      </c>
      <c r="M955" t="n">
        <v>27</v>
      </c>
      <c r="N955" t="n">
        <v>115.66</v>
      </c>
      <c r="O955" t="n">
        <v>43769.02</v>
      </c>
      <c r="P955" t="n">
        <v>976.45</v>
      </c>
      <c r="Q955" t="n">
        <v>1367.16</v>
      </c>
      <c r="R955" t="n">
        <v>132.54</v>
      </c>
      <c r="S955" t="n">
        <v>104.26</v>
      </c>
      <c r="T955" t="n">
        <v>13178.85</v>
      </c>
      <c r="U955" t="n">
        <v>0.79</v>
      </c>
      <c r="V955" t="n">
        <v>0.9</v>
      </c>
      <c r="W955" t="n">
        <v>20.69</v>
      </c>
      <c r="X955" t="n">
        <v>0.8</v>
      </c>
      <c r="Y955" t="n">
        <v>1</v>
      </c>
      <c r="Z955" t="n">
        <v>10</v>
      </c>
    </row>
    <row r="956">
      <c r="A956" t="n">
        <v>99</v>
      </c>
      <c r="B956" t="n">
        <v>150</v>
      </c>
      <c r="C956" t="inlineStr">
        <is>
          <t xml:space="preserve">CONCLUIDO	</t>
        </is>
      </c>
      <c r="D956" t="n">
        <v>1.7241</v>
      </c>
      <c r="E956" t="n">
        <v>58</v>
      </c>
      <c r="F956" t="n">
        <v>53.39</v>
      </c>
      <c r="G956" t="n">
        <v>110.47</v>
      </c>
      <c r="H956" t="n">
        <v>1.3</v>
      </c>
      <c r="I956" t="n">
        <v>29</v>
      </c>
      <c r="J956" t="n">
        <v>353.63</v>
      </c>
      <c r="K956" t="n">
        <v>61.82</v>
      </c>
      <c r="L956" t="n">
        <v>25.75</v>
      </c>
      <c r="M956" t="n">
        <v>27</v>
      </c>
      <c r="N956" t="n">
        <v>116.06</v>
      </c>
      <c r="O956" t="n">
        <v>43848.38</v>
      </c>
      <c r="P956" t="n">
        <v>975.79</v>
      </c>
      <c r="Q956" t="n">
        <v>1367.31</v>
      </c>
      <c r="R956" t="n">
        <v>133.06</v>
      </c>
      <c r="S956" t="n">
        <v>104.26</v>
      </c>
      <c r="T956" t="n">
        <v>13442.83</v>
      </c>
      <c r="U956" t="n">
        <v>0.78</v>
      </c>
      <c r="V956" t="n">
        <v>0.9</v>
      </c>
      <c r="W956" t="n">
        <v>20.69</v>
      </c>
      <c r="X956" t="n">
        <v>0.82</v>
      </c>
      <c r="Y956" t="n">
        <v>1</v>
      </c>
      <c r="Z956" t="n">
        <v>10</v>
      </c>
    </row>
    <row r="957">
      <c r="A957" t="n">
        <v>100</v>
      </c>
      <c r="B957" t="n">
        <v>150</v>
      </c>
      <c r="C957" t="inlineStr">
        <is>
          <t xml:space="preserve">CONCLUIDO	</t>
        </is>
      </c>
      <c r="D957" t="n">
        <v>1.7268</v>
      </c>
      <c r="E957" t="n">
        <v>57.91</v>
      </c>
      <c r="F957" t="n">
        <v>53.36</v>
      </c>
      <c r="G957" t="n">
        <v>114.34</v>
      </c>
      <c r="H957" t="n">
        <v>1.31</v>
      </c>
      <c r="I957" t="n">
        <v>28</v>
      </c>
      <c r="J957" t="n">
        <v>354.27</v>
      </c>
      <c r="K957" t="n">
        <v>61.82</v>
      </c>
      <c r="L957" t="n">
        <v>26</v>
      </c>
      <c r="M957" t="n">
        <v>26</v>
      </c>
      <c r="N957" t="n">
        <v>116.45</v>
      </c>
      <c r="O957" t="n">
        <v>43927.95</v>
      </c>
      <c r="P957" t="n">
        <v>975.6</v>
      </c>
      <c r="Q957" t="n">
        <v>1367.23</v>
      </c>
      <c r="R957" t="n">
        <v>131.95</v>
      </c>
      <c r="S957" t="n">
        <v>104.26</v>
      </c>
      <c r="T957" t="n">
        <v>12893.12</v>
      </c>
      <c r="U957" t="n">
        <v>0.79</v>
      </c>
      <c r="V957" t="n">
        <v>0.9</v>
      </c>
      <c r="W957" t="n">
        <v>20.69</v>
      </c>
      <c r="X957" t="n">
        <v>0.78</v>
      </c>
      <c r="Y957" t="n">
        <v>1</v>
      </c>
      <c r="Z957" t="n">
        <v>10</v>
      </c>
    </row>
    <row r="958">
      <c r="A958" t="n">
        <v>101</v>
      </c>
      <c r="B958" t="n">
        <v>150</v>
      </c>
      <c r="C958" t="inlineStr">
        <is>
          <t xml:space="preserve">CONCLUIDO	</t>
        </is>
      </c>
      <c r="D958" t="n">
        <v>1.7268</v>
      </c>
      <c r="E958" t="n">
        <v>57.91</v>
      </c>
      <c r="F958" t="n">
        <v>53.36</v>
      </c>
      <c r="G958" t="n">
        <v>114.34</v>
      </c>
      <c r="H958" t="n">
        <v>1.32</v>
      </c>
      <c r="I958" t="n">
        <v>28</v>
      </c>
      <c r="J958" t="n">
        <v>354.92</v>
      </c>
      <c r="K958" t="n">
        <v>61.82</v>
      </c>
      <c r="L958" t="n">
        <v>26.25</v>
      </c>
      <c r="M958" t="n">
        <v>26</v>
      </c>
      <c r="N958" t="n">
        <v>116.85</v>
      </c>
      <c r="O958" t="n">
        <v>44007.74</v>
      </c>
      <c r="P958" t="n">
        <v>975.73</v>
      </c>
      <c r="Q958" t="n">
        <v>1367.24</v>
      </c>
      <c r="R958" t="n">
        <v>131.85</v>
      </c>
      <c r="S958" t="n">
        <v>104.26</v>
      </c>
      <c r="T958" t="n">
        <v>12842.85</v>
      </c>
      <c r="U958" t="n">
        <v>0.79</v>
      </c>
      <c r="V958" t="n">
        <v>0.9</v>
      </c>
      <c r="W958" t="n">
        <v>20.69</v>
      </c>
      <c r="X958" t="n">
        <v>0.78</v>
      </c>
      <c r="Y958" t="n">
        <v>1</v>
      </c>
      <c r="Z958" t="n">
        <v>10</v>
      </c>
    </row>
    <row r="959">
      <c r="A959" t="n">
        <v>102</v>
      </c>
      <c r="B959" t="n">
        <v>150</v>
      </c>
      <c r="C959" t="inlineStr">
        <is>
          <t xml:space="preserve">CONCLUIDO	</t>
        </is>
      </c>
      <c r="D959" t="n">
        <v>1.7271</v>
      </c>
      <c r="E959" t="n">
        <v>57.9</v>
      </c>
      <c r="F959" t="n">
        <v>53.35</v>
      </c>
      <c r="G959" t="n">
        <v>114.31</v>
      </c>
      <c r="H959" t="n">
        <v>1.33</v>
      </c>
      <c r="I959" t="n">
        <v>28</v>
      </c>
      <c r="J959" t="n">
        <v>355.57</v>
      </c>
      <c r="K959" t="n">
        <v>61.82</v>
      </c>
      <c r="L959" t="n">
        <v>26.5</v>
      </c>
      <c r="M959" t="n">
        <v>26</v>
      </c>
      <c r="N959" t="n">
        <v>117.25</v>
      </c>
      <c r="O959" t="n">
        <v>44087.74</v>
      </c>
      <c r="P959" t="n">
        <v>975.76</v>
      </c>
      <c r="Q959" t="n">
        <v>1367.24</v>
      </c>
      <c r="R959" t="n">
        <v>131.4</v>
      </c>
      <c r="S959" t="n">
        <v>104.26</v>
      </c>
      <c r="T959" t="n">
        <v>12614.47</v>
      </c>
      <c r="U959" t="n">
        <v>0.79</v>
      </c>
      <c r="V959" t="n">
        <v>0.9</v>
      </c>
      <c r="W959" t="n">
        <v>20.69</v>
      </c>
      <c r="X959" t="n">
        <v>0.77</v>
      </c>
      <c r="Y959" t="n">
        <v>1</v>
      </c>
      <c r="Z959" t="n">
        <v>10</v>
      </c>
    </row>
    <row r="960">
      <c r="A960" t="n">
        <v>103</v>
      </c>
      <c r="B960" t="n">
        <v>150</v>
      </c>
      <c r="C960" t="inlineStr">
        <is>
          <t xml:space="preserve">CONCLUIDO	</t>
        </is>
      </c>
      <c r="D960" t="n">
        <v>1.727</v>
      </c>
      <c r="E960" t="n">
        <v>57.9</v>
      </c>
      <c r="F960" t="n">
        <v>53.35</v>
      </c>
      <c r="G960" t="n">
        <v>114.32</v>
      </c>
      <c r="H960" t="n">
        <v>1.34</v>
      </c>
      <c r="I960" t="n">
        <v>28</v>
      </c>
      <c r="J960" t="n">
        <v>356.22</v>
      </c>
      <c r="K960" t="n">
        <v>61.82</v>
      </c>
      <c r="L960" t="n">
        <v>26.75</v>
      </c>
      <c r="M960" t="n">
        <v>26</v>
      </c>
      <c r="N960" t="n">
        <v>117.65</v>
      </c>
      <c r="O960" t="n">
        <v>44167.96</v>
      </c>
      <c r="P960" t="n">
        <v>975.74</v>
      </c>
      <c r="Q960" t="n">
        <v>1367.26</v>
      </c>
      <c r="R960" t="n">
        <v>131.67</v>
      </c>
      <c r="S960" t="n">
        <v>104.26</v>
      </c>
      <c r="T960" t="n">
        <v>12750.38</v>
      </c>
      <c r="U960" t="n">
        <v>0.79</v>
      </c>
      <c r="V960" t="n">
        <v>0.9</v>
      </c>
      <c r="W960" t="n">
        <v>20.69</v>
      </c>
      <c r="X960" t="n">
        <v>0.77</v>
      </c>
      <c r="Y960" t="n">
        <v>1</v>
      </c>
      <c r="Z960" t="n">
        <v>10</v>
      </c>
    </row>
    <row r="961">
      <c r="A961" t="n">
        <v>104</v>
      </c>
      <c r="B961" t="n">
        <v>150</v>
      </c>
      <c r="C961" t="inlineStr">
        <is>
          <t xml:space="preserve">CONCLUIDO	</t>
        </is>
      </c>
      <c r="D961" t="n">
        <v>1.7295</v>
      </c>
      <c r="E961" t="n">
        <v>57.82</v>
      </c>
      <c r="F961" t="n">
        <v>53.32</v>
      </c>
      <c r="G961" t="n">
        <v>118.49</v>
      </c>
      <c r="H961" t="n">
        <v>1.35</v>
      </c>
      <c r="I961" t="n">
        <v>27</v>
      </c>
      <c r="J961" t="n">
        <v>356.87</v>
      </c>
      <c r="K961" t="n">
        <v>61.82</v>
      </c>
      <c r="L961" t="n">
        <v>27</v>
      </c>
      <c r="M961" t="n">
        <v>25</v>
      </c>
      <c r="N961" t="n">
        <v>118.05</v>
      </c>
      <c r="O961" t="n">
        <v>44248.41</v>
      </c>
      <c r="P961" t="n">
        <v>975.59</v>
      </c>
      <c r="Q961" t="n">
        <v>1367.27</v>
      </c>
      <c r="R961" t="n">
        <v>130.83</v>
      </c>
      <c r="S961" t="n">
        <v>104.26</v>
      </c>
      <c r="T961" t="n">
        <v>12334.08</v>
      </c>
      <c r="U961" t="n">
        <v>0.8</v>
      </c>
      <c r="V961" t="n">
        <v>0.9</v>
      </c>
      <c r="W961" t="n">
        <v>20.68</v>
      </c>
      <c r="X961" t="n">
        <v>0.75</v>
      </c>
      <c r="Y961" t="n">
        <v>1</v>
      </c>
      <c r="Z961" t="n">
        <v>10</v>
      </c>
    </row>
    <row r="962">
      <c r="A962" t="n">
        <v>105</v>
      </c>
      <c r="B962" t="n">
        <v>150</v>
      </c>
      <c r="C962" t="inlineStr">
        <is>
          <t xml:space="preserve">CONCLUIDO	</t>
        </is>
      </c>
      <c r="D962" t="n">
        <v>1.7296</v>
      </c>
      <c r="E962" t="n">
        <v>57.82</v>
      </c>
      <c r="F962" t="n">
        <v>53.32</v>
      </c>
      <c r="G962" t="n">
        <v>118.49</v>
      </c>
      <c r="H962" t="n">
        <v>1.36</v>
      </c>
      <c r="I962" t="n">
        <v>27</v>
      </c>
      <c r="J962" t="n">
        <v>357.52</v>
      </c>
      <c r="K962" t="n">
        <v>61.82</v>
      </c>
      <c r="L962" t="n">
        <v>27.25</v>
      </c>
      <c r="M962" t="n">
        <v>25</v>
      </c>
      <c r="N962" t="n">
        <v>118.45</v>
      </c>
      <c r="O962" t="n">
        <v>44329.08</v>
      </c>
      <c r="P962" t="n">
        <v>975.35</v>
      </c>
      <c r="Q962" t="n">
        <v>1367.24</v>
      </c>
      <c r="R962" t="n">
        <v>130.58</v>
      </c>
      <c r="S962" t="n">
        <v>104.26</v>
      </c>
      <c r="T962" t="n">
        <v>12211.98</v>
      </c>
      <c r="U962" t="n">
        <v>0.8</v>
      </c>
      <c r="V962" t="n">
        <v>0.9</v>
      </c>
      <c r="W962" t="n">
        <v>20.69</v>
      </c>
      <c r="X962" t="n">
        <v>0.74</v>
      </c>
      <c r="Y962" t="n">
        <v>1</v>
      </c>
      <c r="Z962" t="n">
        <v>10</v>
      </c>
    </row>
    <row r="963">
      <c r="A963" t="n">
        <v>106</v>
      </c>
      <c r="B963" t="n">
        <v>150</v>
      </c>
      <c r="C963" t="inlineStr">
        <is>
          <t xml:space="preserve">CONCLUIDO	</t>
        </is>
      </c>
      <c r="D963" t="n">
        <v>1.7299</v>
      </c>
      <c r="E963" t="n">
        <v>57.81</v>
      </c>
      <c r="F963" t="n">
        <v>53.31</v>
      </c>
      <c r="G963" t="n">
        <v>118.47</v>
      </c>
      <c r="H963" t="n">
        <v>1.37</v>
      </c>
      <c r="I963" t="n">
        <v>27</v>
      </c>
      <c r="J963" t="n">
        <v>358.18</v>
      </c>
      <c r="K963" t="n">
        <v>61.82</v>
      </c>
      <c r="L963" t="n">
        <v>27.5</v>
      </c>
      <c r="M963" t="n">
        <v>25</v>
      </c>
      <c r="N963" t="n">
        <v>118.86</v>
      </c>
      <c r="O963" t="n">
        <v>44409.98</v>
      </c>
      <c r="P963" t="n">
        <v>974.58</v>
      </c>
      <c r="Q963" t="n">
        <v>1367.28</v>
      </c>
      <c r="R963" t="n">
        <v>130.6</v>
      </c>
      <c r="S963" t="n">
        <v>104.26</v>
      </c>
      <c r="T963" t="n">
        <v>12220.85</v>
      </c>
      <c r="U963" t="n">
        <v>0.8</v>
      </c>
      <c r="V963" t="n">
        <v>0.9</v>
      </c>
      <c r="W963" t="n">
        <v>20.68</v>
      </c>
      <c r="X963" t="n">
        <v>0.73</v>
      </c>
      <c r="Y963" t="n">
        <v>1</v>
      </c>
      <c r="Z963" t="n">
        <v>10</v>
      </c>
    </row>
    <row r="964">
      <c r="A964" t="n">
        <v>107</v>
      </c>
      <c r="B964" t="n">
        <v>150</v>
      </c>
      <c r="C964" t="inlineStr">
        <is>
          <t xml:space="preserve">CONCLUIDO	</t>
        </is>
      </c>
      <c r="D964" t="n">
        <v>1.7296</v>
      </c>
      <c r="E964" t="n">
        <v>57.82</v>
      </c>
      <c r="F964" t="n">
        <v>53.32</v>
      </c>
      <c r="G964" t="n">
        <v>118.49</v>
      </c>
      <c r="H964" t="n">
        <v>1.38</v>
      </c>
      <c r="I964" t="n">
        <v>27</v>
      </c>
      <c r="J964" t="n">
        <v>358.84</v>
      </c>
      <c r="K964" t="n">
        <v>61.82</v>
      </c>
      <c r="L964" t="n">
        <v>27.75</v>
      </c>
      <c r="M964" t="n">
        <v>25</v>
      </c>
      <c r="N964" t="n">
        <v>119.27</v>
      </c>
      <c r="O964" t="n">
        <v>44491.1</v>
      </c>
      <c r="P964" t="n">
        <v>974.47</v>
      </c>
      <c r="Q964" t="n">
        <v>1367.26</v>
      </c>
      <c r="R964" t="n">
        <v>130.42</v>
      </c>
      <c r="S964" t="n">
        <v>104.26</v>
      </c>
      <c r="T964" t="n">
        <v>12129.09</v>
      </c>
      <c r="U964" t="n">
        <v>0.8</v>
      </c>
      <c r="V964" t="n">
        <v>0.9</v>
      </c>
      <c r="W964" t="n">
        <v>20.69</v>
      </c>
      <c r="X964" t="n">
        <v>0.74</v>
      </c>
      <c r="Y964" t="n">
        <v>1</v>
      </c>
      <c r="Z964" t="n">
        <v>10</v>
      </c>
    </row>
    <row r="965">
      <c r="A965" t="n">
        <v>108</v>
      </c>
      <c r="B965" t="n">
        <v>150</v>
      </c>
      <c r="C965" t="inlineStr">
        <is>
          <t xml:space="preserve">CONCLUIDO	</t>
        </is>
      </c>
      <c r="D965" t="n">
        <v>1.7319</v>
      </c>
      <c r="E965" t="n">
        <v>57.74</v>
      </c>
      <c r="F965" t="n">
        <v>53.3</v>
      </c>
      <c r="G965" t="n">
        <v>122.99</v>
      </c>
      <c r="H965" t="n">
        <v>1.39</v>
      </c>
      <c r="I965" t="n">
        <v>26</v>
      </c>
      <c r="J965" t="n">
        <v>359.5</v>
      </c>
      <c r="K965" t="n">
        <v>61.82</v>
      </c>
      <c r="L965" t="n">
        <v>28</v>
      </c>
      <c r="M965" t="n">
        <v>24</v>
      </c>
      <c r="N965" t="n">
        <v>119.68</v>
      </c>
      <c r="O965" t="n">
        <v>44572.45</v>
      </c>
      <c r="P965" t="n">
        <v>974.34</v>
      </c>
      <c r="Q965" t="n">
        <v>1367.29</v>
      </c>
      <c r="R965" t="n">
        <v>129.79</v>
      </c>
      <c r="S965" t="n">
        <v>104.26</v>
      </c>
      <c r="T965" t="n">
        <v>11820.56</v>
      </c>
      <c r="U965" t="n">
        <v>0.8</v>
      </c>
      <c r="V965" t="n">
        <v>0.9</v>
      </c>
      <c r="W965" t="n">
        <v>20.69</v>
      </c>
      <c r="X965" t="n">
        <v>0.72</v>
      </c>
      <c r="Y965" t="n">
        <v>1</v>
      </c>
      <c r="Z965" t="n">
        <v>10</v>
      </c>
    </row>
    <row r="966">
      <c r="A966" t="n">
        <v>109</v>
      </c>
      <c r="B966" t="n">
        <v>150</v>
      </c>
      <c r="C966" t="inlineStr">
        <is>
          <t xml:space="preserve">CONCLUIDO	</t>
        </is>
      </c>
      <c r="D966" t="n">
        <v>1.7324</v>
      </c>
      <c r="E966" t="n">
        <v>57.72</v>
      </c>
      <c r="F966" t="n">
        <v>53.28</v>
      </c>
      <c r="G966" t="n">
        <v>122.96</v>
      </c>
      <c r="H966" t="n">
        <v>1.4</v>
      </c>
      <c r="I966" t="n">
        <v>26</v>
      </c>
      <c r="J966" t="n">
        <v>360.16</v>
      </c>
      <c r="K966" t="n">
        <v>61.82</v>
      </c>
      <c r="L966" t="n">
        <v>28.25</v>
      </c>
      <c r="M966" t="n">
        <v>24</v>
      </c>
      <c r="N966" t="n">
        <v>120.09</v>
      </c>
      <c r="O966" t="n">
        <v>44654.04</v>
      </c>
      <c r="P966" t="n">
        <v>975.1</v>
      </c>
      <c r="Q966" t="n">
        <v>1367.33</v>
      </c>
      <c r="R966" t="n">
        <v>129.44</v>
      </c>
      <c r="S966" t="n">
        <v>104.26</v>
      </c>
      <c r="T966" t="n">
        <v>11648.42</v>
      </c>
      <c r="U966" t="n">
        <v>0.8100000000000001</v>
      </c>
      <c r="V966" t="n">
        <v>0.9</v>
      </c>
      <c r="W966" t="n">
        <v>20.68</v>
      </c>
      <c r="X966" t="n">
        <v>0.7</v>
      </c>
      <c r="Y966" t="n">
        <v>1</v>
      </c>
      <c r="Z966" t="n">
        <v>10</v>
      </c>
    </row>
    <row r="967">
      <c r="A967" t="n">
        <v>110</v>
      </c>
      <c r="B967" t="n">
        <v>150</v>
      </c>
      <c r="C967" t="inlineStr">
        <is>
          <t xml:space="preserve">CONCLUIDO	</t>
        </is>
      </c>
      <c r="D967" t="n">
        <v>1.7321</v>
      </c>
      <c r="E967" t="n">
        <v>57.73</v>
      </c>
      <c r="F967" t="n">
        <v>53.29</v>
      </c>
      <c r="G967" t="n">
        <v>122.98</v>
      </c>
      <c r="H967" t="n">
        <v>1.41</v>
      </c>
      <c r="I967" t="n">
        <v>26</v>
      </c>
      <c r="J967" t="n">
        <v>360.82</v>
      </c>
      <c r="K967" t="n">
        <v>61.82</v>
      </c>
      <c r="L967" t="n">
        <v>28.5</v>
      </c>
      <c r="M967" t="n">
        <v>24</v>
      </c>
      <c r="N967" t="n">
        <v>120.5</v>
      </c>
      <c r="O967" t="n">
        <v>44735.86</v>
      </c>
      <c r="P967" t="n">
        <v>975.74</v>
      </c>
      <c r="Q967" t="n">
        <v>1367.22</v>
      </c>
      <c r="R967" t="n">
        <v>129.62</v>
      </c>
      <c r="S967" t="n">
        <v>104.26</v>
      </c>
      <c r="T967" t="n">
        <v>11733.74</v>
      </c>
      <c r="U967" t="n">
        <v>0.8</v>
      </c>
      <c r="V967" t="n">
        <v>0.9</v>
      </c>
      <c r="W967" t="n">
        <v>20.69</v>
      </c>
      <c r="X967" t="n">
        <v>0.72</v>
      </c>
      <c r="Y967" t="n">
        <v>1</v>
      </c>
      <c r="Z967" t="n">
        <v>10</v>
      </c>
    </row>
    <row r="968">
      <c r="A968" t="n">
        <v>111</v>
      </c>
      <c r="B968" t="n">
        <v>150</v>
      </c>
      <c r="C968" t="inlineStr">
        <is>
          <t xml:space="preserve">CONCLUIDO	</t>
        </is>
      </c>
      <c r="D968" t="n">
        <v>1.7323</v>
      </c>
      <c r="E968" t="n">
        <v>57.73</v>
      </c>
      <c r="F968" t="n">
        <v>53.29</v>
      </c>
      <c r="G968" t="n">
        <v>122.97</v>
      </c>
      <c r="H968" t="n">
        <v>1.42</v>
      </c>
      <c r="I968" t="n">
        <v>26</v>
      </c>
      <c r="J968" t="n">
        <v>361.49</v>
      </c>
      <c r="K968" t="n">
        <v>61.82</v>
      </c>
      <c r="L968" t="n">
        <v>28.75</v>
      </c>
      <c r="M968" t="n">
        <v>24</v>
      </c>
      <c r="N968" t="n">
        <v>120.92</v>
      </c>
      <c r="O968" t="n">
        <v>44817.91</v>
      </c>
      <c r="P968" t="n">
        <v>975.5</v>
      </c>
      <c r="Q968" t="n">
        <v>1367.26</v>
      </c>
      <c r="R968" t="n">
        <v>129.54</v>
      </c>
      <c r="S968" t="n">
        <v>104.26</v>
      </c>
      <c r="T968" t="n">
        <v>11695.97</v>
      </c>
      <c r="U968" t="n">
        <v>0.8</v>
      </c>
      <c r="V968" t="n">
        <v>0.9</v>
      </c>
      <c r="W968" t="n">
        <v>20.69</v>
      </c>
      <c r="X968" t="n">
        <v>0.71</v>
      </c>
      <c r="Y968" t="n">
        <v>1</v>
      </c>
      <c r="Z968" t="n">
        <v>10</v>
      </c>
    </row>
    <row r="969">
      <c r="A969" t="n">
        <v>112</v>
      </c>
      <c r="B969" t="n">
        <v>150</v>
      </c>
      <c r="C969" t="inlineStr">
        <is>
          <t xml:space="preserve">CONCLUIDO	</t>
        </is>
      </c>
      <c r="D969" t="n">
        <v>1.7318</v>
      </c>
      <c r="E969" t="n">
        <v>57.74</v>
      </c>
      <c r="F969" t="n">
        <v>53.3</v>
      </c>
      <c r="G969" t="n">
        <v>123</v>
      </c>
      <c r="H969" t="n">
        <v>1.43</v>
      </c>
      <c r="I969" t="n">
        <v>26</v>
      </c>
      <c r="J969" t="n">
        <v>362.16</v>
      </c>
      <c r="K969" t="n">
        <v>61.82</v>
      </c>
      <c r="L969" t="n">
        <v>29</v>
      </c>
      <c r="M969" t="n">
        <v>24</v>
      </c>
      <c r="N969" t="n">
        <v>121.34</v>
      </c>
      <c r="O969" t="n">
        <v>44900.33</v>
      </c>
      <c r="P969" t="n">
        <v>974.5700000000001</v>
      </c>
      <c r="Q969" t="n">
        <v>1367.17</v>
      </c>
      <c r="R969" t="n">
        <v>130.19</v>
      </c>
      <c r="S969" t="n">
        <v>104.26</v>
      </c>
      <c r="T969" t="n">
        <v>12022.05</v>
      </c>
      <c r="U969" t="n">
        <v>0.8</v>
      </c>
      <c r="V969" t="n">
        <v>0.9</v>
      </c>
      <c r="W969" t="n">
        <v>20.68</v>
      </c>
      <c r="X969" t="n">
        <v>0.73</v>
      </c>
      <c r="Y969" t="n">
        <v>1</v>
      </c>
      <c r="Z969" t="n">
        <v>10</v>
      </c>
    </row>
    <row r="970">
      <c r="A970" t="n">
        <v>113</v>
      </c>
      <c r="B970" t="n">
        <v>150</v>
      </c>
      <c r="C970" t="inlineStr">
        <is>
          <t xml:space="preserve">CONCLUIDO	</t>
        </is>
      </c>
      <c r="D970" t="n">
        <v>1.7347</v>
      </c>
      <c r="E970" t="n">
        <v>57.65</v>
      </c>
      <c r="F970" t="n">
        <v>53.26</v>
      </c>
      <c r="G970" t="n">
        <v>127.82</v>
      </c>
      <c r="H970" t="n">
        <v>1.44</v>
      </c>
      <c r="I970" t="n">
        <v>25</v>
      </c>
      <c r="J970" t="n">
        <v>362.83</v>
      </c>
      <c r="K970" t="n">
        <v>61.82</v>
      </c>
      <c r="L970" t="n">
        <v>29.25</v>
      </c>
      <c r="M970" t="n">
        <v>23</v>
      </c>
      <c r="N970" t="n">
        <v>121.75</v>
      </c>
      <c r="O970" t="n">
        <v>44982.86</v>
      </c>
      <c r="P970" t="n">
        <v>974.86</v>
      </c>
      <c r="Q970" t="n">
        <v>1367.17</v>
      </c>
      <c r="R970" t="n">
        <v>129.01</v>
      </c>
      <c r="S970" t="n">
        <v>104.26</v>
      </c>
      <c r="T970" t="n">
        <v>11438.1</v>
      </c>
      <c r="U970" t="n">
        <v>0.8100000000000001</v>
      </c>
      <c r="V970" t="n">
        <v>0.9</v>
      </c>
      <c r="W970" t="n">
        <v>20.68</v>
      </c>
      <c r="X970" t="n">
        <v>0.68</v>
      </c>
      <c r="Y970" t="n">
        <v>1</v>
      </c>
      <c r="Z970" t="n">
        <v>10</v>
      </c>
    </row>
    <row r="971">
      <c r="A971" t="n">
        <v>114</v>
      </c>
      <c r="B971" t="n">
        <v>150</v>
      </c>
      <c r="C971" t="inlineStr">
        <is>
          <t xml:space="preserve">CONCLUIDO	</t>
        </is>
      </c>
      <c r="D971" t="n">
        <v>1.7348</v>
      </c>
      <c r="E971" t="n">
        <v>57.64</v>
      </c>
      <c r="F971" t="n">
        <v>53.26</v>
      </c>
      <c r="G971" t="n">
        <v>127.82</v>
      </c>
      <c r="H971" t="n">
        <v>1.45</v>
      </c>
      <c r="I971" t="n">
        <v>25</v>
      </c>
      <c r="J971" t="n">
        <v>363.5</v>
      </c>
      <c r="K971" t="n">
        <v>61.82</v>
      </c>
      <c r="L971" t="n">
        <v>29.5</v>
      </c>
      <c r="M971" t="n">
        <v>23</v>
      </c>
      <c r="N971" t="n">
        <v>122.18</v>
      </c>
      <c r="O971" t="n">
        <v>45065.64</v>
      </c>
      <c r="P971" t="n">
        <v>975.75</v>
      </c>
      <c r="Q971" t="n">
        <v>1367.29</v>
      </c>
      <c r="R971" t="n">
        <v>128.74</v>
      </c>
      <c r="S971" t="n">
        <v>104.26</v>
      </c>
      <c r="T971" t="n">
        <v>11299.82</v>
      </c>
      <c r="U971" t="n">
        <v>0.8100000000000001</v>
      </c>
      <c r="V971" t="n">
        <v>0.9</v>
      </c>
      <c r="W971" t="n">
        <v>20.68</v>
      </c>
      <c r="X971" t="n">
        <v>0.68</v>
      </c>
      <c r="Y971" t="n">
        <v>1</v>
      </c>
      <c r="Z971" t="n">
        <v>10</v>
      </c>
    </row>
    <row r="972">
      <c r="A972" t="n">
        <v>115</v>
      </c>
      <c r="B972" t="n">
        <v>150</v>
      </c>
      <c r="C972" t="inlineStr">
        <is>
          <t xml:space="preserve">CONCLUIDO	</t>
        </is>
      </c>
      <c r="D972" t="n">
        <v>1.7345</v>
      </c>
      <c r="E972" t="n">
        <v>57.65</v>
      </c>
      <c r="F972" t="n">
        <v>53.27</v>
      </c>
      <c r="G972" t="n">
        <v>127.84</v>
      </c>
      <c r="H972" t="n">
        <v>1.46</v>
      </c>
      <c r="I972" t="n">
        <v>25</v>
      </c>
      <c r="J972" t="n">
        <v>364.17</v>
      </c>
      <c r="K972" t="n">
        <v>61.82</v>
      </c>
      <c r="L972" t="n">
        <v>29.75</v>
      </c>
      <c r="M972" t="n">
        <v>23</v>
      </c>
      <c r="N972" t="n">
        <v>122.6</v>
      </c>
      <c r="O972" t="n">
        <v>45148.66</v>
      </c>
      <c r="P972" t="n">
        <v>976.59</v>
      </c>
      <c r="Q972" t="n">
        <v>1367.2</v>
      </c>
      <c r="R972" t="n">
        <v>129</v>
      </c>
      <c r="S972" t="n">
        <v>104.26</v>
      </c>
      <c r="T972" t="n">
        <v>11430.43</v>
      </c>
      <c r="U972" t="n">
        <v>0.8100000000000001</v>
      </c>
      <c r="V972" t="n">
        <v>0.9</v>
      </c>
      <c r="W972" t="n">
        <v>20.69</v>
      </c>
      <c r="X972" t="n">
        <v>0.6899999999999999</v>
      </c>
      <c r="Y972" t="n">
        <v>1</v>
      </c>
      <c r="Z972" t="n">
        <v>10</v>
      </c>
    </row>
    <row r="973">
      <c r="A973" t="n">
        <v>116</v>
      </c>
      <c r="B973" t="n">
        <v>150</v>
      </c>
      <c r="C973" t="inlineStr">
        <is>
          <t xml:space="preserve">CONCLUIDO	</t>
        </is>
      </c>
      <c r="D973" t="n">
        <v>1.7345</v>
      </c>
      <c r="E973" t="n">
        <v>57.65</v>
      </c>
      <c r="F973" t="n">
        <v>53.27</v>
      </c>
      <c r="G973" t="n">
        <v>127.84</v>
      </c>
      <c r="H973" t="n">
        <v>1.47</v>
      </c>
      <c r="I973" t="n">
        <v>25</v>
      </c>
      <c r="J973" t="n">
        <v>364.85</v>
      </c>
      <c r="K973" t="n">
        <v>61.82</v>
      </c>
      <c r="L973" t="n">
        <v>30</v>
      </c>
      <c r="M973" t="n">
        <v>23</v>
      </c>
      <c r="N973" t="n">
        <v>123.02</v>
      </c>
      <c r="O973" t="n">
        <v>45231.92</v>
      </c>
      <c r="P973" t="n">
        <v>975.23</v>
      </c>
      <c r="Q973" t="n">
        <v>1367.18</v>
      </c>
      <c r="R973" t="n">
        <v>128.92</v>
      </c>
      <c r="S973" t="n">
        <v>104.26</v>
      </c>
      <c r="T973" t="n">
        <v>11392.67</v>
      </c>
      <c r="U973" t="n">
        <v>0.8100000000000001</v>
      </c>
      <c r="V973" t="n">
        <v>0.9</v>
      </c>
      <c r="W973" t="n">
        <v>20.69</v>
      </c>
      <c r="X973" t="n">
        <v>0.6899999999999999</v>
      </c>
      <c r="Y973" t="n">
        <v>1</v>
      </c>
      <c r="Z973" t="n">
        <v>10</v>
      </c>
    </row>
    <row r="974">
      <c r="A974" t="n">
        <v>117</v>
      </c>
      <c r="B974" t="n">
        <v>150</v>
      </c>
      <c r="C974" t="inlineStr">
        <is>
          <t xml:space="preserve">CONCLUIDO	</t>
        </is>
      </c>
      <c r="D974" t="n">
        <v>1.7344</v>
      </c>
      <c r="E974" t="n">
        <v>57.66</v>
      </c>
      <c r="F974" t="n">
        <v>53.27</v>
      </c>
      <c r="G974" t="n">
        <v>127.85</v>
      </c>
      <c r="H974" t="n">
        <v>1.48</v>
      </c>
      <c r="I974" t="n">
        <v>25</v>
      </c>
      <c r="J974" t="n">
        <v>365.52</v>
      </c>
      <c r="K974" t="n">
        <v>61.82</v>
      </c>
      <c r="L974" t="n">
        <v>30.25</v>
      </c>
      <c r="M974" t="n">
        <v>23</v>
      </c>
      <c r="N974" t="n">
        <v>123.45</v>
      </c>
      <c r="O974" t="n">
        <v>45315.43</v>
      </c>
      <c r="P974" t="n">
        <v>974.36</v>
      </c>
      <c r="Q974" t="n">
        <v>1367.19</v>
      </c>
      <c r="R974" t="n">
        <v>129.11</v>
      </c>
      <c r="S974" t="n">
        <v>104.26</v>
      </c>
      <c r="T974" t="n">
        <v>11486.6</v>
      </c>
      <c r="U974" t="n">
        <v>0.8100000000000001</v>
      </c>
      <c r="V974" t="n">
        <v>0.9</v>
      </c>
      <c r="W974" t="n">
        <v>20.68</v>
      </c>
      <c r="X974" t="n">
        <v>0.6899999999999999</v>
      </c>
      <c r="Y974" t="n">
        <v>1</v>
      </c>
      <c r="Z974" t="n">
        <v>10</v>
      </c>
    </row>
    <row r="975">
      <c r="A975" t="n">
        <v>118</v>
      </c>
      <c r="B975" t="n">
        <v>150</v>
      </c>
      <c r="C975" t="inlineStr">
        <is>
          <t xml:space="preserve">CONCLUIDO	</t>
        </is>
      </c>
      <c r="D975" t="n">
        <v>1.7375</v>
      </c>
      <c r="E975" t="n">
        <v>57.55</v>
      </c>
      <c r="F975" t="n">
        <v>53.22</v>
      </c>
      <c r="G975" t="n">
        <v>133.05</v>
      </c>
      <c r="H975" t="n">
        <v>1.49</v>
      </c>
      <c r="I975" t="n">
        <v>24</v>
      </c>
      <c r="J975" t="n">
        <v>366.2</v>
      </c>
      <c r="K975" t="n">
        <v>61.82</v>
      </c>
      <c r="L975" t="n">
        <v>30.5</v>
      </c>
      <c r="M975" t="n">
        <v>22</v>
      </c>
      <c r="N975" t="n">
        <v>123.88</v>
      </c>
      <c r="O975" t="n">
        <v>45399.2</v>
      </c>
      <c r="P975" t="n">
        <v>974.41</v>
      </c>
      <c r="Q975" t="n">
        <v>1367.25</v>
      </c>
      <c r="R975" t="n">
        <v>127.33</v>
      </c>
      <c r="S975" t="n">
        <v>104.26</v>
      </c>
      <c r="T975" t="n">
        <v>10600.48</v>
      </c>
      <c r="U975" t="n">
        <v>0.82</v>
      </c>
      <c r="V975" t="n">
        <v>0.9</v>
      </c>
      <c r="W975" t="n">
        <v>20.69</v>
      </c>
      <c r="X975" t="n">
        <v>0.65</v>
      </c>
      <c r="Y975" t="n">
        <v>1</v>
      </c>
      <c r="Z975" t="n">
        <v>10</v>
      </c>
    </row>
    <row r="976">
      <c r="A976" t="n">
        <v>119</v>
      </c>
      <c r="B976" t="n">
        <v>150</v>
      </c>
      <c r="C976" t="inlineStr">
        <is>
          <t xml:space="preserve">CONCLUIDO	</t>
        </is>
      </c>
      <c r="D976" t="n">
        <v>1.7376</v>
      </c>
      <c r="E976" t="n">
        <v>57.55</v>
      </c>
      <c r="F976" t="n">
        <v>53.22</v>
      </c>
      <c r="G976" t="n">
        <v>133.05</v>
      </c>
      <c r="H976" t="n">
        <v>1.49</v>
      </c>
      <c r="I976" t="n">
        <v>24</v>
      </c>
      <c r="J976" t="n">
        <v>366.88</v>
      </c>
      <c r="K976" t="n">
        <v>61.82</v>
      </c>
      <c r="L976" t="n">
        <v>30.75</v>
      </c>
      <c r="M976" t="n">
        <v>22</v>
      </c>
      <c r="N976" t="n">
        <v>124.31</v>
      </c>
      <c r="O976" t="n">
        <v>45483.22</v>
      </c>
      <c r="P976" t="n">
        <v>975.63</v>
      </c>
      <c r="Q976" t="n">
        <v>1367.23</v>
      </c>
      <c r="R976" t="n">
        <v>127.37</v>
      </c>
      <c r="S976" t="n">
        <v>104.26</v>
      </c>
      <c r="T976" t="n">
        <v>10621.47</v>
      </c>
      <c r="U976" t="n">
        <v>0.82</v>
      </c>
      <c r="V976" t="n">
        <v>0.9</v>
      </c>
      <c r="W976" t="n">
        <v>20.68</v>
      </c>
      <c r="X976" t="n">
        <v>0.64</v>
      </c>
      <c r="Y976" t="n">
        <v>1</v>
      </c>
      <c r="Z976" t="n">
        <v>10</v>
      </c>
    </row>
    <row r="977">
      <c r="A977" t="n">
        <v>120</v>
      </c>
      <c r="B977" t="n">
        <v>150</v>
      </c>
      <c r="C977" t="inlineStr">
        <is>
          <t xml:space="preserve">CONCLUIDO	</t>
        </is>
      </c>
      <c r="D977" t="n">
        <v>1.7373</v>
      </c>
      <c r="E977" t="n">
        <v>57.56</v>
      </c>
      <c r="F977" t="n">
        <v>53.23</v>
      </c>
      <c r="G977" t="n">
        <v>133.08</v>
      </c>
      <c r="H977" t="n">
        <v>1.5</v>
      </c>
      <c r="I977" t="n">
        <v>24</v>
      </c>
      <c r="J977" t="n">
        <v>367.57</v>
      </c>
      <c r="K977" t="n">
        <v>61.82</v>
      </c>
      <c r="L977" t="n">
        <v>31</v>
      </c>
      <c r="M977" t="n">
        <v>22</v>
      </c>
      <c r="N977" t="n">
        <v>124.74</v>
      </c>
      <c r="O977" t="n">
        <v>45567.49</v>
      </c>
      <c r="P977" t="n">
        <v>976.36</v>
      </c>
      <c r="Q977" t="n">
        <v>1367.19</v>
      </c>
      <c r="R977" t="n">
        <v>127.89</v>
      </c>
      <c r="S977" t="n">
        <v>104.26</v>
      </c>
      <c r="T977" t="n">
        <v>10882.69</v>
      </c>
      <c r="U977" t="n">
        <v>0.82</v>
      </c>
      <c r="V977" t="n">
        <v>0.9</v>
      </c>
      <c r="W977" t="n">
        <v>20.68</v>
      </c>
      <c r="X977" t="n">
        <v>0.65</v>
      </c>
      <c r="Y977" t="n">
        <v>1</v>
      </c>
      <c r="Z977" t="n">
        <v>10</v>
      </c>
    </row>
    <row r="978">
      <c r="A978" t="n">
        <v>121</v>
      </c>
      <c r="B978" t="n">
        <v>150</v>
      </c>
      <c r="C978" t="inlineStr">
        <is>
          <t xml:space="preserve">CONCLUIDO	</t>
        </is>
      </c>
      <c r="D978" t="n">
        <v>1.7367</v>
      </c>
      <c r="E978" t="n">
        <v>57.58</v>
      </c>
      <c r="F978" t="n">
        <v>53.25</v>
      </c>
      <c r="G978" t="n">
        <v>133.13</v>
      </c>
      <c r="H978" t="n">
        <v>1.51</v>
      </c>
      <c r="I978" t="n">
        <v>24</v>
      </c>
      <c r="J978" t="n">
        <v>368.25</v>
      </c>
      <c r="K978" t="n">
        <v>61.82</v>
      </c>
      <c r="L978" t="n">
        <v>31.25</v>
      </c>
      <c r="M978" t="n">
        <v>22</v>
      </c>
      <c r="N978" t="n">
        <v>125.18</v>
      </c>
      <c r="O978" t="n">
        <v>45652.02</v>
      </c>
      <c r="P978" t="n">
        <v>977.5599999999999</v>
      </c>
      <c r="Q978" t="n">
        <v>1367.19</v>
      </c>
      <c r="R978" t="n">
        <v>128.4</v>
      </c>
      <c r="S978" t="n">
        <v>104.26</v>
      </c>
      <c r="T978" t="n">
        <v>11137.04</v>
      </c>
      <c r="U978" t="n">
        <v>0.8100000000000001</v>
      </c>
      <c r="V978" t="n">
        <v>0.9</v>
      </c>
      <c r="W978" t="n">
        <v>20.68</v>
      </c>
      <c r="X978" t="n">
        <v>0.67</v>
      </c>
      <c r="Y978" t="n">
        <v>1</v>
      </c>
      <c r="Z978" t="n">
        <v>10</v>
      </c>
    </row>
    <row r="979">
      <c r="A979" t="n">
        <v>122</v>
      </c>
      <c r="B979" t="n">
        <v>150</v>
      </c>
      <c r="C979" t="inlineStr">
        <is>
          <t xml:space="preserve">CONCLUIDO	</t>
        </is>
      </c>
      <c r="D979" t="n">
        <v>1.7369</v>
      </c>
      <c r="E979" t="n">
        <v>57.58</v>
      </c>
      <c r="F979" t="n">
        <v>53.24</v>
      </c>
      <c r="G979" t="n">
        <v>133.11</v>
      </c>
      <c r="H979" t="n">
        <v>1.52</v>
      </c>
      <c r="I979" t="n">
        <v>24</v>
      </c>
      <c r="J979" t="n">
        <v>368.94</v>
      </c>
      <c r="K979" t="n">
        <v>61.82</v>
      </c>
      <c r="L979" t="n">
        <v>31.5</v>
      </c>
      <c r="M979" t="n">
        <v>22</v>
      </c>
      <c r="N979" t="n">
        <v>125.62</v>
      </c>
      <c r="O979" t="n">
        <v>45736.8</v>
      </c>
      <c r="P979" t="n">
        <v>976.78</v>
      </c>
      <c r="Q979" t="n">
        <v>1367.18</v>
      </c>
      <c r="R979" t="n">
        <v>128.29</v>
      </c>
      <c r="S979" t="n">
        <v>104.26</v>
      </c>
      <c r="T979" t="n">
        <v>11080.25</v>
      </c>
      <c r="U979" t="n">
        <v>0.8100000000000001</v>
      </c>
      <c r="V979" t="n">
        <v>0.9</v>
      </c>
      <c r="W979" t="n">
        <v>20.68</v>
      </c>
      <c r="X979" t="n">
        <v>0.67</v>
      </c>
      <c r="Y979" t="n">
        <v>1</v>
      </c>
      <c r="Z979" t="n">
        <v>10</v>
      </c>
    </row>
    <row r="980">
      <c r="A980" t="n">
        <v>123</v>
      </c>
      <c r="B980" t="n">
        <v>150</v>
      </c>
      <c r="C980" t="inlineStr">
        <is>
          <t xml:space="preserve">CONCLUIDO	</t>
        </is>
      </c>
      <c r="D980" t="n">
        <v>1.7398</v>
      </c>
      <c r="E980" t="n">
        <v>57.48</v>
      </c>
      <c r="F980" t="n">
        <v>53.2</v>
      </c>
      <c r="G980" t="n">
        <v>138.79</v>
      </c>
      <c r="H980" t="n">
        <v>1.53</v>
      </c>
      <c r="I980" t="n">
        <v>23</v>
      </c>
      <c r="J980" t="n">
        <v>369.63</v>
      </c>
      <c r="K980" t="n">
        <v>61.82</v>
      </c>
      <c r="L980" t="n">
        <v>31.75</v>
      </c>
      <c r="M980" t="n">
        <v>21</v>
      </c>
      <c r="N980" t="n">
        <v>126.06</v>
      </c>
      <c r="O980" t="n">
        <v>45821.85</v>
      </c>
      <c r="P980" t="n">
        <v>975.67</v>
      </c>
      <c r="Q980" t="n">
        <v>1367.24</v>
      </c>
      <c r="R980" t="n">
        <v>127.01</v>
      </c>
      <c r="S980" t="n">
        <v>104.26</v>
      </c>
      <c r="T980" t="n">
        <v>10445.71</v>
      </c>
      <c r="U980" t="n">
        <v>0.82</v>
      </c>
      <c r="V980" t="n">
        <v>0.9</v>
      </c>
      <c r="W980" t="n">
        <v>20.68</v>
      </c>
      <c r="X980" t="n">
        <v>0.63</v>
      </c>
      <c r="Y980" t="n">
        <v>1</v>
      </c>
      <c r="Z980" t="n">
        <v>10</v>
      </c>
    </row>
    <row r="981">
      <c r="A981" t="n">
        <v>124</v>
      </c>
      <c r="B981" t="n">
        <v>150</v>
      </c>
      <c r="C981" t="inlineStr">
        <is>
          <t xml:space="preserve">CONCLUIDO	</t>
        </is>
      </c>
      <c r="D981" t="n">
        <v>1.7399</v>
      </c>
      <c r="E981" t="n">
        <v>57.47</v>
      </c>
      <c r="F981" t="n">
        <v>53.2</v>
      </c>
      <c r="G981" t="n">
        <v>138.78</v>
      </c>
      <c r="H981" t="n">
        <v>1.54</v>
      </c>
      <c r="I981" t="n">
        <v>23</v>
      </c>
      <c r="J981" t="n">
        <v>370.32</v>
      </c>
      <c r="K981" t="n">
        <v>61.82</v>
      </c>
      <c r="L981" t="n">
        <v>32</v>
      </c>
      <c r="M981" t="n">
        <v>21</v>
      </c>
      <c r="N981" t="n">
        <v>126.5</v>
      </c>
      <c r="O981" t="n">
        <v>45907.3</v>
      </c>
      <c r="P981" t="n">
        <v>977.1</v>
      </c>
      <c r="Q981" t="n">
        <v>1367.25</v>
      </c>
      <c r="R981" t="n">
        <v>126.72</v>
      </c>
      <c r="S981" t="n">
        <v>104.26</v>
      </c>
      <c r="T981" t="n">
        <v>10302.56</v>
      </c>
      <c r="U981" t="n">
        <v>0.82</v>
      </c>
      <c r="V981" t="n">
        <v>0.9</v>
      </c>
      <c r="W981" t="n">
        <v>20.68</v>
      </c>
      <c r="X981" t="n">
        <v>0.62</v>
      </c>
      <c r="Y981" t="n">
        <v>1</v>
      </c>
      <c r="Z981" t="n">
        <v>10</v>
      </c>
    </row>
    <row r="982">
      <c r="A982" t="n">
        <v>125</v>
      </c>
      <c r="B982" t="n">
        <v>150</v>
      </c>
      <c r="C982" t="inlineStr">
        <is>
          <t xml:space="preserve">CONCLUIDO	</t>
        </is>
      </c>
      <c r="D982" t="n">
        <v>1.7393</v>
      </c>
      <c r="E982" t="n">
        <v>57.5</v>
      </c>
      <c r="F982" t="n">
        <v>53.22</v>
      </c>
      <c r="G982" t="n">
        <v>138.84</v>
      </c>
      <c r="H982" t="n">
        <v>1.55</v>
      </c>
      <c r="I982" t="n">
        <v>23</v>
      </c>
      <c r="J982" t="n">
        <v>371.02</v>
      </c>
      <c r="K982" t="n">
        <v>61.82</v>
      </c>
      <c r="L982" t="n">
        <v>32.25</v>
      </c>
      <c r="M982" t="n">
        <v>21</v>
      </c>
      <c r="N982" t="n">
        <v>126.94</v>
      </c>
      <c r="O982" t="n">
        <v>45992.88</v>
      </c>
      <c r="P982" t="n">
        <v>977.6</v>
      </c>
      <c r="Q982" t="n">
        <v>1367.22</v>
      </c>
      <c r="R982" t="n">
        <v>127.4</v>
      </c>
      <c r="S982" t="n">
        <v>104.26</v>
      </c>
      <c r="T982" t="n">
        <v>10640.49</v>
      </c>
      <c r="U982" t="n">
        <v>0.82</v>
      </c>
      <c r="V982" t="n">
        <v>0.9</v>
      </c>
      <c r="W982" t="n">
        <v>20.68</v>
      </c>
      <c r="X982" t="n">
        <v>0.64</v>
      </c>
      <c r="Y982" t="n">
        <v>1</v>
      </c>
      <c r="Z982" t="n">
        <v>10</v>
      </c>
    </row>
    <row r="983">
      <c r="A983" t="n">
        <v>126</v>
      </c>
      <c r="B983" t="n">
        <v>150</v>
      </c>
      <c r="C983" t="inlineStr">
        <is>
          <t xml:space="preserve">CONCLUIDO	</t>
        </is>
      </c>
      <c r="D983" t="n">
        <v>1.7394</v>
      </c>
      <c r="E983" t="n">
        <v>57.49</v>
      </c>
      <c r="F983" t="n">
        <v>53.22</v>
      </c>
      <c r="G983" t="n">
        <v>138.83</v>
      </c>
      <c r="H983" t="n">
        <v>1.56</v>
      </c>
      <c r="I983" t="n">
        <v>23</v>
      </c>
      <c r="J983" t="n">
        <v>371.71</v>
      </c>
      <c r="K983" t="n">
        <v>61.82</v>
      </c>
      <c r="L983" t="n">
        <v>32.5</v>
      </c>
      <c r="M983" t="n">
        <v>21</v>
      </c>
      <c r="N983" t="n">
        <v>127.39</v>
      </c>
      <c r="O983" t="n">
        <v>46078.74</v>
      </c>
      <c r="P983" t="n">
        <v>977.5700000000001</v>
      </c>
      <c r="Q983" t="n">
        <v>1367.22</v>
      </c>
      <c r="R983" t="n">
        <v>127.24</v>
      </c>
      <c r="S983" t="n">
        <v>104.26</v>
      </c>
      <c r="T983" t="n">
        <v>10563.55</v>
      </c>
      <c r="U983" t="n">
        <v>0.82</v>
      </c>
      <c r="V983" t="n">
        <v>0.9</v>
      </c>
      <c r="W983" t="n">
        <v>20.68</v>
      </c>
      <c r="X983" t="n">
        <v>0.64</v>
      </c>
      <c r="Y983" t="n">
        <v>1</v>
      </c>
      <c r="Z983" t="n">
        <v>10</v>
      </c>
    </row>
    <row r="984">
      <c r="A984" t="n">
        <v>127</v>
      </c>
      <c r="B984" t="n">
        <v>150</v>
      </c>
      <c r="C984" t="inlineStr">
        <is>
          <t xml:space="preserve">CONCLUIDO	</t>
        </is>
      </c>
      <c r="D984" t="n">
        <v>1.7396</v>
      </c>
      <c r="E984" t="n">
        <v>57.48</v>
      </c>
      <c r="F984" t="n">
        <v>53.21</v>
      </c>
      <c r="G984" t="n">
        <v>138.8</v>
      </c>
      <c r="H984" t="n">
        <v>1.57</v>
      </c>
      <c r="I984" t="n">
        <v>23</v>
      </c>
      <c r="J984" t="n">
        <v>372.41</v>
      </c>
      <c r="K984" t="n">
        <v>61.82</v>
      </c>
      <c r="L984" t="n">
        <v>32.75</v>
      </c>
      <c r="M984" t="n">
        <v>21</v>
      </c>
      <c r="N984" t="n">
        <v>127.84</v>
      </c>
      <c r="O984" t="n">
        <v>46164.87</v>
      </c>
      <c r="P984" t="n">
        <v>977.79</v>
      </c>
      <c r="Q984" t="n">
        <v>1367.17</v>
      </c>
      <c r="R984" t="n">
        <v>127.32</v>
      </c>
      <c r="S984" t="n">
        <v>104.26</v>
      </c>
      <c r="T984" t="n">
        <v>10602</v>
      </c>
      <c r="U984" t="n">
        <v>0.82</v>
      </c>
      <c r="V984" t="n">
        <v>0.9</v>
      </c>
      <c r="W984" t="n">
        <v>20.67</v>
      </c>
      <c r="X984" t="n">
        <v>0.63</v>
      </c>
      <c r="Y984" t="n">
        <v>1</v>
      </c>
      <c r="Z984" t="n">
        <v>10</v>
      </c>
    </row>
    <row r="985">
      <c r="A985" t="n">
        <v>128</v>
      </c>
      <c r="B985" t="n">
        <v>150</v>
      </c>
      <c r="C985" t="inlineStr">
        <is>
          <t xml:space="preserve">CONCLUIDO	</t>
        </is>
      </c>
      <c r="D985" t="n">
        <v>1.7388</v>
      </c>
      <c r="E985" t="n">
        <v>57.51</v>
      </c>
      <c r="F985" t="n">
        <v>53.24</v>
      </c>
      <c r="G985" t="n">
        <v>138.88</v>
      </c>
      <c r="H985" t="n">
        <v>1.58</v>
      </c>
      <c r="I985" t="n">
        <v>23</v>
      </c>
      <c r="J985" t="n">
        <v>373.11</v>
      </c>
      <c r="K985" t="n">
        <v>61.82</v>
      </c>
      <c r="L985" t="n">
        <v>33</v>
      </c>
      <c r="M985" t="n">
        <v>21</v>
      </c>
      <c r="N985" t="n">
        <v>128.29</v>
      </c>
      <c r="O985" t="n">
        <v>46251.27</v>
      </c>
      <c r="P985" t="n">
        <v>977.59</v>
      </c>
      <c r="Q985" t="n">
        <v>1367.26</v>
      </c>
      <c r="R985" t="n">
        <v>127.87</v>
      </c>
      <c r="S985" t="n">
        <v>104.26</v>
      </c>
      <c r="T985" t="n">
        <v>10874.82</v>
      </c>
      <c r="U985" t="n">
        <v>0.82</v>
      </c>
      <c r="V985" t="n">
        <v>0.9</v>
      </c>
      <c r="W985" t="n">
        <v>20.69</v>
      </c>
      <c r="X985" t="n">
        <v>0.66</v>
      </c>
      <c r="Y985" t="n">
        <v>1</v>
      </c>
      <c r="Z985" t="n">
        <v>10</v>
      </c>
    </row>
    <row r="986">
      <c r="A986" t="n">
        <v>129</v>
      </c>
      <c r="B986" t="n">
        <v>150</v>
      </c>
      <c r="C986" t="inlineStr">
        <is>
          <t xml:space="preserve">CONCLUIDO	</t>
        </is>
      </c>
      <c r="D986" t="n">
        <v>1.7423</v>
      </c>
      <c r="E986" t="n">
        <v>57.4</v>
      </c>
      <c r="F986" t="n">
        <v>53.18</v>
      </c>
      <c r="G986" t="n">
        <v>145.02</v>
      </c>
      <c r="H986" t="n">
        <v>1.59</v>
      </c>
      <c r="I986" t="n">
        <v>22</v>
      </c>
      <c r="J986" t="n">
        <v>373.81</v>
      </c>
      <c r="K986" t="n">
        <v>61.82</v>
      </c>
      <c r="L986" t="n">
        <v>33.25</v>
      </c>
      <c r="M986" t="n">
        <v>20</v>
      </c>
      <c r="N986" t="n">
        <v>128.74</v>
      </c>
      <c r="O986" t="n">
        <v>46337.95</v>
      </c>
      <c r="P986" t="n">
        <v>975.8099999999999</v>
      </c>
      <c r="Q986" t="n">
        <v>1367.27</v>
      </c>
      <c r="R986" t="n">
        <v>126.12</v>
      </c>
      <c r="S986" t="n">
        <v>104.26</v>
      </c>
      <c r="T986" t="n">
        <v>10004.04</v>
      </c>
      <c r="U986" t="n">
        <v>0.83</v>
      </c>
      <c r="V986" t="n">
        <v>0.9</v>
      </c>
      <c r="W986" t="n">
        <v>20.68</v>
      </c>
      <c r="X986" t="n">
        <v>0.6</v>
      </c>
      <c r="Y986" t="n">
        <v>1</v>
      </c>
      <c r="Z986" t="n">
        <v>10</v>
      </c>
    </row>
    <row r="987">
      <c r="A987" t="n">
        <v>130</v>
      </c>
      <c r="B987" t="n">
        <v>150</v>
      </c>
      <c r="C987" t="inlineStr">
        <is>
          <t xml:space="preserve">CONCLUIDO	</t>
        </is>
      </c>
      <c r="D987" t="n">
        <v>1.7423</v>
      </c>
      <c r="E987" t="n">
        <v>57.4</v>
      </c>
      <c r="F987" t="n">
        <v>53.18</v>
      </c>
      <c r="G987" t="n">
        <v>145.03</v>
      </c>
      <c r="H987" t="n">
        <v>1.6</v>
      </c>
      <c r="I987" t="n">
        <v>22</v>
      </c>
      <c r="J987" t="n">
        <v>374.52</v>
      </c>
      <c r="K987" t="n">
        <v>61.82</v>
      </c>
      <c r="L987" t="n">
        <v>33.5</v>
      </c>
      <c r="M987" t="n">
        <v>20</v>
      </c>
      <c r="N987" t="n">
        <v>129.2</v>
      </c>
      <c r="O987" t="n">
        <v>46424.91</v>
      </c>
      <c r="P987" t="n">
        <v>977.2</v>
      </c>
      <c r="Q987" t="n">
        <v>1367.22</v>
      </c>
      <c r="R987" t="n">
        <v>125.87</v>
      </c>
      <c r="S987" t="n">
        <v>104.26</v>
      </c>
      <c r="T987" t="n">
        <v>9880.17</v>
      </c>
      <c r="U987" t="n">
        <v>0.83</v>
      </c>
      <c r="V987" t="n">
        <v>0.9</v>
      </c>
      <c r="W987" t="n">
        <v>20.68</v>
      </c>
      <c r="X987" t="n">
        <v>0.6</v>
      </c>
      <c r="Y987" t="n">
        <v>1</v>
      </c>
      <c r="Z987" t="n">
        <v>10</v>
      </c>
    </row>
    <row r="988">
      <c r="A988" t="n">
        <v>131</v>
      </c>
      <c r="B988" t="n">
        <v>150</v>
      </c>
      <c r="C988" t="inlineStr">
        <is>
          <t xml:space="preserve">CONCLUIDO	</t>
        </is>
      </c>
      <c r="D988" t="n">
        <v>1.7428</v>
      </c>
      <c r="E988" t="n">
        <v>57.38</v>
      </c>
      <c r="F988" t="n">
        <v>53.16</v>
      </c>
      <c r="G988" t="n">
        <v>144.98</v>
      </c>
      <c r="H988" t="n">
        <v>1.6</v>
      </c>
      <c r="I988" t="n">
        <v>22</v>
      </c>
      <c r="J988" t="n">
        <v>375.23</v>
      </c>
      <c r="K988" t="n">
        <v>61.82</v>
      </c>
      <c r="L988" t="n">
        <v>33.75</v>
      </c>
      <c r="M988" t="n">
        <v>20</v>
      </c>
      <c r="N988" t="n">
        <v>129.65</v>
      </c>
      <c r="O988" t="n">
        <v>46512.15</v>
      </c>
      <c r="P988" t="n">
        <v>977.25</v>
      </c>
      <c r="Q988" t="n">
        <v>1367.25</v>
      </c>
      <c r="R988" t="n">
        <v>125.41</v>
      </c>
      <c r="S988" t="n">
        <v>104.26</v>
      </c>
      <c r="T988" t="n">
        <v>9653.25</v>
      </c>
      <c r="U988" t="n">
        <v>0.83</v>
      </c>
      <c r="V988" t="n">
        <v>0.9</v>
      </c>
      <c r="W988" t="n">
        <v>20.68</v>
      </c>
      <c r="X988" t="n">
        <v>0.58</v>
      </c>
      <c r="Y988" t="n">
        <v>1</v>
      </c>
      <c r="Z988" t="n">
        <v>10</v>
      </c>
    </row>
    <row r="989">
      <c r="A989" t="n">
        <v>132</v>
      </c>
      <c r="B989" t="n">
        <v>150</v>
      </c>
      <c r="C989" t="inlineStr">
        <is>
          <t xml:space="preserve">CONCLUIDO	</t>
        </is>
      </c>
      <c r="D989" t="n">
        <v>1.7424</v>
      </c>
      <c r="E989" t="n">
        <v>57.39</v>
      </c>
      <c r="F989" t="n">
        <v>53.17</v>
      </c>
      <c r="G989" t="n">
        <v>145.02</v>
      </c>
      <c r="H989" t="n">
        <v>1.61</v>
      </c>
      <c r="I989" t="n">
        <v>22</v>
      </c>
      <c r="J989" t="n">
        <v>375.93</v>
      </c>
      <c r="K989" t="n">
        <v>61.82</v>
      </c>
      <c r="L989" t="n">
        <v>34</v>
      </c>
      <c r="M989" t="n">
        <v>20</v>
      </c>
      <c r="N989" t="n">
        <v>130.11</v>
      </c>
      <c r="O989" t="n">
        <v>46599.68</v>
      </c>
      <c r="P989" t="n">
        <v>978.4400000000001</v>
      </c>
      <c r="Q989" t="n">
        <v>1367.28</v>
      </c>
      <c r="R989" t="n">
        <v>125.88</v>
      </c>
      <c r="S989" t="n">
        <v>104.26</v>
      </c>
      <c r="T989" t="n">
        <v>9886.07</v>
      </c>
      <c r="U989" t="n">
        <v>0.83</v>
      </c>
      <c r="V989" t="n">
        <v>0.9</v>
      </c>
      <c r="W989" t="n">
        <v>20.68</v>
      </c>
      <c r="X989" t="n">
        <v>0.6</v>
      </c>
      <c r="Y989" t="n">
        <v>1</v>
      </c>
      <c r="Z989" t="n">
        <v>10</v>
      </c>
    </row>
    <row r="990">
      <c r="A990" t="n">
        <v>133</v>
      </c>
      <c r="B990" t="n">
        <v>150</v>
      </c>
      <c r="C990" t="inlineStr">
        <is>
          <t xml:space="preserve">CONCLUIDO	</t>
        </is>
      </c>
      <c r="D990" t="n">
        <v>1.7424</v>
      </c>
      <c r="E990" t="n">
        <v>57.39</v>
      </c>
      <c r="F990" t="n">
        <v>53.17</v>
      </c>
      <c r="G990" t="n">
        <v>145.02</v>
      </c>
      <c r="H990" t="n">
        <v>1.62</v>
      </c>
      <c r="I990" t="n">
        <v>22</v>
      </c>
      <c r="J990" t="n">
        <v>376.65</v>
      </c>
      <c r="K990" t="n">
        <v>61.82</v>
      </c>
      <c r="L990" t="n">
        <v>34.25</v>
      </c>
      <c r="M990" t="n">
        <v>20</v>
      </c>
      <c r="N990" t="n">
        <v>130.58</v>
      </c>
      <c r="O990" t="n">
        <v>46687.5</v>
      </c>
      <c r="P990" t="n">
        <v>978.4299999999999</v>
      </c>
      <c r="Q990" t="n">
        <v>1367.19</v>
      </c>
      <c r="R990" t="n">
        <v>125.78</v>
      </c>
      <c r="S990" t="n">
        <v>104.26</v>
      </c>
      <c r="T990" t="n">
        <v>9837.73</v>
      </c>
      <c r="U990" t="n">
        <v>0.83</v>
      </c>
      <c r="V990" t="n">
        <v>0.9</v>
      </c>
      <c r="W990" t="n">
        <v>20.68</v>
      </c>
      <c r="X990" t="n">
        <v>0.6</v>
      </c>
      <c r="Y990" t="n">
        <v>1</v>
      </c>
      <c r="Z990" t="n">
        <v>10</v>
      </c>
    </row>
    <row r="991">
      <c r="A991" t="n">
        <v>134</v>
      </c>
      <c r="B991" t="n">
        <v>150</v>
      </c>
      <c r="C991" t="inlineStr">
        <is>
          <t xml:space="preserve">CONCLUIDO	</t>
        </is>
      </c>
      <c r="D991" t="n">
        <v>1.7425</v>
      </c>
      <c r="E991" t="n">
        <v>57.39</v>
      </c>
      <c r="F991" t="n">
        <v>53.17</v>
      </c>
      <c r="G991" t="n">
        <v>145.01</v>
      </c>
      <c r="H991" t="n">
        <v>1.63</v>
      </c>
      <c r="I991" t="n">
        <v>22</v>
      </c>
      <c r="J991" t="n">
        <v>377.36</v>
      </c>
      <c r="K991" t="n">
        <v>61.82</v>
      </c>
      <c r="L991" t="n">
        <v>34.5</v>
      </c>
      <c r="M991" t="n">
        <v>20</v>
      </c>
      <c r="N991" t="n">
        <v>131.04</v>
      </c>
      <c r="O991" t="n">
        <v>46775.73</v>
      </c>
      <c r="P991" t="n">
        <v>978.55</v>
      </c>
      <c r="Q991" t="n">
        <v>1367.24</v>
      </c>
      <c r="R991" t="n">
        <v>125.92</v>
      </c>
      <c r="S991" t="n">
        <v>104.26</v>
      </c>
      <c r="T991" t="n">
        <v>9904.85</v>
      </c>
      <c r="U991" t="n">
        <v>0.83</v>
      </c>
      <c r="V991" t="n">
        <v>0.9</v>
      </c>
      <c r="W991" t="n">
        <v>20.68</v>
      </c>
      <c r="X991" t="n">
        <v>0.59</v>
      </c>
      <c r="Y991" t="n">
        <v>1</v>
      </c>
      <c r="Z991" t="n">
        <v>10</v>
      </c>
    </row>
    <row r="992">
      <c r="A992" t="n">
        <v>135</v>
      </c>
      <c r="B992" t="n">
        <v>150</v>
      </c>
      <c r="C992" t="inlineStr">
        <is>
          <t xml:space="preserve">CONCLUIDO	</t>
        </is>
      </c>
      <c r="D992" t="n">
        <v>1.7423</v>
      </c>
      <c r="E992" t="n">
        <v>57.4</v>
      </c>
      <c r="F992" t="n">
        <v>53.18</v>
      </c>
      <c r="G992" t="n">
        <v>145.03</v>
      </c>
      <c r="H992" t="n">
        <v>1.64</v>
      </c>
      <c r="I992" t="n">
        <v>22</v>
      </c>
      <c r="J992" t="n">
        <v>378.08</v>
      </c>
      <c r="K992" t="n">
        <v>61.82</v>
      </c>
      <c r="L992" t="n">
        <v>34.75</v>
      </c>
      <c r="M992" t="n">
        <v>20</v>
      </c>
      <c r="N992" t="n">
        <v>131.51</v>
      </c>
      <c r="O992" t="n">
        <v>46864.14</v>
      </c>
      <c r="P992" t="n">
        <v>978.13</v>
      </c>
      <c r="Q992" t="n">
        <v>1367.25</v>
      </c>
      <c r="R992" t="n">
        <v>126.07</v>
      </c>
      <c r="S992" t="n">
        <v>104.26</v>
      </c>
      <c r="T992" t="n">
        <v>9978.75</v>
      </c>
      <c r="U992" t="n">
        <v>0.83</v>
      </c>
      <c r="V992" t="n">
        <v>0.9</v>
      </c>
      <c r="W992" t="n">
        <v>20.68</v>
      </c>
      <c r="X992" t="n">
        <v>0.6</v>
      </c>
      <c r="Y992" t="n">
        <v>1</v>
      </c>
      <c r="Z992" t="n">
        <v>10</v>
      </c>
    </row>
    <row r="993">
      <c r="A993" t="n">
        <v>136</v>
      </c>
      <c r="B993" t="n">
        <v>150</v>
      </c>
      <c r="C993" t="inlineStr">
        <is>
          <t xml:space="preserve">CONCLUIDO	</t>
        </is>
      </c>
      <c r="D993" t="n">
        <v>1.7447</v>
      </c>
      <c r="E993" t="n">
        <v>57.32</v>
      </c>
      <c r="F993" t="n">
        <v>53.15</v>
      </c>
      <c r="G993" t="n">
        <v>151.86</v>
      </c>
      <c r="H993" t="n">
        <v>1.65</v>
      </c>
      <c r="I993" t="n">
        <v>21</v>
      </c>
      <c r="J993" t="n">
        <v>378.8</v>
      </c>
      <c r="K993" t="n">
        <v>61.82</v>
      </c>
      <c r="L993" t="n">
        <v>35</v>
      </c>
      <c r="M993" t="n">
        <v>19</v>
      </c>
      <c r="N993" t="n">
        <v>131.98</v>
      </c>
      <c r="O993" t="n">
        <v>46952.84</v>
      </c>
      <c r="P993" t="n">
        <v>977.15</v>
      </c>
      <c r="Q993" t="n">
        <v>1367.19</v>
      </c>
      <c r="R993" t="n">
        <v>125.24</v>
      </c>
      <c r="S993" t="n">
        <v>104.26</v>
      </c>
      <c r="T993" t="n">
        <v>9572.32</v>
      </c>
      <c r="U993" t="n">
        <v>0.83</v>
      </c>
      <c r="V993" t="n">
        <v>0.9</v>
      </c>
      <c r="W993" t="n">
        <v>20.68</v>
      </c>
      <c r="X993" t="n">
        <v>0.58</v>
      </c>
      <c r="Y993" t="n">
        <v>1</v>
      </c>
      <c r="Z993" t="n">
        <v>10</v>
      </c>
    </row>
    <row r="994">
      <c r="A994" t="n">
        <v>137</v>
      </c>
      <c r="B994" t="n">
        <v>150</v>
      </c>
      <c r="C994" t="inlineStr">
        <is>
          <t xml:space="preserve">CONCLUIDO	</t>
        </is>
      </c>
      <c r="D994" t="n">
        <v>1.7455</v>
      </c>
      <c r="E994" t="n">
        <v>57.29</v>
      </c>
      <c r="F994" t="n">
        <v>53.13</v>
      </c>
      <c r="G994" t="n">
        <v>151.79</v>
      </c>
      <c r="H994" t="n">
        <v>1.66</v>
      </c>
      <c r="I994" t="n">
        <v>21</v>
      </c>
      <c r="J994" t="n">
        <v>379.52</v>
      </c>
      <c r="K994" t="n">
        <v>61.82</v>
      </c>
      <c r="L994" t="n">
        <v>35.25</v>
      </c>
      <c r="M994" t="n">
        <v>19</v>
      </c>
      <c r="N994" t="n">
        <v>132.45</v>
      </c>
      <c r="O994" t="n">
        <v>47041.84</v>
      </c>
      <c r="P994" t="n">
        <v>977.3200000000001</v>
      </c>
      <c r="Q994" t="n">
        <v>1367.2</v>
      </c>
      <c r="R994" t="n">
        <v>124.69</v>
      </c>
      <c r="S994" t="n">
        <v>104.26</v>
      </c>
      <c r="T994" t="n">
        <v>9296.25</v>
      </c>
      <c r="U994" t="n">
        <v>0.84</v>
      </c>
      <c r="V994" t="n">
        <v>0.9</v>
      </c>
      <c r="W994" t="n">
        <v>20.67</v>
      </c>
      <c r="X994" t="n">
        <v>0.55</v>
      </c>
      <c r="Y994" t="n">
        <v>1</v>
      </c>
      <c r="Z994" t="n">
        <v>10</v>
      </c>
    </row>
    <row r="995">
      <c r="A995" t="n">
        <v>138</v>
      </c>
      <c r="B995" t="n">
        <v>150</v>
      </c>
      <c r="C995" t="inlineStr">
        <is>
          <t xml:space="preserve">CONCLUIDO	</t>
        </is>
      </c>
      <c r="D995" t="n">
        <v>1.7451</v>
      </c>
      <c r="E995" t="n">
        <v>57.3</v>
      </c>
      <c r="F995" t="n">
        <v>53.14</v>
      </c>
      <c r="G995" t="n">
        <v>151.82</v>
      </c>
      <c r="H995" t="n">
        <v>1.67</v>
      </c>
      <c r="I995" t="n">
        <v>21</v>
      </c>
      <c r="J995" t="n">
        <v>380.24</v>
      </c>
      <c r="K995" t="n">
        <v>61.82</v>
      </c>
      <c r="L995" t="n">
        <v>35.5</v>
      </c>
      <c r="M995" t="n">
        <v>19</v>
      </c>
      <c r="N995" t="n">
        <v>132.92</v>
      </c>
      <c r="O995" t="n">
        <v>47131.15</v>
      </c>
      <c r="P995" t="n">
        <v>978.28</v>
      </c>
      <c r="Q995" t="n">
        <v>1367.22</v>
      </c>
      <c r="R995" t="n">
        <v>124.77</v>
      </c>
      <c r="S995" t="n">
        <v>104.26</v>
      </c>
      <c r="T995" t="n">
        <v>9335.65</v>
      </c>
      <c r="U995" t="n">
        <v>0.84</v>
      </c>
      <c r="V995" t="n">
        <v>0.9</v>
      </c>
      <c r="W995" t="n">
        <v>20.68</v>
      </c>
      <c r="X995" t="n">
        <v>0.5600000000000001</v>
      </c>
      <c r="Y995" t="n">
        <v>1</v>
      </c>
      <c r="Z995" t="n">
        <v>10</v>
      </c>
    </row>
    <row r="996">
      <c r="A996" t="n">
        <v>139</v>
      </c>
      <c r="B996" t="n">
        <v>150</v>
      </c>
      <c r="C996" t="inlineStr">
        <is>
          <t xml:space="preserve">CONCLUIDO	</t>
        </is>
      </c>
      <c r="D996" t="n">
        <v>1.7453</v>
      </c>
      <c r="E996" t="n">
        <v>57.3</v>
      </c>
      <c r="F996" t="n">
        <v>53.13</v>
      </c>
      <c r="G996" t="n">
        <v>151.81</v>
      </c>
      <c r="H996" t="n">
        <v>1.67</v>
      </c>
      <c r="I996" t="n">
        <v>21</v>
      </c>
      <c r="J996" t="n">
        <v>380.97</v>
      </c>
      <c r="K996" t="n">
        <v>61.82</v>
      </c>
      <c r="L996" t="n">
        <v>35.75</v>
      </c>
      <c r="M996" t="n">
        <v>19</v>
      </c>
      <c r="N996" t="n">
        <v>133.4</v>
      </c>
      <c r="O996" t="n">
        <v>47220.77</v>
      </c>
      <c r="P996" t="n">
        <v>979.38</v>
      </c>
      <c r="Q996" t="n">
        <v>1367.27</v>
      </c>
      <c r="R996" t="n">
        <v>124.68</v>
      </c>
      <c r="S996" t="n">
        <v>104.26</v>
      </c>
      <c r="T996" t="n">
        <v>9291.51</v>
      </c>
      <c r="U996" t="n">
        <v>0.84</v>
      </c>
      <c r="V996" t="n">
        <v>0.9</v>
      </c>
      <c r="W996" t="n">
        <v>20.67</v>
      </c>
      <c r="X996" t="n">
        <v>0.5600000000000001</v>
      </c>
      <c r="Y996" t="n">
        <v>1</v>
      </c>
      <c r="Z996" t="n">
        <v>10</v>
      </c>
    </row>
    <row r="997">
      <c r="A997" t="n">
        <v>140</v>
      </c>
      <c r="B997" t="n">
        <v>150</v>
      </c>
      <c r="C997" t="inlineStr">
        <is>
          <t xml:space="preserve">CONCLUIDO	</t>
        </is>
      </c>
      <c r="D997" t="n">
        <v>1.7453</v>
      </c>
      <c r="E997" t="n">
        <v>57.3</v>
      </c>
      <c r="F997" t="n">
        <v>53.13</v>
      </c>
      <c r="G997" t="n">
        <v>151.81</v>
      </c>
      <c r="H997" t="n">
        <v>1.68</v>
      </c>
      <c r="I997" t="n">
        <v>21</v>
      </c>
      <c r="J997" t="n">
        <v>381.7</v>
      </c>
      <c r="K997" t="n">
        <v>61.82</v>
      </c>
      <c r="L997" t="n">
        <v>36</v>
      </c>
      <c r="M997" t="n">
        <v>19</v>
      </c>
      <c r="N997" t="n">
        <v>133.88</v>
      </c>
      <c r="O997" t="n">
        <v>47310.69</v>
      </c>
      <c r="P997" t="n">
        <v>979.8200000000001</v>
      </c>
      <c r="Q997" t="n">
        <v>1367.21</v>
      </c>
      <c r="R997" t="n">
        <v>124.47</v>
      </c>
      <c r="S997" t="n">
        <v>104.26</v>
      </c>
      <c r="T997" t="n">
        <v>9186.809999999999</v>
      </c>
      <c r="U997" t="n">
        <v>0.84</v>
      </c>
      <c r="V997" t="n">
        <v>0.9</v>
      </c>
      <c r="W997" t="n">
        <v>20.68</v>
      </c>
      <c r="X997" t="n">
        <v>0.5600000000000001</v>
      </c>
      <c r="Y997" t="n">
        <v>1</v>
      </c>
      <c r="Z997" t="n">
        <v>10</v>
      </c>
    </row>
    <row r="998">
      <c r="A998" t="n">
        <v>141</v>
      </c>
      <c r="B998" t="n">
        <v>150</v>
      </c>
      <c r="C998" t="inlineStr">
        <is>
          <t xml:space="preserve">CONCLUIDO	</t>
        </is>
      </c>
      <c r="D998" t="n">
        <v>1.7448</v>
      </c>
      <c r="E998" t="n">
        <v>57.31</v>
      </c>
      <c r="F998" t="n">
        <v>53.15</v>
      </c>
      <c r="G998" t="n">
        <v>151.85</v>
      </c>
      <c r="H998" t="n">
        <v>1.69</v>
      </c>
      <c r="I998" t="n">
        <v>21</v>
      </c>
      <c r="J998" t="n">
        <v>382.43</v>
      </c>
      <c r="K998" t="n">
        <v>61.82</v>
      </c>
      <c r="L998" t="n">
        <v>36.25</v>
      </c>
      <c r="M998" t="n">
        <v>19</v>
      </c>
      <c r="N998" t="n">
        <v>134.36</v>
      </c>
      <c r="O998" t="n">
        <v>47400.92</v>
      </c>
      <c r="P998" t="n">
        <v>979.6</v>
      </c>
      <c r="Q998" t="n">
        <v>1367.26</v>
      </c>
      <c r="R998" t="n">
        <v>125.11</v>
      </c>
      <c r="S998" t="n">
        <v>104.26</v>
      </c>
      <c r="T998" t="n">
        <v>9506.33</v>
      </c>
      <c r="U998" t="n">
        <v>0.83</v>
      </c>
      <c r="V998" t="n">
        <v>0.9</v>
      </c>
      <c r="W998" t="n">
        <v>20.68</v>
      </c>
      <c r="X998" t="n">
        <v>0.57</v>
      </c>
      <c r="Y998" t="n">
        <v>1</v>
      </c>
      <c r="Z998" t="n">
        <v>10</v>
      </c>
    </row>
    <row r="999">
      <c r="A999" t="n">
        <v>142</v>
      </c>
      <c r="B999" t="n">
        <v>150</v>
      </c>
      <c r="C999" t="inlineStr">
        <is>
          <t xml:space="preserve">CONCLUIDO	</t>
        </is>
      </c>
      <c r="D999" t="n">
        <v>1.7447</v>
      </c>
      <c r="E999" t="n">
        <v>57.32</v>
      </c>
      <c r="F999" t="n">
        <v>53.15</v>
      </c>
      <c r="G999" t="n">
        <v>151.86</v>
      </c>
      <c r="H999" t="n">
        <v>1.7</v>
      </c>
      <c r="I999" t="n">
        <v>21</v>
      </c>
      <c r="J999" t="n">
        <v>383.17</v>
      </c>
      <c r="K999" t="n">
        <v>61.82</v>
      </c>
      <c r="L999" t="n">
        <v>36.5</v>
      </c>
      <c r="M999" t="n">
        <v>19</v>
      </c>
      <c r="N999" t="n">
        <v>134.84</v>
      </c>
      <c r="O999" t="n">
        <v>47491.48</v>
      </c>
      <c r="P999" t="n">
        <v>979.37</v>
      </c>
      <c r="Q999" t="n">
        <v>1367.16</v>
      </c>
      <c r="R999" t="n">
        <v>125.07</v>
      </c>
      <c r="S999" t="n">
        <v>104.26</v>
      </c>
      <c r="T999" t="n">
        <v>9487.85</v>
      </c>
      <c r="U999" t="n">
        <v>0.83</v>
      </c>
      <c r="V999" t="n">
        <v>0.9</v>
      </c>
      <c r="W999" t="n">
        <v>20.68</v>
      </c>
      <c r="X999" t="n">
        <v>0.58</v>
      </c>
      <c r="Y999" t="n">
        <v>1</v>
      </c>
      <c r="Z999" t="n">
        <v>10</v>
      </c>
    </row>
    <row r="1000">
      <c r="A1000" t="n">
        <v>143</v>
      </c>
      <c r="B1000" t="n">
        <v>150</v>
      </c>
      <c r="C1000" t="inlineStr">
        <is>
          <t xml:space="preserve">CONCLUIDO	</t>
        </is>
      </c>
      <c r="D1000" t="n">
        <v>1.7451</v>
      </c>
      <c r="E1000" t="n">
        <v>57.3</v>
      </c>
      <c r="F1000" t="n">
        <v>53.14</v>
      </c>
      <c r="G1000" t="n">
        <v>151.82</v>
      </c>
      <c r="H1000" t="n">
        <v>1.71</v>
      </c>
      <c r="I1000" t="n">
        <v>21</v>
      </c>
      <c r="J1000" t="n">
        <v>383.9</v>
      </c>
      <c r="K1000" t="n">
        <v>61.82</v>
      </c>
      <c r="L1000" t="n">
        <v>36.75</v>
      </c>
      <c r="M1000" t="n">
        <v>19</v>
      </c>
      <c r="N1000" t="n">
        <v>135.33</v>
      </c>
      <c r="O1000" t="n">
        <v>47582.35</v>
      </c>
      <c r="P1000" t="n">
        <v>978.1799999999999</v>
      </c>
      <c r="Q1000" t="n">
        <v>1367.15</v>
      </c>
      <c r="R1000" t="n">
        <v>124.91</v>
      </c>
      <c r="S1000" t="n">
        <v>104.26</v>
      </c>
      <c r="T1000" t="n">
        <v>9406.059999999999</v>
      </c>
      <c r="U1000" t="n">
        <v>0.83</v>
      </c>
      <c r="V1000" t="n">
        <v>0.9</v>
      </c>
      <c r="W1000" t="n">
        <v>20.67</v>
      </c>
      <c r="X1000" t="n">
        <v>0.5600000000000001</v>
      </c>
      <c r="Y1000" t="n">
        <v>1</v>
      </c>
      <c r="Z1000" t="n">
        <v>10</v>
      </c>
    </row>
    <row r="1001">
      <c r="A1001" t="n">
        <v>144</v>
      </c>
      <c r="B1001" t="n">
        <v>150</v>
      </c>
      <c r="C1001" t="inlineStr">
        <is>
          <t xml:space="preserve">CONCLUIDO	</t>
        </is>
      </c>
      <c r="D1001" t="n">
        <v>1.7477</v>
      </c>
      <c r="E1001" t="n">
        <v>57.22</v>
      </c>
      <c r="F1001" t="n">
        <v>53.11</v>
      </c>
      <c r="G1001" t="n">
        <v>159.33</v>
      </c>
      <c r="H1001" t="n">
        <v>1.72</v>
      </c>
      <c r="I1001" t="n">
        <v>20</v>
      </c>
      <c r="J1001" t="n">
        <v>384.64</v>
      </c>
      <c r="K1001" t="n">
        <v>61.82</v>
      </c>
      <c r="L1001" t="n">
        <v>37</v>
      </c>
      <c r="M1001" t="n">
        <v>18</v>
      </c>
      <c r="N1001" t="n">
        <v>135.82</v>
      </c>
      <c r="O1001" t="n">
        <v>47673.67</v>
      </c>
      <c r="P1001" t="n">
        <v>979.21</v>
      </c>
      <c r="Q1001" t="n">
        <v>1367.21</v>
      </c>
      <c r="R1001" t="n">
        <v>123.79</v>
      </c>
      <c r="S1001" t="n">
        <v>104.26</v>
      </c>
      <c r="T1001" t="n">
        <v>8852.530000000001</v>
      </c>
      <c r="U1001" t="n">
        <v>0.84</v>
      </c>
      <c r="V1001" t="n">
        <v>0.9</v>
      </c>
      <c r="W1001" t="n">
        <v>20.68</v>
      </c>
      <c r="X1001" t="n">
        <v>0.54</v>
      </c>
      <c r="Y1001" t="n">
        <v>1</v>
      </c>
      <c r="Z1001" t="n">
        <v>10</v>
      </c>
    </row>
    <row r="1002">
      <c r="A1002" t="n">
        <v>145</v>
      </c>
      <c r="B1002" t="n">
        <v>150</v>
      </c>
      <c r="C1002" t="inlineStr">
        <is>
          <t xml:space="preserve">CONCLUIDO	</t>
        </is>
      </c>
      <c r="D1002" t="n">
        <v>1.7478</v>
      </c>
      <c r="E1002" t="n">
        <v>57.22</v>
      </c>
      <c r="F1002" t="n">
        <v>53.11</v>
      </c>
      <c r="G1002" t="n">
        <v>159.32</v>
      </c>
      <c r="H1002" t="n">
        <v>1.72</v>
      </c>
      <c r="I1002" t="n">
        <v>20</v>
      </c>
      <c r="J1002" t="n">
        <v>385.38</v>
      </c>
      <c r="K1002" t="n">
        <v>61.82</v>
      </c>
      <c r="L1002" t="n">
        <v>37.25</v>
      </c>
      <c r="M1002" t="n">
        <v>18</v>
      </c>
      <c r="N1002" t="n">
        <v>136.31</v>
      </c>
      <c r="O1002" t="n">
        <v>47765.19</v>
      </c>
      <c r="P1002" t="n">
        <v>980.55</v>
      </c>
      <c r="Q1002" t="n">
        <v>1367.23</v>
      </c>
      <c r="R1002" t="n">
        <v>123.76</v>
      </c>
      <c r="S1002" t="n">
        <v>104.26</v>
      </c>
      <c r="T1002" t="n">
        <v>8837.76</v>
      </c>
      <c r="U1002" t="n">
        <v>0.84</v>
      </c>
      <c r="V1002" t="n">
        <v>0.9</v>
      </c>
      <c r="W1002" t="n">
        <v>20.68</v>
      </c>
      <c r="X1002" t="n">
        <v>0.53</v>
      </c>
      <c r="Y1002" t="n">
        <v>1</v>
      </c>
      <c r="Z1002" t="n">
        <v>10</v>
      </c>
    </row>
    <row r="1003">
      <c r="A1003" t="n">
        <v>146</v>
      </c>
      <c r="B1003" t="n">
        <v>150</v>
      </c>
      <c r="C1003" t="inlineStr">
        <is>
          <t xml:space="preserve">CONCLUIDO	</t>
        </is>
      </c>
      <c r="D1003" t="n">
        <v>1.7474</v>
      </c>
      <c r="E1003" t="n">
        <v>57.23</v>
      </c>
      <c r="F1003" t="n">
        <v>53.12</v>
      </c>
      <c r="G1003" t="n">
        <v>159.35</v>
      </c>
      <c r="H1003" t="n">
        <v>1.73</v>
      </c>
      <c r="I1003" t="n">
        <v>20</v>
      </c>
      <c r="J1003" t="n">
        <v>386.13</v>
      </c>
      <c r="K1003" t="n">
        <v>61.82</v>
      </c>
      <c r="L1003" t="n">
        <v>37.5</v>
      </c>
      <c r="M1003" t="n">
        <v>18</v>
      </c>
      <c r="N1003" t="n">
        <v>136.81</v>
      </c>
      <c r="O1003" t="n">
        <v>47857.05</v>
      </c>
      <c r="P1003" t="n">
        <v>982.4299999999999</v>
      </c>
      <c r="Q1003" t="n">
        <v>1367.21</v>
      </c>
      <c r="R1003" t="n">
        <v>123.97</v>
      </c>
      <c r="S1003" t="n">
        <v>104.26</v>
      </c>
      <c r="T1003" t="n">
        <v>8939.549999999999</v>
      </c>
      <c r="U1003" t="n">
        <v>0.84</v>
      </c>
      <c r="V1003" t="n">
        <v>0.9</v>
      </c>
      <c r="W1003" t="n">
        <v>20.68</v>
      </c>
      <c r="X1003" t="n">
        <v>0.54</v>
      </c>
      <c r="Y1003" t="n">
        <v>1</v>
      </c>
      <c r="Z1003" t="n">
        <v>10</v>
      </c>
    </row>
    <row r="1004">
      <c r="A1004" t="n">
        <v>147</v>
      </c>
      <c r="B1004" t="n">
        <v>150</v>
      </c>
      <c r="C1004" t="inlineStr">
        <is>
          <t xml:space="preserve">CONCLUIDO	</t>
        </is>
      </c>
      <c r="D1004" t="n">
        <v>1.7479</v>
      </c>
      <c r="E1004" t="n">
        <v>57.21</v>
      </c>
      <c r="F1004" t="n">
        <v>53.1</v>
      </c>
      <c r="G1004" t="n">
        <v>159.31</v>
      </c>
      <c r="H1004" t="n">
        <v>1.74</v>
      </c>
      <c r="I1004" t="n">
        <v>20</v>
      </c>
      <c r="J1004" t="n">
        <v>386.88</v>
      </c>
      <c r="K1004" t="n">
        <v>61.82</v>
      </c>
      <c r="L1004" t="n">
        <v>37.75</v>
      </c>
      <c r="M1004" t="n">
        <v>18</v>
      </c>
      <c r="N1004" t="n">
        <v>137.31</v>
      </c>
      <c r="O1004" t="n">
        <v>47949.23</v>
      </c>
      <c r="P1004" t="n">
        <v>983.01</v>
      </c>
      <c r="Q1004" t="n">
        <v>1367.14</v>
      </c>
      <c r="R1004" t="n">
        <v>123.59</v>
      </c>
      <c r="S1004" t="n">
        <v>104.26</v>
      </c>
      <c r="T1004" t="n">
        <v>8749.280000000001</v>
      </c>
      <c r="U1004" t="n">
        <v>0.84</v>
      </c>
      <c r="V1004" t="n">
        <v>0.9</v>
      </c>
      <c r="W1004" t="n">
        <v>20.68</v>
      </c>
      <c r="X1004" t="n">
        <v>0.53</v>
      </c>
      <c r="Y1004" t="n">
        <v>1</v>
      </c>
      <c r="Z1004" t="n">
        <v>10</v>
      </c>
    </row>
    <row r="1005">
      <c r="A1005" t="n">
        <v>148</v>
      </c>
      <c r="B1005" t="n">
        <v>150</v>
      </c>
      <c r="C1005" t="inlineStr">
        <is>
          <t xml:space="preserve">CONCLUIDO	</t>
        </is>
      </c>
      <c r="D1005" t="n">
        <v>1.7475</v>
      </c>
      <c r="E1005" t="n">
        <v>57.22</v>
      </c>
      <c r="F1005" t="n">
        <v>53.12</v>
      </c>
      <c r="G1005" t="n">
        <v>159.35</v>
      </c>
      <c r="H1005" t="n">
        <v>1.75</v>
      </c>
      <c r="I1005" t="n">
        <v>20</v>
      </c>
      <c r="J1005" t="n">
        <v>387.63</v>
      </c>
      <c r="K1005" t="n">
        <v>61.82</v>
      </c>
      <c r="L1005" t="n">
        <v>38</v>
      </c>
      <c r="M1005" t="n">
        <v>18</v>
      </c>
      <c r="N1005" t="n">
        <v>137.81</v>
      </c>
      <c r="O1005" t="n">
        <v>48041.76</v>
      </c>
      <c r="P1005" t="n">
        <v>983.75</v>
      </c>
      <c r="Q1005" t="n">
        <v>1367.2</v>
      </c>
      <c r="R1005" t="n">
        <v>124.07</v>
      </c>
      <c r="S1005" t="n">
        <v>104.26</v>
      </c>
      <c r="T1005" t="n">
        <v>8990.219999999999</v>
      </c>
      <c r="U1005" t="n">
        <v>0.84</v>
      </c>
      <c r="V1005" t="n">
        <v>0.9</v>
      </c>
      <c r="W1005" t="n">
        <v>20.68</v>
      </c>
      <c r="X1005" t="n">
        <v>0.54</v>
      </c>
      <c r="Y1005" t="n">
        <v>1</v>
      </c>
      <c r="Z1005" t="n">
        <v>10</v>
      </c>
    </row>
    <row r="1006">
      <c r="A1006" t="n">
        <v>149</v>
      </c>
      <c r="B1006" t="n">
        <v>150</v>
      </c>
      <c r="C1006" t="inlineStr">
        <is>
          <t xml:space="preserve">CONCLUIDO	</t>
        </is>
      </c>
      <c r="D1006" t="n">
        <v>1.7477</v>
      </c>
      <c r="E1006" t="n">
        <v>57.22</v>
      </c>
      <c r="F1006" t="n">
        <v>53.11</v>
      </c>
      <c r="G1006" t="n">
        <v>159.33</v>
      </c>
      <c r="H1006" t="n">
        <v>1.76</v>
      </c>
      <c r="I1006" t="n">
        <v>20</v>
      </c>
      <c r="J1006" t="n">
        <v>388.38</v>
      </c>
      <c r="K1006" t="n">
        <v>61.82</v>
      </c>
      <c r="L1006" t="n">
        <v>38.25</v>
      </c>
      <c r="M1006" t="n">
        <v>18</v>
      </c>
      <c r="N1006" t="n">
        <v>138.31</v>
      </c>
      <c r="O1006" t="n">
        <v>48134.63</v>
      </c>
      <c r="P1006" t="n">
        <v>983.47</v>
      </c>
      <c r="Q1006" t="n">
        <v>1367.24</v>
      </c>
      <c r="R1006" t="n">
        <v>124.12</v>
      </c>
      <c r="S1006" t="n">
        <v>104.26</v>
      </c>
      <c r="T1006" t="n">
        <v>9017.950000000001</v>
      </c>
      <c r="U1006" t="n">
        <v>0.84</v>
      </c>
      <c r="V1006" t="n">
        <v>0.9</v>
      </c>
      <c r="W1006" t="n">
        <v>20.67</v>
      </c>
      <c r="X1006" t="n">
        <v>0.53</v>
      </c>
      <c r="Y1006" t="n">
        <v>1</v>
      </c>
      <c r="Z1006" t="n">
        <v>10</v>
      </c>
    </row>
    <row r="1007">
      <c r="A1007" t="n">
        <v>150</v>
      </c>
      <c r="B1007" t="n">
        <v>150</v>
      </c>
      <c r="C1007" t="inlineStr">
        <is>
          <t xml:space="preserve">CONCLUIDO	</t>
        </is>
      </c>
      <c r="D1007" t="n">
        <v>1.7476</v>
      </c>
      <c r="E1007" t="n">
        <v>57.22</v>
      </c>
      <c r="F1007" t="n">
        <v>53.11</v>
      </c>
      <c r="G1007" t="n">
        <v>159.34</v>
      </c>
      <c r="H1007" t="n">
        <v>1.76</v>
      </c>
      <c r="I1007" t="n">
        <v>20</v>
      </c>
      <c r="J1007" t="n">
        <v>389.14</v>
      </c>
      <c r="K1007" t="n">
        <v>61.82</v>
      </c>
      <c r="L1007" t="n">
        <v>38.5</v>
      </c>
      <c r="M1007" t="n">
        <v>18</v>
      </c>
      <c r="N1007" t="n">
        <v>138.81</v>
      </c>
      <c r="O1007" t="n">
        <v>48227.84</v>
      </c>
      <c r="P1007" t="n">
        <v>983.3200000000001</v>
      </c>
      <c r="Q1007" t="n">
        <v>1367.19</v>
      </c>
      <c r="R1007" t="n">
        <v>124.08</v>
      </c>
      <c r="S1007" t="n">
        <v>104.26</v>
      </c>
      <c r="T1007" t="n">
        <v>8995.24</v>
      </c>
      <c r="U1007" t="n">
        <v>0.84</v>
      </c>
      <c r="V1007" t="n">
        <v>0.9</v>
      </c>
      <c r="W1007" t="n">
        <v>20.67</v>
      </c>
      <c r="X1007" t="n">
        <v>0.54</v>
      </c>
      <c r="Y1007" t="n">
        <v>1</v>
      </c>
      <c r="Z1007" t="n">
        <v>10</v>
      </c>
    </row>
    <row r="1008">
      <c r="A1008" t="n">
        <v>151</v>
      </c>
      <c r="B1008" t="n">
        <v>150</v>
      </c>
      <c r="C1008" t="inlineStr">
        <is>
          <t xml:space="preserve">CONCLUIDO	</t>
        </is>
      </c>
      <c r="D1008" t="n">
        <v>1.7474</v>
      </c>
      <c r="E1008" t="n">
        <v>57.23</v>
      </c>
      <c r="F1008" t="n">
        <v>53.12</v>
      </c>
      <c r="G1008" t="n">
        <v>159.35</v>
      </c>
      <c r="H1008" t="n">
        <v>1.77</v>
      </c>
      <c r="I1008" t="n">
        <v>20</v>
      </c>
      <c r="J1008" t="n">
        <v>389.89</v>
      </c>
      <c r="K1008" t="n">
        <v>61.82</v>
      </c>
      <c r="L1008" t="n">
        <v>38.75</v>
      </c>
      <c r="M1008" t="n">
        <v>18</v>
      </c>
      <c r="N1008" t="n">
        <v>139.32</v>
      </c>
      <c r="O1008" t="n">
        <v>48321.4</v>
      </c>
      <c r="P1008" t="n">
        <v>982.2</v>
      </c>
      <c r="Q1008" t="n">
        <v>1367.2</v>
      </c>
      <c r="R1008" t="n">
        <v>124.22</v>
      </c>
      <c r="S1008" t="n">
        <v>104.26</v>
      </c>
      <c r="T1008" t="n">
        <v>9067.74</v>
      </c>
      <c r="U1008" t="n">
        <v>0.84</v>
      </c>
      <c r="V1008" t="n">
        <v>0.9</v>
      </c>
      <c r="W1008" t="n">
        <v>20.67</v>
      </c>
      <c r="X1008" t="n">
        <v>0.54</v>
      </c>
      <c r="Y1008" t="n">
        <v>1</v>
      </c>
      <c r="Z1008" t="n">
        <v>10</v>
      </c>
    </row>
    <row r="1009">
      <c r="A1009" t="n">
        <v>152</v>
      </c>
      <c r="B1009" t="n">
        <v>150</v>
      </c>
      <c r="C1009" t="inlineStr">
        <is>
          <t xml:space="preserve">CONCLUIDO	</t>
        </is>
      </c>
      <c r="D1009" t="n">
        <v>1.7499</v>
      </c>
      <c r="E1009" t="n">
        <v>57.15</v>
      </c>
      <c r="F1009" t="n">
        <v>53.09</v>
      </c>
      <c r="G1009" t="n">
        <v>167.66</v>
      </c>
      <c r="H1009" t="n">
        <v>1.78</v>
      </c>
      <c r="I1009" t="n">
        <v>19</v>
      </c>
      <c r="J1009" t="n">
        <v>390.66</v>
      </c>
      <c r="K1009" t="n">
        <v>61.82</v>
      </c>
      <c r="L1009" t="n">
        <v>39</v>
      </c>
      <c r="M1009" t="n">
        <v>17</v>
      </c>
      <c r="N1009" t="n">
        <v>139.83</v>
      </c>
      <c r="O1009" t="n">
        <v>48415.31</v>
      </c>
      <c r="P1009" t="n">
        <v>980.6</v>
      </c>
      <c r="Q1009" t="n">
        <v>1367.21</v>
      </c>
      <c r="R1009" t="n">
        <v>123.12</v>
      </c>
      <c r="S1009" t="n">
        <v>104.26</v>
      </c>
      <c r="T1009" t="n">
        <v>8523.02</v>
      </c>
      <c r="U1009" t="n">
        <v>0.85</v>
      </c>
      <c r="V1009" t="n">
        <v>0.9</v>
      </c>
      <c r="W1009" t="n">
        <v>20.68</v>
      </c>
      <c r="X1009" t="n">
        <v>0.52</v>
      </c>
      <c r="Y1009" t="n">
        <v>1</v>
      </c>
      <c r="Z1009" t="n">
        <v>10</v>
      </c>
    </row>
    <row r="1010">
      <c r="A1010" t="n">
        <v>153</v>
      </c>
      <c r="B1010" t="n">
        <v>150</v>
      </c>
      <c r="C1010" t="inlineStr">
        <is>
          <t xml:space="preserve">CONCLUIDO	</t>
        </is>
      </c>
      <c r="D1010" t="n">
        <v>1.7501</v>
      </c>
      <c r="E1010" t="n">
        <v>57.14</v>
      </c>
      <c r="F1010" t="n">
        <v>53.09</v>
      </c>
      <c r="G1010" t="n">
        <v>167.64</v>
      </c>
      <c r="H1010" t="n">
        <v>1.79</v>
      </c>
      <c r="I1010" t="n">
        <v>19</v>
      </c>
      <c r="J1010" t="n">
        <v>391.42</v>
      </c>
      <c r="K1010" t="n">
        <v>61.82</v>
      </c>
      <c r="L1010" t="n">
        <v>39.25</v>
      </c>
      <c r="M1010" t="n">
        <v>17</v>
      </c>
      <c r="N1010" t="n">
        <v>140.35</v>
      </c>
      <c r="O1010" t="n">
        <v>48509.7</v>
      </c>
      <c r="P1010" t="n">
        <v>982.01</v>
      </c>
      <c r="Q1010" t="n">
        <v>1367.28</v>
      </c>
      <c r="R1010" t="n">
        <v>123.13</v>
      </c>
      <c r="S1010" t="n">
        <v>104.26</v>
      </c>
      <c r="T1010" t="n">
        <v>8528.290000000001</v>
      </c>
      <c r="U1010" t="n">
        <v>0.85</v>
      </c>
      <c r="V1010" t="n">
        <v>0.9</v>
      </c>
      <c r="W1010" t="n">
        <v>20.67</v>
      </c>
      <c r="X1010" t="n">
        <v>0.51</v>
      </c>
      <c r="Y1010" t="n">
        <v>1</v>
      </c>
      <c r="Z1010" t="n">
        <v>10</v>
      </c>
    </row>
    <row r="1011">
      <c r="A1011" t="n">
        <v>154</v>
      </c>
      <c r="B1011" t="n">
        <v>150</v>
      </c>
      <c r="C1011" t="inlineStr">
        <is>
          <t xml:space="preserve">CONCLUIDO	</t>
        </is>
      </c>
      <c r="D1011" t="n">
        <v>1.7499</v>
      </c>
      <c r="E1011" t="n">
        <v>57.15</v>
      </c>
      <c r="F1011" t="n">
        <v>53.09</v>
      </c>
      <c r="G1011" t="n">
        <v>167.66</v>
      </c>
      <c r="H1011" t="n">
        <v>1.8</v>
      </c>
      <c r="I1011" t="n">
        <v>19</v>
      </c>
      <c r="J1011" t="n">
        <v>392.19</v>
      </c>
      <c r="K1011" t="n">
        <v>61.82</v>
      </c>
      <c r="L1011" t="n">
        <v>39.5</v>
      </c>
      <c r="M1011" t="n">
        <v>17</v>
      </c>
      <c r="N1011" t="n">
        <v>140.87</v>
      </c>
      <c r="O1011" t="n">
        <v>48604.33</v>
      </c>
      <c r="P1011" t="n">
        <v>982.98</v>
      </c>
      <c r="Q1011" t="n">
        <v>1367.21</v>
      </c>
      <c r="R1011" t="n">
        <v>123.36</v>
      </c>
      <c r="S1011" t="n">
        <v>104.26</v>
      </c>
      <c r="T1011" t="n">
        <v>8639.74</v>
      </c>
      <c r="U1011" t="n">
        <v>0.85</v>
      </c>
      <c r="V1011" t="n">
        <v>0.9</v>
      </c>
      <c r="W1011" t="n">
        <v>20.67</v>
      </c>
      <c r="X1011" t="n">
        <v>0.52</v>
      </c>
      <c r="Y1011" t="n">
        <v>1</v>
      </c>
      <c r="Z1011" t="n">
        <v>10</v>
      </c>
    </row>
    <row r="1012">
      <c r="A1012" t="n">
        <v>155</v>
      </c>
      <c r="B1012" t="n">
        <v>150</v>
      </c>
      <c r="C1012" t="inlineStr">
        <is>
          <t xml:space="preserve">CONCLUIDO	</t>
        </is>
      </c>
      <c r="D1012" t="n">
        <v>1.7499</v>
      </c>
      <c r="E1012" t="n">
        <v>57.15</v>
      </c>
      <c r="F1012" t="n">
        <v>53.09</v>
      </c>
      <c r="G1012" t="n">
        <v>167.66</v>
      </c>
      <c r="H1012" t="n">
        <v>1.8</v>
      </c>
      <c r="I1012" t="n">
        <v>19</v>
      </c>
      <c r="J1012" t="n">
        <v>392.96</v>
      </c>
      <c r="K1012" t="n">
        <v>61.82</v>
      </c>
      <c r="L1012" t="n">
        <v>39.75</v>
      </c>
      <c r="M1012" t="n">
        <v>17</v>
      </c>
      <c r="N1012" t="n">
        <v>141.39</v>
      </c>
      <c r="O1012" t="n">
        <v>48699.33</v>
      </c>
      <c r="P1012" t="n">
        <v>983.76</v>
      </c>
      <c r="Q1012" t="n">
        <v>1367.16</v>
      </c>
      <c r="R1012" t="n">
        <v>123.49</v>
      </c>
      <c r="S1012" t="n">
        <v>104.26</v>
      </c>
      <c r="T1012" t="n">
        <v>8703.969999999999</v>
      </c>
      <c r="U1012" t="n">
        <v>0.84</v>
      </c>
      <c r="V1012" t="n">
        <v>0.9</v>
      </c>
      <c r="W1012" t="n">
        <v>20.67</v>
      </c>
      <c r="X1012" t="n">
        <v>0.52</v>
      </c>
      <c r="Y1012" t="n">
        <v>1</v>
      </c>
      <c r="Z1012" t="n">
        <v>10</v>
      </c>
    </row>
    <row r="1013">
      <c r="A1013" t="n">
        <v>156</v>
      </c>
      <c r="B1013" t="n">
        <v>150</v>
      </c>
      <c r="C1013" t="inlineStr">
        <is>
          <t xml:space="preserve">CONCLUIDO	</t>
        </is>
      </c>
      <c r="D1013" t="n">
        <v>1.75</v>
      </c>
      <c r="E1013" t="n">
        <v>57.14</v>
      </c>
      <c r="F1013" t="n">
        <v>53.09</v>
      </c>
      <c r="G1013" t="n">
        <v>167.65</v>
      </c>
      <c r="H1013" t="n">
        <v>1.81</v>
      </c>
      <c r="I1013" t="n">
        <v>19</v>
      </c>
      <c r="J1013" t="n">
        <v>393.73</v>
      </c>
      <c r="K1013" t="n">
        <v>61.82</v>
      </c>
      <c r="L1013" t="n">
        <v>40</v>
      </c>
      <c r="M1013" t="n">
        <v>17</v>
      </c>
      <c r="N1013" t="n">
        <v>141.91</v>
      </c>
      <c r="O1013" t="n">
        <v>48794.7</v>
      </c>
      <c r="P1013" t="n">
        <v>984.61</v>
      </c>
      <c r="Q1013" t="n">
        <v>1367.22</v>
      </c>
      <c r="R1013" t="n">
        <v>123.35</v>
      </c>
      <c r="S1013" t="n">
        <v>104.26</v>
      </c>
      <c r="T1013" t="n">
        <v>8638.370000000001</v>
      </c>
      <c r="U1013" t="n">
        <v>0.85</v>
      </c>
      <c r="V1013" t="n">
        <v>0.9</v>
      </c>
      <c r="W1013" t="n">
        <v>20.67</v>
      </c>
      <c r="X1013" t="n">
        <v>0.51</v>
      </c>
      <c r="Y1013" t="n">
        <v>1</v>
      </c>
      <c r="Z1013" t="n">
        <v>10</v>
      </c>
    </row>
    <row r="1014">
      <c r="A1014" t="n">
        <v>0</v>
      </c>
      <c r="B1014" t="n">
        <v>10</v>
      </c>
      <c r="C1014" t="inlineStr">
        <is>
          <t xml:space="preserve">CONCLUIDO	</t>
        </is>
      </c>
      <c r="D1014" t="n">
        <v>1.6692</v>
      </c>
      <c r="E1014" t="n">
        <v>59.91</v>
      </c>
      <c r="F1014" t="n">
        <v>56.72</v>
      </c>
      <c r="G1014" t="n">
        <v>24.48</v>
      </c>
      <c r="H1014" t="n">
        <v>0.64</v>
      </c>
      <c r="I1014" t="n">
        <v>139</v>
      </c>
      <c r="J1014" t="n">
        <v>26.11</v>
      </c>
      <c r="K1014" t="n">
        <v>12.1</v>
      </c>
      <c r="L1014" t="n">
        <v>1</v>
      </c>
      <c r="M1014" t="n">
        <v>4</v>
      </c>
      <c r="N1014" t="n">
        <v>3.01</v>
      </c>
      <c r="O1014" t="n">
        <v>3454.41</v>
      </c>
      <c r="P1014" t="n">
        <v>164.67</v>
      </c>
      <c r="Q1014" t="n">
        <v>1368.45</v>
      </c>
      <c r="R1014" t="n">
        <v>234.92</v>
      </c>
      <c r="S1014" t="n">
        <v>104.26</v>
      </c>
      <c r="T1014" t="n">
        <v>63823.23</v>
      </c>
      <c r="U1014" t="n">
        <v>0.44</v>
      </c>
      <c r="V1014" t="n">
        <v>0.85</v>
      </c>
      <c r="W1014" t="n">
        <v>21.05</v>
      </c>
      <c r="X1014" t="n">
        <v>4.12</v>
      </c>
      <c r="Y1014" t="n">
        <v>1</v>
      </c>
      <c r="Z1014" t="n">
        <v>10</v>
      </c>
    </row>
    <row r="1015">
      <c r="A1015" t="n">
        <v>1</v>
      </c>
      <c r="B1015" t="n">
        <v>10</v>
      </c>
      <c r="C1015" t="inlineStr">
        <is>
          <t xml:space="preserve">CONCLUIDO	</t>
        </is>
      </c>
      <c r="D1015" t="n">
        <v>1.6704</v>
      </c>
      <c r="E1015" t="n">
        <v>59.87</v>
      </c>
      <c r="F1015" t="n">
        <v>56.69</v>
      </c>
      <c r="G1015" t="n">
        <v>24.65</v>
      </c>
      <c r="H1015" t="n">
        <v>0.79</v>
      </c>
      <c r="I1015" t="n">
        <v>138</v>
      </c>
      <c r="J1015" t="n">
        <v>26.38</v>
      </c>
      <c r="K1015" t="n">
        <v>12.1</v>
      </c>
      <c r="L1015" t="n">
        <v>1.25</v>
      </c>
      <c r="M1015" t="n">
        <v>0</v>
      </c>
      <c r="N1015" t="n">
        <v>3.04</v>
      </c>
      <c r="O1015" t="n">
        <v>3487.87</v>
      </c>
      <c r="P1015" t="n">
        <v>166.01</v>
      </c>
      <c r="Q1015" t="n">
        <v>1368.49</v>
      </c>
      <c r="R1015" t="n">
        <v>233.47</v>
      </c>
      <c r="S1015" t="n">
        <v>104.26</v>
      </c>
      <c r="T1015" t="n">
        <v>63103.29</v>
      </c>
      <c r="U1015" t="n">
        <v>0.45</v>
      </c>
      <c r="V1015" t="n">
        <v>0.85</v>
      </c>
      <c r="W1015" t="n">
        <v>21.06</v>
      </c>
      <c r="X1015" t="n">
        <v>4.1</v>
      </c>
      <c r="Y1015" t="n">
        <v>1</v>
      </c>
      <c r="Z1015" t="n">
        <v>10</v>
      </c>
    </row>
    <row r="1016">
      <c r="A1016" t="n">
        <v>0</v>
      </c>
      <c r="B1016" t="n">
        <v>45</v>
      </c>
      <c r="C1016" t="inlineStr">
        <is>
          <t xml:space="preserve">CONCLUIDO	</t>
        </is>
      </c>
      <c r="D1016" t="n">
        <v>1.321</v>
      </c>
      <c r="E1016" t="n">
        <v>75.7</v>
      </c>
      <c r="F1016" t="n">
        <v>65</v>
      </c>
      <c r="G1016" t="n">
        <v>9.199999999999999</v>
      </c>
      <c r="H1016" t="n">
        <v>0.18</v>
      </c>
      <c r="I1016" t="n">
        <v>424</v>
      </c>
      <c r="J1016" t="n">
        <v>98.70999999999999</v>
      </c>
      <c r="K1016" t="n">
        <v>39.72</v>
      </c>
      <c r="L1016" t="n">
        <v>1</v>
      </c>
      <c r="M1016" t="n">
        <v>422</v>
      </c>
      <c r="N1016" t="n">
        <v>12.99</v>
      </c>
      <c r="O1016" t="n">
        <v>12407.75</v>
      </c>
      <c r="P1016" t="n">
        <v>587.85</v>
      </c>
      <c r="Q1016" t="n">
        <v>1369.28</v>
      </c>
      <c r="R1016" t="n">
        <v>510.71</v>
      </c>
      <c r="S1016" t="n">
        <v>104.26</v>
      </c>
      <c r="T1016" t="n">
        <v>200289.51</v>
      </c>
      <c r="U1016" t="n">
        <v>0.2</v>
      </c>
      <c r="V1016" t="n">
        <v>0.74</v>
      </c>
      <c r="W1016" t="n">
        <v>21.32</v>
      </c>
      <c r="X1016" t="n">
        <v>12.38</v>
      </c>
      <c r="Y1016" t="n">
        <v>1</v>
      </c>
      <c r="Z1016" t="n">
        <v>10</v>
      </c>
    </row>
    <row r="1017">
      <c r="A1017" t="n">
        <v>1</v>
      </c>
      <c r="B1017" t="n">
        <v>45</v>
      </c>
      <c r="C1017" t="inlineStr">
        <is>
          <t xml:space="preserve">CONCLUIDO	</t>
        </is>
      </c>
      <c r="D1017" t="n">
        <v>1.4175</v>
      </c>
      <c r="E1017" t="n">
        <v>70.55</v>
      </c>
      <c r="F1017" t="n">
        <v>61.94</v>
      </c>
      <c r="G1017" t="n">
        <v>11.54</v>
      </c>
      <c r="H1017" t="n">
        <v>0.22</v>
      </c>
      <c r="I1017" t="n">
        <v>322</v>
      </c>
      <c r="J1017" t="n">
        <v>99.02</v>
      </c>
      <c r="K1017" t="n">
        <v>39.72</v>
      </c>
      <c r="L1017" t="n">
        <v>1.25</v>
      </c>
      <c r="M1017" t="n">
        <v>320</v>
      </c>
      <c r="N1017" t="n">
        <v>13.05</v>
      </c>
      <c r="O1017" t="n">
        <v>12446.14</v>
      </c>
      <c r="P1017" t="n">
        <v>558.09</v>
      </c>
      <c r="Q1017" t="n">
        <v>1368.7</v>
      </c>
      <c r="R1017" t="n">
        <v>411.02</v>
      </c>
      <c r="S1017" t="n">
        <v>104.26</v>
      </c>
      <c r="T1017" t="n">
        <v>150953.86</v>
      </c>
      <c r="U1017" t="n">
        <v>0.25</v>
      </c>
      <c r="V1017" t="n">
        <v>0.77</v>
      </c>
      <c r="W1017" t="n">
        <v>21.16</v>
      </c>
      <c r="X1017" t="n">
        <v>9.33</v>
      </c>
      <c r="Y1017" t="n">
        <v>1</v>
      </c>
      <c r="Z1017" t="n">
        <v>10</v>
      </c>
    </row>
    <row r="1018">
      <c r="A1018" t="n">
        <v>2</v>
      </c>
      <c r="B1018" t="n">
        <v>45</v>
      </c>
      <c r="C1018" t="inlineStr">
        <is>
          <t xml:space="preserve">CONCLUIDO	</t>
        </is>
      </c>
      <c r="D1018" t="n">
        <v>1.4837</v>
      </c>
      <c r="E1018" t="n">
        <v>67.40000000000001</v>
      </c>
      <c r="F1018" t="n">
        <v>60.09</v>
      </c>
      <c r="G1018" t="n">
        <v>13.92</v>
      </c>
      <c r="H1018" t="n">
        <v>0.27</v>
      </c>
      <c r="I1018" t="n">
        <v>259</v>
      </c>
      <c r="J1018" t="n">
        <v>99.33</v>
      </c>
      <c r="K1018" t="n">
        <v>39.72</v>
      </c>
      <c r="L1018" t="n">
        <v>1.5</v>
      </c>
      <c r="M1018" t="n">
        <v>257</v>
      </c>
      <c r="N1018" t="n">
        <v>13.11</v>
      </c>
      <c r="O1018" t="n">
        <v>12484.55</v>
      </c>
      <c r="P1018" t="n">
        <v>539.1799999999999</v>
      </c>
      <c r="Q1018" t="n">
        <v>1368.38</v>
      </c>
      <c r="R1018" t="n">
        <v>350.24</v>
      </c>
      <c r="S1018" t="n">
        <v>104.26</v>
      </c>
      <c r="T1018" t="n">
        <v>120881.22</v>
      </c>
      <c r="U1018" t="n">
        <v>0.3</v>
      </c>
      <c r="V1018" t="n">
        <v>0.8</v>
      </c>
      <c r="W1018" t="n">
        <v>21.07</v>
      </c>
      <c r="X1018" t="n">
        <v>7.49</v>
      </c>
      <c r="Y1018" t="n">
        <v>1</v>
      </c>
      <c r="Z1018" t="n">
        <v>10</v>
      </c>
    </row>
    <row r="1019">
      <c r="A1019" t="n">
        <v>3</v>
      </c>
      <c r="B1019" t="n">
        <v>45</v>
      </c>
      <c r="C1019" t="inlineStr">
        <is>
          <t xml:space="preserve">CONCLUIDO	</t>
        </is>
      </c>
      <c r="D1019" t="n">
        <v>1.5314</v>
      </c>
      <c r="E1019" t="n">
        <v>65.3</v>
      </c>
      <c r="F1019" t="n">
        <v>58.85</v>
      </c>
      <c r="G1019" t="n">
        <v>16.27</v>
      </c>
      <c r="H1019" t="n">
        <v>0.31</v>
      </c>
      <c r="I1019" t="n">
        <v>217</v>
      </c>
      <c r="J1019" t="n">
        <v>99.64</v>
      </c>
      <c r="K1019" t="n">
        <v>39.72</v>
      </c>
      <c r="L1019" t="n">
        <v>1.75</v>
      </c>
      <c r="M1019" t="n">
        <v>215</v>
      </c>
      <c r="N1019" t="n">
        <v>13.18</v>
      </c>
      <c r="O1019" t="n">
        <v>12522.99</v>
      </c>
      <c r="P1019" t="n">
        <v>525.92</v>
      </c>
      <c r="Q1019" t="n">
        <v>1367.85</v>
      </c>
      <c r="R1019" t="n">
        <v>309.5</v>
      </c>
      <c r="S1019" t="n">
        <v>104.26</v>
      </c>
      <c r="T1019" t="n">
        <v>100721.57</v>
      </c>
      <c r="U1019" t="n">
        <v>0.34</v>
      </c>
      <c r="V1019" t="n">
        <v>0.8100000000000001</v>
      </c>
      <c r="W1019" t="n">
        <v>21.02</v>
      </c>
      <c r="X1019" t="n">
        <v>6.26</v>
      </c>
      <c r="Y1019" t="n">
        <v>1</v>
      </c>
      <c r="Z1019" t="n">
        <v>10</v>
      </c>
    </row>
    <row r="1020">
      <c r="A1020" t="n">
        <v>4</v>
      </c>
      <c r="B1020" t="n">
        <v>45</v>
      </c>
      <c r="C1020" t="inlineStr">
        <is>
          <t xml:space="preserve">CONCLUIDO	</t>
        </is>
      </c>
      <c r="D1020" t="n">
        <v>1.5684</v>
      </c>
      <c r="E1020" t="n">
        <v>63.76</v>
      </c>
      <c r="F1020" t="n">
        <v>57.95</v>
      </c>
      <c r="G1020" t="n">
        <v>18.69</v>
      </c>
      <c r="H1020" t="n">
        <v>0.35</v>
      </c>
      <c r="I1020" t="n">
        <v>186</v>
      </c>
      <c r="J1020" t="n">
        <v>99.95</v>
      </c>
      <c r="K1020" t="n">
        <v>39.72</v>
      </c>
      <c r="L1020" t="n">
        <v>2</v>
      </c>
      <c r="M1020" t="n">
        <v>184</v>
      </c>
      <c r="N1020" t="n">
        <v>13.24</v>
      </c>
      <c r="O1020" t="n">
        <v>12561.45</v>
      </c>
      <c r="P1020" t="n">
        <v>515.48</v>
      </c>
      <c r="Q1020" t="n">
        <v>1367.99</v>
      </c>
      <c r="R1020" t="n">
        <v>280.77</v>
      </c>
      <c r="S1020" t="n">
        <v>104.26</v>
      </c>
      <c r="T1020" t="n">
        <v>86513.44</v>
      </c>
      <c r="U1020" t="n">
        <v>0.37</v>
      </c>
      <c r="V1020" t="n">
        <v>0.83</v>
      </c>
      <c r="W1020" t="n">
        <v>20.95</v>
      </c>
      <c r="X1020" t="n">
        <v>5.36</v>
      </c>
      <c r="Y1020" t="n">
        <v>1</v>
      </c>
      <c r="Z1020" t="n">
        <v>10</v>
      </c>
    </row>
    <row r="1021">
      <c r="A1021" t="n">
        <v>5</v>
      </c>
      <c r="B1021" t="n">
        <v>45</v>
      </c>
      <c r="C1021" t="inlineStr">
        <is>
          <t xml:space="preserve">CONCLUIDO	</t>
        </is>
      </c>
      <c r="D1021" t="n">
        <v>1.5977</v>
      </c>
      <c r="E1021" t="n">
        <v>62.59</v>
      </c>
      <c r="F1021" t="n">
        <v>57.25</v>
      </c>
      <c r="G1021" t="n">
        <v>21.07</v>
      </c>
      <c r="H1021" t="n">
        <v>0.39</v>
      </c>
      <c r="I1021" t="n">
        <v>163</v>
      </c>
      <c r="J1021" t="n">
        <v>100.27</v>
      </c>
      <c r="K1021" t="n">
        <v>39.72</v>
      </c>
      <c r="L1021" t="n">
        <v>2.25</v>
      </c>
      <c r="M1021" t="n">
        <v>161</v>
      </c>
      <c r="N1021" t="n">
        <v>13.3</v>
      </c>
      <c r="O1021" t="n">
        <v>12599.94</v>
      </c>
      <c r="P1021" t="n">
        <v>506.85</v>
      </c>
      <c r="Q1021" t="n">
        <v>1367.9</v>
      </c>
      <c r="R1021" t="n">
        <v>258.86</v>
      </c>
      <c r="S1021" t="n">
        <v>104.26</v>
      </c>
      <c r="T1021" t="n">
        <v>75670.25</v>
      </c>
      <c r="U1021" t="n">
        <v>0.4</v>
      </c>
      <c r="V1021" t="n">
        <v>0.84</v>
      </c>
      <c r="W1021" t="n">
        <v>20.89</v>
      </c>
      <c r="X1021" t="n">
        <v>4.66</v>
      </c>
      <c r="Y1021" t="n">
        <v>1</v>
      </c>
      <c r="Z1021" t="n">
        <v>10</v>
      </c>
    </row>
    <row r="1022">
      <c r="A1022" t="n">
        <v>6</v>
      </c>
      <c r="B1022" t="n">
        <v>45</v>
      </c>
      <c r="C1022" t="inlineStr">
        <is>
          <t xml:space="preserve">CONCLUIDO	</t>
        </is>
      </c>
      <c r="D1022" t="n">
        <v>1.6205</v>
      </c>
      <c r="E1022" t="n">
        <v>61.71</v>
      </c>
      <c r="F1022" t="n">
        <v>56.74</v>
      </c>
      <c r="G1022" t="n">
        <v>23.48</v>
      </c>
      <c r="H1022" t="n">
        <v>0.44</v>
      </c>
      <c r="I1022" t="n">
        <v>145</v>
      </c>
      <c r="J1022" t="n">
        <v>100.58</v>
      </c>
      <c r="K1022" t="n">
        <v>39.72</v>
      </c>
      <c r="L1022" t="n">
        <v>2.5</v>
      </c>
      <c r="M1022" t="n">
        <v>143</v>
      </c>
      <c r="N1022" t="n">
        <v>13.36</v>
      </c>
      <c r="O1022" t="n">
        <v>12638.45</v>
      </c>
      <c r="P1022" t="n">
        <v>500.2</v>
      </c>
      <c r="Q1022" t="n">
        <v>1367.72</v>
      </c>
      <c r="R1022" t="n">
        <v>241.63</v>
      </c>
      <c r="S1022" t="n">
        <v>104.26</v>
      </c>
      <c r="T1022" t="n">
        <v>67146.35000000001</v>
      </c>
      <c r="U1022" t="n">
        <v>0.43</v>
      </c>
      <c r="V1022" t="n">
        <v>0.84</v>
      </c>
      <c r="W1022" t="n">
        <v>20.88</v>
      </c>
      <c r="X1022" t="n">
        <v>4.15</v>
      </c>
      <c r="Y1022" t="n">
        <v>1</v>
      </c>
      <c r="Z1022" t="n">
        <v>10</v>
      </c>
    </row>
    <row r="1023">
      <c r="A1023" t="n">
        <v>7</v>
      </c>
      <c r="B1023" t="n">
        <v>45</v>
      </c>
      <c r="C1023" t="inlineStr">
        <is>
          <t xml:space="preserve">CONCLUIDO	</t>
        </is>
      </c>
      <c r="D1023" t="n">
        <v>1.6394</v>
      </c>
      <c r="E1023" t="n">
        <v>61</v>
      </c>
      <c r="F1023" t="n">
        <v>56.34</v>
      </c>
      <c r="G1023" t="n">
        <v>26</v>
      </c>
      <c r="H1023" t="n">
        <v>0.48</v>
      </c>
      <c r="I1023" t="n">
        <v>130</v>
      </c>
      <c r="J1023" t="n">
        <v>100.89</v>
      </c>
      <c r="K1023" t="n">
        <v>39.72</v>
      </c>
      <c r="L1023" t="n">
        <v>2.75</v>
      </c>
      <c r="M1023" t="n">
        <v>128</v>
      </c>
      <c r="N1023" t="n">
        <v>13.42</v>
      </c>
      <c r="O1023" t="n">
        <v>12676.98</v>
      </c>
      <c r="P1023" t="n">
        <v>494.26</v>
      </c>
      <c r="Q1023" t="n">
        <v>1367.65</v>
      </c>
      <c r="R1023" t="n">
        <v>228.4</v>
      </c>
      <c r="S1023" t="n">
        <v>104.26</v>
      </c>
      <c r="T1023" t="n">
        <v>60605.87</v>
      </c>
      <c r="U1023" t="n">
        <v>0.46</v>
      </c>
      <c r="V1023" t="n">
        <v>0.85</v>
      </c>
      <c r="W1023" t="n">
        <v>20.87</v>
      </c>
      <c r="X1023" t="n">
        <v>3.75</v>
      </c>
      <c r="Y1023" t="n">
        <v>1</v>
      </c>
      <c r="Z1023" t="n">
        <v>10</v>
      </c>
    </row>
    <row r="1024">
      <c r="A1024" t="n">
        <v>8</v>
      </c>
      <c r="B1024" t="n">
        <v>45</v>
      </c>
      <c r="C1024" t="inlineStr">
        <is>
          <t xml:space="preserve">CONCLUIDO	</t>
        </is>
      </c>
      <c r="D1024" t="n">
        <v>1.6561</v>
      </c>
      <c r="E1024" t="n">
        <v>60.38</v>
      </c>
      <c r="F1024" t="n">
        <v>55.97</v>
      </c>
      <c r="G1024" t="n">
        <v>28.46</v>
      </c>
      <c r="H1024" t="n">
        <v>0.52</v>
      </c>
      <c r="I1024" t="n">
        <v>118</v>
      </c>
      <c r="J1024" t="n">
        <v>101.2</v>
      </c>
      <c r="K1024" t="n">
        <v>39.72</v>
      </c>
      <c r="L1024" t="n">
        <v>3</v>
      </c>
      <c r="M1024" t="n">
        <v>116</v>
      </c>
      <c r="N1024" t="n">
        <v>13.49</v>
      </c>
      <c r="O1024" t="n">
        <v>12715.54</v>
      </c>
      <c r="P1024" t="n">
        <v>488.64</v>
      </c>
      <c r="Q1024" t="n">
        <v>1367.67</v>
      </c>
      <c r="R1024" t="n">
        <v>216.33</v>
      </c>
      <c r="S1024" t="n">
        <v>104.26</v>
      </c>
      <c r="T1024" t="n">
        <v>54633.44</v>
      </c>
      <c r="U1024" t="n">
        <v>0.48</v>
      </c>
      <c r="V1024" t="n">
        <v>0.86</v>
      </c>
      <c r="W1024" t="n">
        <v>20.85</v>
      </c>
      <c r="X1024" t="n">
        <v>3.38</v>
      </c>
      <c r="Y1024" t="n">
        <v>1</v>
      </c>
      <c r="Z1024" t="n">
        <v>10</v>
      </c>
    </row>
    <row r="1025">
      <c r="A1025" t="n">
        <v>9</v>
      </c>
      <c r="B1025" t="n">
        <v>45</v>
      </c>
      <c r="C1025" t="inlineStr">
        <is>
          <t xml:space="preserve">CONCLUIDO	</t>
        </is>
      </c>
      <c r="D1025" t="n">
        <v>1.6699</v>
      </c>
      <c r="E1025" t="n">
        <v>59.88</v>
      </c>
      <c r="F1025" t="n">
        <v>55.68</v>
      </c>
      <c r="G1025" t="n">
        <v>30.93</v>
      </c>
      <c r="H1025" t="n">
        <v>0.5600000000000001</v>
      </c>
      <c r="I1025" t="n">
        <v>108</v>
      </c>
      <c r="J1025" t="n">
        <v>101.52</v>
      </c>
      <c r="K1025" t="n">
        <v>39.72</v>
      </c>
      <c r="L1025" t="n">
        <v>3.25</v>
      </c>
      <c r="M1025" t="n">
        <v>106</v>
      </c>
      <c r="N1025" t="n">
        <v>13.55</v>
      </c>
      <c r="O1025" t="n">
        <v>12754.13</v>
      </c>
      <c r="P1025" t="n">
        <v>484.03</v>
      </c>
      <c r="Q1025" t="n">
        <v>1367.61</v>
      </c>
      <c r="R1025" t="n">
        <v>206.91</v>
      </c>
      <c r="S1025" t="n">
        <v>104.26</v>
      </c>
      <c r="T1025" t="n">
        <v>49973.14</v>
      </c>
      <c r="U1025" t="n">
        <v>0.5</v>
      </c>
      <c r="V1025" t="n">
        <v>0.86</v>
      </c>
      <c r="W1025" t="n">
        <v>20.82</v>
      </c>
      <c r="X1025" t="n">
        <v>3.09</v>
      </c>
      <c r="Y1025" t="n">
        <v>1</v>
      </c>
      <c r="Z1025" t="n">
        <v>10</v>
      </c>
    </row>
    <row r="1026">
      <c r="A1026" t="n">
        <v>10</v>
      </c>
      <c r="B1026" t="n">
        <v>45</v>
      </c>
      <c r="C1026" t="inlineStr">
        <is>
          <t xml:space="preserve">CONCLUIDO	</t>
        </is>
      </c>
      <c r="D1026" t="n">
        <v>1.6837</v>
      </c>
      <c r="E1026" t="n">
        <v>59.39</v>
      </c>
      <c r="F1026" t="n">
        <v>55.37</v>
      </c>
      <c r="G1026" t="n">
        <v>33.56</v>
      </c>
      <c r="H1026" t="n">
        <v>0.6</v>
      </c>
      <c r="I1026" t="n">
        <v>99</v>
      </c>
      <c r="J1026" t="n">
        <v>101.83</v>
      </c>
      <c r="K1026" t="n">
        <v>39.72</v>
      </c>
      <c r="L1026" t="n">
        <v>3.5</v>
      </c>
      <c r="M1026" t="n">
        <v>97</v>
      </c>
      <c r="N1026" t="n">
        <v>13.61</v>
      </c>
      <c r="O1026" t="n">
        <v>12792.74</v>
      </c>
      <c r="P1026" t="n">
        <v>478.61</v>
      </c>
      <c r="Q1026" t="n">
        <v>1367.49</v>
      </c>
      <c r="R1026" t="n">
        <v>197.69</v>
      </c>
      <c r="S1026" t="n">
        <v>104.26</v>
      </c>
      <c r="T1026" t="n">
        <v>45404.67</v>
      </c>
      <c r="U1026" t="n">
        <v>0.53</v>
      </c>
      <c r="V1026" t="n">
        <v>0.87</v>
      </c>
      <c r="W1026" t="n">
        <v>20.79</v>
      </c>
      <c r="X1026" t="n">
        <v>2.79</v>
      </c>
      <c r="Y1026" t="n">
        <v>1</v>
      </c>
      <c r="Z1026" t="n">
        <v>10</v>
      </c>
    </row>
    <row r="1027">
      <c r="A1027" t="n">
        <v>11</v>
      </c>
      <c r="B1027" t="n">
        <v>45</v>
      </c>
      <c r="C1027" t="inlineStr">
        <is>
          <t xml:space="preserve">CONCLUIDO	</t>
        </is>
      </c>
      <c r="D1027" t="n">
        <v>1.6923</v>
      </c>
      <c r="E1027" t="n">
        <v>59.09</v>
      </c>
      <c r="F1027" t="n">
        <v>55.21</v>
      </c>
      <c r="G1027" t="n">
        <v>36.01</v>
      </c>
      <c r="H1027" t="n">
        <v>0.65</v>
      </c>
      <c r="I1027" t="n">
        <v>92</v>
      </c>
      <c r="J1027" t="n">
        <v>102.14</v>
      </c>
      <c r="K1027" t="n">
        <v>39.72</v>
      </c>
      <c r="L1027" t="n">
        <v>3.75</v>
      </c>
      <c r="M1027" t="n">
        <v>90</v>
      </c>
      <c r="N1027" t="n">
        <v>13.68</v>
      </c>
      <c r="O1027" t="n">
        <v>12831.37</v>
      </c>
      <c r="P1027" t="n">
        <v>474.69</v>
      </c>
      <c r="Q1027" t="n">
        <v>1367.51</v>
      </c>
      <c r="R1027" t="n">
        <v>192.04</v>
      </c>
      <c r="S1027" t="n">
        <v>104.26</v>
      </c>
      <c r="T1027" t="n">
        <v>42616.68</v>
      </c>
      <c r="U1027" t="n">
        <v>0.54</v>
      </c>
      <c r="V1027" t="n">
        <v>0.87</v>
      </c>
      <c r="W1027" t="n">
        <v>20.8</v>
      </c>
      <c r="X1027" t="n">
        <v>2.63</v>
      </c>
      <c r="Y1027" t="n">
        <v>1</v>
      </c>
      <c r="Z1027" t="n">
        <v>10</v>
      </c>
    </row>
    <row r="1028">
      <c r="A1028" t="n">
        <v>12</v>
      </c>
      <c r="B1028" t="n">
        <v>45</v>
      </c>
      <c r="C1028" t="inlineStr">
        <is>
          <t xml:space="preserve">CONCLUIDO	</t>
        </is>
      </c>
      <c r="D1028" t="n">
        <v>1.7017</v>
      </c>
      <c r="E1028" t="n">
        <v>58.77</v>
      </c>
      <c r="F1028" t="n">
        <v>55.01</v>
      </c>
      <c r="G1028" t="n">
        <v>38.38</v>
      </c>
      <c r="H1028" t="n">
        <v>0.6899999999999999</v>
      </c>
      <c r="I1028" t="n">
        <v>86</v>
      </c>
      <c r="J1028" t="n">
        <v>102.45</v>
      </c>
      <c r="K1028" t="n">
        <v>39.72</v>
      </c>
      <c r="L1028" t="n">
        <v>4</v>
      </c>
      <c r="M1028" t="n">
        <v>84</v>
      </c>
      <c r="N1028" t="n">
        <v>13.74</v>
      </c>
      <c r="O1028" t="n">
        <v>12870.03</v>
      </c>
      <c r="P1028" t="n">
        <v>470.64</v>
      </c>
      <c r="Q1028" t="n">
        <v>1367.54</v>
      </c>
      <c r="R1028" t="n">
        <v>185.2</v>
      </c>
      <c r="S1028" t="n">
        <v>104.26</v>
      </c>
      <c r="T1028" t="n">
        <v>39227.29</v>
      </c>
      <c r="U1028" t="n">
        <v>0.5600000000000001</v>
      </c>
      <c r="V1028" t="n">
        <v>0.87</v>
      </c>
      <c r="W1028" t="n">
        <v>20.79</v>
      </c>
      <c r="X1028" t="n">
        <v>2.43</v>
      </c>
      <c r="Y1028" t="n">
        <v>1</v>
      </c>
      <c r="Z1028" t="n">
        <v>10</v>
      </c>
    </row>
    <row r="1029">
      <c r="A1029" t="n">
        <v>13</v>
      </c>
      <c r="B1029" t="n">
        <v>45</v>
      </c>
      <c r="C1029" t="inlineStr">
        <is>
          <t xml:space="preserve">CONCLUIDO	</t>
        </is>
      </c>
      <c r="D1029" t="n">
        <v>1.7095</v>
      </c>
      <c r="E1029" t="n">
        <v>58.5</v>
      </c>
      <c r="F1029" t="n">
        <v>54.87</v>
      </c>
      <c r="G1029" t="n">
        <v>41.15</v>
      </c>
      <c r="H1029" t="n">
        <v>0.73</v>
      </c>
      <c r="I1029" t="n">
        <v>80</v>
      </c>
      <c r="J1029" t="n">
        <v>102.77</v>
      </c>
      <c r="K1029" t="n">
        <v>39.72</v>
      </c>
      <c r="L1029" t="n">
        <v>4.25</v>
      </c>
      <c r="M1029" t="n">
        <v>78</v>
      </c>
      <c r="N1029" t="n">
        <v>13.8</v>
      </c>
      <c r="O1029" t="n">
        <v>12908.71</v>
      </c>
      <c r="P1029" t="n">
        <v>467.08</v>
      </c>
      <c r="Q1029" t="n">
        <v>1367.48</v>
      </c>
      <c r="R1029" t="n">
        <v>180.43</v>
      </c>
      <c r="S1029" t="n">
        <v>104.26</v>
      </c>
      <c r="T1029" t="n">
        <v>36870.15</v>
      </c>
      <c r="U1029" t="n">
        <v>0.58</v>
      </c>
      <c r="V1029" t="n">
        <v>0.87</v>
      </c>
      <c r="W1029" t="n">
        <v>20.79</v>
      </c>
      <c r="X1029" t="n">
        <v>2.28</v>
      </c>
      <c r="Y1029" t="n">
        <v>1</v>
      </c>
      <c r="Z1029" t="n">
        <v>10</v>
      </c>
    </row>
    <row r="1030">
      <c r="A1030" t="n">
        <v>14</v>
      </c>
      <c r="B1030" t="n">
        <v>45</v>
      </c>
      <c r="C1030" t="inlineStr">
        <is>
          <t xml:space="preserve">CONCLUIDO	</t>
        </is>
      </c>
      <c r="D1030" t="n">
        <v>1.7169</v>
      </c>
      <c r="E1030" t="n">
        <v>58.25</v>
      </c>
      <c r="F1030" t="n">
        <v>54.72</v>
      </c>
      <c r="G1030" t="n">
        <v>43.77</v>
      </c>
      <c r="H1030" t="n">
        <v>0.77</v>
      </c>
      <c r="I1030" t="n">
        <v>75</v>
      </c>
      <c r="J1030" t="n">
        <v>103.08</v>
      </c>
      <c r="K1030" t="n">
        <v>39.72</v>
      </c>
      <c r="L1030" t="n">
        <v>4.5</v>
      </c>
      <c r="M1030" t="n">
        <v>73</v>
      </c>
      <c r="N1030" t="n">
        <v>13.87</v>
      </c>
      <c r="O1030" t="n">
        <v>12947.42</v>
      </c>
      <c r="P1030" t="n">
        <v>463.03</v>
      </c>
      <c r="Q1030" t="n">
        <v>1367.33</v>
      </c>
      <c r="R1030" t="n">
        <v>175.68</v>
      </c>
      <c r="S1030" t="n">
        <v>104.26</v>
      </c>
      <c r="T1030" t="n">
        <v>34523.18</v>
      </c>
      <c r="U1030" t="n">
        <v>0.59</v>
      </c>
      <c r="V1030" t="n">
        <v>0.88</v>
      </c>
      <c r="W1030" t="n">
        <v>20.77</v>
      </c>
      <c r="X1030" t="n">
        <v>2.14</v>
      </c>
      <c r="Y1030" t="n">
        <v>1</v>
      </c>
      <c r="Z1030" t="n">
        <v>10</v>
      </c>
    </row>
    <row r="1031">
      <c r="A1031" t="n">
        <v>15</v>
      </c>
      <c r="B1031" t="n">
        <v>45</v>
      </c>
      <c r="C1031" t="inlineStr">
        <is>
          <t xml:space="preserve">CONCLUIDO	</t>
        </is>
      </c>
      <c r="D1031" t="n">
        <v>1.723</v>
      </c>
      <c r="E1031" t="n">
        <v>58.04</v>
      </c>
      <c r="F1031" t="n">
        <v>54.59</v>
      </c>
      <c r="G1031" t="n">
        <v>46.13</v>
      </c>
      <c r="H1031" t="n">
        <v>0.8100000000000001</v>
      </c>
      <c r="I1031" t="n">
        <v>71</v>
      </c>
      <c r="J1031" t="n">
        <v>103.4</v>
      </c>
      <c r="K1031" t="n">
        <v>39.72</v>
      </c>
      <c r="L1031" t="n">
        <v>4.75</v>
      </c>
      <c r="M1031" t="n">
        <v>69</v>
      </c>
      <c r="N1031" t="n">
        <v>13.93</v>
      </c>
      <c r="O1031" t="n">
        <v>12986.15</v>
      </c>
      <c r="P1031" t="n">
        <v>459.94</v>
      </c>
      <c r="Q1031" t="n">
        <v>1367.46</v>
      </c>
      <c r="R1031" t="n">
        <v>171.72</v>
      </c>
      <c r="S1031" t="n">
        <v>104.26</v>
      </c>
      <c r="T1031" t="n">
        <v>32563.66</v>
      </c>
      <c r="U1031" t="n">
        <v>0.61</v>
      </c>
      <c r="V1031" t="n">
        <v>0.88</v>
      </c>
      <c r="W1031" t="n">
        <v>20.77</v>
      </c>
      <c r="X1031" t="n">
        <v>2.01</v>
      </c>
      <c r="Y1031" t="n">
        <v>1</v>
      </c>
      <c r="Z1031" t="n">
        <v>10</v>
      </c>
    </row>
    <row r="1032">
      <c r="A1032" t="n">
        <v>16</v>
      </c>
      <c r="B1032" t="n">
        <v>45</v>
      </c>
      <c r="C1032" t="inlineStr">
        <is>
          <t xml:space="preserve">CONCLUIDO	</t>
        </is>
      </c>
      <c r="D1032" t="n">
        <v>1.7285</v>
      </c>
      <c r="E1032" t="n">
        <v>57.85</v>
      </c>
      <c r="F1032" t="n">
        <v>54.49</v>
      </c>
      <c r="G1032" t="n">
        <v>48.8</v>
      </c>
      <c r="H1032" t="n">
        <v>0.85</v>
      </c>
      <c r="I1032" t="n">
        <v>67</v>
      </c>
      <c r="J1032" t="n">
        <v>103.71</v>
      </c>
      <c r="K1032" t="n">
        <v>39.72</v>
      </c>
      <c r="L1032" t="n">
        <v>5</v>
      </c>
      <c r="M1032" t="n">
        <v>65</v>
      </c>
      <c r="N1032" t="n">
        <v>14</v>
      </c>
      <c r="O1032" t="n">
        <v>13024.91</v>
      </c>
      <c r="P1032" t="n">
        <v>456.13</v>
      </c>
      <c r="Q1032" t="n">
        <v>1367.35</v>
      </c>
      <c r="R1032" t="n">
        <v>168.71</v>
      </c>
      <c r="S1032" t="n">
        <v>104.26</v>
      </c>
      <c r="T1032" t="n">
        <v>31075.08</v>
      </c>
      <c r="U1032" t="n">
        <v>0.62</v>
      </c>
      <c r="V1032" t="n">
        <v>0.88</v>
      </c>
      <c r="W1032" t="n">
        <v>20.75</v>
      </c>
      <c r="X1032" t="n">
        <v>1.91</v>
      </c>
      <c r="Y1032" t="n">
        <v>1</v>
      </c>
      <c r="Z1032" t="n">
        <v>10</v>
      </c>
    </row>
    <row r="1033">
      <c r="A1033" t="n">
        <v>17</v>
      </c>
      <c r="B1033" t="n">
        <v>45</v>
      </c>
      <c r="C1033" t="inlineStr">
        <is>
          <t xml:space="preserve">CONCLUIDO	</t>
        </is>
      </c>
      <c r="D1033" t="n">
        <v>1.7344</v>
      </c>
      <c r="E1033" t="n">
        <v>57.66</v>
      </c>
      <c r="F1033" t="n">
        <v>54.37</v>
      </c>
      <c r="G1033" t="n">
        <v>51.78</v>
      </c>
      <c r="H1033" t="n">
        <v>0.89</v>
      </c>
      <c r="I1033" t="n">
        <v>63</v>
      </c>
      <c r="J1033" t="n">
        <v>104.03</v>
      </c>
      <c r="K1033" t="n">
        <v>39.72</v>
      </c>
      <c r="L1033" t="n">
        <v>5.25</v>
      </c>
      <c r="M1033" t="n">
        <v>61</v>
      </c>
      <c r="N1033" t="n">
        <v>14.06</v>
      </c>
      <c r="O1033" t="n">
        <v>13063.69</v>
      </c>
      <c r="P1033" t="n">
        <v>452.88</v>
      </c>
      <c r="Q1033" t="n">
        <v>1367.33</v>
      </c>
      <c r="R1033" t="n">
        <v>164.9</v>
      </c>
      <c r="S1033" t="n">
        <v>104.26</v>
      </c>
      <c r="T1033" t="n">
        <v>29190.7</v>
      </c>
      <c r="U1033" t="n">
        <v>0.63</v>
      </c>
      <c r="V1033" t="n">
        <v>0.88</v>
      </c>
      <c r="W1033" t="n">
        <v>20.75</v>
      </c>
      <c r="X1033" t="n">
        <v>1.79</v>
      </c>
      <c r="Y1033" t="n">
        <v>1</v>
      </c>
      <c r="Z1033" t="n">
        <v>10</v>
      </c>
    </row>
    <row r="1034">
      <c r="A1034" t="n">
        <v>18</v>
      </c>
      <c r="B1034" t="n">
        <v>45</v>
      </c>
      <c r="C1034" t="inlineStr">
        <is>
          <t xml:space="preserve">CONCLUIDO	</t>
        </is>
      </c>
      <c r="D1034" t="n">
        <v>1.7397</v>
      </c>
      <c r="E1034" t="n">
        <v>57.48</v>
      </c>
      <c r="F1034" t="n">
        <v>54.26</v>
      </c>
      <c r="G1034" t="n">
        <v>54.26</v>
      </c>
      <c r="H1034" t="n">
        <v>0.93</v>
      </c>
      <c r="I1034" t="n">
        <v>60</v>
      </c>
      <c r="J1034" t="n">
        <v>104.34</v>
      </c>
      <c r="K1034" t="n">
        <v>39.72</v>
      </c>
      <c r="L1034" t="n">
        <v>5.5</v>
      </c>
      <c r="M1034" t="n">
        <v>58</v>
      </c>
      <c r="N1034" t="n">
        <v>14.12</v>
      </c>
      <c r="O1034" t="n">
        <v>13102.5</v>
      </c>
      <c r="P1034" t="n">
        <v>449.21</v>
      </c>
      <c r="Q1034" t="n">
        <v>1367.35</v>
      </c>
      <c r="R1034" t="n">
        <v>161.25</v>
      </c>
      <c r="S1034" t="n">
        <v>104.26</v>
      </c>
      <c r="T1034" t="n">
        <v>27383.72</v>
      </c>
      <c r="U1034" t="n">
        <v>0.65</v>
      </c>
      <c r="V1034" t="n">
        <v>0.88</v>
      </c>
      <c r="W1034" t="n">
        <v>20.74</v>
      </c>
      <c r="X1034" t="n">
        <v>1.68</v>
      </c>
      <c r="Y1034" t="n">
        <v>1</v>
      </c>
      <c r="Z1034" t="n">
        <v>10</v>
      </c>
    </row>
    <row r="1035">
      <c r="A1035" t="n">
        <v>19</v>
      </c>
      <c r="B1035" t="n">
        <v>45</v>
      </c>
      <c r="C1035" t="inlineStr">
        <is>
          <t xml:space="preserve">CONCLUIDO	</t>
        </is>
      </c>
      <c r="D1035" t="n">
        <v>1.7432</v>
      </c>
      <c r="E1035" t="n">
        <v>57.36</v>
      </c>
      <c r="F1035" t="n">
        <v>54.21</v>
      </c>
      <c r="G1035" t="n">
        <v>57.06</v>
      </c>
      <c r="H1035" t="n">
        <v>0.97</v>
      </c>
      <c r="I1035" t="n">
        <v>57</v>
      </c>
      <c r="J1035" t="n">
        <v>104.65</v>
      </c>
      <c r="K1035" t="n">
        <v>39.72</v>
      </c>
      <c r="L1035" t="n">
        <v>5.75</v>
      </c>
      <c r="M1035" t="n">
        <v>55</v>
      </c>
      <c r="N1035" t="n">
        <v>14.19</v>
      </c>
      <c r="O1035" t="n">
        <v>13141.33</v>
      </c>
      <c r="P1035" t="n">
        <v>445.89</v>
      </c>
      <c r="Q1035" t="n">
        <v>1367.44</v>
      </c>
      <c r="R1035" t="n">
        <v>159.43</v>
      </c>
      <c r="S1035" t="n">
        <v>104.26</v>
      </c>
      <c r="T1035" t="n">
        <v>26485.2</v>
      </c>
      <c r="U1035" t="n">
        <v>0.65</v>
      </c>
      <c r="V1035" t="n">
        <v>0.88</v>
      </c>
      <c r="W1035" t="n">
        <v>20.74</v>
      </c>
      <c r="X1035" t="n">
        <v>1.63</v>
      </c>
      <c r="Y1035" t="n">
        <v>1</v>
      </c>
      <c r="Z1035" t="n">
        <v>10</v>
      </c>
    </row>
    <row r="1036">
      <c r="A1036" t="n">
        <v>20</v>
      </c>
      <c r="B1036" t="n">
        <v>45</v>
      </c>
      <c r="C1036" t="inlineStr">
        <is>
          <t xml:space="preserve">CONCLUIDO	</t>
        </is>
      </c>
      <c r="D1036" t="n">
        <v>1.7484</v>
      </c>
      <c r="E1036" t="n">
        <v>57.2</v>
      </c>
      <c r="F1036" t="n">
        <v>54.1</v>
      </c>
      <c r="G1036" t="n">
        <v>60.11</v>
      </c>
      <c r="H1036" t="n">
        <v>1.01</v>
      </c>
      <c r="I1036" t="n">
        <v>54</v>
      </c>
      <c r="J1036" t="n">
        <v>104.97</v>
      </c>
      <c r="K1036" t="n">
        <v>39.72</v>
      </c>
      <c r="L1036" t="n">
        <v>6</v>
      </c>
      <c r="M1036" t="n">
        <v>52</v>
      </c>
      <c r="N1036" t="n">
        <v>14.25</v>
      </c>
      <c r="O1036" t="n">
        <v>13180.19</v>
      </c>
      <c r="P1036" t="n">
        <v>442.77</v>
      </c>
      <c r="Q1036" t="n">
        <v>1367.32</v>
      </c>
      <c r="R1036" t="n">
        <v>155.75</v>
      </c>
      <c r="S1036" t="n">
        <v>104.26</v>
      </c>
      <c r="T1036" t="n">
        <v>24662.51</v>
      </c>
      <c r="U1036" t="n">
        <v>0.67</v>
      </c>
      <c r="V1036" t="n">
        <v>0.89</v>
      </c>
      <c r="W1036" t="n">
        <v>20.74</v>
      </c>
      <c r="X1036" t="n">
        <v>1.52</v>
      </c>
      <c r="Y1036" t="n">
        <v>1</v>
      </c>
      <c r="Z1036" t="n">
        <v>10</v>
      </c>
    </row>
    <row r="1037">
      <c r="A1037" t="n">
        <v>21</v>
      </c>
      <c r="B1037" t="n">
        <v>45</v>
      </c>
      <c r="C1037" t="inlineStr">
        <is>
          <t xml:space="preserve">CONCLUIDO	</t>
        </is>
      </c>
      <c r="D1037" t="n">
        <v>1.7515</v>
      </c>
      <c r="E1037" t="n">
        <v>57.09</v>
      </c>
      <c r="F1037" t="n">
        <v>54.04</v>
      </c>
      <c r="G1037" t="n">
        <v>62.35</v>
      </c>
      <c r="H1037" t="n">
        <v>1.05</v>
      </c>
      <c r="I1037" t="n">
        <v>52</v>
      </c>
      <c r="J1037" t="n">
        <v>105.28</v>
      </c>
      <c r="K1037" t="n">
        <v>39.72</v>
      </c>
      <c r="L1037" t="n">
        <v>6.25</v>
      </c>
      <c r="M1037" t="n">
        <v>50</v>
      </c>
      <c r="N1037" t="n">
        <v>14.32</v>
      </c>
      <c r="O1037" t="n">
        <v>13219.07</v>
      </c>
      <c r="P1037" t="n">
        <v>439.17</v>
      </c>
      <c r="Q1037" t="n">
        <v>1367.36</v>
      </c>
      <c r="R1037" t="n">
        <v>154.05</v>
      </c>
      <c r="S1037" t="n">
        <v>104.26</v>
      </c>
      <c r="T1037" t="n">
        <v>23820.58</v>
      </c>
      <c r="U1037" t="n">
        <v>0.68</v>
      </c>
      <c r="V1037" t="n">
        <v>0.89</v>
      </c>
      <c r="W1037" t="n">
        <v>20.72</v>
      </c>
      <c r="X1037" t="n">
        <v>1.46</v>
      </c>
      <c r="Y1037" t="n">
        <v>1</v>
      </c>
      <c r="Z1037" t="n">
        <v>10</v>
      </c>
    </row>
    <row r="1038">
      <c r="A1038" t="n">
        <v>22</v>
      </c>
      <c r="B1038" t="n">
        <v>45</v>
      </c>
      <c r="C1038" t="inlineStr">
        <is>
          <t xml:space="preserve">CONCLUIDO	</t>
        </is>
      </c>
      <c r="D1038" t="n">
        <v>1.7549</v>
      </c>
      <c r="E1038" t="n">
        <v>56.98</v>
      </c>
      <c r="F1038" t="n">
        <v>53.99</v>
      </c>
      <c r="G1038" t="n">
        <v>66.11</v>
      </c>
      <c r="H1038" t="n">
        <v>1.08</v>
      </c>
      <c r="I1038" t="n">
        <v>49</v>
      </c>
      <c r="J1038" t="n">
        <v>105.6</v>
      </c>
      <c r="K1038" t="n">
        <v>39.72</v>
      </c>
      <c r="L1038" t="n">
        <v>6.5</v>
      </c>
      <c r="M1038" t="n">
        <v>47</v>
      </c>
      <c r="N1038" t="n">
        <v>14.39</v>
      </c>
      <c r="O1038" t="n">
        <v>13257.98</v>
      </c>
      <c r="P1038" t="n">
        <v>436.05</v>
      </c>
      <c r="Q1038" t="n">
        <v>1367.34</v>
      </c>
      <c r="R1038" t="n">
        <v>152.02</v>
      </c>
      <c r="S1038" t="n">
        <v>104.26</v>
      </c>
      <c r="T1038" t="n">
        <v>22819.76</v>
      </c>
      <c r="U1038" t="n">
        <v>0.6899999999999999</v>
      </c>
      <c r="V1038" t="n">
        <v>0.89</v>
      </c>
      <c r="W1038" t="n">
        <v>20.73</v>
      </c>
      <c r="X1038" t="n">
        <v>1.41</v>
      </c>
      <c r="Y1038" t="n">
        <v>1</v>
      </c>
      <c r="Z1038" t="n">
        <v>10</v>
      </c>
    </row>
    <row r="1039">
      <c r="A1039" t="n">
        <v>23</v>
      </c>
      <c r="B1039" t="n">
        <v>45</v>
      </c>
      <c r="C1039" t="inlineStr">
        <is>
          <t xml:space="preserve">CONCLUIDO	</t>
        </is>
      </c>
      <c r="D1039" t="n">
        <v>1.7586</v>
      </c>
      <c r="E1039" t="n">
        <v>56.86</v>
      </c>
      <c r="F1039" t="n">
        <v>53.91</v>
      </c>
      <c r="G1039" t="n">
        <v>68.81999999999999</v>
      </c>
      <c r="H1039" t="n">
        <v>1.12</v>
      </c>
      <c r="I1039" t="n">
        <v>47</v>
      </c>
      <c r="J1039" t="n">
        <v>105.92</v>
      </c>
      <c r="K1039" t="n">
        <v>39.72</v>
      </c>
      <c r="L1039" t="n">
        <v>6.75</v>
      </c>
      <c r="M1039" t="n">
        <v>45</v>
      </c>
      <c r="N1039" t="n">
        <v>14.45</v>
      </c>
      <c r="O1039" t="n">
        <v>13296.91</v>
      </c>
      <c r="P1039" t="n">
        <v>432.65</v>
      </c>
      <c r="Q1039" t="n">
        <v>1367.36</v>
      </c>
      <c r="R1039" t="n">
        <v>149.73</v>
      </c>
      <c r="S1039" t="n">
        <v>104.26</v>
      </c>
      <c r="T1039" t="n">
        <v>21688.67</v>
      </c>
      <c r="U1039" t="n">
        <v>0.7</v>
      </c>
      <c r="V1039" t="n">
        <v>0.89</v>
      </c>
      <c r="W1039" t="n">
        <v>20.72</v>
      </c>
      <c r="X1039" t="n">
        <v>1.33</v>
      </c>
      <c r="Y1039" t="n">
        <v>1</v>
      </c>
      <c r="Z1039" t="n">
        <v>10</v>
      </c>
    </row>
    <row r="1040">
      <c r="A1040" t="n">
        <v>24</v>
      </c>
      <c r="B1040" t="n">
        <v>45</v>
      </c>
      <c r="C1040" t="inlineStr">
        <is>
          <t xml:space="preserve">CONCLUIDO	</t>
        </is>
      </c>
      <c r="D1040" t="n">
        <v>1.7624</v>
      </c>
      <c r="E1040" t="n">
        <v>56.74</v>
      </c>
      <c r="F1040" t="n">
        <v>53.83</v>
      </c>
      <c r="G1040" t="n">
        <v>71.77</v>
      </c>
      <c r="H1040" t="n">
        <v>1.16</v>
      </c>
      <c r="I1040" t="n">
        <v>45</v>
      </c>
      <c r="J1040" t="n">
        <v>106.23</v>
      </c>
      <c r="K1040" t="n">
        <v>39.72</v>
      </c>
      <c r="L1040" t="n">
        <v>7</v>
      </c>
      <c r="M1040" t="n">
        <v>43</v>
      </c>
      <c r="N1040" t="n">
        <v>14.52</v>
      </c>
      <c r="O1040" t="n">
        <v>13335.87</v>
      </c>
      <c r="P1040" t="n">
        <v>429.72</v>
      </c>
      <c r="Q1040" t="n">
        <v>1367.33</v>
      </c>
      <c r="R1040" t="n">
        <v>147</v>
      </c>
      <c r="S1040" t="n">
        <v>104.26</v>
      </c>
      <c r="T1040" t="n">
        <v>20332.61</v>
      </c>
      <c r="U1040" t="n">
        <v>0.71</v>
      </c>
      <c r="V1040" t="n">
        <v>0.89</v>
      </c>
      <c r="W1040" t="n">
        <v>20.72</v>
      </c>
      <c r="X1040" t="n">
        <v>1.25</v>
      </c>
      <c r="Y1040" t="n">
        <v>1</v>
      </c>
      <c r="Z1040" t="n">
        <v>10</v>
      </c>
    </row>
    <row r="1041">
      <c r="A1041" t="n">
        <v>25</v>
      </c>
      <c r="B1041" t="n">
        <v>45</v>
      </c>
      <c r="C1041" t="inlineStr">
        <is>
          <t xml:space="preserve">CONCLUIDO	</t>
        </is>
      </c>
      <c r="D1041" t="n">
        <v>1.7634</v>
      </c>
      <c r="E1041" t="n">
        <v>56.71</v>
      </c>
      <c r="F1041" t="n">
        <v>53.82</v>
      </c>
      <c r="G1041" t="n">
        <v>73.39</v>
      </c>
      <c r="H1041" t="n">
        <v>1.2</v>
      </c>
      <c r="I1041" t="n">
        <v>44</v>
      </c>
      <c r="J1041" t="n">
        <v>106.55</v>
      </c>
      <c r="K1041" t="n">
        <v>39.72</v>
      </c>
      <c r="L1041" t="n">
        <v>7.25</v>
      </c>
      <c r="M1041" t="n">
        <v>42</v>
      </c>
      <c r="N1041" t="n">
        <v>14.58</v>
      </c>
      <c r="O1041" t="n">
        <v>13374.86</v>
      </c>
      <c r="P1041" t="n">
        <v>426.53</v>
      </c>
      <c r="Q1041" t="n">
        <v>1367.34</v>
      </c>
      <c r="R1041" t="n">
        <v>146.68</v>
      </c>
      <c r="S1041" t="n">
        <v>104.26</v>
      </c>
      <c r="T1041" t="n">
        <v>20177.13</v>
      </c>
      <c r="U1041" t="n">
        <v>0.71</v>
      </c>
      <c r="V1041" t="n">
        <v>0.89</v>
      </c>
      <c r="W1041" t="n">
        <v>20.72</v>
      </c>
      <c r="X1041" t="n">
        <v>1.24</v>
      </c>
      <c r="Y1041" t="n">
        <v>1</v>
      </c>
      <c r="Z1041" t="n">
        <v>10</v>
      </c>
    </row>
    <row r="1042">
      <c r="A1042" t="n">
        <v>26</v>
      </c>
      <c r="B1042" t="n">
        <v>45</v>
      </c>
      <c r="C1042" t="inlineStr">
        <is>
          <t xml:space="preserve">CONCLUIDO	</t>
        </is>
      </c>
      <c r="D1042" t="n">
        <v>1.7666</v>
      </c>
      <c r="E1042" t="n">
        <v>56.6</v>
      </c>
      <c r="F1042" t="n">
        <v>53.75</v>
      </c>
      <c r="G1042" t="n">
        <v>76.79000000000001</v>
      </c>
      <c r="H1042" t="n">
        <v>1.24</v>
      </c>
      <c r="I1042" t="n">
        <v>42</v>
      </c>
      <c r="J1042" t="n">
        <v>106.86</v>
      </c>
      <c r="K1042" t="n">
        <v>39.72</v>
      </c>
      <c r="L1042" t="n">
        <v>7.5</v>
      </c>
      <c r="M1042" t="n">
        <v>40</v>
      </c>
      <c r="N1042" t="n">
        <v>14.65</v>
      </c>
      <c r="O1042" t="n">
        <v>13413.87</v>
      </c>
      <c r="P1042" t="n">
        <v>423.79</v>
      </c>
      <c r="Q1042" t="n">
        <v>1367.33</v>
      </c>
      <c r="R1042" t="n">
        <v>144.86</v>
      </c>
      <c r="S1042" t="n">
        <v>104.26</v>
      </c>
      <c r="T1042" t="n">
        <v>19277.49</v>
      </c>
      <c r="U1042" t="n">
        <v>0.72</v>
      </c>
      <c r="V1042" t="n">
        <v>0.89</v>
      </c>
      <c r="W1042" t="n">
        <v>20.71</v>
      </c>
      <c r="X1042" t="n">
        <v>1.18</v>
      </c>
      <c r="Y1042" t="n">
        <v>1</v>
      </c>
      <c r="Z1042" t="n">
        <v>10</v>
      </c>
    </row>
    <row r="1043">
      <c r="A1043" t="n">
        <v>27</v>
      </c>
      <c r="B1043" t="n">
        <v>45</v>
      </c>
      <c r="C1043" t="inlineStr">
        <is>
          <t xml:space="preserve">CONCLUIDO	</t>
        </is>
      </c>
      <c r="D1043" t="n">
        <v>1.7705</v>
      </c>
      <c r="E1043" t="n">
        <v>56.48</v>
      </c>
      <c r="F1043" t="n">
        <v>53.67</v>
      </c>
      <c r="G1043" t="n">
        <v>80.51000000000001</v>
      </c>
      <c r="H1043" t="n">
        <v>1.27</v>
      </c>
      <c r="I1043" t="n">
        <v>40</v>
      </c>
      <c r="J1043" t="n">
        <v>107.18</v>
      </c>
      <c r="K1043" t="n">
        <v>39.72</v>
      </c>
      <c r="L1043" t="n">
        <v>7.75</v>
      </c>
      <c r="M1043" t="n">
        <v>38</v>
      </c>
      <c r="N1043" t="n">
        <v>14.72</v>
      </c>
      <c r="O1043" t="n">
        <v>13452.9</v>
      </c>
      <c r="P1043" t="n">
        <v>420.46</v>
      </c>
      <c r="Q1043" t="n">
        <v>1367.41</v>
      </c>
      <c r="R1043" t="n">
        <v>142.19</v>
      </c>
      <c r="S1043" t="n">
        <v>104.26</v>
      </c>
      <c r="T1043" t="n">
        <v>17951.72</v>
      </c>
      <c r="U1043" t="n">
        <v>0.73</v>
      </c>
      <c r="V1043" t="n">
        <v>0.89</v>
      </c>
      <c r="W1043" t="n">
        <v>20.7</v>
      </c>
      <c r="X1043" t="n">
        <v>1.09</v>
      </c>
      <c r="Y1043" t="n">
        <v>1</v>
      </c>
      <c r="Z1043" t="n">
        <v>10</v>
      </c>
    </row>
    <row r="1044">
      <c r="A1044" t="n">
        <v>28</v>
      </c>
      <c r="B1044" t="n">
        <v>45</v>
      </c>
      <c r="C1044" t="inlineStr">
        <is>
          <t xml:space="preserve">CONCLUIDO	</t>
        </is>
      </c>
      <c r="D1044" t="n">
        <v>1.7708</v>
      </c>
      <c r="E1044" t="n">
        <v>56.47</v>
      </c>
      <c r="F1044" t="n">
        <v>53.68</v>
      </c>
      <c r="G1044" t="n">
        <v>82.59</v>
      </c>
      <c r="H1044" t="n">
        <v>1.31</v>
      </c>
      <c r="I1044" t="n">
        <v>39</v>
      </c>
      <c r="J1044" t="n">
        <v>107.5</v>
      </c>
      <c r="K1044" t="n">
        <v>39.72</v>
      </c>
      <c r="L1044" t="n">
        <v>8</v>
      </c>
      <c r="M1044" t="n">
        <v>37</v>
      </c>
      <c r="N1044" t="n">
        <v>14.78</v>
      </c>
      <c r="O1044" t="n">
        <v>13491.96</v>
      </c>
      <c r="P1044" t="n">
        <v>417.91</v>
      </c>
      <c r="Q1044" t="n">
        <v>1367.22</v>
      </c>
      <c r="R1044" t="n">
        <v>142.26</v>
      </c>
      <c r="S1044" t="n">
        <v>104.26</v>
      </c>
      <c r="T1044" t="n">
        <v>17992.56</v>
      </c>
      <c r="U1044" t="n">
        <v>0.73</v>
      </c>
      <c r="V1044" t="n">
        <v>0.89</v>
      </c>
      <c r="W1044" t="n">
        <v>20.71</v>
      </c>
      <c r="X1044" t="n">
        <v>1.11</v>
      </c>
      <c r="Y1044" t="n">
        <v>1</v>
      </c>
      <c r="Z1044" t="n">
        <v>10</v>
      </c>
    </row>
    <row r="1045">
      <c r="A1045" t="n">
        <v>29</v>
      </c>
      <c r="B1045" t="n">
        <v>45</v>
      </c>
      <c r="C1045" t="inlineStr">
        <is>
          <t xml:space="preserve">CONCLUIDO	</t>
        </is>
      </c>
      <c r="D1045" t="n">
        <v>1.7747</v>
      </c>
      <c r="E1045" t="n">
        <v>56.35</v>
      </c>
      <c r="F1045" t="n">
        <v>53.6</v>
      </c>
      <c r="G1045" t="n">
        <v>86.92</v>
      </c>
      <c r="H1045" t="n">
        <v>1.35</v>
      </c>
      <c r="I1045" t="n">
        <v>37</v>
      </c>
      <c r="J1045" t="n">
        <v>107.81</v>
      </c>
      <c r="K1045" t="n">
        <v>39.72</v>
      </c>
      <c r="L1045" t="n">
        <v>8.25</v>
      </c>
      <c r="M1045" t="n">
        <v>35</v>
      </c>
      <c r="N1045" t="n">
        <v>14.85</v>
      </c>
      <c r="O1045" t="n">
        <v>13531.05</v>
      </c>
      <c r="P1045" t="n">
        <v>413.48</v>
      </c>
      <c r="Q1045" t="n">
        <v>1367.32</v>
      </c>
      <c r="R1045" t="n">
        <v>139.62</v>
      </c>
      <c r="S1045" t="n">
        <v>104.26</v>
      </c>
      <c r="T1045" t="n">
        <v>16681.68</v>
      </c>
      <c r="U1045" t="n">
        <v>0.75</v>
      </c>
      <c r="V1045" t="n">
        <v>0.89</v>
      </c>
      <c r="W1045" t="n">
        <v>20.71</v>
      </c>
      <c r="X1045" t="n">
        <v>1.02</v>
      </c>
      <c r="Y1045" t="n">
        <v>1</v>
      </c>
      <c r="Z1045" t="n">
        <v>10</v>
      </c>
    </row>
    <row r="1046">
      <c r="A1046" t="n">
        <v>30</v>
      </c>
      <c r="B1046" t="n">
        <v>45</v>
      </c>
      <c r="C1046" t="inlineStr">
        <is>
          <t xml:space="preserve">CONCLUIDO	</t>
        </is>
      </c>
      <c r="D1046" t="n">
        <v>1.7759</v>
      </c>
      <c r="E1046" t="n">
        <v>56.31</v>
      </c>
      <c r="F1046" t="n">
        <v>53.58</v>
      </c>
      <c r="G1046" t="n">
        <v>89.3</v>
      </c>
      <c r="H1046" t="n">
        <v>1.38</v>
      </c>
      <c r="I1046" t="n">
        <v>36</v>
      </c>
      <c r="J1046" t="n">
        <v>108.13</v>
      </c>
      <c r="K1046" t="n">
        <v>39.72</v>
      </c>
      <c r="L1046" t="n">
        <v>8.5</v>
      </c>
      <c r="M1046" t="n">
        <v>34</v>
      </c>
      <c r="N1046" t="n">
        <v>14.92</v>
      </c>
      <c r="O1046" t="n">
        <v>13570.16</v>
      </c>
      <c r="P1046" t="n">
        <v>410.36</v>
      </c>
      <c r="Q1046" t="n">
        <v>1367.3</v>
      </c>
      <c r="R1046" t="n">
        <v>138.89</v>
      </c>
      <c r="S1046" t="n">
        <v>104.26</v>
      </c>
      <c r="T1046" t="n">
        <v>16320.06</v>
      </c>
      <c r="U1046" t="n">
        <v>0.75</v>
      </c>
      <c r="V1046" t="n">
        <v>0.89</v>
      </c>
      <c r="W1046" t="n">
        <v>20.71</v>
      </c>
      <c r="X1046" t="n">
        <v>1</v>
      </c>
      <c r="Y1046" t="n">
        <v>1</v>
      </c>
      <c r="Z1046" t="n">
        <v>10</v>
      </c>
    </row>
    <row r="1047">
      <c r="A1047" t="n">
        <v>31</v>
      </c>
      <c r="B1047" t="n">
        <v>45</v>
      </c>
      <c r="C1047" t="inlineStr">
        <is>
          <t xml:space="preserve">CONCLUIDO	</t>
        </is>
      </c>
      <c r="D1047" t="n">
        <v>1.7762</v>
      </c>
      <c r="E1047" t="n">
        <v>56.3</v>
      </c>
      <c r="F1047" t="n">
        <v>53.59</v>
      </c>
      <c r="G1047" t="n">
        <v>91.87</v>
      </c>
      <c r="H1047" t="n">
        <v>1.42</v>
      </c>
      <c r="I1047" t="n">
        <v>35</v>
      </c>
      <c r="J1047" t="n">
        <v>108.45</v>
      </c>
      <c r="K1047" t="n">
        <v>39.72</v>
      </c>
      <c r="L1047" t="n">
        <v>8.75</v>
      </c>
      <c r="M1047" t="n">
        <v>30</v>
      </c>
      <c r="N1047" t="n">
        <v>14.98</v>
      </c>
      <c r="O1047" t="n">
        <v>13609.42</v>
      </c>
      <c r="P1047" t="n">
        <v>407.09</v>
      </c>
      <c r="Q1047" t="n">
        <v>1367.33</v>
      </c>
      <c r="R1047" t="n">
        <v>139.33</v>
      </c>
      <c r="S1047" t="n">
        <v>104.26</v>
      </c>
      <c r="T1047" t="n">
        <v>16545.25</v>
      </c>
      <c r="U1047" t="n">
        <v>0.75</v>
      </c>
      <c r="V1047" t="n">
        <v>0.89</v>
      </c>
      <c r="W1047" t="n">
        <v>20.71</v>
      </c>
      <c r="X1047" t="n">
        <v>1.02</v>
      </c>
      <c r="Y1047" t="n">
        <v>1</v>
      </c>
      <c r="Z1047" t="n">
        <v>10</v>
      </c>
    </row>
    <row r="1048">
      <c r="A1048" t="n">
        <v>32</v>
      </c>
      <c r="B1048" t="n">
        <v>45</v>
      </c>
      <c r="C1048" t="inlineStr">
        <is>
          <t xml:space="preserve">CONCLUIDO	</t>
        </is>
      </c>
      <c r="D1048" t="n">
        <v>1.7784</v>
      </c>
      <c r="E1048" t="n">
        <v>56.23</v>
      </c>
      <c r="F1048" t="n">
        <v>53.54</v>
      </c>
      <c r="G1048" t="n">
        <v>94.48999999999999</v>
      </c>
      <c r="H1048" t="n">
        <v>1.46</v>
      </c>
      <c r="I1048" t="n">
        <v>34</v>
      </c>
      <c r="J1048" t="n">
        <v>108.77</v>
      </c>
      <c r="K1048" t="n">
        <v>39.72</v>
      </c>
      <c r="L1048" t="n">
        <v>9</v>
      </c>
      <c r="M1048" t="n">
        <v>27</v>
      </c>
      <c r="N1048" t="n">
        <v>15.05</v>
      </c>
      <c r="O1048" t="n">
        <v>13648.58</v>
      </c>
      <c r="P1048" t="n">
        <v>404.46</v>
      </c>
      <c r="Q1048" t="n">
        <v>1367.33</v>
      </c>
      <c r="R1048" t="n">
        <v>137.64</v>
      </c>
      <c r="S1048" t="n">
        <v>104.26</v>
      </c>
      <c r="T1048" t="n">
        <v>15707.96</v>
      </c>
      <c r="U1048" t="n">
        <v>0.76</v>
      </c>
      <c r="V1048" t="n">
        <v>0.9</v>
      </c>
      <c r="W1048" t="n">
        <v>20.71</v>
      </c>
      <c r="X1048" t="n">
        <v>0.97</v>
      </c>
      <c r="Y1048" t="n">
        <v>1</v>
      </c>
      <c r="Z1048" t="n">
        <v>10</v>
      </c>
    </row>
    <row r="1049">
      <c r="A1049" t="n">
        <v>33</v>
      </c>
      <c r="B1049" t="n">
        <v>45</v>
      </c>
      <c r="C1049" t="inlineStr">
        <is>
          <t xml:space="preserve">CONCLUIDO	</t>
        </is>
      </c>
      <c r="D1049" t="n">
        <v>1.7806</v>
      </c>
      <c r="E1049" t="n">
        <v>56.16</v>
      </c>
      <c r="F1049" t="n">
        <v>53.5</v>
      </c>
      <c r="G1049" t="n">
        <v>97.26000000000001</v>
      </c>
      <c r="H1049" t="n">
        <v>1.49</v>
      </c>
      <c r="I1049" t="n">
        <v>33</v>
      </c>
      <c r="J1049" t="n">
        <v>109.09</v>
      </c>
      <c r="K1049" t="n">
        <v>39.72</v>
      </c>
      <c r="L1049" t="n">
        <v>9.25</v>
      </c>
      <c r="M1049" t="n">
        <v>20</v>
      </c>
      <c r="N1049" t="n">
        <v>15.12</v>
      </c>
      <c r="O1049" t="n">
        <v>13687.77</v>
      </c>
      <c r="P1049" t="n">
        <v>402.91</v>
      </c>
      <c r="Q1049" t="n">
        <v>1367.18</v>
      </c>
      <c r="R1049" t="n">
        <v>135.98</v>
      </c>
      <c r="S1049" t="n">
        <v>104.26</v>
      </c>
      <c r="T1049" t="n">
        <v>14879.62</v>
      </c>
      <c r="U1049" t="n">
        <v>0.77</v>
      </c>
      <c r="V1049" t="n">
        <v>0.9</v>
      </c>
      <c r="W1049" t="n">
        <v>20.71</v>
      </c>
      <c r="X1049" t="n">
        <v>0.92</v>
      </c>
      <c r="Y1049" t="n">
        <v>1</v>
      </c>
      <c r="Z1049" t="n">
        <v>10</v>
      </c>
    </row>
    <row r="1050">
      <c r="A1050" t="n">
        <v>34</v>
      </c>
      <c r="B1050" t="n">
        <v>45</v>
      </c>
      <c r="C1050" t="inlineStr">
        <is>
          <t xml:space="preserve">CONCLUIDO	</t>
        </is>
      </c>
      <c r="D1050" t="n">
        <v>1.7814</v>
      </c>
      <c r="E1050" t="n">
        <v>56.13</v>
      </c>
      <c r="F1050" t="n">
        <v>53.49</v>
      </c>
      <c r="G1050" t="n">
        <v>100.29</v>
      </c>
      <c r="H1050" t="n">
        <v>1.53</v>
      </c>
      <c r="I1050" t="n">
        <v>32</v>
      </c>
      <c r="J1050" t="n">
        <v>109.4</v>
      </c>
      <c r="K1050" t="n">
        <v>39.72</v>
      </c>
      <c r="L1050" t="n">
        <v>9.5</v>
      </c>
      <c r="M1050" t="n">
        <v>14</v>
      </c>
      <c r="N1050" t="n">
        <v>15.19</v>
      </c>
      <c r="O1050" t="n">
        <v>13726.99</v>
      </c>
      <c r="P1050" t="n">
        <v>401.83</v>
      </c>
      <c r="Q1050" t="n">
        <v>1367.37</v>
      </c>
      <c r="R1050" t="n">
        <v>135.62</v>
      </c>
      <c r="S1050" t="n">
        <v>104.26</v>
      </c>
      <c r="T1050" t="n">
        <v>14704.21</v>
      </c>
      <c r="U1050" t="n">
        <v>0.77</v>
      </c>
      <c r="V1050" t="n">
        <v>0.9</v>
      </c>
      <c r="W1050" t="n">
        <v>20.71</v>
      </c>
      <c r="X1050" t="n">
        <v>0.91</v>
      </c>
      <c r="Y1050" t="n">
        <v>1</v>
      </c>
      <c r="Z1050" t="n">
        <v>10</v>
      </c>
    </row>
    <row r="1051">
      <c r="A1051" t="n">
        <v>35</v>
      </c>
      <c r="B1051" t="n">
        <v>45</v>
      </c>
      <c r="C1051" t="inlineStr">
        <is>
          <t xml:space="preserve">CONCLUIDO	</t>
        </is>
      </c>
      <c r="D1051" t="n">
        <v>1.7812</v>
      </c>
      <c r="E1051" t="n">
        <v>56.14</v>
      </c>
      <c r="F1051" t="n">
        <v>53.49</v>
      </c>
      <c r="G1051" t="n">
        <v>100.3</v>
      </c>
      <c r="H1051" t="n">
        <v>1.57</v>
      </c>
      <c r="I1051" t="n">
        <v>32</v>
      </c>
      <c r="J1051" t="n">
        <v>109.72</v>
      </c>
      <c r="K1051" t="n">
        <v>39.72</v>
      </c>
      <c r="L1051" t="n">
        <v>9.75</v>
      </c>
      <c r="M1051" t="n">
        <v>6</v>
      </c>
      <c r="N1051" t="n">
        <v>15.26</v>
      </c>
      <c r="O1051" t="n">
        <v>13766.23</v>
      </c>
      <c r="P1051" t="n">
        <v>401.92</v>
      </c>
      <c r="Q1051" t="n">
        <v>1367.31</v>
      </c>
      <c r="R1051" t="n">
        <v>135.45</v>
      </c>
      <c r="S1051" t="n">
        <v>104.26</v>
      </c>
      <c r="T1051" t="n">
        <v>14621.06</v>
      </c>
      <c r="U1051" t="n">
        <v>0.77</v>
      </c>
      <c r="V1051" t="n">
        <v>0.9</v>
      </c>
      <c r="W1051" t="n">
        <v>20.73</v>
      </c>
      <c r="X1051" t="n">
        <v>0.92</v>
      </c>
      <c r="Y1051" t="n">
        <v>1</v>
      </c>
      <c r="Z1051" t="n">
        <v>10</v>
      </c>
    </row>
    <row r="1052">
      <c r="A1052" t="n">
        <v>36</v>
      </c>
      <c r="B1052" t="n">
        <v>45</v>
      </c>
      <c r="C1052" t="inlineStr">
        <is>
          <t xml:space="preserve">CONCLUIDO	</t>
        </is>
      </c>
      <c r="D1052" t="n">
        <v>1.7806</v>
      </c>
      <c r="E1052" t="n">
        <v>56.16</v>
      </c>
      <c r="F1052" t="n">
        <v>53.52</v>
      </c>
      <c r="G1052" t="n">
        <v>100.34</v>
      </c>
      <c r="H1052" t="n">
        <v>1.6</v>
      </c>
      <c r="I1052" t="n">
        <v>32</v>
      </c>
      <c r="J1052" t="n">
        <v>110.04</v>
      </c>
      <c r="K1052" t="n">
        <v>39.72</v>
      </c>
      <c r="L1052" t="n">
        <v>10</v>
      </c>
      <c r="M1052" t="n">
        <v>1</v>
      </c>
      <c r="N1052" t="n">
        <v>15.32</v>
      </c>
      <c r="O1052" t="n">
        <v>13805.5</v>
      </c>
      <c r="P1052" t="n">
        <v>402.63</v>
      </c>
      <c r="Q1052" t="n">
        <v>1367.31</v>
      </c>
      <c r="R1052" t="n">
        <v>135.71</v>
      </c>
      <c r="S1052" t="n">
        <v>104.26</v>
      </c>
      <c r="T1052" t="n">
        <v>14749.94</v>
      </c>
      <c r="U1052" t="n">
        <v>0.77</v>
      </c>
      <c r="V1052" t="n">
        <v>0.9</v>
      </c>
      <c r="W1052" t="n">
        <v>20.74</v>
      </c>
      <c r="X1052" t="n">
        <v>0.9399999999999999</v>
      </c>
      <c r="Y1052" t="n">
        <v>1</v>
      </c>
      <c r="Z1052" t="n">
        <v>10</v>
      </c>
    </row>
    <row r="1053">
      <c r="A1053" t="n">
        <v>37</v>
      </c>
      <c r="B1053" t="n">
        <v>45</v>
      </c>
      <c r="C1053" t="inlineStr">
        <is>
          <t xml:space="preserve">CONCLUIDO	</t>
        </is>
      </c>
      <c r="D1053" t="n">
        <v>1.7806</v>
      </c>
      <c r="E1053" t="n">
        <v>56.16</v>
      </c>
      <c r="F1053" t="n">
        <v>53.51</v>
      </c>
      <c r="G1053" t="n">
        <v>100.34</v>
      </c>
      <c r="H1053" t="n">
        <v>1.64</v>
      </c>
      <c r="I1053" t="n">
        <v>32</v>
      </c>
      <c r="J1053" t="n">
        <v>110.36</v>
      </c>
      <c r="K1053" t="n">
        <v>39.72</v>
      </c>
      <c r="L1053" t="n">
        <v>10.25</v>
      </c>
      <c r="M1053" t="n">
        <v>0</v>
      </c>
      <c r="N1053" t="n">
        <v>15.39</v>
      </c>
      <c r="O1053" t="n">
        <v>13844.79</v>
      </c>
      <c r="P1053" t="n">
        <v>403.71</v>
      </c>
      <c r="Q1053" t="n">
        <v>1367.38</v>
      </c>
      <c r="R1053" t="n">
        <v>135.69</v>
      </c>
      <c r="S1053" t="n">
        <v>104.26</v>
      </c>
      <c r="T1053" t="n">
        <v>14739.96</v>
      </c>
      <c r="U1053" t="n">
        <v>0.77</v>
      </c>
      <c r="V1053" t="n">
        <v>0.9</v>
      </c>
      <c r="W1053" t="n">
        <v>20.73</v>
      </c>
      <c r="X1053" t="n">
        <v>0.9399999999999999</v>
      </c>
      <c r="Y1053" t="n">
        <v>1</v>
      </c>
      <c r="Z1053" t="n">
        <v>10</v>
      </c>
    </row>
    <row r="1054">
      <c r="A1054" t="n">
        <v>0</v>
      </c>
      <c r="B1054" t="n">
        <v>105</v>
      </c>
      <c r="C1054" t="inlineStr">
        <is>
          <t xml:space="preserve">CONCLUIDO	</t>
        </is>
      </c>
      <c r="D1054" t="n">
        <v>0.8908</v>
      </c>
      <c r="E1054" t="n">
        <v>112.26</v>
      </c>
      <c r="F1054" t="n">
        <v>76.88</v>
      </c>
      <c r="G1054" t="n">
        <v>5.7</v>
      </c>
      <c r="H1054" t="n">
        <v>0.09</v>
      </c>
      <c r="I1054" t="n">
        <v>809</v>
      </c>
      <c r="J1054" t="n">
        <v>204</v>
      </c>
      <c r="K1054" t="n">
        <v>55.27</v>
      </c>
      <c r="L1054" t="n">
        <v>1</v>
      </c>
      <c r="M1054" t="n">
        <v>807</v>
      </c>
      <c r="N1054" t="n">
        <v>42.72</v>
      </c>
      <c r="O1054" t="n">
        <v>25393.6</v>
      </c>
      <c r="P1054" t="n">
        <v>1118.9</v>
      </c>
      <c r="Q1054" t="n">
        <v>1370.62</v>
      </c>
      <c r="R1054" t="n">
        <v>898.53</v>
      </c>
      <c r="S1054" t="n">
        <v>104.26</v>
      </c>
      <c r="T1054" t="n">
        <v>392274.37</v>
      </c>
      <c r="U1054" t="n">
        <v>0.12</v>
      </c>
      <c r="V1054" t="n">
        <v>0.62</v>
      </c>
      <c r="W1054" t="n">
        <v>21.98</v>
      </c>
      <c r="X1054" t="n">
        <v>24.23</v>
      </c>
      <c r="Y1054" t="n">
        <v>1</v>
      </c>
      <c r="Z1054" t="n">
        <v>10</v>
      </c>
    </row>
    <row r="1055">
      <c r="A1055" t="n">
        <v>1</v>
      </c>
      <c r="B1055" t="n">
        <v>105</v>
      </c>
      <c r="C1055" t="inlineStr">
        <is>
          <t xml:space="preserve">CONCLUIDO	</t>
        </is>
      </c>
      <c r="D1055" t="n">
        <v>1.0373</v>
      </c>
      <c r="E1055" t="n">
        <v>96.40000000000001</v>
      </c>
      <c r="F1055" t="n">
        <v>69.98999999999999</v>
      </c>
      <c r="G1055" t="n">
        <v>7.14</v>
      </c>
      <c r="H1055" t="n">
        <v>0.11</v>
      </c>
      <c r="I1055" t="n">
        <v>588</v>
      </c>
      <c r="J1055" t="n">
        <v>204.39</v>
      </c>
      <c r="K1055" t="n">
        <v>55.27</v>
      </c>
      <c r="L1055" t="n">
        <v>1.25</v>
      </c>
      <c r="M1055" t="n">
        <v>586</v>
      </c>
      <c r="N1055" t="n">
        <v>42.87</v>
      </c>
      <c r="O1055" t="n">
        <v>25442.42</v>
      </c>
      <c r="P1055" t="n">
        <v>1018.65</v>
      </c>
      <c r="Q1055" t="n">
        <v>1369.3</v>
      </c>
      <c r="R1055" t="n">
        <v>672.92</v>
      </c>
      <c r="S1055" t="n">
        <v>104.26</v>
      </c>
      <c r="T1055" t="n">
        <v>280575.98</v>
      </c>
      <c r="U1055" t="n">
        <v>0.15</v>
      </c>
      <c r="V1055" t="n">
        <v>0.6899999999999999</v>
      </c>
      <c r="W1055" t="n">
        <v>21.63</v>
      </c>
      <c r="X1055" t="n">
        <v>17.37</v>
      </c>
      <c r="Y1055" t="n">
        <v>1</v>
      </c>
      <c r="Z1055" t="n">
        <v>10</v>
      </c>
    </row>
    <row r="1056">
      <c r="A1056" t="n">
        <v>2</v>
      </c>
      <c r="B1056" t="n">
        <v>105</v>
      </c>
      <c r="C1056" t="inlineStr">
        <is>
          <t xml:space="preserve">CONCLUIDO	</t>
        </is>
      </c>
      <c r="D1056" t="n">
        <v>1.1426</v>
      </c>
      <c r="E1056" t="n">
        <v>87.52</v>
      </c>
      <c r="F1056" t="n">
        <v>66.18000000000001</v>
      </c>
      <c r="G1056" t="n">
        <v>8.58</v>
      </c>
      <c r="H1056" t="n">
        <v>0.13</v>
      </c>
      <c r="I1056" t="n">
        <v>463</v>
      </c>
      <c r="J1056" t="n">
        <v>204.79</v>
      </c>
      <c r="K1056" t="n">
        <v>55.27</v>
      </c>
      <c r="L1056" t="n">
        <v>1.5</v>
      </c>
      <c r="M1056" t="n">
        <v>461</v>
      </c>
      <c r="N1056" t="n">
        <v>43.02</v>
      </c>
      <c r="O1056" t="n">
        <v>25491.3</v>
      </c>
      <c r="P1056" t="n">
        <v>962.8</v>
      </c>
      <c r="Q1056" t="n">
        <v>1369.26</v>
      </c>
      <c r="R1056" t="n">
        <v>548.9400000000001</v>
      </c>
      <c r="S1056" t="n">
        <v>104.26</v>
      </c>
      <c r="T1056" t="n">
        <v>219212.98</v>
      </c>
      <c r="U1056" t="n">
        <v>0.19</v>
      </c>
      <c r="V1056" t="n">
        <v>0.72</v>
      </c>
      <c r="W1056" t="n">
        <v>21.4</v>
      </c>
      <c r="X1056" t="n">
        <v>13.56</v>
      </c>
      <c r="Y1056" t="n">
        <v>1</v>
      </c>
      <c r="Z1056" t="n">
        <v>10</v>
      </c>
    </row>
    <row r="1057">
      <c r="A1057" t="n">
        <v>3</v>
      </c>
      <c r="B1057" t="n">
        <v>105</v>
      </c>
      <c r="C1057" t="inlineStr">
        <is>
          <t xml:space="preserve">CONCLUIDO	</t>
        </is>
      </c>
      <c r="D1057" t="n">
        <v>1.2225</v>
      </c>
      <c r="E1057" t="n">
        <v>81.8</v>
      </c>
      <c r="F1057" t="n">
        <v>63.74</v>
      </c>
      <c r="G1057" t="n">
        <v>10.01</v>
      </c>
      <c r="H1057" t="n">
        <v>0.15</v>
      </c>
      <c r="I1057" t="n">
        <v>382</v>
      </c>
      <c r="J1057" t="n">
        <v>205.18</v>
      </c>
      <c r="K1057" t="n">
        <v>55.27</v>
      </c>
      <c r="L1057" t="n">
        <v>1.75</v>
      </c>
      <c r="M1057" t="n">
        <v>380</v>
      </c>
      <c r="N1057" t="n">
        <v>43.16</v>
      </c>
      <c r="O1057" t="n">
        <v>25540.22</v>
      </c>
      <c r="P1057" t="n">
        <v>926.8</v>
      </c>
      <c r="Q1057" t="n">
        <v>1369.01</v>
      </c>
      <c r="R1057" t="n">
        <v>469.45</v>
      </c>
      <c r="S1057" t="n">
        <v>104.26</v>
      </c>
      <c r="T1057" t="n">
        <v>179872.12</v>
      </c>
      <c r="U1057" t="n">
        <v>0.22</v>
      </c>
      <c r="V1057" t="n">
        <v>0.75</v>
      </c>
      <c r="W1057" t="n">
        <v>21.26</v>
      </c>
      <c r="X1057" t="n">
        <v>11.13</v>
      </c>
      <c r="Y1057" t="n">
        <v>1</v>
      </c>
      <c r="Z1057" t="n">
        <v>10</v>
      </c>
    </row>
    <row r="1058">
      <c r="A1058" t="n">
        <v>4</v>
      </c>
      <c r="B1058" t="n">
        <v>105</v>
      </c>
      <c r="C1058" t="inlineStr">
        <is>
          <t xml:space="preserve">CONCLUIDO	</t>
        </is>
      </c>
      <c r="D1058" t="n">
        <v>1.2858</v>
      </c>
      <c r="E1058" t="n">
        <v>77.78</v>
      </c>
      <c r="F1058" t="n">
        <v>62.03</v>
      </c>
      <c r="G1058" t="n">
        <v>11.45</v>
      </c>
      <c r="H1058" t="n">
        <v>0.17</v>
      </c>
      <c r="I1058" t="n">
        <v>325</v>
      </c>
      <c r="J1058" t="n">
        <v>205.58</v>
      </c>
      <c r="K1058" t="n">
        <v>55.27</v>
      </c>
      <c r="L1058" t="n">
        <v>2</v>
      </c>
      <c r="M1058" t="n">
        <v>323</v>
      </c>
      <c r="N1058" t="n">
        <v>43.31</v>
      </c>
      <c r="O1058" t="n">
        <v>25589.2</v>
      </c>
      <c r="P1058" t="n">
        <v>901.3</v>
      </c>
      <c r="Q1058" t="n">
        <v>1368.53</v>
      </c>
      <c r="R1058" t="n">
        <v>413.83</v>
      </c>
      <c r="S1058" t="n">
        <v>104.26</v>
      </c>
      <c r="T1058" t="n">
        <v>152347.65</v>
      </c>
      <c r="U1058" t="n">
        <v>0.25</v>
      </c>
      <c r="V1058" t="n">
        <v>0.77</v>
      </c>
      <c r="W1058" t="n">
        <v>21.17</v>
      </c>
      <c r="X1058" t="n">
        <v>9.42</v>
      </c>
      <c r="Y1058" t="n">
        <v>1</v>
      </c>
      <c r="Z1058" t="n">
        <v>10</v>
      </c>
    </row>
    <row r="1059">
      <c r="A1059" t="n">
        <v>5</v>
      </c>
      <c r="B1059" t="n">
        <v>105</v>
      </c>
      <c r="C1059" t="inlineStr">
        <is>
          <t xml:space="preserve">CONCLUIDO	</t>
        </is>
      </c>
      <c r="D1059" t="n">
        <v>1.3363</v>
      </c>
      <c r="E1059" t="n">
        <v>74.83</v>
      </c>
      <c r="F1059" t="n">
        <v>60.79</v>
      </c>
      <c r="G1059" t="n">
        <v>12.89</v>
      </c>
      <c r="H1059" t="n">
        <v>0.19</v>
      </c>
      <c r="I1059" t="n">
        <v>283</v>
      </c>
      <c r="J1059" t="n">
        <v>205.98</v>
      </c>
      <c r="K1059" t="n">
        <v>55.27</v>
      </c>
      <c r="L1059" t="n">
        <v>2.25</v>
      </c>
      <c r="M1059" t="n">
        <v>281</v>
      </c>
      <c r="N1059" t="n">
        <v>43.46</v>
      </c>
      <c r="O1059" t="n">
        <v>25638.22</v>
      </c>
      <c r="P1059" t="n">
        <v>882.6</v>
      </c>
      <c r="Q1059" t="n">
        <v>1368.39</v>
      </c>
      <c r="R1059" t="n">
        <v>373.19</v>
      </c>
      <c r="S1059" t="n">
        <v>104.26</v>
      </c>
      <c r="T1059" t="n">
        <v>132236.06</v>
      </c>
      <c r="U1059" t="n">
        <v>0.28</v>
      </c>
      <c r="V1059" t="n">
        <v>0.79</v>
      </c>
      <c r="W1059" t="n">
        <v>21.11</v>
      </c>
      <c r="X1059" t="n">
        <v>8.19</v>
      </c>
      <c r="Y1059" t="n">
        <v>1</v>
      </c>
      <c r="Z1059" t="n">
        <v>10</v>
      </c>
    </row>
    <row r="1060">
      <c r="A1060" t="n">
        <v>6</v>
      </c>
      <c r="B1060" t="n">
        <v>105</v>
      </c>
      <c r="C1060" t="inlineStr">
        <is>
          <t xml:space="preserve">CONCLUIDO	</t>
        </is>
      </c>
      <c r="D1060" t="n">
        <v>1.3788</v>
      </c>
      <c r="E1060" t="n">
        <v>72.53</v>
      </c>
      <c r="F1060" t="n">
        <v>59.82</v>
      </c>
      <c r="G1060" t="n">
        <v>14.36</v>
      </c>
      <c r="H1060" t="n">
        <v>0.22</v>
      </c>
      <c r="I1060" t="n">
        <v>250</v>
      </c>
      <c r="J1060" t="n">
        <v>206.38</v>
      </c>
      <c r="K1060" t="n">
        <v>55.27</v>
      </c>
      <c r="L1060" t="n">
        <v>2.5</v>
      </c>
      <c r="M1060" t="n">
        <v>248</v>
      </c>
      <c r="N1060" t="n">
        <v>43.6</v>
      </c>
      <c r="O1060" t="n">
        <v>25687.3</v>
      </c>
      <c r="P1060" t="n">
        <v>867.76</v>
      </c>
      <c r="Q1060" t="n">
        <v>1368.21</v>
      </c>
      <c r="R1060" t="n">
        <v>341.91</v>
      </c>
      <c r="S1060" t="n">
        <v>104.26</v>
      </c>
      <c r="T1060" t="n">
        <v>116760.92</v>
      </c>
      <c r="U1060" t="n">
        <v>0.3</v>
      </c>
      <c r="V1060" t="n">
        <v>0.8</v>
      </c>
      <c r="W1060" t="n">
        <v>21.05</v>
      </c>
      <c r="X1060" t="n">
        <v>7.22</v>
      </c>
      <c r="Y1060" t="n">
        <v>1</v>
      </c>
      <c r="Z1060" t="n">
        <v>10</v>
      </c>
    </row>
    <row r="1061">
      <c r="A1061" t="n">
        <v>7</v>
      </c>
      <c r="B1061" t="n">
        <v>105</v>
      </c>
      <c r="C1061" t="inlineStr">
        <is>
          <t xml:space="preserve">CONCLUIDO	</t>
        </is>
      </c>
      <c r="D1061" t="n">
        <v>1.4128</v>
      </c>
      <c r="E1061" t="n">
        <v>70.78</v>
      </c>
      <c r="F1061" t="n">
        <v>59.09</v>
      </c>
      <c r="G1061" t="n">
        <v>15.76</v>
      </c>
      <c r="H1061" t="n">
        <v>0.24</v>
      </c>
      <c r="I1061" t="n">
        <v>225</v>
      </c>
      <c r="J1061" t="n">
        <v>206.78</v>
      </c>
      <c r="K1061" t="n">
        <v>55.27</v>
      </c>
      <c r="L1061" t="n">
        <v>2.75</v>
      </c>
      <c r="M1061" t="n">
        <v>223</v>
      </c>
      <c r="N1061" t="n">
        <v>43.75</v>
      </c>
      <c r="O1061" t="n">
        <v>25736.42</v>
      </c>
      <c r="P1061" t="n">
        <v>856.55</v>
      </c>
      <c r="Q1061" t="n">
        <v>1368.18</v>
      </c>
      <c r="R1061" t="n">
        <v>317.34</v>
      </c>
      <c r="S1061" t="n">
        <v>104.26</v>
      </c>
      <c r="T1061" t="n">
        <v>104601.73</v>
      </c>
      <c r="U1061" t="n">
        <v>0.33</v>
      </c>
      <c r="V1061" t="n">
        <v>0.8100000000000001</v>
      </c>
      <c r="W1061" t="n">
        <v>21.03</v>
      </c>
      <c r="X1061" t="n">
        <v>6.49</v>
      </c>
      <c r="Y1061" t="n">
        <v>1</v>
      </c>
      <c r="Z1061" t="n">
        <v>10</v>
      </c>
    </row>
    <row r="1062">
      <c r="A1062" t="n">
        <v>8</v>
      </c>
      <c r="B1062" t="n">
        <v>105</v>
      </c>
      <c r="C1062" t="inlineStr">
        <is>
          <t xml:space="preserve">CONCLUIDO	</t>
        </is>
      </c>
      <c r="D1062" t="n">
        <v>1.4425</v>
      </c>
      <c r="E1062" t="n">
        <v>69.33</v>
      </c>
      <c r="F1062" t="n">
        <v>58.49</v>
      </c>
      <c r="G1062" t="n">
        <v>17.2</v>
      </c>
      <c r="H1062" t="n">
        <v>0.26</v>
      </c>
      <c r="I1062" t="n">
        <v>204</v>
      </c>
      <c r="J1062" t="n">
        <v>207.17</v>
      </c>
      <c r="K1062" t="n">
        <v>55.27</v>
      </c>
      <c r="L1062" t="n">
        <v>3</v>
      </c>
      <c r="M1062" t="n">
        <v>202</v>
      </c>
      <c r="N1062" t="n">
        <v>43.9</v>
      </c>
      <c r="O1062" t="n">
        <v>25785.6</v>
      </c>
      <c r="P1062" t="n">
        <v>847.03</v>
      </c>
      <c r="Q1062" t="n">
        <v>1367.8</v>
      </c>
      <c r="R1062" t="n">
        <v>297.98</v>
      </c>
      <c r="S1062" t="n">
        <v>104.26</v>
      </c>
      <c r="T1062" t="n">
        <v>95028.44</v>
      </c>
      <c r="U1062" t="n">
        <v>0.35</v>
      </c>
      <c r="V1062" t="n">
        <v>0.82</v>
      </c>
      <c r="W1062" t="n">
        <v>21</v>
      </c>
      <c r="X1062" t="n">
        <v>5.9</v>
      </c>
      <c r="Y1062" t="n">
        <v>1</v>
      </c>
      <c r="Z1062" t="n">
        <v>10</v>
      </c>
    </row>
    <row r="1063">
      <c r="A1063" t="n">
        <v>9</v>
      </c>
      <c r="B1063" t="n">
        <v>105</v>
      </c>
      <c r="C1063" t="inlineStr">
        <is>
          <t xml:space="preserve">CONCLUIDO	</t>
        </is>
      </c>
      <c r="D1063" t="n">
        <v>1.4696</v>
      </c>
      <c r="E1063" t="n">
        <v>68.05</v>
      </c>
      <c r="F1063" t="n">
        <v>57.94</v>
      </c>
      <c r="G1063" t="n">
        <v>18.69</v>
      </c>
      <c r="H1063" t="n">
        <v>0.28</v>
      </c>
      <c r="I1063" t="n">
        <v>186</v>
      </c>
      <c r="J1063" t="n">
        <v>207.57</v>
      </c>
      <c r="K1063" t="n">
        <v>55.27</v>
      </c>
      <c r="L1063" t="n">
        <v>3.25</v>
      </c>
      <c r="M1063" t="n">
        <v>184</v>
      </c>
      <c r="N1063" t="n">
        <v>44.05</v>
      </c>
      <c r="O1063" t="n">
        <v>25834.83</v>
      </c>
      <c r="P1063" t="n">
        <v>838.2</v>
      </c>
      <c r="Q1063" t="n">
        <v>1367.87</v>
      </c>
      <c r="R1063" t="n">
        <v>280.59</v>
      </c>
      <c r="S1063" t="n">
        <v>104.26</v>
      </c>
      <c r="T1063" t="n">
        <v>86419.62</v>
      </c>
      <c r="U1063" t="n">
        <v>0.37</v>
      </c>
      <c r="V1063" t="n">
        <v>0.83</v>
      </c>
      <c r="W1063" t="n">
        <v>20.95</v>
      </c>
      <c r="X1063" t="n">
        <v>5.35</v>
      </c>
      <c r="Y1063" t="n">
        <v>1</v>
      </c>
      <c r="Z1063" t="n">
        <v>10</v>
      </c>
    </row>
    <row r="1064">
      <c r="A1064" t="n">
        <v>10</v>
      </c>
      <c r="B1064" t="n">
        <v>105</v>
      </c>
      <c r="C1064" t="inlineStr">
        <is>
          <t xml:space="preserve">CONCLUIDO	</t>
        </is>
      </c>
      <c r="D1064" t="n">
        <v>1.4909</v>
      </c>
      <c r="E1064" t="n">
        <v>67.06999999999999</v>
      </c>
      <c r="F1064" t="n">
        <v>57.53</v>
      </c>
      <c r="G1064" t="n">
        <v>20.07</v>
      </c>
      <c r="H1064" t="n">
        <v>0.3</v>
      </c>
      <c r="I1064" t="n">
        <v>172</v>
      </c>
      <c r="J1064" t="n">
        <v>207.97</v>
      </c>
      <c r="K1064" t="n">
        <v>55.27</v>
      </c>
      <c r="L1064" t="n">
        <v>3.5</v>
      </c>
      <c r="M1064" t="n">
        <v>170</v>
      </c>
      <c r="N1064" t="n">
        <v>44.2</v>
      </c>
      <c r="O1064" t="n">
        <v>25884.1</v>
      </c>
      <c r="P1064" t="n">
        <v>831.72</v>
      </c>
      <c r="Q1064" t="n">
        <v>1368.07</v>
      </c>
      <c r="R1064" t="n">
        <v>266.89</v>
      </c>
      <c r="S1064" t="n">
        <v>104.26</v>
      </c>
      <c r="T1064" t="n">
        <v>79640.84</v>
      </c>
      <c r="U1064" t="n">
        <v>0.39</v>
      </c>
      <c r="V1064" t="n">
        <v>0.83</v>
      </c>
      <c r="W1064" t="n">
        <v>20.93</v>
      </c>
      <c r="X1064" t="n">
        <v>4.94</v>
      </c>
      <c r="Y1064" t="n">
        <v>1</v>
      </c>
      <c r="Z1064" t="n">
        <v>10</v>
      </c>
    </row>
    <row r="1065">
      <c r="A1065" t="n">
        <v>11</v>
      </c>
      <c r="B1065" t="n">
        <v>105</v>
      </c>
      <c r="C1065" t="inlineStr">
        <is>
          <t xml:space="preserve">CONCLUIDO	</t>
        </is>
      </c>
      <c r="D1065" t="n">
        <v>1.511</v>
      </c>
      <c r="E1065" t="n">
        <v>66.18000000000001</v>
      </c>
      <c r="F1065" t="n">
        <v>57.17</v>
      </c>
      <c r="G1065" t="n">
        <v>21.57</v>
      </c>
      <c r="H1065" t="n">
        <v>0.32</v>
      </c>
      <c r="I1065" t="n">
        <v>159</v>
      </c>
      <c r="J1065" t="n">
        <v>208.37</v>
      </c>
      <c r="K1065" t="n">
        <v>55.27</v>
      </c>
      <c r="L1065" t="n">
        <v>3.75</v>
      </c>
      <c r="M1065" t="n">
        <v>157</v>
      </c>
      <c r="N1065" t="n">
        <v>44.35</v>
      </c>
      <c r="O1065" t="n">
        <v>25933.43</v>
      </c>
      <c r="P1065" t="n">
        <v>825.6900000000001</v>
      </c>
      <c r="Q1065" t="n">
        <v>1367.89</v>
      </c>
      <c r="R1065" t="n">
        <v>255.47</v>
      </c>
      <c r="S1065" t="n">
        <v>104.26</v>
      </c>
      <c r="T1065" t="n">
        <v>73996.33</v>
      </c>
      <c r="U1065" t="n">
        <v>0.41</v>
      </c>
      <c r="V1065" t="n">
        <v>0.84</v>
      </c>
      <c r="W1065" t="n">
        <v>20.91</v>
      </c>
      <c r="X1065" t="n">
        <v>4.58</v>
      </c>
      <c r="Y1065" t="n">
        <v>1</v>
      </c>
      <c r="Z1065" t="n">
        <v>10</v>
      </c>
    </row>
    <row r="1066">
      <c r="A1066" t="n">
        <v>12</v>
      </c>
      <c r="B1066" t="n">
        <v>105</v>
      </c>
      <c r="C1066" t="inlineStr">
        <is>
          <t xml:space="preserve">CONCLUIDO	</t>
        </is>
      </c>
      <c r="D1066" t="n">
        <v>1.5296</v>
      </c>
      <c r="E1066" t="n">
        <v>65.37</v>
      </c>
      <c r="F1066" t="n">
        <v>56.81</v>
      </c>
      <c r="G1066" t="n">
        <v>23.03</v>
      </c>
      <c r="H1066" t="n">
        <v>0.34</v>
      </c>
      <c r="I1066" t="n">
        <v>148</v>
      </c>
      <c r="J1066" t="n">
        <v>208.77</v>
      </c>
      <c r="K1066" t="n">
        <v>55.27</v>
      </c>
      <c r="L1066" t="n">
        <v>4</v>
      </c>
      <c r="M1066" t="n">
        <v>146</v>
      </c>
      <c r="N1066" t="n">
        <v>44.5</v>
      </c>
      <c r="O1066" t="n">
        <v>25982.82</v>
      </c>
      <c r="P1066" t="n">
        <v>819.74</v>
      </c>
      <c r="Q1066" t="n">
        <v>1367.91</v>
      </c>
      <c r="R1066" t="n">
        <v>243.96</v>
      </c>
      <c r="S1066" t="n">
        <v>104.26</v>
      </c>
      <c r="T1066" t="n">
        <v>68296.41</v>
      </c>
      <c r="U1066" t="n">
        <v>0.43</v>
      </c>
      <c r="V1066" t="n">
        <v>0.84</v>
      </c>
      <c r="W1066" t="n">
        <v>20.88</v>
      </c>
      <c r="X1066" t="n">
        <v>4.22</v>
      </c>
      <c r="Y1066" t="n">
        <v>1</v>
      </c>
      <c r="Z1066" t="n">
        <v>10</v>
      </c>
    </row>
    <row r="1067">
      <c r="A1067" t="n">
        <v>13</v>
      </c>
      <c r="B1067" t="n">
        <v>105</v>
      </c>
      <c r="C1067" t="inlineStr">
        <is>
          <t xml:space="preserve">CONCLUIDO	</t>
        </is>
      </c>
      <c r="D1067" t="n">
        <v>1.5441</v>
      </c>
      <c r="E1067" t="n">
        <v>64.76000000000001</v>
      </c>
      <c r="F1067" t="n">
        <v>56.56</v>
      </c>
      <c r="G1067" t="n">
        <v>24.41</v>
      </c>
      <c r="H1067" t="n">
        <v>0.36</v>
      </c>
      <c r="I1067" t="n">
        <v>139</v>
      </c>
      <c r="J1067" t="n">
        <v>209.17</v>
      </c>
      <c r="K1067" t="n">
        <v>55.27</v>
      </c>
      <c r="L1067" t="n">
        <v>4.25</v>
      </c>
      <c r="M1067" t="n">
        <v>137</v>
      </c>
      <c r="N1067" t="n">
        <v>44.65</v>
      </c>
      <c r="O1067" t="n">
        <v>26032.25</v>
      </c>
      <c r="P1067" t="n">
        <v>815.28</v>
      </c>
      <c r="Q1067" t="n">
        <v>1367.87</v>
      </c>
      <c r="R1067" t="n">
        <v>236.19</v>
      </c>
      <c r="S1067" t="n">
        <v>104.26</v>
      </c>
      <c r="T1067" t="n">
        <v>64454.48</v>
      </c>
      <c r="U1067" t="n">
        <v>0.44</v>
      </c>
      <c r="V1067" t="n">
        <v>0.85</v>
      </c>
      <c r="W1067" t="n">
        <v>20.86</v>
      </c>
      <c r="X1067" t="n">
        <v>3.97</v>
      </c>
      <c r="Y1067" t="n">
        <v>1</v>
      </c>
      <c r="Z1067" t="n">
        <v>10</v>
      </c>
    </row>
    <row r="1068">
      <c r="A1068" t="n">
        <v>14</v>
      </c>
      <c r="B1068" t="n">
        <v>105</v>
      </c>
      <c r="C1068" t="inlineStr">
        <is>
          <t xml:space="preserve">CONCLUIDO	</t>
        </is>
      </c>
      <c r="D1068" t="n">
        <v>1.5573</v>
      </c>
      <c r="E1068" t="n">
        <v>64.20999999999999</v>
      </c>
      <c r="F1068" t="n">
        <v>56.34</v>
      </c>
      <c r="G1068" t="n">
        <v>25.8</v>
      </c>
      <c r="H1068" t="n">
        <v>0.38</v>
      </c>
      <c r="I1068" t="n">
        <v>131</v>
      </c>
      <c r="J1068" t="n">
        <v>209.58</v>
      </c>
      <c r="K1068" t="n">
        <v>55.27</v>
      </c>
      <c r="L1068" t="n">
        <v>4.5</v>
      </c>
      <c r="M1068" t="n">
        <v>129</v>
      </c>
      <c r="N1068" t="n">
        <v>44.8</v>
      </c>
      <c r="O1068" t="n">
        <v>26081.73</v>
      </c>
      <c r="P1068" t="n">
        <v>811.3</v>
      </c>
      <c r="Q1068" t="n">
        <v>1367.81</v>
      </c>
      <c r="R1068" t="n">
        <v>228.29</v>
      </c>
      <c r="S1068" t="n">
        <v>104.26</v>
      </c>
      <c r="T1068" t="n">
        <v>60547.54</v>
      </c>
      <c r="U1068" t="n">
        <v>0.46</v>
      </c>
      <c r="V1068" t="n">
        <v>0.85</v>
      </c>
      <c r="W1068" t="n">
        <v>20.87</v>
      </c>
      <c r="X1068" t="n">
        <v>3.75</v>
      </c>
      <c r="Y1068" t="n">
        <v>1</v>
      </c>
      <c r="Z1068" t="n">
        <v>10</v>
      </c>
    </row>
    <row r="1069">
      <c r="A1069" t="n">
        <v>15</v>
      </c>
      <c r="B1069" t="n">
        <v>105</v>
      </c>
      <c r="C1069" t="inlineStr">
        <is>
          <t xml:space="preserve">CONCLUIDO	</t>
        </is>
      </c>
      <c r="D1069" t="n">
        <v>1.5705</v>
      </c>
      <c r="E1069" t="n">
        <v>63.67</v>
      </c>
      <c r="F1069" t="n">
        <v>56.12</v>
      </c>
      <c r="G1069" t="n">
        <v>27.38</v>
      </c>
      <c r="H1069" t="n">
        <v>0.4</v>
      </c>
      <c r="I1069" t="n">
        <v>123</v>
      </c>
      <c r="J1069" t="n">
        <v>209.98</v>
      </c>
      <c r="K1069" t="n">
        <v>55.27</v>
      </c>
      <c r="L1069" t="n">
        <v>4.75</v>
      </c>
      <c r="M1069" t="n">
        <v>121</v>
      </c>
      <c r="N1069" t="n">
        <v>44.95</v>
      </c>
      <c r="O1069" t="n">
        <v>26131.27</v>
      </c>
      <c r="P1069" t="n">
        <v>807.33</v>
      </c>
      <c r="Q1069" t="n">
        <v>1367.66</v>
      </c>
      <c r="R1069" t="n">
        <v>221.43</v>
      </c>
      <c r="S1069" t="n">
        <v>104.26</v>
      </c>
      <c r="T1069" t="n">
        <v>57155.13</v>
      </c>
      <c r="U1069" t="n">
        <v>0.47</v>
      </c>
      <c r="V1069" t="n">
        <v>0.85</v>
      </c>
      <c r="W1069" t="n">
        <v>20.85</v>
      </c>
      <c r="X1069" t="n">
        <v>3.53</v>
      </c>
      <c r="Y1069" t="n">
        <v>1</v>
      </c>
      <c r="Z1069" t="n">
        <v>10</v>
      </c>
    </row>
    <row r="1070">
      <c r="A1070" t="n">
        <v>16</v>
      </c>
      <c r="B1070" t="n">
        <v>105</v>
      </c>
      <c r="C1070" t="inlineStr">
        <is>
          <t xml:space="preserve">CONCLUIDO	</t>
        </is>
      </c>
      <c r="D1070" t="n">
        <v>1.5819</v>
      </c>
      <c r="E1070" t="n">
        <v>63.22</v>
      </c>
      <c r="F1070" t="n">
        <v>55.91</v>
      </c>
      <c r="G1070" t="n">
        <v>28.67</v>
      </c>
      <c r="H1070" t="n">
        <v>0.42</v>
      </c>
      <c r="I1070" t="n">
        <v>117</v>
      </c>
      <c r="J1070" t="n">
        <v>210.38</v>
      </c>
      <c r="K1070" t="n">
        <v>55.27</v>
      </c>
      <c r="L1070" t="n">
        <v>5</v>
      </c>
      <c r="M1070" t="n">
        <v>115</v>
      </c>
      <c r="N1070" t="n">
        <v>45.11</v>
      </c>
      <c r="O1070" t="n">
        <v>26180.86</v>
      </c>
      <c r="P1070" t="n">
        <v>803.5599999999999</v>
      </c>
      <c r="Q1070" t="n">
        <v>1367.63</v>
      </c>
      <c r="R1070" t="n">
        <v>214.56</v>
      </c>
      <c r="S1070" t="n">
        <v>104.26</v>
      </c>
      <c r="T1070" t="n">
        <v>53751.18</v>
      </c>
      <c r="U1070" t="n">
        <v>0.49</v>
      </c>
      <c r="V1070" t="n">
        <v>0.86</v>
      </c>
      <c r="W1070" t="n">
        <v>20.84</v>
      </c>
      <c r="X1070" t="n">
        <v>3.32</v>
      </c>
      <c r="Y1070" t="n">
        <v>1</v>
      </c>
      <c r="Z1070" t="n">
        <v>10</v>
      </c>
    </row>
    <row r="1071">
      <c r="A1071" t="n">
        <v>17</v>
      </c>
      <c r="B1071" t="n">
        <v>105</v>
      </c>
      <c r="C1071" t="inlineStr">
        <is>
          <t xml:space="preserve">CONCLUIDO	</t>
        </is>
      </c>
      <c r="D1071" t="n">
        <v>1.592</v>
      </c>
      <c r="E1071" t="n">
        <v>62.81</v>
      </c>
      <c r="F1071" t="n">
        <v>55.75</v>
      </c>
      <c r="G1071" t="n">
        <v>30.13</v>
      </c>
      <c r="H1071" t="n">
        <v>0.44</v>
      </c>
      <c r="I1071" t="n">
        <v>111</v>
      </c>
      <c r="J1071" t="n">
        <v>210.78</v>
      </c>
      <c r="K1071" t="n">
        <v>55.27</v>
      </c>
      <c r="L1071" t="n">
        <v>5.25</v>
      </c>
      <c r="M1071" t="n">
        <v>109</v>
      </c>
      <c r="N1071" t="n">
        <v>45.26</v>
      </c>
      <c r="O1071" t="n">
        <v>26230.5</v>
      </c>
      <c r="P1071" t="n">
        <v>800.36</v>
      </c>
      <c r="Q1071" t="n">
        <v>1367.81</v>
      </c>
      <c r="R1071" t="n">
        <v>209.76</v>
      </c>
      <c r="S1071" t="n">
        <v>104.26</v>
      </c>
      <c r="T1071" t="n">
        <v>51383.13</v>
      </c>
      <c r="U1071" t="n">
        <v>0.5</v>
      </c>
      <c r="V1071" t="n">
        <v>0.86</v>
      </c>
      <c r="W1071" t="n">
        <v>20.82</v>
      </c>
      <c r="X1071" t="n">
        <v>3.16</v>
      </c>
      <c r="Y1071" t="n">
        <v>1</v>
      </c>
      <c r="Z1071" t="n">
        <v>10</v>
      </c>
    </row>
    <row r="1072">
      <c r="A1072" t="n">
        <v>18</v>
      </c>
      <c r="B1072" t="n">
        <v>105</v>
      </c>
      <c r="C1072" t="inlineStr">
        <is>
          <t xml:space="preserve">CONCLUIDO	</t>
        </is>
      </c>
      <c r="D1072" t="n">
        <v>1.6029</v>
      </c>
      <c r="E1072" t="n">
        <v>62.39</v>
      </c>
      <c r="F1072" t="n">
        <v>55.56</v>
      </c>
      <c r="G1072" t="n">
        <v>31.75</v>
      </c>
      <c r="H1072" t="n">
        <v>0.46</v>
      </c>
      <c r="I1072" t="n">
        <v>105</v>
      </c>
      <c r="J1072" t="n">
        <v>211.18</v>
      </c>
      <c r="K1072" t="n">
        <v>55.27</v>
      </c>
      <c r="L1072" t="n">
        <v>5.5</v>
      </c>
      <c r="M1072" t="n">
        <v>103</v>
      </c>
      <c r="N1072" t="n">
        <v>45.41</v>
      </c>
      <c r="O1072" t="n">
        <v>26280.2</v>
      </c>
      <c r="P1072" t="n">
        <v>796.9299999999999</v>
      </c>
      <c r="Q1072" t="n">
        <v>1367.64</v>
      </c>
      <c r="R1072" t="n">
        <v>203.4</v>
      </c>
      <c r="S1072" t="n">
        <v>104.26</v>
      </c>
      <c r="T1072" t="n">
        <v>48233.68</v>
      </c>
      <c r="U1072" t="n">
        <v>0.51</v>
      </c>
      <c r="V1072" t="n">
        <v>0.86</v>
      </c>
      <c r="W1072" t="n">
        <v>20.82</v>
      </c>
      <c r="X1072" t="n">
        <v>2.98</v>
      </c>
      <c r="Y1072" t="n">
        <v>1</v>
      </c>
      <c r="Z1072" t="n">
        <v>10</v>
      </c>
    </row>
    <row r="1073">
      <c r="A1073" t="n">
        <v>19</v>
      </c>
      <c r="B1073" t="n">
        <v>105</v>
      </c>
      <c r="C1073" t="inlineStr">
        <is>
          <t xml:space="preserve">CONCLUIDO	</t>
        </is>
      </c>
      <c r="D1073" t="n">
        <v>1.6115</v>
      </c>
      <c r="E1073" t="n">
        <v>62.05</v>
      </c>
      <c r="F1073" t="n">
        <v>55.43</v>
      </c>
      <c r="G1073" t="n">
        <v>33.26</v>
      </c>
      <c r="H1073" t="n">
        <v>0.48</v>
      </c>
      <c r="I1073" t="n">
        <v>100</v>
      </c>
      <c r="J1073" t="n">
        <v>211.59</v>
      </c>
      <c r="K1073" t="n">
        <v>55.27</v>
      </c>
      <c r="L1073" t="n">
        <v>5.75</v>
      </c>
      <c r="M1073" t="n">
        <v>98</v>
      </c>
      <c r="N1073" t="n">
        <v>45.57</v>
      </c>
      <c r="O1073" t="n">
        <v>26329.94</v>
      </c>
      <c r="P1073" t="n">
        <v>794.2</v>
      </c>
      <c r="Q1073" t="n">
        <v>1367.57</v>
      </c>
      <c r="R1073" t="n">
        <v>199.45</v>
      </c>
      <c r="S1073" t="n">
        <v>104.26</v>
      </c>
      <c r="T1073" t="n">
        <v>46282.96</v>
      </c>
      <c r="U1073" t="n">
        <v>0.52</v>
      </c>
      <c r="V1073" t="n">
        <v>0.86</v>
      </c>
      <c r="W1073" t="n">
        <v>20.81</v>
      </c>
      <c r="X1073" t="n">
        <v>2.85</v>
      </c>
      <c r="Y1073" t="n">
        <v>1</v>
      </c>
      <c r="Z1073" t="n">
        <v>10</v>
      </c>
    </row>
    <row r="1074">
      <c r="A1074" t="n">
        <v>20</v>
      </c>
      <c r="B1074" t="n">
        <v>105</v>
      </c>
      <c r="C1074" t="inlineStr">
        <is>
          <t xml:space="preserve">CONCLUIDO	</t>
        </is>
      </c>
      <c r="D1074" t="n">
        <v>1.6191</v>
      </c>
      <c r="E1074" t="n">
        <v>61.76</v>
      </c>
      <c r="F1074" t="n">
        <v>55.3</v>
      </c>
      <c r="G1074" t="n">
        <v>34.57</v>
      </c>
      <c r="H1074" t="n">
        <v>0.5</v>
      </c>
      <c r="I1074" t="n">
        <v>96</v>
      </c>
      <c r="J1074" t="n">
        <v>211.99</v>
      </c>
      <c r="K1074" t="n">
        <v>55.27</v>
      </c>
      <c r="L1074" t="n">
        <v>6</v>
      </c>
      <c r="M1074" t="n">
        <v>94</v>
      </c>
      <c r="N1074" t="n">
        <v>45.72</v>
      </c>
      <c r="O1074" t="n">
        <v>26379.74</v>
      </c>
      <c r="P1074" t="n">
        <v>791.54</v>
      </c>
      <c r="Q1074" t="n">
        <v>1367.49</v>
      </c>
      <c r="R1074" t="n">
        <v>195</v>
      </c>
      <c r="S1074" t="n">
        <v>104.26</v>
      </c>
      <c r="T1074" t="n">
        <v>44076.23</v>
      </c>
      <c r="U1074" t="n">
        <v>0.53</v>
      </c>
      <c r="V1074" t="n">
        <v>0.87</v>
      </c>
      <c r="W1074" t="n">
        <v>20.8</v>
      </c>
      <c r="X1074" t="n">
        <v>2.72</v>
      </c>
      <c r="Y1074" t="n">
        <v>1</v>
      </c>
      <c r="Z1074" t="n">
        <v>10</v>
      </c>
    </row>
    <row r="1075">
      <c r="A1075" t="n">
        <v>21</v>
      </c>
      <c r="B1075" t="n">
        <v>105</v>
      </c>
      <c r="C1075" t="inlineStr">
        <is>
          <t xml:space="preserve">CONCLUIDO	</t>
        </is>
      </c>
      <c r="D1075" t="n">
        <v>1.626</v>
      </c>
      <c r="E1075" t="n">
        <v>61.5</v>
      </c>
      <c r="F1075" t="n">
        <v>55.2</v>
      </c>
      <c r="G1075" t="n">
        <v>36</v>
      </c>
      <c r="H1075" t="n">
        <v>0.52</v>
      </c>
      <c r="I1075" t="n">
        <v>92</v>
      </c>
      <c r="J1075" t="n">
        <v>212.4</v>
      </c>
      <c r="K1075" t="n">
        <v>55.27</v>
      </c>
      <c r="L1075" t="n">
        <v>6.25</v>
      </c>
      <c r="M1075" t="n">
        <v>90</v>
      </c>
      <c r="N1075" t="n">
        <v>45.87</v>
      </c>
      <c r="O1075" t="n">
        <v>26429.59</v>
      </c>
      <c r="P1075" t="n">
        <v>789.3200000000001</v>
      </c>
      <c r="Q1075" t="n">
        <v>1367.53</v>
      </c>
      <c r="R1075" t="n">
        <v>191.77</v>
      </c>
      <c r="S1075" t="n">
        <v>104.26</v>
      </c>
      <c r="T1075" t="n">
        <v>42482.44</v>
      </c>
      <c r="U1075" t="n">
        <v>0.54</v>
      </c>
      <c r="V1075" t="n">
        <v>0.87</v>
      </c>
      <c r="W1075" t="n">
        <v>20.8</v>
      </c>
      <c r="X1075" t="n">
        <v>2.62</v>
      </c>
      <c r="Y1075" t="n">
        <v>1</v>
      </c>
      <c r="Z1075" t="n">
        <v>10</v>
      </c>
    </row>
    <row r="1076">
      <c r="A1076" t="n">
        <v>22</v>
      </c>
      <c r="B1076" t="n">
        <v>105</v>
      </c>
      <c r="C1076" t="inlineStr">
        <is>
          <t xml:space="preserve">CONCLUIDO	</t>
        </is>
      </c>
      <c r="D1076" t="n">
        <v>1.6332</v>
      </c>
      <c r="E1076" t="n">
        <v>61.23</v>
      </c>
      <c r="F1076" t="n">
        <v>55.1</v>
      </c>
      <c r="G1076" t="n">
        <v>37.57</v>
      </c>
      <c r="H1076" t="n">
        <v>0.54</v>
      </c>
      <c r="I1076" t="n">
        <v>88</v>
      </c>
      <c r="J1076" t="n">
        <v>212.8</v>
      </c>
      <c r="K1076" t="n">
        <v>55.27</v>
      </c>
      <c r="L1076" t="n">
        <v>6.5</v>
      </c>
      <c r="M1076" t="n">
        <v>86</v>
      </c>
      <c r="N1076" t="n">
        <v>46.03</v>
      </c>
      <c r="O1076" t="n">
        <v>26479.5</v>
      </c>
      <c r="P1076" t="n">
        <v>787.0599999999999</v>
      </c>
      <c r="Q1076" t="n">
        <v>1367.55</v>
      </c>
      <c r="R1076" t="n">
        <v>187.76</v>
      </c>
      <c r="S1076" t="n">
        <v>104.26</v>
      </c>
      <c r="T1076" t="n">
        <v>40494.3</v>
      </c>
      <c r="U1076" t="n">
        <v>0.5600000000000001</v>
      </c>
      <c r="V1076" t="n">
        <v>0.87</v>
      </c>
      <c r="W1076" t="n">
        <v>20.8</v>
      </c>
      <c r="X1076" t="n">
        <v>2.51</v>
      </c>
      <c r="Y1076" t="n">
        <v>1</v>
      </c>
      <c r="Z1076" t="n">
        <v>10</v>
      </c>
    </row>
    <row r="1077">
      <c r="A1077" t="n">
        <v>23</v>
      </c>
      <c r="B1077" t="n">
        <v>105</v>
      </c>
      <c r="C1077" t="inlineStr">
        <is>
          <t xml:space="preserve">CONCLUIDO	</t>
        </is>
      </c>
      <c r="D1077" t="n">
        <v>1.6391</v>
      </c>
      <c r="E1077" t="n">
        <v>61.01</v>
      </c>
      <c r="F1077" t="n">
        <v>55</v>
      </c>
      <c r="G1077" t="n">
        <v>38.82</v>
      </c>
      <c r="H1077" t="n">
        <v>0.5600000000000001</v>
      </c>
      <c r="I1077" t="n">
        <v>85</v>
      </c>
      <c r="J1077" t="n">
        <v>213.21</v>
      </c>
      <c r="K1077" t="n">
        <v>55.27</v>
      </c>
      <c r="L1077" t="n">
        <v>6.75</v>
      </c>
      <c r="M1077" t="n">
        <v>83</v>
      </c>
      <c r="N1077" t="n">
        <v>46.18</v>
      </c>
      <c r="O1077" t="n">
        <v>26529.46</v>
      </c>
      <c r="P1077" t="n">
        <v>784.64</v>
      </c>
      <c r="Q1077" t="n">
        <v>1367.51</v>
      </c>
      <c r="R1077" t="n">
        <v>184.82</v>
      </c>
      <c r="S1077" t="n">
        <v>104.26</v>
      </c>
      <c r="T1077" t="n">
        <v>39041.55</v>
      </c>
      <c r="U1077" t="n">
        <v>0.5600000000000001</v>
      </c>
      <c r="V1077" t="n">
        <v>0.87</v>
      </c>
      <c r="W1077" t="n">
        <v>20.79</v>
      </c>
      <c r="X1077" t="n">
        <v>2.41</v>
      </c>
      <c r="Y1077" t="n">
        <v>1</v>
      </c>
      <c r="Z1077" t="n">
        <v>10</v>
      </c>
    </row>
    <row r="1078">
      <c r="A1078" t="n">
        <v>24</v>
      </c>
      <c r="B1078" t="n">
        <v>105</v>
      </c>
      <c r="C1078" t="inlineStr">
        <is>
          <t xml:space="preserve">CONCLUIDO	</t>
        </is>
      </c>
      <c r="D1078" t="n">
        <v>1.6466</v>
      </c>
      <c r="E1078" t="n">
        <v>60.73</v>
      </c>
      <c r="F1078" t="n">
        <v>54.88</v>
      </c>
      <c r="G1078" t="n">
        <v>40.65</v>
      </c>
      <c r="H1078" t="n">
        <v>0.58</v>
      </c>
      <c r="I1078" t="n">
        <v>81</v>
      </c>
      <c r="J1078" t="n">
        <v>213.61</v>
      </c>
      <c r="K1078" t="n">
        <v>55.27</v>
      </c>
      <c r="L1078" t="n">
        <v>7</v>
      </c>
      <c r="M1078" t="n">
        <v>79</v>
      </c>
      <c r="N1078" t="n">
        <v>46.34</v>
      </c>
      <c r="O1078" t="n">
        <v>26579.47</v>
      </c>
      <c r="P1078" t="n">
        <v>782.0599999999999</v>
      </c>
      <c r="Q1078" t="n">
        <v>1367.53</v>
      </c>
      <c r="R1078" t="n">
        <v>181.34</v>
      </c>
      <c r="S1078" t="n">
        <v>104.26</v>
      </c>
      <c r="T1078" t="n">
        <v>37321.17</v>
      </c>
      <c r="U1078" t="n">
        <v>0.57</v>
      </c>
      <c r="V1078" t="n">
        <v>0.87</v>
      </c>
      <c r="W1078" t="n">
        <v>20.77</v>
      </c>
      <c r="X1078" t="n">
        <v>2.3</v>
      </c>
      <c r="Y1078" t="n">
        <v>1</v>
      </c>
      <c r="Z1078" t="n">
        <v>10</v>
      </c>
    </row>
    <row r="1079">
      <c r="A1079" t="n">
        <v>25</v>
      </c>
      <c r="B1079" t="n">
        <v>105</v>
      </c>
      <c r="C1079" t="inlineStr">
        <is>
          <t xml:space="preserve">CONCLUIDO	</t>
        </is>
      </c>
      <c r="D1079" t="n">
        <v>1.653</v>
      </c>
      <c r="E1079" t="n">
        <v>60.5</v>
      </c>
      <c r="F1079" t="n">
        <v>54.77</v>
      </c>
      <c r="G1079" t="n">
        <v>42.13</v>
      </c>
      <c r="H1079" t="n">
        <v>0.6</v>
      </c>
      <c r="I1079" t="n">
        <v>78</v>
      </c>
      <c r="J1079" t="n">
        <v>214.02</v>
      </c>
      <c r="K1079" t="n">
        <v>55.27</v>
      </c>
      <c r="L1079" t="n">
        <v>7.25</v>
      </c>
      <c r="M1079" t="n">
        <v>76</v>
      </c>
      <c r="N1079" t="n">
        <v>46.49</v>
      </c>
      <c r="O1079" t="n">
        <v>26629.54</v>
      </c>
      <c r="P1079" t="n">
        <v>779.83</v>
      </c>
      <c r="Q1079" t="n">
        <v>1367.48</v>
      </c>
      <c r="R1079" t="n">
        <v>177.59</v>
      </c>
      <c r="S1079" t="n">
        <v>104.26</v>
      </c>
      <c r="T1079" t="n">
        <v>35460.71</v>
      </c>
      <c r="U1079" t="n">
        <v>0.59</v>
      </c>
      <c r="V1079" t="n">
        <v>0.88</v>
      </c>
      <c r="W1079" t="n">
        <v>20.77</v>
      </c>
      <c r="X1079" t="n">
        <v>2.19</v>
      </c>
      <c r="Y1079" t="n">
        <v>1</v>
      </c>
      <c r="Z1079" t="n">
        <v>10</v>
      </c>
    </row>
    <row r="1080">
      <c r="A1080" t="n">
        <v>26</v>
      </c>
      <c r="B1080" t="n">
        <v>105</v>
      </c>
      <c r="C1080" t="inlineStr">
        <is>
          <t xml:space="preserve">CONCLUIDO	</t>
        </is>
      </c>
      <c r="D1080" t="n">
        <v>1.6568</v>
      </c>
      <c r="E1080" t="n">
        <v>60.36</v>
      </c>
      <c r="F1080" t="n">
        <v>54.71</v>
      </c>
      <c r="G1080" t="n">
        <v>43.19</v>
      </c>
      <c r="H1080" t="n">
        <v>0.62</v>
      </c>
      <c r="I1080" t="n">
        <v>76</v>
      </c>
      <c r="J1080" t="n">
        <v>214.42</v>
      </c>
      <c r="K1080" t="n">
        <v>55.27</v>
      </c>
      <c r="L1080" t="n">
        <v>7.5</v>
      </c>
      <c r="M1080" t="n">
        <v>74</v>
      </c>
      <c r="N1080" t="n">
        <v>46.65</v>
      </c>
      <c r="O1080" t="n">
        <v>26679.66</v>
      </c>
      <c r="P1080" t="n">
        <v>778.12</v>
      </c>
      <c r="Q1080" t="n">
        <v>1367.45</v>
      </c>
      <c r="R1080" t="n">
        <v>175.66</v>
      </c>
      <c r="S1080" t="n">
        <v>104.26</v>
      </c>
      <c r="T1080" t="n">
        <v>34507.82</v>
      </c>
      <c r="U1080" t="n">
        <v>0.59</v>
      </c>
      <c r="V1080" t="n">
        <v>0.88</v>
      </c>
      <c r="W1080" t="n">
        <v>20.77</v>
      </c>
      <c r="X1080" t="n">
        <v>2.13</v>
      </c>
      <c r="Y1080" t="n">
        <v>1</v>
      </c>
      <c r="Z1080" t="n">
        <v>10</v>
      </c>
    </row>
    <row r="1081">
      <c r="A1081" t="n">
        <v>27</v>
      </c>
      <c r="B1081" t="n">
        <v>105</v>
      </c>
      <c r="C1081" t="inlineStr">
        <is>
          <t xml:space="preserve">CONCLUIDO	</t>
        </is>
      </c>
      <c r="D1081" t="n">
        <v>1.6621</v>
      </c>
      <c r="E1081" t="n">
        <v>60.16</v>
      </c>
      <c r="F1081" t="n">
        <v>54.64</v>
      </c>
      <c r="G1081" t="n">
        <v>44.91</v>
      </c>
      <c r="H1081" t="n">
        <v>0.64</v>
      </c>
      <c r="I1081" t="n">
        <v>73</v>
      </c>
      <c r="J1081" t="n">
        <v>214.83</v>
      </c>
      <c r="K1081" t="n">
        <v>55.27</v>
      </c>
      <c r="L1081" t="n">
        <v>7.75</v>
      </c>
      <c r="M1081" t="n">
        <v>71</v>
      </c>
      <c r="N1081" t="n">
        <v>46.81</v>
      </c>
      <c r="O1081" t="n">
        <v>26729.83</v>
      </c>
      <c r="P1081" t="n">
        <v>776.62</v>
      </c>
      <c r="Q1081" t="n">
        <v>1367.53</v>
      </c>
      <c r="R1081" t="n">
        <v>173.23</v>
      </c>
      <c r="S1081" t="n">
        <v>104.26</v>
      </c>
      <c r="T1081" t="n">
        <v>33308.17</v>
      </c>
      <c r="U1081" t="n">
        <v>0.6</v>
      </c>
      <c r="V1081" t="n">
        <v>0.88</v>
      </c>
      <c r="W1081" t="n">
        <v>20.77</v>
      </c>
      <c r="X1081" t="n">
        <v>2.06</v>
      </c>
      <c r="Y1081" t="n">
        <v>1</v>
      </c>
      <c r="Z1081" t="n">
        <v>10</v>
      </c>
    </row>
    <row r="1082">
      <c r="A1082" t="n">
        <v>28</v>
      </c>
      <c r="B1082" t="n">
        <v>105</v>
      </c>
      <c r="C1082" t="inlineStr">
        <is>
          <t xml:space="preserve">CONCLUIDO	</t>
        </is>
      </c>
      <c r="D1082" t="n">
        <v>1.666</v>
      </c>
      <c r="E1082" t="n">
        <v>60.03</v>
      </c>
      <c r="F1082" t="n">
        <v>54.58</v>
      </c>
      <c r="G1082" t="n">
        <v>46.13</v>
      </c>
      <c r="H1082" t="n">
        <v>0.66</v>
      </c>
      <c r="I1082" t="n">
        <v>71</v>
      </c>
      <c r="J1082" t="n">
        <v>215.24</v>
      </c>
      <c r="K1082" t="n">
        <v>55.27</v>
      </c>
      <c r="L1082" t="n">
        <v>8</v>
      </c>
      <c r="M1082" t="n">
        <v>69</v>
      </c>
      <c r="N1082" t="n">
        <v>46.97</v>
      </c>
      <c r="O1082" t="n">
        <v>26780.06</v>
      </c>
      <c r="P1082" t="n">
        <v>774.96</v>
      </c>
      <c r="Q1082" t="n">
        <v>1367.47</v>
      </c>
      <c r="R1082" t="n">
        <v>171.48</v>
      </c>
      <c r="S1082" t="n">
        <v>104.26</v>
      </c>
      <c r="T1082" t="n">
        <v>32440.3</v>
      </c>
      <c r="U1082" t="n">
        <v>0.61</v>
      </c>
      <c r="V1082" t="n">
        <v>0.88</v>
      </c>
      <c r="W1082" t="n">
        <v>20.76</v>
      </c>
      <c r="X1082" t="n">
        <v>2</v>
      </c>
      <c r="Y1082" t="n">
        <v>1</v>
      </c>
      <c r="Z1082" t="n">
        <v>10</v>
      </c>
    </row>
    <row r="1083">
      <c r="A1083" t="n">
        <v>29</v>
      </c>
      <c r="B1083" t="n">
        <v>105</v>
      </c>
      <c r="C1083" t="inlineStr">
        <is>
          <t xml:space="preserve">CONCLUIDO	</t>
        </is>
      </c>
      <c r="D1083" t="n">
        <v>1.6689</v>
      </c>
      <c r="E1083" t="n">
        <v>59.92</v>
      </c>
      <c r="F1083" t="n">
        <v>54.56</v>
      </c>
      <c r="G1083" t="n">
        <v>47.44</v>
      </c>
      <c r="H1083" t="n">
        <v>0.68</v>
      </c>
      <c r="I1083" t="n">
        <v>69</v>
      </c>
      <c r="J1083" t="n">
        <v>215.65</v>
      </c>
      <c r="K1083" t="n">
        <v>55.27</v>
      </c>
      <c r="L1083" t="n">
        <v>8.25</v>
      </c>
      <c r="M1083" t="n">
        <v>67</v>
      </c>
      <c r="N1083" t="n">
        <v>47.12</v>
      </c>
      <c r="O1083" t="n">
        <v>26830.34</v>
      </c>
      <c r="P1083" t="n">
        <v>773.8</v>
      </c>
      <c r="Q1083" t="n">
        <v>1367.57</v>
      </c>
      <c r="R1083" t="n">
        <v>170.98</v>
      </c>
      <c r="S1083" t="n">
        <v>104.26</v>
      </c>
      <c r="T1083" t="n">
        <v>32200.14</v>
      </c>
      <c r="U1083" t="n">
        <v>0.61</v>
      </c>
      <c r="V1083" t="n">
        <v>0.88</v>
      </c>
      <c r="W1083" t="n">
        <v>20.75</v>
      </c>
      <c r="X1083" t="n">
        <v>1.97</v>
      </c>
      <c r="Y1083" t="n">
        <v>1</v>
      </c>
      <c r="Z1083" t="n">
        <v>10</v>
      </c>
    </row>
    <row r="1084">
      <c r="A1084" t="n">
        <v>30</v>
      </c>
      <c r="B1084" t="n">
        <v>105</v>
      </c>
      <c r="C1084" t="inlineStr">
        <is>
          <t xml:space="preserve">CONCLUIDO	</t>
        </is>
      </c>
      <c r="D1084" t="n">
        <v>1.6749</v>
      </c>
      <c r="E1084" t="n">
        <v>59.71</v>
      </c>
      <c r="F1084" t="n">
        <v>54.46</v>
      </c>
      <c r="G1084" t="n">
        <v>49.51</v>
      </c>
      <c r="H1084" t="n">
        <v>0.7</v>
      </c>
      <c r="I1084" t="n">
        <v>66</v>
      </c>
      <c r="J1084" t="n">
        <v>216.05</v>
      </c>
      <c r="K1084" t="n">
        <v>55.27</v>
      </c>
      <c r="L1084" t="n">
        <v>8.5</v>
      </c>
      <c r="M1084" t="n">
        <v>64</v>
      </c>
      <c r="N1084" t="n">
        <v>47.28</v>
      </c>
      <c r="O1084" t="n">
        <v>26880.68</v>
      </c>
      <c r="P1084" t="n">
        <v>771.6</v>
      </c>
      <c r="Q1084" t="n">
        <v>1367.4</v>
      </c>
      <c r="R1084" t="n">
        <v>167.81</v>
      </c>
      <c r="S1084" t="n">
        <v>104.26</v>
      </c>
      <c r="T1084" t="n">
        <v>30629.3</v>
      </c>
      <c r="U1084" t="n">
        <v>0.62</v>
      </c>
      <c r="V1084" t="n">
        <v>0.88</v>
      </c>
      <c r="W1084" t="n">
        <v>20.75</v>
      </c>
      <c r="X1084" t="n">
        <v>1.88</v>
      </c>
      <c r="Y1084" t="n">
        <v>1</v>
      </c>
      <c r="Z1084" t="n">
        <v>10</v>
      </c>
    </row>
    <row r="1085">
      <c r="A1085" t="n">
        <v>31</v>
      </c>
      <c r="B1085" t="n">
        <v>105</v>
      </c>
      <c r="C1085" t="inlineStr">
        <is>
          <t xml:space="preserve">CONCLUIDO	</t>
        </is>
      </c>
      <c r="D1085" t="n">
        <v>1.6796</v>
      </c>
      <c r="E1085" t="n">
        <v>59.54</v>
      </c>
      <c r="F1085" t="n">
        <v>54.38</v>
      </c>
      <c r="G1085" t="n">
        <v>50.98</v>
      </c>
      <c r="H1085" t="n">
        <v>0.72</v>
      </c>
      <c r="I1085" t="n">
        <v>64</v>
      </c>
      <c r="J1085" t="n">
        <v>216.46</v>
      </c>
      <c r="K1085" t="n">
        <v>55.27</v>
      </c>
      <c r="L1085" t="n">
        <v>8.75</v>
      </c>
      <c r="M1085" t="n">
        <v>62</v>
      </c>
      <c r="N1085" t="n">
        <v>47.44</v>
      </c>
      <c r="O1085" t="n">
        <v>26931.07</v>
      </c>
      <c r="P1085" t="n">
        <v>769.8</v>
      </c>
      <c r="Q1085" t="n">
        <v>1367.3</v>
      </c>
      <c r="R1085" t="n">
        <v>164.72</v>
      </c>
      <c r="S1085" t="n">
        <v>104.26</v>
      </c>
      <c r="T1085" t="n">
        <v>29096.12</v>
      </c>
      <c r="U1085" t="n">
        <v>0.63</v>
      </c>
      <c r="V1085" t="n">
        <v>0.88</v>
      </c>
      <c r="W1085" t="n">
        <v>20.75</v>
      </c>
      <c r="X1085" t="n">
        <v>1.8</v>
      </c>
      <c r="Y1085" t="n">
        <v>1</v>
      </c>
      <c r="Z1085" t="n">
        <v>10</v>
      </c>
    </row>
    <row r="1086">
      <c r="A1086" t="n">
        <v>32</v>
      </c>
      <c r="B1086" t="n">
        <v>105</v>
      </c>
      <c r="C1086" t="inlineStr">
        <is>
          <t xml:space="preserve">CONCLUIDO	</t>
        </is>
      </c>
      <c r="D1086" t="n">
        <v>1.6812</v>
      </c>
      <c r="E1086" t="n">
        <v>59.48</v>
      </c>
      <c r="F1086" t="n">
        <v>54.36</v>
      </c>
      <c r="G1086" t="n">
        <v>51.77</v>
      </c>
      <c r="H1086" t="n">
        <v>0.74</v>
      </c>
      <c r="I1086" t="n">
        <v>63</v>
      </c>
      <c r="J1086" t="n">
        <v>216.87</v>
      </c>
      <c r="K1086" t="n">
        <v>55.27</v>
      </c>
      <c r="L1086" t="n">
        <v>9</v>
      </c>
      <c r="M1086" t="n">
        <v>61</v>
      </c>
      <c r="N1086" t="n">
        <v>47.6</v>
      </c>
      <c r="O1086" t="n">
        <v>26981.51</v>
      </c>
      <c r="P1086" t="n">
        <v>768.54</v>
      </c>
      <c r="Q1086" t="n">
        <v>1367.33</v>
      </c>
      <c r="R1086" t="n">
        <v>164.5</v>
      </c>
      <c r="S1086" t="n">
        <v>104.26</v>
      </c>
      <c r="T1086" t="n">
        <v>28992.94</v>
      </c>
      <c r="U1086" t="n">
        <v>0.63</v>
      </c>
      <c r="V1086" t="n">
        <v>0.88</v>
      </c>
      <c r="W1086" t="n">
        <v>20.74</v>
      </c>
      <c r="X1086" t="n">
        <v>1.78</v>
      </c>
      <c r="Y1086" t="n">
        <v>1</v>
      </c>
      <c r="Z1086" t="n">
        <v>10</v>
      </c>
    </row>
    <row r="1087">
      <c r="A1087" t="n">
        <v>33</v>
      </c>
      <c r="B1087" t="n">
        <v>105</v>
      </c>
      <c r="C1087" t="inlineStr">
        <is>
          <t xml:space="preserve">CONCLUIDO	</t>
        </is>
      </c>
      <c r="D1087" t="n">
        <v>1.6863</v>
      </c>
      <c r="E1087" t="n">
        <v>59.3</v>
      </c>
      <c r="F1087" t="n">
        <v>54.26</v>
      </c>
      <c r="G1087" t="n">
        <v>53.37</v>
      </c>
      <c r="H1087" t="n">
        <v>0.76</v>
      </c>
      <c r="I1087" t="n">
        <v>61</v>
      </c>
      <c r="J1087" t="n">
        <v>217.28</v>
      </c>
      <c r="K1087" t="n">
        <v>55.27</v>
      </c>
      <c r="L1087" t="n">
        <v>9.25</v>
      </c>
      <c r="M1087" t="n">
        <v>59</v>
      </c>
      <c r="N1087" t="n">
        <v>47.76</v>
      </c>
      <c r="O1087" t="n">
        <v>27032.02</v>
      </c>
      <c r="P1087" t="n">
        <v>766.21</v>
      </c>
      <c r="Q1087" t="n">
        <v>1367.29</v>
      </c>
      <c r="R1087" t="n">
        <v>161.61</v>
      </c>
      <c r="S1087" t="n">
        <v>104.26</v>
      </c>
      <c r="T1087" t="n">
        <v>27557.6</v>
      </c>
      <c r="U1087" t="n">
        <v>0.65</v>
      </c>
      <c r="V1087" t="n">
        <v>0.88</v>
      </c>
      <c r="W1087" t="n">
        <v>20.73</v>
      </c>
      <c r="X1087" t="n">
        <v>1.68</v>
      </c>
      <c r="Y1087" t="n">
        <v>1</v>
      </c>
      <c r="Z1087" t="n">
        <v>10</v>
      </c>
    </row>
    <row r="1088">
      <c r="A1088" t="n">
        <v>34</v>
      </c>
      <c r="B1088" t="n">
        <v>105</v>
      </c>
      <c r="C1088" t="inlineStr">
        <is>
          <t xml:space="preserve">CONCLUIDO	</t>
        </is>
      </c>
      <c r="D1088" t="n">
        <v>1.6897</v>
      </c>
      <c r="E1088" t="n">
        <v>59.18</v>
      </c>
      <c r="F1088" t="n">
        <v>54.22</v>
      </c>
      <c r="G1088" t="n">
        <v>55.14</v>
      </c>
      <c r="H1088" t="n">
        <v>0.78</v>
      </c>
      <c r="I1088" t="n">
        <v>59</v>
      </c>
      <c r="J1088" t="n">
        <v>217.69</v>
      </c>
      <c r="K1088" t="n">
        <v>55.27</v>
      </c>
      <c r="L1088" t="n">
        <v>9.5</v>
      </c>
      <c r="M1088" t="n">
        <v>57</v>
      </c>
      <c r="N1088" t="n">
        <v>47.92</v>
      </c>
      <c r="O1088" t="n">
        <v>27082.57</v>
      </c>
      <c r="P1088" t="n">
        <v>765.12</v>
      </c>
      <c r="Q1088" t="n">
        <v>1367.37</v>
      </c>
      <c r="R1088" t="n">
        <v>160.03</v>
      </c>
      <c r="S1088" t="n">
        <v>104.26</v>
      </c>
      <c r="T1088" t="n">
        <v>26774.48</v>
      </c>
      <c r="U1088" t="n">
        <v>0.65</v>
      </c>
      <c r="V1088" t="n">
        <v>0.88</v>
      </c>
      <c r="W1088" t="n">
        <v>20.74</v>
      </c>
      <c r="X1088" t="n">
        <v>1.64</v>
      </c>
      <c r="Y1088" t="n">
        <v>1</v>
      </c>
      <c r="Z1088" t="n">
        <v>10</v>
      </c>
    </row>
    <row r="1089">
      <c r="A1089" t="n">
        <v>35</v>
      </c>
      <c r="B1089" t="n">
        <v>105</v>
      </c>
      <c r="C1089" t="inlineStr">
        <is>
          <t xml:space="preserve">CONCLUIDO	</t>
        </is>
      </c>
      <c r="D1089" t="n">
        <v>1.6923</v>
      </c>
      <c r="E1089" t="n">
        <v>59.09</v>
      </c>
      <c r="F1089" t="n">
        <v>54.17</v>
      </c>
      <c r="G1089" t="n">
        <v>56.04</v>
      </c>
      <c r="H1089" t="n">
        <v>0.79</v>
      </c>
      <c r="I1089" t="n">
        <v>58</v>
      </c>
      <c r="J1089" t="n">
        <v>218.1</v>
      </c>
      <c r="K1089" t="n">
        <v>55.27</v>
      </c>
      <c r="L1089" t="n">
        <v>9.75</v>
      </c>
      <c r="M1089" t="n">
        <v>56</v>
      </c>
      <c r="N1089" t="n">
        <v>48.08</v>
      </c>
      <c r="O1089" t="n">
        <v>27133.18</v>
      </c>
      <c r="P1089" t="n">
        <v>763.6799999999999</v>
      </c>
      <c r="Q1089" t="n">
        <v>1367.41</v>
      </c>
      <c r="R1089" t="n">
        <v>158.47</v>
      </c>
      <c r="S1089" t="n">
        <v>104.26</v>
      </c>
      <c r="T1089" t="n">
        <v>25999.96</v>
      </c>
      <c r="U1089" t="n">
        <v>0.66</v>
      </c>
      <c r="V1089" t="n">
        <v>0.88</v>
      </c>
      <c r="W1089" t="n">
        <v>20.74</v>
      </c>
      <c r="X1089" t="n">
        <v>1.6</v>
      </c>
      <c r="Y1089" t="n">
        <v>1</v>
      </c>
      <c r="Z1089" t="n">
        <v>10</v>
      </c>
    </row>
    <row r="1090">
      <c r="A1090" t="n">
        <v>36</v>
      </c>
      <c r="B1090" t="n">
        <v>105</v>
      </c>
      <c r="C1090" t="inlineStr">
        <is>
          <t xml:space="preserve">CONCLUIDO	</t>
        </is>
      </c>
      <c r="D1090" t="n">
        <v>1.695</v>
      </c>
      <c r="E1090" t="n">
        <v>59</v>
      </c>
      <c r="F1090" t="n">
        <v>54.16</v>
      </c>
      <c r="G1090" t="n">
        <v>58.03</v>
      </c>
      <c r="H1090" t="n">
        <v>0.8100000000000001</v>
      </c>
      <c r="I1090" t="n">
        <v>56</v>
      </c>
      <c r="J1090" t="n">
        <v>218.51</v>
      </c>
      <c r="K1090" t="n">
        <v>55.27</v>
      </c>
      <c r="L1090" t="n">
        <v>10</v>
      </c>
      <c r="M1090" t="n">
        <v>54</v>
      </c>
      <c r="N1090" t="n">
        <v>48.24</v>
      </c>
      <c r="O1090" t="n">
        <v>27183.85</v>
      </c>
      <c r="P1090" t="n">
        <v>762.77</v>
      </c>
      <c r="Q1090" t="n">
        <v>1367.25</v>
      </c>
      <c r="R1090" t="n">
        <v>157.81</v>
      </c>
      <c r="S1090" t="n">
        <v>104.26</v>
      </c>
      <c r="T1090" t="n">
        <v>25680.26</v>
      </c>
      <c r="U1090" t="n">
        <v>0.66</v>
      </c>
      <c r="V1090" t="n">
        <v>0.88</v>
      </c>
      <c r="W1090" t="n">
        <v>20.74</v>
      </c>
      <c r="X1090" t="n">
        <v>1.58</v>
      </c>
      <c r="Y1090" t="n">
        <v>1</v>
      </c>
      <c r="Z1090" t="n">
        <v>10</v>
      </c>
    </row>
    <row r="1091">
      <c r="A1091" t="n">
        <v>37</v>
      </c>
      <c r="B1091" t="n">
        <v>105</v>
      </c>
      <c r="C1091" t="inlineStr">
        <is>
          <t xml:space="preserve">CONCLUIDO	</t>
        </is>
      </c>
      <c r="D1091" t="n">
        <v>1.6975</v>
      </c>
      <c r="E1091" t="n">
        <v>58.91</v>
      </c>
      <c r="F1091" t="n">
        <v>54.12</v>
      </c>
      <c r="G1091" t="n">
        <v>59.04</v>
      </c>
      <c r="H1091" t="n">
        <v>0.83</v>
      </c>
      <c r="I1091" t="n">
        <v>55</v>
      </c>
      <c r="J1091" t="n">
        <v>218.92</v>
      </c>
      <c r="K1091" t="n">
        <v>55.27</v>
      </c>
      <c r="L1091" t="n">
        <v>10.25</v>
      </c>
      <c r="M1091" t="n">
        <v>53</v>
      </c>
      <c r="N1091" t="n">
        <v>48.4</v>
      </c>
      <c r="O1091" t="n">
        <v>27234.57</v>
      </c>
      <c r="P1091" t="n">
        <v>760.98</v>
      </c>
      <c r="Q1091" t="n">
        <v>1367.34</v>
      </c>
      <c r="R1091" t="n">
        <v>156.88</v>
      </c>
      <c r="S1091" t="n">
        <v>104.26</v>
      </c>
      <c r="T1091" t="n">
        <v>25219.64</v>
      </c>
      <c r="U1091" t="n">
        <v>0.66</v>
      </c>
      <c r="V1091" t="n">
        <v>0.89</v>
      </c>
      <c r="W1091" t="n">
        <v>20.72</v>
      </c>
      <c r="X1091" t="n">
        <v>1.54</v>
      </c>
      <c r="Y1091" t="n">
        <v>1</v>
      </c>
      <c r="Z1091" t="n">
        <v>10</v>
      </c>
    </row>
    <row r="1092">
      <c r="A1092" t="n">
        <v>38</v>
      </c>
      <c r="B1092" t="n">
        <v>105</v>
      </c>
      <c r="C1092" t="inlineStr">
        <is>
          <t xml:space="preserve">CONCLUIDO	</t>
        </is>
      </c>
      <c r="D1092" t="n">
        <v>1.7011</v>
      </c>
      <c r="E1092" t="n">
        <v>58.79</v>
      </c>
      <c r="F1092" t="n">
        <v>54.07</v>
      </c>
      <c r="G1092" t="n">
        <v>61.21</v>
      </c>
      <c r="H1092" t="n">
        <v>0.85</v>
      </c>
      <c r="I1092" t="n">
        <v>53</v>
      </c>
      <c r="J1092" t="n">
        <v>219.33</v>
      </c>
      <c r="K1092" t="n">
        <v>55.27</v>
      </c>
      <c r="L1092" t="n">
        <v>10.5</v>
      </c>
      <c r="M1092" t="n">
        <v>51</v>
      </c>
      <c r="N1092" t="n">
        <v>48.56</v>
      </c>
      <c r="O1092" t="n">
        <v>27285.35</v>
      </c>
      <c r="P1092" t="n">
        <v>759.55</v>
      </c>
      <c r="Q1092" t="n">
        <v>1367.39</v>
      </c>
      <c r="R1092" t="n">
        <v>155.17</v>
      </c>
      <c r="S1092" t="n">
        <v>104.26</v>
      </c>
      <c r="T1092" t="n">
        <v>24378.25</v>
      </c>
      <c r="U1092" t="n">
        <v>0.67</v>
      </c>
      <c r="V1092" t="n">
        <v>0.89</v>
      </c>
      <c r="W1092" t="n">
        <v>20.73</v>
      </c>
      <c r="X1092" t="n">
        <v>1.49</v>
      </c>
      <c r="Y1092" t="n">
        <v>1</v>
      </c>
      <c r="Z1092" t="n">
        <v>10</v>
      </c>
    </row>
    <row r="1093">
      <c r="A1093" t="n">
        <v>39</v>
      </c>
      <c r="B1093" t="n">
        <v>105</v>
      </c>
      <c r="C1093" t="inlineStr">
        <is>
          <t xml:space="preserve">CONCLUIDO	</t>
        </is>
      </c>
      <c r="D1093" t="n">
        <v>1.7028</v>
      </c>
      <c r="E1093" t="n">
        <v>58.73</v>
      </c>
      <c r="F1093" t="n">
        <v>54.05</v>
      </c>
      <c r="G1093" t="n">
        <v>62.37</v>
      </c>
      <c r="H1093" t="n">
        <v>0.87</v>
      </c>
      <c r="I1093" t="n">
        <v>52</v>
      </c>
      <c r="J1093" t="n">
        <v>219.75</v>
      </c>
      <c r="K1093" t="n">
        <v>55.27</v>
      </c>
      <c r="L1093" t="n">
        <v>10.75</v>
      </c>
      <c r="M1093" t="n">
        <v>50</v>
      </c>
      <c r="N1093" t="n">
        <v>48.72</v>
      </c>
      <c r="O1093" t="n">
        <v>27336.19</v>
      </c>
      <c r="P1093" t="n">
        <v>758.89</v>
      </c>
      <c r="Q1093" t="n">
        <v>1367.28</v>
      </c>
      <c r="R1093" t="n">
        <v>154.25</v>
      </c>
      <c r="S1093" t="n">
        <v>104.26</v>
      </c>
      <c r="T1093" t="n">
        <v>23920.2</v>
      </c>
      <c r="U1093" t="n">
        <v>0.68</v>
      </c>
      <c r="V1093" t="n">
        <v>0.89</v>
      </c>
      <c r="W1093" t="n">
        <v>20.73</v>
      </c>
      <c r="X1093" t="n">
        <v>1.47</v>
      </c>
      <c r="Y1093" t="n">
        <v>1</v>
      </c>
      <c r="Z1093" t="n">
        <v>10</v>
      </c>
    </row>
    <row r="1094">
      <c r="A1094" t="n">
        <v>40</v>
      </c>
      <c r="B1094" t="n">
        <v>105</v>
      </c>
      <c r="C1094" t="inlineStr">
        <is>
          <t xml:space="preserve">CONCLUIDO	</t>
        </is>
      </c>
      <c r="D1094" t="n">
        <v>1.7048</v>
      </c>
      <c r="E1094" t="n">
        <v>58.66</v>
      </c>
      <c r="F1094" t="n">
        <v>54.02</v>
      </c>
      <c r="G1094" t="n">
        <v>63.56</v>
      </c>
      <c r="H1094" t="n">
        <v>0.89</v>
      </c>
      <c r="I1094" t="n">
        <v>51</v>
      </c>
      <c r="J1094" t="n">
        <v>220.16</v>
      </c>
      <c r="K1094" t="n">
        <v>55.27</v>
      </c>
      <c r="L1094" t="n">
        <v>11</v>
      </c>
      <c r="M1094" t="n">
        <v>49</v>
      </c>
      <c r="N1094" t="n">
        <v>48.89</v>
      </c>
      <c r="O1094" t="n">
        <v>27387.08</v>
      </c>
      <c r="P1094" t="n">
        <v>757.5700000000001</v>
      </c>
      <c r="Q1094" t="n">
        <v>1367.38</v>
      </c>
      <c r="R1094" t="n">
        <v>153.73</v>
      </c>
      <c r="S1094" t="n">
        <v>104.26</v>
      </c>
      <c r="T1094" t="n">
        <v>23664.57</v>
      </c>
      <c r="U1094" t="n">
        <v>0.68</v>
      </c>
      <c r="V1094" t="n">
        <v>0.89</v>
      </c>
      <c r="W1094" t="n">
        <v>20.72</v>
      </c>
      <c r="X1094" t="n">
        <v>1.44</v>
      </c>
      <c r="Y1094" t="n">
        <v>1</v>
      </c>
      <c r="Z1094" t="n">
        <v>10</v>
      </c>
    </row>
    <row r="1095">
      <c r="A1095" t="n">
        <v>41</v>
      </c>
      <c r="B1095" t="n">
        <v>105</v>
      </c>
      <c r="C1095" t="inlineStr">
        <is>
          <t xml:space="preserve">CONCLUIDO	</t>
        </is>
      </c>
      <c r="D1095" t="n">
        <v>1.7064</v>
      </c>
      <c r="E1095" t="n">
        <v>58.6</v>
      </c>
      <c r="F1095" t="n">
        <v>54.01</v>
      </c>
      <c r="G1095" t="n">
        <v>64.81</v>
      </c>
      <c r="H1095" t="n">
        <v>0.91</v>
      </c>
      <c r="I1095" t="n">
        <v>50</v>
      </c>
      <c r="J1095" t="n">
        <v>220.57</v>
      </c>
      <c r="K1095" t="n">
        <v>55.27</v>
      </c>
      <c r="L1095" t="n">
        <v>11.25</v>
      </c>
      <c r="M1095" t="n">
        <v>48</v>
      </c>
      <c r="N1095" t="n">
        <v>49.05</v>
      </c>
      <c r="O1095" t="n">
        <v>27438.03</v>
      </c>
      <c r="P1095" t="n">
        <v>756.58</v>
      </c>
      <c r="Q1095" t="n">
        <v>1367.35</v>
      </c>
      <c r="R1095" t="n">
        <v>152.96</v>
      </c>
      <c r="S1095" t="n">
        <v>104.26</v>
      </c>
      <c r="T1095" t="n">
        <v>23287.38</v>
      </c>
      <c r="U1095" t="n">
        <v>0.68</v>
      </c>
      <c r="V1095" t="n">
        <v>0.89</v>
      </c>
      <c r="W1095" t="n">
        <v>20.73</v>
      </c>
      <c r="X1095" t="n">
        <v>1.43</v>
      </c>
      <c r="Y1095" t="n">
        <v>1</v>
      </c>
      <c r="Z1095" t="n">
        <v>10</v>
      </c>
    </row>
    <row r="1096">
      <c r="A1096" t="n">
        <v>42</v>
      </c>
      <c r="B1096" t="n">
        <v>105</v>
      </c>
      <c r="C1096" t="inlineStr">
        <is>
          <t xml:space="preserve">CONCLUIDO	</t>
        </is>
      </c>
      <c r="D1096" t="n">
        <v>1.7114</v>
      </c>
      <c r="E1096" t="n">
        <v>58.43</v>
      </c>
      <c r="F1096" t="n">
        <v>53.92</v>
      </c>
      <c r="G1096" t="n">
        <v>67.40000000000001</v>
      </c>
      <c r="H1096" t="n">
        <v>0.92</v>
      </c>
      <c r="I1096" t="n">
        <v>48</v>
      </c>
      <c r="J1096" t="n">
        <v>220.99</v>
      </c>
      <c r="K1096" t="n">
        <v>55.27</v>
      </c>
      <c r="L1096" t="n">
        <v>11.5</v>
      </c>
      <c r="M1096" t="n">
        <v>46</v>
      </c>
      <c r="N1096" t="n">
        <v>49.21</v>
      </c>
      <c r="O1096" t="n">
        <v>27489.03</v>
      </c>
      <c r="P1096" t="n">
        <v>754.37</v>
      </c>
      <c r="Q1096" t="n">
        <v>1367.27</v>
      </c>
      <c r="R1096" t="n">
        <v>150.18</v>
      </c>
      <c r="S1096" t="n">
        <v>104.26</v>
      </c>
      <c r="T1096" t="n">
        <v>21905.78</v>
      </c>
      <c r="U1096" t="n">
        <v>0.6899999999999999</v>
      </c>
      <c r="V1096" t="n">
        <v>0.89</v>
      </c>
      <c r="W1096" t="n">
        <v>20.72</v>
      </c>
      <c r="X1096" t="n">
        <v>1.34</v>
      </c>
      <c r="Y1096" t="n">
        <v>1</v>
      </c>
      <c r="Z1096" t="n">
        <v>10</v>
      </c>
    </row>
    <row r="1097">
      <c r="A1097" t="n">
        <v>43</v>
      </c>
      <c r="B1097" t="n">
        <v>105</v>
      </c>
      <c r="C1097" t="inlineStr">
        <is>
          <t xml:space="preserve">CONCLUIDO	</t>
        </is>
      </c>
      <c r="D1097" t="n">
        <v>1.7129</v>
      </c>
      <c r="E1097" t="n">
        <v>58.38</v>
      </c>
      <c r="F1097" t="n">
        <v>53.91</v>
      </c>
      <c r="G1097" t="n">
        <v>68.81999999999999</v>
      </c>
      <c r="H1097" t="n">
        <v>0.9399999999999999</v>
      </c>
      <c r="I1097" t="n">
        <v>47</v>
      </c>
      <c r="J1097" t="n">
        <v>221.4</v>
      </c>
      <c r="K1097" t="n">
        <v>55.27</v>
      </c>
      <c r="L1097" t="n">
        <v>11.75</v>
      </c>
      <c r="M1097" t="n">
        <v>45</v>
      </c>
      <c r="N1097" t="n">
        <v>49.38</v>
      </c>
      <c r="O1097" t="n">
        <v>27540.09</v>
      </c>
      <c r="P1097" t="n">
        <v>753.28</v>
      </c>
      <c r="Q1097" t="n">
        <v>1367.33</v>
      </c>
      <c r="R1097" t="n">
        <v>149.81</v>
      </c>
      <c r="S1097" t="n">
        <v>104.26</v>
      </c>
      <c r="T1097" t="n">
        <v>21725.39</v>
      </c>
      <c r="U1097" t="n">
        <v>0.7</v>
      </c>
      <c r="V1097" t="n">
        <v>0.89</v>
      </c>
      <c r="W1097" t="n">
        <v>20.72</v>
      </c>
      <c r="X1097" t="n">
        <v>1.33</v>
      </c>
      <c r="Y1097" t="n">
        <v>1</v>
      </c>
      <c r="Z1097" t="n">
        <v>10</v>
      </c>
    </row>
    <row r="1098">
      <c r="A1098" t="n">
        <v>44</v>
      </c>
      <c r="B1098" t="n">
        <v>105</v>
      </c>
      <c r="C1098" t="inlineStr">
        <is>
          <t xml:space="preserve">CONCLUIDO	</t>
        </is>
      </c>
      <c r="D1098" t="n">
        <v>1.715</v>
      </c>
      <c r="E1098" t="n">
        <v>58.31</v>
      </c>
      <c r="F1098" t="n">
        <v>53.88</v>
      </c>
      <c r="G1098" t="n">
        <v>70.28</v>
      </c>
      <c r="H1098" t="n">
        <v>0.96</v>
      </c>
      <c r="I1098" t="n">
        <v>46</v>
      </c>
      <c r="J1098" t="n">
        <v>221.81</v>
      </c>
      <c r="K1098" t="n">
        <v>55.27</v>
      </c>
      <c r="L1098" t="n">
        <v>12</v>
      </c>
      <c r="M1098" t="n">
        <v>44</v>
      </c>
      <c r="N1098" t="n">
        <v>49.54</v>
      </c>
      <c r="O1098" t="n">
        <v>27591.21</v>
      </c>
      <c r="P1098" t="n">
        <v>752.17</v>
      </c>
      <c r="Q1098" t="n">
        <v>1367.32</v>
      </c>
      <c r="R1098" t="n">
        <v>148.72</v>
      </c>
      <c r="S1098" t="n">
        <v>104.26</v>
      </c>
      <c r="T1098" t="n">
        <v>21188.7</v>
      </c>
      <c r="U1098" t="n">
        <v>0.7</v>
      </c>
      <c r="V1098" t="n">
        <v>0.89</v>
      </c>
      <c r="W1098" t="n">
        <v>20.72</v>
      </c>
      <c r="X1098" t="n">
        <v>1.3</v>
      </c>
      <c r="Y1098" t="n">
        <v>1</v>
      </c>
      <c r="Z1098" t="n">
        <v>10</v>
      </c>
    </row>
    <row r="1099">
      <c r="A1099" t="n">
        <v>45</v>
      </c>
      <c r="B1099" t="n">
        <v>105</v>
      </c>
      <c r="C1099" t="inlineStr">
        <is>
          <t xml:space="preserve">CONCLUIDO	</t>
        </is>
      </c>
      <c r="D1099" t="n">
        <v>1.7175</v>
      </c>
      <c r="E1099" t="n">
        <v>58.22</v>
      </c>
      <c r="F1099" t="n">
        <v>53.83</v>
      </c>
      <c r="G1099" t="n">
        <v>71.78</v>
      </c>
      <c r="H1099" t="n">
        <v>0.98</v>
      </c>
      <c r="I1099" t="n">
        <v>45</v>
      </c>
      <c r="J1099" t="n">
        <v>222.23</v>
      </c>
      <c r="K1099" t="n">
        <v>55.27</v>
      </c>
      <c r="L1099" t="n">
        <v>12.25</v>
      </c>
      <c r="M1099" t="n">
        <v>43</v>
      </c>
      <c r="N1099" t="n">
        <v>49.71</v>
      </c>
      <c r="O1099" t="n">
        <v>27642.51</v>
      </c>
      <c r="P1099" t="n">
        <v>750.9299999999999</v>
      </c>
      <c r="Q1099" t="n">
        <v>1367.25</v>
      </c>
      <c r="R1099" t="n">
        <v>147</v>
      </c>
      <c r="S1099" t="n">
        <v>104.26</v>
      </c>
      <c r="T1099" t="n">
        <v>20332.27</v>
      </c>
      <c r="U1099" t="n">
        <v>0.71</v>
      </c>
      <c r="V1099" t="n">
        <v>0.89</v>
      </c>
      <c r="W1099" t="n">
        <v>20.73</v>
      </c>
      <c r="X1099" t="n">
        <v>1.26</v>
      </c>
      <c r="Y1099" t="n">
        <v>1</v>
      </c>
      <c r="Z1099" t="n">
        <v>10</v>
      </c>
    </row>
    <row r="1100">
      <c r="A1100" t="n">
        <v>46</v>
      </c>
      <c r="B1100" t="n">
        <v>105</v>
      </c>
      <c r="C1100" t="inlineStr">
        <is>
          <t xml:space="preserve">CONCLUIDO	</t>
        </is>
      </c>
      <c r="D1100" t="n">
        <v>1.7199</v>
      </c>
      <c r="E1100" t="n">
        <v>58.14</v>
      </c>
      <c r="F1100" t="n">
        <v>53.8</v>
      </c>
      <c r="G1100" t="n">
        <v>73.36</v>
      </c>
      <c r="H1100" t="n">
        <v>1</v>
      </c>
      <c r="I1100" t="n">
        <v>44</v>
      </c>
      <c r="J1100" t="n">
        <v>222.65</v>
      </c>
      <c r="K1100" t="n">
        <v>55.27</v>
      </c>
      <c r="L1100" t="n">
        <v>12.5</v>
      </c>
      <c r="M1100" t="n">
        <v>42</v>
      </c>
      <c r="N1100" t="n">
        <v>49.87</v>
      </c>
      <c r="O1100" t="n">
        <v>27693.75</v>
      </c>
      <c r="P1100" t="n">
        <v>749</v>
      </c>
      <c r="Q1100" t="n">
        <v>1367.28</v>
      </c>
      <c r="R1100" t="n">
        <v>146.19</v>
      </c>
      <c r="S1100" t="n">
        <v>104.26</v>
      </c>
      <c r="T1100" t="n">
        <v>19930.7</v>
      </c>
      <c r="U1100" t="n">
        <v>0.71</v>
      </c>
      <c r="V1100" t="n">
        <v>0.89</v>
      </c>
      <c r="W1100" t="n">
        <v>20.71</v>
      </c>
      <c r="X1100" t="n">
        <v>1.22</v>
      </c>
      <c r="Y1100" t="n">
        <v>1</v>
      </c>
      <c r="Z1100" t="n">
        <v>10</v>
      </c>
    </row>
    <row r="1101">
      <c r="A1101" t="n">
        <v>47</v>
      </c>
      <c r="B1101" t="n">
        <v>105</v>
      </c>
      <c r="C1101" t="inlineStr">
        <is>
          <t xml:space="preserve">CONCLUIDO	</t>
        </is>
      </c>
      <c r="D1101" t="n">
        <v>1.7218</v>
      </c>
      <c r="E1101" t="n">
        <v>58.08</v>
      </c>
      <c r="F1101" t="n">
        <v>53.77</v>
      </c>
      <c r="G1101" t="n">
        <v>75.03</v>
      </c>
      <c r="H1101" t="n">
        <v>1.02</v>
      </c>
      <c r="I1101" t="n">
        <v>43</v>
      </c>
      <c r="J1101" t="n">
        <v>223.06</v>
      </c>
      <c r="K1101" t="n">
        <v>55.27</v>
      </c>
      <c r="L1101" t="n">
        <v>12.75</v>
      </c>
      <c r="M1101" t="n">
        <v>41</v>
      </c>
      <c r="N1101" t="n">
        <v>50.04</v>
      </c>
      <c r="O1101" t="n">
        <v>27745.04</v>
      </c>
      <c r="P1101" t="n">
        <v>748.13</v>
      </c>
      <c r="Q1101" t="n">
        <v>1367.42</v>
      </c>
      <c r="R1101" t="n">
        <v>145.29</v>
      </c>
      <c r="S1101" t="n">
        <v>104.26</v>
      </c>
      <c r="T1101" t="n">
        <v>19487.75</v>
      </c>
      <c r="U1101" t="n">
        <v>0.72</v>
      </c>
      <c r="V1101" t="n">
        <v>0.89</v>
      </c>
      <c r="W1101" t="n">
        <v>20.71</v>
      </c>
      <c r="X1101" t="n">
        <v>1.19</v>
      </c>
      <c r="Y1101" t="n">
        <v>1</v>
      </c>
      <c r="Z1101" t="n">
        <v>10</v>
      </c>
    </row>
    <row r="1102">
      <c r="A1102" t="n">
        <v>48</v>
      </c>
      <c r="B1102" t="n">
        <v>105</v>
      </c>
      <c r="C1102" t="inlineStr">
        <is>
          <t xml:space="preserve">CONCLUIDO	</t>
        </is>
      </c>
      <c r="D1102" t="n">
        <v>1.7215</v>
      </c>
      <c r="E1102" t="n">
        <v>58.09</v>
      </c>
      <c r="F1102" t="n">
        <v>53.78</v>
      </c>
      <c r="G1102" t="n">
        <v>75.04000000000001</v>
      </c>
      <c r="H1102" t="n">
        <v>1.03</v>
      </c>
      <c r="I1102" t="n">
        <v>43</v>
      </c>
      <c r="J1102" t="n">
        <v>223.48</v>
      </c>
      <c r="K1102" t="n">
        <v>55.27</v>
      </c>
      <c r="L1102" t="n">
        <v>13</v>
      </c>
      <c r="M1102" t="n">
        <v>41</v>
      </c>
      <c r="N1102" t="n">
        <v>50.21</v>
      </c>
      <c r="O1102" t="n">
        <v>27796.39</v>
      </c>
      <c r="P1102" t="n">
        <v>747.42</v>
      </c>
      <c r="Q1102" t="n">
        <v>1367.41</v>
      </c>
      <c r="R1102" t="n">
        <v>145.43</v>
      </c>
      <c r="S1102" t="n">
        <v>104.26</v>
      </c>
      <c r="T1102" t="n">
        <v>19556.24</v>
      </c>
      <c r="U1102" t="n">
        <v>0.72</v>
      </c>
      <c r="V1102" t="n">
        <v>0.89</v>
      </c>
      <c r="W1102" t="n">
        <v>20.72</v>
      </c>
      <c r="X1102" t="n">
        <v>1.2</v>
      </c>
      <c r="Y1102" t="n">
        <v>1</v>
      </c>
      <c r="Z1102" t="n">
        <v>10</v>
      </c>
    </row>
    <row r="1103">
      <c r="A1103" t="n">
        <v>49</v>
      </c>
      <c r="B1103" t="n">
        <v>105</v>
      </c>
      <c r="C1103" t="inlineStr">
        <is>
          <t xml:space="preserve">CONCLUIDO	</t>
        </is>
      </c>
      <c r="D1103" t="n">
        <v>1.7234</v>
      </c>
      <c r="E1103" t="n">
        <v>58.02</v>
      </c>
      <c r="F1103" t="n">
        <v>53.76</v>
      </c>
      <c r="G1103" t="n">
        <v>76.8</v>
      </c>
      <c r="H1103" t="n">
        <v>1.05</v>
      </c>
      <c r="I1103" t="n">
        <v>42</v>
      </c>
      <c r="J1103" t="n">
        <v>223.89</v>
      </c>
      <c r="K1103" t="n">
        <v>55.27</v>
      </c>
      <c r="L1103" t="n">
        <v>13.25</v>
      </c>
      <c r="M1103" t="n">
        <v>40</v>
      </c>
      <c r="N1103" t="n">
        <v>50.37</v>
      </c>
      <c r="O1103" t="n">
        <v>27847.8</v>
      </c>
      <c r="P1103" t="n">
        <v>746.8</v>
      </c>
      <c r="Q1103" t="n">
        <v>1367.23</v>
      </c>
      <c r="R1103" t="n">
        <v>144.8</v>
      </c>
      <c r="S1103" t="n">
        <v>104.26</v>
      </c>
      <c r="T1103" t="n">
        <v>19244.21</v>
      </c>
      <c r="U1103" t="n">
        <v>0.72</v>
      </c>
      <c r="V1103" t="n">
        <v>0.89</v>
      </c>
      <c r="W1103" t="n">
        <v>20.71</v>
      </c>
      <c r="X1103" t="n">
        <v>1.18</v>
      </c>
      <c r="Y1103" t="n">
        <v>1</v>
      </c>
      <c r="Z1103" t="n">
        <v>10</v>
      </c>
    </row>
    <row r="1104">
      <c r="A1104" t="n">
        <v>50</v>
      </c>
      <c r="B1104" t="n">
        <v>105</v>
      </c>
      <c r="C1104" t="inlineStr">
        <is>
          <t xml:space="preserve">CONCLUIDO	</t>
        </is>
      </c>
      <c r="D1104" t="n">
        <v>1.7262</v>
      </c>
      <c r="E1104" t="n">
        <v>57.93</v>
      </c>
      <c r="F1104" t="n">
        <v>53.7</v>
      </c>
      <c r="G1104" t="n">
        <v>78.59</v>
      </c>
      <c r="H1104" t="n">
        <v>1.07</v>
      </c>
      <c r="I1104" t="n">
        <v>41</v>
      </c>
      <c r="J1104" t="n">
        <v>224.31</v>
      </c>
      <c r="K1104" t="n">
        <v>55.27</v>
      </c>
      <c r="L1104" t="n">
        <v>13.5</v>
      </c>
      <c r="M1104" t="n">
        <v>39</v>
      </c>
      <c r="N1104" t="n">
        <v>50.54</v>
      </c>
      <c r="O1104" t="n">
        <v>27899.27</v>
      </c>
      <c r="P1104" t="n">
        <v>744.9400000000001</v>
      </c>
      <c r="Q1104" t="n">
        <v>1367.32</v>
      </c>
      <c r="R1104" t="n">
        <v>143.26</v>
      </c>
      <c r="S1104" t="n">
        <v>104.26</v>
      </c>
      <c r="T1104" t="n">
        <v>18479.31</v>
      </c>
      <c r="U1104" t="n">
        <v>0.73</v>
      </c>
      <c r="V1104" t="n">
        <v>0.89</v>
      </c>
      <c r="W1104" t="n">
        <v>20.7</v>
      </c>
      <c r="X1104" t="n">
        <v>1.13</v>
      </c>
      <c r="Y1104" t="n">
        <v>1</v>
      </c>
      <c r="Z1104" t="n">
        <v>10</v>
      </c>
    </row>
    <row r="1105">
      <c r="A1105" t="n">
        <v>51</v>
      </c>
      <c r="B1105" t="n">
        <v>105</v>
      </c>
      <c r="C1105" t="inlineStr">
        <is>
          <t xml:space="preserve">CONCLUIDO	</t>
        </is>
      </c>
      <c r="D1105" t="n">
        <v>1.728</v>
      </c>
      <c r="E1105" t="n">
        <v>57.87</v>
      </c>
      <c r="F1105" t="n">
        <v>53.69</v>
      </c>
      <c r="G1105" t="n">
        <v>80.53</v>
      </c>
      <c r="H1105" t="n">
        <v>1.09</v>
      </c>
      <c r="I1105" t="n">
        <v>40</v>
      </c>
      <c r="J1105" t="n">
        <v>224.73</v>
      </c>
      <c r="K1105" t="n">
        <v>55.27</v>
      </c>
      <c r="L1105" t="n">
        <v>13.75</v>
      </c>
      <c r="M1105" t="n">
        <v>38</v>
      </c>
      <c r="N1105" t="n">
        <v>50.71</v>
      </c>
      <c r="O1105" t="n">
        <v>27950.8</v>
      </c>
      <c r="P1105" t="n">
        <v>744.38</v>
      </c>
      <c r="Q1105" t="n">
        <v>1367.32</v>
      </c>
      <c r="R1105" t="n">
        <v>142.66</v>
      </c>
      <c r="S1105" t="n">
        <v>104.26</v>
      </c>
      <c r="T1105" t="n">
        <v>18184.06</v>
      </c>
      <c r="U1105" t="n">
        <v>0.73</v>
      </c>
      <c r="V1105" t="n">
        <v>0.89</v>
      </c>
      <c r="W1105" t="n">
        <v>20.71</v>
      </c>
      <c r="X1105" t="n">
        <v>1.11</v>
      </c>
      <c r="Y1105" t="n">
        <v>1</v>
      </c>
      <c r="Z1105" t="n">
        <v>10</v>
      </c>
    </row>
    <row r="1106">
      <c r="A1106" t="n">
        <v>52</v>
      </c>
      <c r="B1106" t="n">
        <v>105</v>
      </c>
      <c r="C1106" t="inlineStr">
        <is>
          <t xml:space="preserve">CONCLUIDO	</t>
        </is>
      </c>
      <c r="D1106" t="n">
        <v>1.7299</v>
      </c>
      <c r="E1106" t="n">
        <v>57.81</v>
      </c>
      <c r="F1106" t="n">
        <v>53.66</v>
      </c>
      <c r="G1106" t="n">
        <v>82.55</v>
      </c>
      <c r="H1106" t="n">
        <v>1.11</v>
      </c>
      <c r="I1106" t="n">
        <v>39</v>
      </c>
      <c r="J1106" t="n">
        <v>225.15</v>
      </c>
      <c r="K1106" t="n">
        <v>55.27</v>
      </c>
      <c r="L1106" t="n">
        <v>14</v>
      </c>
      <c r="M1106" t="n">
        <v>37</v>
      </c>
      <c r="N1106" t="n">
        <v>50.88</v>
      </c>
      <c r="O1106" t="n">
        <v>28002.38</v>
      </c>
      <c r="P1106" t="n">
        <v>742.61</v>
      </c>
      <c r="Q1106" t="n">
        <v>1367.32</v>
      </c>
      <c r="R1106" t="n">
        <v>141.37</v>
      </c>
      <c r="S1106" t="n">
        <v>104.26</v>
      </c>
      <c r="T1106" t="n">
        <v>17548.62</v>
      </c>
      <c r="U1106" t="n">
        <v>0.74</v>
      </c>
      <c r="V1106" t="n">
        <v>0.89</v>
      </c>
      <c r="W1106" t="n">
        <v>20.72</v>
      </c>
      <c r="X1106" t="n">
        <v>1.08</v>
      </c>
      <c r="Y1106" t="n">
        <v>1</v>
      </c>
      <c r="Z1106" t="n">
        <v>10</v>
      </c>
    </row>
    <row r="1107">
      <c r="A1107" t="n">
        <v>53</v>
      </c>
      <c r="B1107" t="n">
        <v>105</v>
      </c>
      <c r="C1107" t="inlineStr">
        <is>
          <t xml:space="preserve">CONCLUIDO	</t>
        </is>
      </c>
      <c r="D1107" t="n">
        <v>1.7296</v>
      </c>
      <c r="E1107" t="n">
        <v>57.82</v>
      </c>
      <c r="F1107" t="n">
        <v>53.67</v>
      </c>
      <c r="G1107" t="n">
        <v>82.56999999999999</v>
      </c>
      <c r="H1107" t="n">
        <v>1.12</v>
      </c>
      <c r="I1107" t="n">
        <v>39</v>
      </c>
      <c r="J1107" t="n">
        <v>225.57</v>
      </c>
      <c r="K1107" t="n">
        <v>55.27</v>
      </c>
      <c r="L1107" t="n">
        <v>14.25</v>
      </c>
      <c r="M1107" t="n">
        <v>37</v>
      </c>
      <c r="N1107" t="n">
        <v>51.04</v>
      </c>
      <c r="O1107" t="n">
        <v>28054.03</v>
      </c>
      <c r="P1107" t="n">
        <v>742.79</v>
      </c>
      <c r="Q1107" t="n">
        <v>1367.25</v>
      </c>
      <c r="R1107" t="n">
        <v>142</v>
      </c>
      <c r="S1107" t="n">
        <v>104.26</v>
      </c>
      <c r="T1107" t="n">
        <v>17861.46</v>
      </c>
      <c r="U1107" t="n">
        <v>0.73</v>
      </c>
      <c r="V1107" t="n">
        <v>0.89</v>
      </c>
      <c r="W1107" t="n">
        <v>20.71</v>
      </c>
      <c r="X1107" t="n">
        <v>1.09</v>
      </c>
      <c r="Y1107" t="n">
        <v>1</v>
      </c>
      <c r="Z1107" t="n">
        <v>10</v>
      </c>
    </row>
    <row r="1108">
      <c r="A1108" t="n">
        <v>54</v>
      </c>
      <c r="B1108" t="n">
        <v>105</v>
      </c>
      <c r="C1108" t="inlineStr">
        <is>
          <t xml:space="preserve">CONCLUIDO	</t>
        </is>
      </c>
      <c r="D1108" t="n">
        <v>1.7324</v>
      </c>
      <c r="E1108" t="n">
        <v>57.72</v>
      </c>
      <c r="F1108" t="n">
        <v>53.62</v>
      </c>
      <c r="G1108" t="n">
        <v>84.66</v>
      </c>
      <c r="H1108" t="n">
        <v>1.14</v>
      </c>
      <c r="I1108" t="n">
        <v>38</v>
      </c>
      <c r="J1108" t="n">
        <v>225.99</v>
      </c>
      <c r="K1108" t="n">
        <v>55.27</v>
      </c>
      <c r="L1108" t="n">
        <v>14.5</v>
      </c>
      <c r="M1108" t="n">
        <v>36</v>
      </c>
      <c r="N1108" t="n">
        <v>51.21</v>
      </c>
      <c r="O1108" t="n">
        <v>28105.73</v>
      </c>
      <c r="P1108" t="n">
        <v>740.79</v>
      </c>
      <c r="Q1108" t="n">
        <v>1367.31</v>
      </c>
      <c r="R1108" t="n">
        <v>140.48</v>
      </c>
      <c r="S1108" t="n">
        <v>104.26</v>
      </c>
      <c r="T1108" t="n">
        <v>17104.03</v>
      </c>
      <c r="U1108" t="n">
        <v>0.74</v>
      </c>
      <c r="V1108" t="n">
        <v>0.89</v>
      </c>
      <c r="W1108" t="n">
        <v>20.7</v>
      </c>
      <c r="X1108" t="n">
        <v>1.04</v>
      </c>
      <c r="Y1108" t="n">
        <v>1</v>
      </c>
      <c r="Z1108" t="n">
        <v>10</v>
      </c>
    </row>
    <row r="1109">
      <c r="A1109" t="n">
        <v>55</v>
      </c>
      <c r="B1109" t="n">
        <v>105</v>
      </c>
      <c r="C1109" t="inlineStr">
        <is>
          <t xml:space="preserve">CONCLUIDO	</t>
        </is>
      </c>
      <c r="D1109" t="n">
        <v>1.7344</v>
      </c>
      <c r="E1109" t="n">
        <v>57.66</v>
      </c>
      <c r="F1109" t="n">
        <v>53.59</v>
      </c>
      <c r="G1109" t="n">
        <v>86.90000000000001</v>
      </c>
      <c r="H1109" t="n">
        <v>1.16</v>
      </c>
      <c r="I1109" t="n">
        <v>37</v>
      </c>
      <c r="J1109" t="n">
        <v>226.41</v>
      </c>
      <c r="K1109" t="n">
        <v>55.27</v>
      </c>
      <c r="L1109" t="n">
        <v>14.75</v>
      </c>
      <c r="M1109" t="n">
        <v>35</v>
      </c>
      <c r="N1109" t="n">
        <v>51.38</v>
      </c>
      <c r="O1109" t="n">
        <v>28157.49</v>
      </c>
      <c r="P1109" t="n">
        <v>739.3099999999999</v>
      </c>
      <c r="Q1109" t="n">
        <v>1367.19</v>
      </c>
      <c r="R1109" t="n">
        <v>139.54</v>
      </c>
      <c r="S1109" t="n">
        <v>104.26</v>
      </c>
      <c r="T1109" t="n">
        <v>16642.26</v>
      </c>
      <c r="U1109" t="n">
        <v>0.75</v>
      </c>
      <c r="V1109" t="n">
        <v>0.89</v>
      </c>
      <c r="W1109" t="n">
        <v>20.7</v>
      </c>
      <c r="X1109" t="n">
        <v>1.01</v>
      </c>
      <c r="Y1109" t="n">
        <v>1</v>
      </c>
      <c r="Z1109" t="n">
        <v>10</v>
      </c>
    </row>
    <row r="1110">
      <c r="A1110" t="n">
        <v>56</v>
      </c>
      <c r="B1110" t="n">
        <v>105</v>
      </c>
      <c r="C1110" t="inlineStr">
        <is>
          <t xml:space="preserve">CONCLUIDO	</t>
        </is>
      </c>
      <c r="D1110" t="n">
        <v>1.7336</v>
      </c>
      <c r="E1110" t="n">
        <v>57.68</v>
      </c>
      <c r="F1110" t="n">
        <v>53.62</v>
      </c>
      <c r="G1110" t="n">
        <v>86.95</v>
      </c>
      <c r="H1110" t="n">
        <v>1.18</v>
      </c>
      <c r="I1110" t="n">
        <v>37</v>
      </c>
      <c r="J1110" t="n">
        <v>226.83</v>
      </c>
      <c r="K1110" t="n">
        <v>55.27</v>
      </c>
      <c r="L1110" t="n">
        <v>15</v>
      </c>
      <c r="M1110" t="n">
        <v>35</v>
      </c>
      <c r="N1110" t="n">
        <v>51.55</v>
      </c>
      <c r="O1110" t="n">
        <v>28209.31</v>
      </c>
      <c r="P1110" t="n">
        <v>739.34</v>
      </c>
      <c r="Q1110" t="n">
        <v>1367.39</v>
      </c>
      <c r="R1110" t="n">
        <v>140.4</v>
      </c>
      <c r="S1110" t="n">
        <v>104.26</v>
      </c>
      <c r="T1110" t="n">
        <v>17068.91</v>
      </c>
      <c r="U1110" t="n">
        <v>0.74</v>
      </c>
      <c r="V1110" t="n">
        <v>0.89</v>
      </c>
      <c r="W1110" t="n">
        <v>20.7</v>
      </c>
      <c r="X1110" t="n">
        <v>1.04</v>
      </c>
      <c r="Y1110" t="n">
        <v>1</v>
      </c>
      <c r="Z1110" t="n">
        <v>10</v>
      </c>
    </row>
    <row r="1111">
      <c r="A1111" t="n">
        <v>57</v>
      </c>
      <c r="B1111" t="n">
        <v>105</v>
      </c>
      <c r="C1111" t="inlineStr">
        <is>
          <t xml:space="preserve">CONCLUIDO	</t>
        </is>
      </c>
      <c r="D1111" t="n">
        <v>1.7363</v>
      </c>
      <c r="E1111" t="n">
        <v>57.6</v>
      </c>
      <c r="F1111" t="n">
        <v>53.57</v>
      </c>
      <c r="G1111" t="n">
        <v>89.28</v>
      </c>
      <c r="H1111" t="n">
        <v>1.19</v>
      </c>
      <c r="I1111" t="n">
        <v>36</v>
      </c>
      <c r="J1111" t="n">
        <v>227.25</v>
      </c>
      <c r="K1111" t="n">
        <v>55.27</v>
      </c>
      <c r="L1111" t="n">
        <v>15.25</v>
      </c>
      <c r="M1111" t="n">
        <v>34</v>
      </c>
      <c r="N1111" t="n">
        <v>51.72</v>
      </c>
      <c r="O1111" t="n">
        <v>28261.2</v>
      </c>
      <c r="P1111" t="n">
        <v>737.75</v>
      </c>
      <c r="Q1111" t="n">
        <v>1367.27</v>
      </c>
      <c r="R1111" t="n">
        <v>138.94</v>
      </c>
      <c r="S1111" t="n">
        <v>104.26</v>
      </c>
      <c r="T1111" t="n">
        <v>16343.92</v>
      </c>
      <c r="U1111" t="n">
        <v>0.75</v>
      </c>
      <c r="V1111" t="n">
        <v>0.89</v>
      </c>
      <c r="W1111" t="n">
        <v>20.7</v>
      </c>
      <c r="X1111" t="n">
        <v>0.99</v>
      </c>
      <c r="Y1111" t="n">
        <v>1</v>
      </c>
      <c r="Z1111" t="n">
        <v>10</v>
      </c>
    </row>
    <row r="1112">
      <c r="A1112" t="n">
        <v>58</v>
      </c>
      <c r="B1112" t="n">
        <v>105</v>
      </c>
      <c r="C1112" t="inlineStr">
        <is>
          <t xml:space="preserve">CONCLUIDO	</t>
        </is>
      </c>
      <c r="D1112" t="n">
        <v>1.7379</v>
      </c>
      <c r="E1112" t="n">
        <v>57.54</v>
      </c>
      <c r="F1112" t="n">
        <v>53.56</v>
      </c>
      <c r="G1112" t="n">
        <v>91.81</v>
      </c>
      <c r="H1112" t="n">
        <v>1.21</v>
      </c>
      <c r="I1112" t="n">
        <v>35</v>
      </c>
      <c r="J1112" t="n">
        <v>227.67</v>
      </c>
      <c r="K1112" t="n">
        <v>55.27</v>
      </c>
      <c r="L1112" t="n">
        <v>15.5</v>
      </c>
      <c r="M1112" t="n">
        <v>33</v>
      </c>
      <c r="N1112" t="n">
        <v>51.9</v>
      </c>
      <c r="O1112" t="n">
        <v>28313.14</v>
      </c>
      <c r="P1112" t="n">
        <v>736.29</v>
      </c>
      <c r="Q1112" t="n">
        <v>1367.21</v>
      </c>
      <c r="R1112" t="n">
        <v>138.27</v>
      </c>
      <c r="S1112" t="n">
        <v>104.26</v>
      </c>
      <c r="T1112" t="n">
        <v>16016.34</v>
      </c>
      <c r="U1112" t="n">
        <v>0.75</v>
      </c>
      <c r="V1112" t="n">
        <v>0.89</v>
      </c>
      <c r="W1112" t="n">
        <v>20.71</v>
      </c>
      <c r="X1112" t="n">
        <v>0.98</v>
      </c>
      <c r="Y1112" t="n">
        <v>1</v>
      </c>
      <c r="Z1112" t="n">
        <v>10</v>
      </c>
    </row>
    <row r="1113">
      <c r="A1113" t="n">
        <v>59</v>
      </c>
      <c r="B1113" t="n">
        <v>105</v>
      </c>
      <c r="C1113" t="inlineStr">
        <is>
          <t xml:space="preserve">CONCLUIDO	</t>
        </is>
      </c>
      <c r="D1113" t="n">
        <v>1.7373</v>
      </c>
      <c r="E1113" t="n">
        <v>57.56</v>
      </c>
      <c r="F1113" t="n">
        <v>53.58</v>
      </c>
      <c r="G1113" t="n">
        <v>91.84999999999999</v>
      </c>
      <c r="H1113" t="n">
        <v>1.23</v>
      </c>
      <c r="I1113" t="n">
        <v>35</v>
      </c>
      <c r="J1113" t="n">
        <v>228.09</v>
      </c>
      <c r="K1113" t="n">
        <v>55.27</v>
      </c>
      <c r="L1113" t="n">
        <v>15.75</v>
      </c>
      <c r="M1113" t="n">
        <v>33</v>
      </c>
      <c r="N1113" t="n">
        <v>52.07</v>
      </c>
      <c r="O1113" t="n">
        <v>28365.14</v>
      </c>
      <c r="P1113" t="n">
        <v>736.45</v>
      </c>
      <c r="Q1113" t="n">
        <v>1367.32</v>
      </c>
      <c r="R1113" t="n">
        <v>139.43</v>
      </c>
      <c r="S1113" t="n">
        <v>104.26</v>
      </c>
      <c r="T1113" t="n">
        <v>16598.57</v>
      </c>
      <c r="U1113" t="n">
        <v>0.75</v>
      </c>
      <c r="V1113" t="n">
        <v>0.89</v>
      </c>
      <c r="W1113" t="n">
        <v>20.69</v>
      </c>
      <c r="X1113" t="n">
        <v>1</v>
      </c>
      <c r="Y1113" t="n">
        <v>1</v>
      </c>
      <c r="Z1113" t="n">
        <v>10</v>
      </c>
    </row>
    <row r="1114">
      <c r="A1114" t="n">
        <v>60</v>
      </c>
      <c r="B1114" t="n">
        <v>105</v>
      </c>
      <c r="C1114" t="inlineStr">
        <is>
          <t xml:space="preserve">CONCLUIDO	</t>
        </is>
      </c>
      <c r="D1114" t="n">
        <v>1.7407</v>
      </c>
      <c r="E1114" t="n">
        <v>57.45</v>
      </c>
      <c r="F1114" t="n">
        <v>53.51</v>
      </c>
      <c r="G1114" t="n">
        <v>94.42</v>
      </c>
      <c r="H1114" t="n">
        <v>1.24</v>
      </c>
      <c r="I1114" t="n">
        <v>34</v>
      </c>
      <c r="J1114" t="n">
        <v>228.51</v>
      </c>
      <c r="K1114" t="n">
        <v>55.27</v>
      </c>
      <c r="L1114" t="n">
        <v>16</v>
      </c>
      <c r="M1114" t="n">
        <v>32</v>
      </c>
      <c r="N1114" t="n">
        <v>52.24</v>
      </c>
      <c r="O1114" t="n">
        <v>28417.2</v>
      </c>
      <c r="P1114" t="n">
        <v>733.72</v>
      </c>
      <c r="Q1114" t="n">
        <v>1367.35</v>
      </c>
      <c r="R1114" t="n">
        <v>136.93</v>
      </c>
      <c r="S1114" t="n">
        <v>104.26</v>
      </c>
      <c r="T1114" t="n">
        <v>15350.86</v>
      </c>
      <c r="U1114" t="n">
        <v>0.76</v>
      </c>
      <c r="V1114" t="n">
        <v>0.9</v>
      </c>
      <c r="W1114" t="n">
        <v>20.69</v>
      </c>
      <c r="X1114" t="n">
        <v>0.93</v>
      </c>
      <c r="Y1114" t="n">
        <v>1</v>
      </c>
      <c r="Z1114" t="n">
        <v>10</v>
      </c>
    </row>
    <row r="1115">
      <c r="A1115" t="n">
        <v>61</v>
      </c>
      <c r="B1115" t="n">
        <v>105</v>
      </c>
      <c r="C1115" t="inlineStr">
        <is>
          <t xml:space="preserve">CONCLUIDO	</t>
        </is>
      </c>
      <c r="D1115" t="n">
        <v>1.7398</v>
      </c>
      <c r="E1115" t="n">
        <v>57.48</v>
      </c>
      <c r="F1115" t="n">
        <v>53.53</v>
      </c>
      <c r="G1115" t="n">
        <v>94.47</v>
      </c>
      <c r="H1115" t="n">
        <v>1.26</v>
      </c>
      <c r="I1115" t="n">
        <v>34</v>
      </c>
      <c r="J1115" t="n">
        <v>228.93</v>
      </c>
      <c r="K1115" t="n">
        <v>55.27</v>
      </c>
      <c r="L1115" t="n">
        <v>16.25</v>
      </c>
      <c r="M1115" t="n">
        <v>32</v>
      </c>
      <c r="N1115" t="n">
        <v>52.41</v>
      </c>
      <c r="O1115" t="n">
        <v>28469.32</v>
      </c>
      <c r="P1115" t="n">
        <v>733.67</v>
      </c>
      <c r="Q1115" t="n">
        <v>1367.25</v>
      </c>
      <c r="R1115" t="n">
        <v>137.86</v>
      </c>
      <c r="S1115" t="n">
        <v>104.26</v>
      </c>
      <c r="T1115" t="n">
        <v>15815.89</v>
      </c>
      <c r="U1115" t="n">
        <v>0.76</v>
      </c>
      <c r="V1115" t="n">
        <v>0.9</v>
      </c>
      <c r="W1115" t="n">
        <v>20.69</v>
      </c>
      <c r="X1115" t="n">
        <v>0.96</v>
      </c>
      <c r="Y1115" t="n">
        <v>1</v>
      </c>
      <c r="Z1115" t="n">
        <v>10</v>
      </c>
    </row>
    <row r="1116">
      <c r="A1116" t="n">
        <v>62</v>
      </c>
      <c r="B1116" t="n">
        <v>105</v>
      </c>
      <c r="C1116" t="inlineStr">
        <is>
          <t xml:space="preserve">CONCLUIDO	</t>
        </is>
      </c>
      <c r="D1116" t="n">
        <v>1.7425</v>
      </c>
      <c r="E1116" t="n">
        <v>57.39</v>
      </c>
      <c r="F1116" t="n">
        <v>53.49</v>
      </c>
      <c r="G1116" t="n">
        <v>97.25</v>
      </c>
      <c r="H1116" t="n">
        <v>1.28</v>
      </c>
      <c r="I1116" t="n">
        <v>33</v>
      </c>
      <c r="J1116" t="n">
        <v>229.36</v>
      </c>
      <c r="K1116" t="n">
        <v>55.27</v>
      </c>
      <c r="L1116" t="n">
        <v>16.5</v>
      </c>
      <c r="M1116" t="n">
        <v>31</v>
      </c>
      <c r="N1116" t="n">
        <v>52.58</v>
      </c>
      <c r="O1116" t="n">
        <v>28521.51</v>
      </c>
      <c r="P1116" t="n">
        <v>732.5700000000001</v>
      </c>
      <c r="Q1116" t="n">
        <v>1367.26</v>
      </c>
      <c r="R1116" t="n">
        <v>136.21</v>
      </c>
      <c r="S1116" t="n">
        <v>104.26</v>
      </c>
      <c r="T1116" t="n">
        <v>14998.37</v>
      </c>
      <c r="U1116" t="n">
        <v>0.77</v>
      </c>
      <c r="V1116" t="n">
        <v>0.9</v>
      </c>
      <c r="W1116" t="n">
        <v>20.69</v>
      </c>
      <c r="X1116" t="n">
        <v>0.91</v>
      </c>
      <c r="Y1116" t="n">
        <v>1</v>
      </c>
      <c r="Z1116" t="n">
        <v>10</v>
      </c>
    </row>
    <row r="1117">
      <c r="A1117" t="n">
        <v>63</v>
      </c>
      <c r="B1117" t="n">
        <v>105</v>
      </c>
      <c r="C1117" t="inlineStr">
        <is>
          <t xml:space="preserve">CONCLUIDO	</t>
        </is>
      </c>
      <c r="D1117" t="n">
        <v>1.7428</v>
      </c>
      <c r="E1117" t="n">
        <v>57.38</v>
      </c>
      <c r="F1117" t="n">
        <v>53.48</v>
      </c>
      <c r="G1117" t="n">
        <v>97.23</v>
      </c>
      <c r="H1117" t="n">
        <v>1.3</v>
      </c>
      <c r="I1117" t="n">
        <v>33</v>
      </c>
      <c r="J1117" t="n">
        <v>229.78</v>
      </c>
      <c r="K1117" t="n">
        <v>55.27</v>
      </c>
      <c r="L1117" t="n">
        <v>16.75</v>
      </c>
      <c r="M1117" t="n">
        <v>31</v>
      </c>
      <c r="N1117" t="n">
        <v>52.76</v>
      </c>
      <c r="O1117" t="n">
        <v>28573.75</v>
      </c>
      <c r="P1117" t="n">
        <v>731.95</v>
      </c>
      <c r="Q1117" t="n">
        <v>1367.33</v>
      </c>
      <c r="R1117" t="n">
        <v>135.75</v>
      </c>
      <c r="S1117" t="n">
        <v>104.26</v>
      </c>
      <c r="T1117" t="n">
        <v>14764.58</v>
      </c>
      <c r="U1117" t="n">
        <v>0.77</v>
      </c>
      <c r="V1117" t="n">
        <v>0.9</v>
      </c>
      <c r="W1117" t="n">
        <v>20.7</v>
      </c>
      <c r="X1117" t="n">
        <v>0.9</v>
      </c>
      <c r="Y1117" t="n">
        <v>1</v>
      </c>
      <c r="Z1117" t="n">
        <v>10</v>
      </c>
    </row>
    <row r="1118">
      <c r="A1118" t="n">
        <v>64</v>
      </c>
      <c r="B1118" t="n">
        <v>105</v>
      </c>
      <c r="C1118" t="inlineStr">
        <is>
          <t xml:space="preserve">CONCLUIDO	</t>
        </is>
      </c>
      <c r="D1118" t="n">
        <v>1.7443</v>
      </c>
      <c r="E1118" t="n">
        <v>57.33</v>
      </c>
      <c r="F1118" t="n">
        <v>53.47</v>
      </c>
      <c r="G1118" t="n">
        <v>100.25</v>
      </c>
      <c r="H1118" t="n">
        <v>1.31</v>
      </c>
      <c r="I1118" t="n">
        <v>32</v>
      </c>
      <c r="J1118" t="n">
        <v>230.2</v>
      </c>
      <c r="K1118" t="n">
        <v>55.27</v>
      </c>
      <c r="L1118" t="n">
        <v>17</v>
      </c>
      <c r="M1118" t="n">
        <v>30</v>
      </c>
      <c r="N1118" t="n">
        <v>52.93</v>
      </c>
      <c r="O1118" t="n">
        <v>28626.06</v>
      </c>
      <c r="P1118" t="n">
        <v>731.02</v>
      </c>
      <c r="Q1118" t="n">
        <v>1367.32</v>
      </c>
      <c r="R1118" t="n">
        <v>135.4</v>
      </c>
      <c r="S1118" t="n">
        <v>104.26</v>
      </c>
      <c r="T1118" t="n">
        <v>14595.16</v>
      </c>
      <c r="U1118" t="n">
        <v>0.77</v>
      </c>
      <c r="V1118" t="n">
        <v>0.9</v>
      </c>
      <c r="W1118" t="n">
        <v>20.69</v>
      </c>
      <c r="X1118" t="n">
        <v>0.89</v>
      </c>
      <c r="Y1118" t="n">
        <v>1</v>
      </c>
      <c r="Z1118" t="n">
        <v>10</v>
      </c>
    </row>
    <row r="1119">
      <c r="A1119" t="n">
        <v>65</v>
      </c>
      <c r="B1119" t="n">
        <v>105</v>
      </c>
      <c r="C1119" t="inlineStr">
        <is>
          <t xml:space="preserve">CONCLUIDO	</t>
        </is>
      </c>
      <c r="D1119" t="n">
        <v>1.7442</v>
      </c>
      <c r="E1119" t="n">
        <v>57.33</v>
      </c>
      <c r="F1119" t="n">
        <v>53.47</v>
      </c>
      <c r="G1119" t="n">
        <v>100.25</v>
      </c>
      <c r="H1119" t="n">
        <v>1.33</v>
      </c>
      <c r="I1119" t="n">
        <v>32</v>
      </c>
      <c r="J1119" t="n">
        <v>230.63</v>
      </c>
      <c r="K1119" t="n">
        <v>55.27</v>
      </c>
      <c r="L1119" t="n">
        <v>17.25</v>
      </c>
      <c r="M1119" t="n">
        <v>30</v>
      </c>
      <c r="N1119" t="n">
        <v>53.11</v>
      </c>
      <c r="O1119" t="n">
        <v>28678.42</v>
      </c>
      <c r="P1119" t="n">
        <v>729.5700000000001</v>
      </c>
      <c r="Q1119" t="n">
        <v>1367.21</v>
      </c>
      <c r="R1119" t="n">
        <v>135.44</v>
      </c>
      <c r="S1119" t="n">
        <v>104.26</v>
      </c>
      <c r="T1119" t="n">
        <v>14617.69</v>
      </c>
      <c r="U1119" t="n">
        <v>0.77</v>
      </c>
      <c r="V1119" t="n">
        <v>0.9</v>
      </c>
      <c r="W1119" t="n">
        <v>20.7</v>
      </c>
      <c r="X1119" t="n">
        <v>0.89</v>
      </c>
      <c r="Y1119" t="n">
        <v>1</v>
      </c>
      <c r="Z1119" t="n">
        <v>10</v>
      </c>
    </row>
    <row r="1120">
      <c r="A1120" t="n">
        <v>66</v>
      </c>
      <c r="B1120" t="n">
        <v>105</v>
      </c>
      <c r="C1120" t="inlineStr">
        <is>
          <t xml:space="preserve">CONCLUIDO	</t>
        </is>
      </c>
      <c r="D1120" t="n">
        <v>1.7465</v>
      </c>
      <c r="E1120" t="n">
        <v>57.26</v>
      </c>
      <c r="F1120" t="n">
        <v>53.44</v>
      </c>
      <c r="G1120" t="n">
        <v>103.42</v>
      </c>
      <c r="H1120" t="n">
        <v>1.35</v>
      </c>
      <c r="I1120" t="n">
        <v>31</v>
      </c>
      <c r="J1120" t="n">
        <v>231.05</v>
      </c>
      <c r="K1120" t="n">
        <v>55.27</v>
      </c>
      <c r="L1120" t="n">
        <v>17.5</v>
      </c>
      <c r="M1120" t="n">
        <v>29</v>
      </c>
      <c r="N1120" t="n">
        <v>53.28</v>
      </c>
      <c r="O1120" t="n">
        <v>28730.85</v>
      </c>
      <c r="P1120" t="n">
        <v>729.0599999999999</v>
      </c>
      <c r="Q1120" t="n">
        <v>1367.39</v>
      </c>
      <c r="R1120" t="n">
        <v>134.49</v>
      </c>
      <c r="S1120" t="n">
        <v>104.26</v>
      </c>
      <c r="T1120" t="n">
        <v>14148.35</v>
      </c>
      <c r="U1120" t="n">
        <v>0.78</v>
      </c>
      <c r="V1120" t="n">
        <v>0.9</v>
      </c>
      <c r="W1120" t="n">
        <v>20.69</v>
      </c>
      <c r="X1120" t="n">
        <v>0.86</v>
      </c>
      <c r="Y1120" t="n">
        <v>1</v>
      </c>
      <c r="Z1120" t="n">
        <v>10</v>
      </c>
    </row>
    <row r="1121">
      <c r="A1121" t="n">
        <v>67</v>
      </c>
      <c r="B1121" t="n">
        <v>105</v>
      </c>
      <c r="C1121" t="inlineStr">
        <is>
          <t xml:space="preserve">CONCLUIDO	</t>
        </is>
      </c>
      <c r="D1121" t="n">
        <v>1.7467</v>
      </c>
      <c r="E1121" t="n">
        <v>57.25</v>
      </c>
      <c r="F1121" t="n">
        <v>53.43</v>
      </c>
      <c r="G1121" t="n">
        <v>103.41</v>
      </c>
      <c r="H1121" t="n">
        <v>1.36</v>
      </c>
      <c r="I1121" t="n">
        <v>31</v>
      </c>
      <c r="J1121" t="n">
        <v>231.48</v>
      </c>
      <c r="K1121" t="n">
        <v>55.27</v>
      </c>
      <c r="L1121" t="n">
        <v>17.75</v>
      </c>
      <c r="M1121" t="n">
        <v>29</v>
      </c>
      <c r="N1121" t="n">
        <v>53.46</v>
      </c>
      <c r="O1121" t="n">
        <v>28783.34</v>
      </c>
      <c r="P1121" t="n">
        <v>728.4</v>
      </c>
      <c r="Q1121" t="n">
        <v>1367.27</v>
      </c>
      <c r="R1121" t="n">
        <v>134.37</v>
      </c>
      <c r="S1121" t="n">
        <v>104.26</v>
      </c>
      <c r="T1121" t="n">
        <v>14084.77</v>
      </c>
      <c r="U1121" t="n">
        <v>0.78</v>
      </c>
      <c r="V1121" t="n">
        <v>0.9</v>
      </c>
      <c r="W1121" t="n">
        <v>20.69</v>
      </c>
      <c r="X1121" t="n">
        <v>0.85</v>
      </c>
      <c r="Y1121" t="n">
        <v>1</v>
      </c>
      <c r="Z1121" t="n">
        <v>10</v>
      </c>
    </row>
    <row r="1122">
      <c r="A1122" t="n">
        <v>68</v>
      </c>
      <c r="B1122" t="n">
        <v>105</v>
      </c>
      <c r="C1122" t="inlineStr">
        <is>
          <t xml:space="preserve">CONCLUIDO	</t>
        </is>
      </c>
      <c r="D1122" t="n">
        <v>1.7487</v>
      </c>
      <c r="E1122" t="n">
        <v>57.18</v>
      </c>
      <c r="F1122" t="n">
        <v>53.4</v>
      </c>
      <c r="G1122" t="n">
        <v>106.81</v>
      </c>
      <c r="H1122" t="n">
        <v>1.38</v>
      </c>
      <c r="I1122" t="n">
        <v>30</v>
      </c>
      <c r="J1122" t="n">
        <v>231.91</v>
      </c>
      <c r="K1122" t="n">
        <v>55.27</v>
      </c>
      <c r="L1122" t="n">
        <v>18</v>
      </c>
      <c r="M1122" t="n">
        <v>28</v>
      </c>
      <c r="N1122" t="n">
        <v>53.63</v>
      </c>
      <c r="O1122" t="n">
        <v>28835.89</v>
      </c>
      <c r="P1122" t="n">
        <v>726.27</v>
      </c>
      <c r="Q1122" t="n">
        <v>1367.28</v>
      </c>
      <c r="R1122" t="n">
        <v>133.28</v>
      </c>
      <c r="S1122" t="n">
        <v>104.26</v>
      </c>
      <c r="T1122" t="n">
        <v>13548.09</v>
      </c>
      <c r="U1122" t="n">
        <v>0.78</v>
      </c>
      <c r="V1122" t="n">
        <v>0.9</v>
      </c>
      <c r="W1122" t="n">
        <v>20.7</v>
      </c>
      <c r="X1122" t="n">
        <v>0.83</v>
      </c>
      <c r="Y1122" t="n">
        <v>1</v>
      </c>
      <c r="Z1122" t="n">
        <v>10</v>
      </c>
    </row>
    <row r="1123">
      <c r="A1123" t="n">
        <v>69</v>
      </c>
      <c r="B1123" t="n">
        <v>105</v>
      </c>
      <c r="C1123" t="inlineStr">
        <is>
          <t xml:space="preserve">CONCLUIDO	</t>
        </is>
      </c>
      <c r="D1123" t="n">
        <v>1.7491</v>
      </c>
      <c r="E1123" t="n">
        <v>57.17</v>
      </c>
      <c r="F1123" t="n">
        <v>53.39</v>
      </c>
      <c r="G1123" t="n">
        <v>106.78</v>
      </c>
      <c r="H1123" t="n">
        <v>1.4</v>
      </c>
      <c r="I1123" t="n">
        <v>30</v>
      </c>
      <c r="J1123" t="n">
        <v>232.33</v>
      </c>
      <c r="K1123" t="n">
        <v>55.27</v>
      </c>
      <c r="L1123" t="n">
        <v>18.25</v>
      </c>
      <c r="M1123" t="n">
        <v>28</v>
      </c>
      <c r="N1123" t="n">
        <v>53.81</v>
      </c>
      <c r="O1123" t="n">
        <v>28888.51</v>
      </c>
      <c r="P1123" t="n">
        <v>726.05</v>
      </c>
      <c r="Q1123" t="n">
        <v>1367.27</v>
      </c>
      <c r="R1123" t="n">
        <v>133.09</v>
      </c>
      <c r="S1123" t="n">
        <v>104.26</v>
      </c>
      <c r="T1123" t="n">
        <v>13450.02</v>
      </c>
      <c r="U1123" t="n">
        <v>0.78</v>
      </c>
      <c r="V1123" t="n">
        <v>0.9</v>
      </c>
      <c r="W1123" t="n">
        <v>20.69</v>
      </c>
      <c r="X1123" t="n">
        <v>0.82</v>
      </c>
      <c r="Y1123" t="n">
        <v>1</v>
      </c>
      <c r="Z1123" t="n">
        <v>10</v>
      </c>
    </row>
    <row r="1124">
      <c r="A1124" t="n">
        <v>70</v>
      </c>
      <c r="B1124" t="n">
        <v>105</v>
      </c>
      <c r="C1124" t="inlineStr">
        <is>
          <t xml:space="preserve">CONCLUIDO	</t>
        </is>
      </c>
      <c r="D1124" t="n">
        <v>1.7512</v>
      </c>
      <c r="E1124" t="n">
        <v>57.1</v>
      </c>
      <c r="F1124" t="n">
        <v>53.36</v>
      </c>
      <c r="G1124" t="n">
        <v>110.41</v>
      </c>
      <c r="H1124" t="n">
        <v>1.41</v>
      </c>
      <c r="I1124" t="n">
        <v>29</v>
      </c>
      <c r="J1124" t="n">
        <v>232.76</v>
      </c>
      <c r="K1124" t="n">
        <v>55.27</v>
      </c>
      <c r="L1124" t="n">
        <v>18.5</v>
      </c>
      <c r="M1124" t="n">
        <v>27</v>
      </c>
      <c r="N1124" t="n">
        <v>53.99</v>
      </c>
      <c r="O1124" t="n">
        <v>28941.18</v>
      </c>
      <c r="P1124" t="n">
        <v>723.89</v>
      </c>
      <c r="Q1124" t="n">
        <v>1367.19</v>
      </c>
      <c r="R1124" t="n">
        <v>132.03</v>
      </c>
      <c r="S1124" t="n">
        <v>104.26</v>
      </c>
      <c r="T1124" t="n">
        <v>12924.7</v>
      </c>
      <c r="U1124" t="n">
        <v>0.79</v>
      </c>
      <c r="V1124" t="n">
        <v>0.9</v>
      </c>
      <c r="W1124" t="n">
        <v>20.69</v>
      </c>
      <c r="X1124" t="n">
        <v>0.79</v>
      </c>
      <c r="Y1124" t="n">
        <v>1</v>
      </c>
      <c r="Z1124" t="n">
        <v>10</v>
      </c>
    </row>
    <row r="1125">
      <c r="A1125" t="n">
        <v>71</v>
      </c>
      <c r="B1125" t="n">
        <v>105</v>
      </c>
      <c r="C1125" t="inlineStr">
        <is>
          <t xml:space="preserve">CONCLUIDO	</t>
        </is>
      </c>
      <c r="D1125" t="n">
        <v>1.7507</v>
      </c>
      <c r="E1125" t="n">
        <v>57.12</v>
      </c>
      <c r="F1125" t="n">
        <v>53.38</v>
      </c>
      <c r="G1125" t="n">
        <v>110.44</v>
      </c>
      <c r="H1125" t="n">
        <v>1.43</v>
      </c>
      <c r="I1125" t="n">
        <v>29</v>
      </c>
      <c r="J1125" t="n">
        <v>233.19</v>
      </c>
      <c r="K1125" t="n">
        <v>55.27</v>
      </c>
      <c r="L1125" t="n">
        <v>18.75</v>
      </c>
      <c r="M1125" t="n">
        <v>27</v>
      </c>
      <c r="N1125" t="n">
        <v>54.17</v>
      </c>
      <c r="O1125" t="n">
        <v>28993.92</v>
      </c>
      <c r="P1125" t="n">
        <v>724.39</v>
      </c>
      <c r="Q1125" t="n">
        <v>1367.22</v>
      </c>
      <c r="R1125" t="n">
        <v>132.64</v>
      </c>
      <c r="S1125" t="n">
        <v>104.26</v>
      </c>
      <c r="T1125" t="n">
        <v>13231.31</v>
      </c>
      <c r="U1125" t="n">
        <v>0.79</v>
      </c>
      <c r="V1125" t="n">
        <v>0.9</v>
      </c>
      <c r="W1125" t="n">
        <v>20.69</v>
      </c>
      <c r="X1125" t="n">
        <v>0.8</v>
      </c>
      <c r="Y1125" t="n">
        <v>1</v>
      </c>
      <c r="Z1125" t="n">
        <v>10</v>
      </c>
    </row>
    <row r="1126">
      <c r="A1126" t="n">
        <v>72</v>
      </c>
      <c r="B1126" t="n">
        <v>105</v>
      </c>
      <c r="C1126" t="inlineStr">
        <is>
          <t xml:space="preserve">CONCLUIDO	</t>
        </is>
      </c>
      <c r="D1126" t="n">
        <v>1.7504</v>
      </c>
      <c r="E1126" t="n">
        <v>57.13</v>
      </c>
      <c r="F1126" t="n">
        <v>53.39</v>
      </c>
      <c r="G1126" t="n">
        <v>110.46</v>
      </c>
      <c r="H1126" t="n">
        <v>1.45</v>
      </c>
      <c r="I1126" t="n">
        <v>29</v>
      </c>
      <c r="J1126" t="n">
        <v>233.62</v>
      </c>
      <c r="K1126" t="n">
        <v>55.27</v>
      </c>
      <c r="L1126" t="n">
        <v>19</v>
      </c>
      <c r="M1126" t="n">
        <v>27</v>
      </c>
      <c r="N1126" t="n">
        <v>54.34</v>
      </c>
      <c r="O1126" t="n">
        <v>29046.73</v>
      </c>
      <c r="P1126" t="n">
        <v>723.79</v>
      </c>
      <c r="Q1126" t="n">
        <v>1367.2</v>
      </c>
      <c r="R1126" t="n">
        <v>132.77</v>
      </c>
      <c r="S1126" t="n">
        <v>104.26</v>
      </c>
      <c r="T1126" t="n">
        <v>13295.82</v>
      </c>
      <c r="U1126" t="n">
        <v>0.79</v>
      </c>
      <c r="V1126" t="n">
        <v>0.9</v>
      </c>
      <c r="W1126" t="n">
        <v>20.7</v>
      </c>
      <c r="X1126" t="n">
        <v>0.8100000000000001</v>
      </c>
      <c r="Y1126" t="n">
        <v>1</v>
      </c>
      <c r="Z1126" t="n">
        <v>10</v>
      </c>
    </row>
    <row r="1127">
      <c r="A1127" t="n">
        <v>73</v>
      </c>
      <c r="B1127" t="n">
        <v>105</v>
      </c>
      <c r="C1127" t="inlineStr">
        <is>
          <t xml:space="preserve">CONCLUIDO	</t>
        </is>
      </c>
      <c r="D1127" t="n">
        <v>1.7525</v>
      </c>
      <c r="E1127" t="n">
        <v>57.06</v>
      </c>
      <c r="F1127" t="n">
        <v>53.36</v>
      </c>
      <c r="G1127" t="n">
        <v>114.35</v>
      </c>
      <c r="H1127" t="n">
        <v>1.46</v>
      </c>
      <c r="I1127" t="n">
        <v>28</v>
      </c>
      <c r="J1127" t="n">
        <v>234.04</v>
      </c>
      <c r="K1127" t="n">
        <v>55.27</v>
      </c>
      <c r="L1127" t="n">
        <v>19.25</v>
      </c>
      <c r="M1127" t="n">
        <v>26</v>
      </c>
      <c r="N1127" t="n">
        <v>54.52</v>
      </c>
      <c r="O1127" t="n">
        <v>29099.59</v>
      </c>
      <c r="P1127" t="n">
        <v>722.15</v>
      </c>
      <c r="Q1127" t="n">
        <v>1367.29</v>
      </c>
      <c r="R1127" t="n">
        <v>132.11</v>
      </c>
      <c r="S1127" t="n">
        <v>104.26</v>
      </c>
      <c r="T1127" t="n">
        <v>12971.46</v>
      </c>
      <c r="U1127" t="n">
        <v>0.79</v>
      </c>
      <c r="V1127" t="n">
        <v>0.9</v>
      </c>
      <c r="W1127" t="n">
        <v>20.69</v>
      </c>
      <c r="X1127" t="n">
        <v>0.78</v>
      </c>
      <c r="Y1127" t="n">
        <v>1</v>
      </c>
      <c r="Z1127" t="n">
        <v>10</v>
      </c>
    </row>
    <row r="1128">
      <c r="A1128" t="n">
        <v>74</v>
      </c>
      <c r="B1128" t="n">
        <v>105</v>
      </c>
      <c r="C1128" t="inlineStr">
        <is>
          <t xml:space="preserve">CONCLUIDO	</t>
        </is>
      </c>
      <c r="D1128" t="n">
        <v>1.7531</v>
      </c>
      <c r="E1128" t="n">
        <v>57.04</v>
      </c>
      <c r="F1128" t="n">
        <v>53.34</v>
      </c>
      <c r="G1128" t="n">
        <v>114.3</v>
      </c>
      <c r="H1128" t="n">
        <v>1.48</v>
      </c>
      <c r="I1128" t="n">
        <v>28</v>
      </c>
      <c r="J1128" t="n">
        <v>234.47</v>
      </c>
      <c r="K1128" t="n">
        <v>55.27</v>
      </c>
      <c r="L1128" t="n">
        <v>19.5</v>
      </c>
      <c r="M1128" t="n">
        <v>26</v>
      </c>
      <c r="N1128" t="n">
        <v>54.7</v>
      </c>
      <c r="O1128" t="n">
        <v>29152.52</v>
      </c>
      <c r="P1128" t="n">
        <v>720.99</v>
      </c>
      <c r="Q1128" t="n">
        <v>1367.3</v>
      </c>
      <c r="R1128" t="n">
        <v>131.26</v>
      </c>
      <c r="S1128" t="n">
        <v>104.26</v>
      </c>
      <c r="T1128" t="n">
        <v>12546.08</v>
      </c>
      <c r="U1128" t="n">
        <v>0.79</v>
      </c>
      <c r="V1128" t="n">
        <v>0.9</v>
      </c>
      <c r="W1128" t="n">
        <v>20.69</v>
      </c>
      <c r="X1128" t="n">
        <v>0.76</v>
      </c>
      <c r="Y1128" t="n">
        <v>1</v>
      </c>
      <c r="Z1128" t="n">
        <v>10</v>
      </c>
    </row>
    <row r="1129">
      <c r="A1129" t="n">
        <v>75</v>
      </c>
      <c r="B1129" t="n">
        <v>105</v>
      </c>
      <c r="C1129" t="inlineStr">
        <is>
          <t xml:space="preserve">CONCLUIDO	</t>
        </is>
      </c>
      <c r="D1129" t="n">
        <v>1.7527</v>
      </c>
      <c r="E1129" t="n">
        <v>57.05</v>
      </c>
      <c r="F1129" t="n">
        <v>53.35</v>
      </c>
      <c r="G1129" t="n">
        <v>114.33</v>
      </c>
      <c r="H1129" t="n">
        <v>1.49</v>
      </c>
      <c r="I1129" t="n">
        <v>28</v>
      </c>
      <c r="J1129" t="n">
        <v>234.9</v>
      </c>
      <c r="K1129" t="n">
        <v>55.27</v>
      </c>
      <c r="L1129" t="n">
        <v>19.75</v>
      </c>
      <c r="M1129" t="n">
        <v>26</v>
      </c>
      <c r="N1129" t="n">
        <v>54.88</v>
      </c>
      <c r="O1129" t="n">
        <v>29205.51</v>
      </c>
      <c r="P1129" t="n">
        <v>720.52</v>
      </c>
      <c r="Q1129" t="n">
        <v>1367.21</v>
      </c>
      <c r="R1129" t="n">
        <v>131.77</v>
      </c>
      <c r="S1129" t="n">
        <v>104.26</v>
      </c>
      <c r="T1129" t="n">
        <v>12803.39</v>
      </c>
      <c r="U1129" t="n">
        <v>0.79</v>
      </c>
      <c r="V1129" t="n">
        <v>0.9</v>
      </c>
      <c r="W1129" t="n">
        <v>20.69</v>
      </c>
      <c r="X1129" t="n">
        <v>0.78</v>
      </c>
      <c r="Y1129" t="n">
        <v>1</v>
      </c>
      <c r="Z1129" t="n">
        <v>10</v>
      </c>
    </row>
    <row r="1130">
      <c r="A1130" t="n">
        <v>76</v>
      </c>
      <c r="B1130" t="n">
        <v>105</v>
      </c>
      <c r="C1130" t="inlineStr">
        <is>
          <t xml:space="preserve">CONCLUIDO	</t>
        </is>
      </c>
      <c r="D1130" t="n">
        <v>1.7553</v>
      </c>
      <c r="E1130" t="n">
        <v>56.97</v>
      </c>
      <c r="F1130" t="n">
        <v>53.31</v>
      </c>
      <c r="G1130" t="n">
        <v>118.46</v>
      </c>
      <c r="H1130" t="n">
        <v>1.51</v>
      </c>
      <c r="I1130" t="n">
        <v>27</v>
      </c>
      <c r="J1130" t="n">
        <v>235.33</v>
      </c>
      <c r="K1130" t="n">
        <v>55.27</v>
      </c>
      <c r="L1130" t="n">
        <v>20</v>
      </c>
      <c r="M1130" t="n">
        <v>25</v>
      </c>
      <c r="N1130" t="n">
        <v>55.06</v>
      </c>
      <c r="O1130" t="n">
        <v>29258.57</v>
      </c>
      <c r="P1130" t="n">
        <v>718.88</v>
      </c>
      <c r="Q1130" t="n">
        <v>1367.17</v>
      </c>
      <c r="R1130" t="n">
        <v>130.47</v>
      </c>
      <c r="S1130" t="n">
        <v>104.26</v>
      </c>
      <c r="T1130" t="n">
        <v>12153.9</v>
      </c>
      <c r="U1130" t="n">
        <v>0.8</v>
      </c>
      <c r="V1130" t="n">
        <v>0.9</v>
      </c>
      <c r="W1130" t="n">
        <v>20.68</v>
      </c>
      <c r="X1130" t="n">
        <v>0.73</v>
      </c>
      <c r="Y1130" t="n">
        <v>1</v>
      </c>
      <c r="Z1130" t="n">
        <v>10</v>
      </c>
    </row>
    <row r="1131">
      <c r="A1131" t="n">
        <v>77</v>
      </c>
      <c r="B1131" t="n">
        <v>105</v>
      </c>
      <c r="C1131" t="inlineStr">
        <is>
          <t xml:space="preserve">CONCLUIDO	</t>
        </is>
      </c>
      <c r="D1131" t="n">
        <v>1.755</v>
      </c>
      <c r="E1131" t="n">
        <v>56.98</v>
      </c>
      <c r="F1131" t="n">
        <v>53.32</v>
      </c>
      <c r="G1131" t="n">
        <v>118.49</v>
      </c>
      <c r="H1131" t="n">
        <v>1.53</v>
      </c>
      <c r="I1131" t="n">
        <v>27</v>
      </c>
      <c r="J1131" t="n">
        <v>235.76</v>
      </c>
      <c r="K1131" t="n">
        <v>55.27</v>
      </c>
      <c r="L1131" t="n">
        <v>20.25</v>
      </c>
      <c r="M1131" t="n">
        <v>25</v>
      </c>
      <c r="N1131" t="n">
        <v>55.24</v>
      </c>
      <c r="O1131" t="n">
        <v>29311.69</v>
      </c>
      <c r="P1131" t="n">
        <v>717.17</v>
      </c>
      <c r="Q1131" t="n">
        <v>1367.2</v>
      </c>
      <c r="R1131" t="n">
        <v>130.81</v>
      </c>
      <c r="S1131" t="n">
        <v>104.26</v>
      </c>
      <c r="T1131" t="n">
        <v>12326.37</v>
      </c>
      <c r="U1131" t="n">
        <v>0.8</v>
      </c>
      <c r="V1131" t="n">
        <v>0.9</v>
      </c>
      <c r="W1131" t="n">
        <v>20.68</v>
      </c>
      <c r="X1131" t="n">
        <v>0.74</v>
      </c>
      <c r="Y1131" t="n">
        <v>1</v>
      </c>
      <c r="Z1131" t="n">
        <v>10</v>
      </c>
    </row>
    <row r="1132">
      <c r="A1132" t="n">
        <v>78</v>
      </c>
      <c r="B1132" t="n">
        <v>105</v>
      </c>
      <c r="C1132" t="inlineStr">
        <is>
          <t xml:space="preserve">CONCLUIDO	</t>
        </is>
      </c>
      <c r="D1132" t="n">
        <v>1.7573</v>
      </c>
      <c r="E1132" t="n">
        <v>56.91</v>
      </c>
      <c r="F1132" t="n">
        <v>53.29</v>
      </c>
      <c r="G1132" t="n">
        <v>122.97</v>
      </c>
      <c r="H1132" t="n">
        <v>1.54</v>
      </c>
      <c r="I1132" t="n">
        <v>26</v>
      </c>
      <c r="J1132" t="n">
        <v>236.2</v>
      </c>
      <c r="K1132" t="n">
        <v>55.27</v>
      </c>
      <c r="L1132" t="n">
        <v>20.5</v>
      </c>
      <c r="M1132" t="n">
        <v>24</v>
      </c>
      <c r="N1132" t="n">
        <v>55.42</v>
      </c>
      <c r="O1132" t="n">
        <v>29364.87</v>
      </c>
      <c r="P1132" t="n">
        <v>715.22</v>
      </c>
      <c r="Q1132" t="n">
        <v>1367.26</v>
      </c>
      <c r="R1132" t="n">
        <v>129.65</v>
      </c>
      <c r="S1132" t="n">
        <v>104.26</v>
      </c>
      <c r="T1132" t="n">
        <v>11750.13</v>
      </c>
      <c r="U1132" t="n">
        <v>0.8</v>
      </c>
      <c r="V1132" t="n">
        <v>0.9</v>
      </c>
      <c r="W1132" t="n">
        <v>20.68</v>
      </c>
      <c r="X1132" t="n">
        <v>0.71</v>
      </c>
      <c r="Y1132" t="n">
        <v>1</v>
      </c>
      <c r="Z1132" t="n">
        <v>10</v>
      </c>
    </row>
    <row r="1133">
      <c r="A1133" t="n">
        <v>79</v>
      </c>
      <c r="B1133" t="n">
        <v>105</v>
      </c>
      <c r="C1133" t="inlineStr">
        <is>
          <t xml:space="preserve">CONCLUIDO	</t>
        </is>
      </c>
      <c r="D1133" t="n">
        <v>1.7572</v>
      </c>
      <c r="E1133" t="n">
        <v>56.91</v>
      </c>
      <c r="F1133" t="n">
        <v>53.29</v>
      </c>
      <c r="G1133" t="n">
        <v>122.98</v>
      </c>
      <c r="H1133" t="n">
        <v>1.56</v>
      </c>
      <c r="I1133" t="n">
        <v>26</v>
      </c>
      <c r="J1133" t="n">
        <v>236.63</v>
      </c>
      <c r="K1133" t="n">
        <v>55.27</v>
      </c>
      <c r="L1133" t="n">
        <v>20.75</v>
      </c>
      <c r="M1133" t="n">
        <v>24</v>
      </c>
      <c r="N1133" t="n">
        <v>55.6</v>
      </c>
      <c r="O1133" t="n">
        <v>29418.12</v>
      </c>
      <c r="P1133" t="n">
        <v>716.46</v>
      </c>
      <c r="Q1133" t="n">
        <v>1367.22</v>
      </c>
      <c r="R1133" t="n">
        <v>129.67</v>
      </c>
      <c r="S1133" t="n">
        <v>104.26</v>
      </c>
      <c r="T1133" t="n">
        <v>11762.19</v>
      </c>
      <c r="U1133" t="n">
        <v>0.8</v>
      </c>
      <c r="V1133" t="n">
        <v>0.9</v>
      </c>
      <c r="W1133" t="n">
        <v>20.69</v>
      </c>
      <c r="X1133" t="n">
        <v>0.71</v>
      </c>
      <c r="Y1133" t="n">
        <v>1</v>
      </c>
      <c r="Z1133" t="n">
        <v>10</v>
      </c>
    </row>
    <row r="1134">
      <c r="A1134" t="n">
        <v>80</v>
      </c>
      <c r="B1134" t="n">
        <v>105</v>
      </c>
      <c r="C1134" t="inlineStr">
        <is>
          <t xml:space="preserve">CONCLUIDO	</t>
        </is>
      </c>
      <c r="D1134" t="n">
        <v>1.757</v>
      </c>
      <c r="E1134" t="n">
        <v>56.92</v>
      </c>
      <c r="F1134" t="n">
        <v>53.3</v>
      </c>
      <c r="G1134" t="n">
        <v>122.99</v>
      </c>
      <c r="H1134" t="n">
        <v>1.58</v>
      </c>
      <c r="I1134" t="n">
        <v>26</v>
      </c>
      <c r="J1134" t="n">
        <v>237.06</v>
      </c>
      <c r="K1134" t="n">
        <v>55.27</v>
      </c>
      <c r="L1134" t="n">
        <v>21</v>
      </c>
      <c r="M1134" t="n">
        <v>24</v>
      </c>
      <c r="N1134" t="n">
        <v>55.79</v>
      </c>
      <c r="O1134" t="n">
        <v>29471.44</v>
      </c>
      <c r="P1134" t="n">
        <v>715.62</v>
      </c>
      <c r="Q1134" t="n">
        <v>1367.22</v>
      </c>
      <c r="R1134" t="n">
        <v>129.54</v>
      </c>
      <c r="S1134" t="n">
        <v>104.26</v>
      </c>
      <c r="T1134" t="n">
        <v>11694.83</v>
      </c>
      <c r="U1134" t="n">
        <v>0.8</v>
      </c>
      <c r="V1134" t="n">
        <v>0.9</v>
      </c>
      <c r="W1134" t="n">
        <v>20.7</v>
      </c>
      <c r="X1134" t="n">
        <v>0.72</v>
      </c>
      <c r="Y1134" t="n">
        <v>1</v>
      </c>
      <c r="Z1134" t="n">
        <v>10</v>
      </c>
    </row>
    <row r="1135">
      <c r="A1135" t="n">
        <v>81</v>
      </c>
      <c r="B1135" t="n">
        <v>105</v>
      </c>
      <c r="C1135" t="inlineStr">
        <is>
          <t xml:space="preserve">CONCLUIDO	</t>
        </is>
      </c>
      <c r="D1135" t="n">
        <v>1.7592</v>
      </c>
      <c r="E1135" t="n">
        <v>56.84</v>
      </c>
      <c r="F1135" t="n">
        <v>53.27</v>
      </c>
      <c r="G1135" t="n">
        <v>127.84</v>
      </c>
      <c r="H1135" t="n">
        <v>1.59</v>
      </c>
      <c r="I1135" t="n">
        <v>25</v>
      </c>
      <c r="J1135" t="n">
        <v>237.49</v>
      </c>
      <c r="K1135" t="n">
        <v>55.27</v>
      </c>
      <c r="L1135" t="n">
        <v>21.25</v>
      </c>
      <c r="M1135" t="n">
        <v>23</v>
      </c>
      <c r="N1135" t="n">
        <v>55.97</v>
      </c>
      <c r="O1135" t="n">
        <v>29524.81</v>
      </c>
      <c r="P1135" t="n">
        <v>712.8200000000001</v>
      </c>
      <c r="Q1135" t="n">
        <v>1367.18</v>
      </c>
      <c r="R1135" t="n">
        <v>128.94</v>
      </c>
      <c r="S1135" t="n">
        <v>104.26</v>
      </c>
      <c r="T1135" t="n">
        <v>11400.31</v>
      </c>
      <c r="U1135" t="n">
        <v>0.8100000000000001</v>
      </c>
      <c r="V1135" t="n">
        <v>0.9</v>
      </c>
      <c r="W1135" t="n">
        <v>20.68</v>
      </c>
      <c r="X1135" t="n">
        <v>0.6899999999999999</v>
      </c>
      <c r="Y1135" t="n">
        <v>1</v>
      </c>
      <c r="Z1135" t="n">
        <v>10</v>
      </c>
    </row>
    <row r="1136">
      <c r="A1136" t="n">
        <v>82</v>
      </c>
      <c r="B1136" t="n">
        <v>105</v>
      </c>
      <c r="C1136" t="inlineStr">
        <is>
          <t xml:space="preserve">CONCLUIDO	</t>
        </is>
      </c>
      <c r="D1136" t="n">
        <v>1.759</v>
      </c>
      <c r="E1136" t="n">
        <v>56.85</v>
      </c>
      <c r="F1136" t="n">
        <v>53.27</v>
      </c>
      <c r="G1136" t="n">
        <v>127.85</v>
      </c>
      <c r="H1136" t="n">
        <v>1.61</v>
      </c>
      <c r="I1136" t="n">
        <v>25</v>
      </c>
      <c r="J1136" t="n">
        <v>237.93</v>
      </c>
      <c r="K1136" t="n">
        <v>55.27</v>
      </c>
      <c r="L1136" t="n">
        <v>21.5</v>
      </c>
      <c r="M1136" t="n">
        <v>23</v>
      </c>
      <c r="N1136" t="n">
        <v>56.15</v>
      </c>
      <c r="O1136" t="n">
        <v>29578.26</v>
      </c>
      <c r="P1136" t="n">
        <v>714.02</v>
      </c>
      <c r="Q1136" t="n">
        <v>1367.22</v>
      </c>
      <c r="R1136" t="n">
        <v>128.95</v>
      </c>
      <c r="S1136" t="n">
        <v>104.26</v>
      </c>
      <c r="T1136" t="n">
        <v>11406.25</v>
      </c>
      <c r="U1136" t="n">
        <v>0.8100000000000001</v>
      </c>
      <c r="V1136" t="n">
        <v>0.9</v>
      </c>
      <c r="W1136" t="n">
        <v>20.69</v>
      </c>
      <c r="X1136" t="n">
        <v>0.6899999999999999</v>
      </c>
      <c r="Y1136" t="n">
        <v>1</v>
      </c>
      <c r="Z1136" t="n">
        <v>10</v>
      </c>
    </row>
    <row r="1137">
      <c r="A1137" t="n">
        <v>83</v>
      </c>
      <c r="B1137" t="n">
        <v>105</v>
      </c>
      <c r="C1137" t="inlineStr">
        <is>
          <t xml:space="preserve">CONCLUIDO	</t>
        </is>
      </c>
      <c r="D1137" t="n">
        <v>1.759</v>
      </c>
      <c r="E1137" t="n">
        <v>56.85</v>
      </c>
      <c r="F1137" t="n">
        <v>53.27</v>
      </c>
      <c r="G1137" t="n">
        <v>127.85</v>
      </c>
      <c r="H1137" t="n">
        <v>1.62</v>
      </c>
      <c r="I1137" t="n">
        <v>25</v>
      </c>
      <c r="J1137" t="n">
        <v>238.36</v>
      </c>
      <c r="K1137" t="n">
        <v>55.27</v>
      </c>
      <c r="L1137" t="n">
        <v>21.75</v>
      </c>
      <c r="M1137" t="n">
        <v>23</v>
      </c>
      <c r="N1137" t="n">
        <v>56.34</v>
      </c>
      <c r="O1137" t="n">
        <v>29631.77</v>
      </c>
      <c r="P1137" t="n">
        <v>713.67</v>
      </c>
      <c r="Q1137" t="n">
        <v>1367.21</v>
      </c>
      <c r="R1137" t="n">
        <v>129.12</v>
      </c>
      <c r="S1137" t="n">
        <v>104.26</v>
      </c>
      <c r="T1137" t="n">
        <v>11491.39</v>
      </c>
      <c r="U1137" t="n">
        <v>0.8100000000000001</v>
      </c>
      <c r="V1137" t="n">
        <v>0.9</v>
      </c>
      <c r="W1137" t="n">
        <v>20.68</v>
      </c>
      <c r="X1137" t="n">
        <v>0.6899999999999999</v>
      </c>
      <c r="Y1137" t="n">
        <v>1</v>
      </c>
      <c r="Z1137" t="n">
        <v>10</v>
      </c>
    </row>
    <row r="1138">
      <c r="A1138" t="n">
        <v>84</v>
      </c>
      <c r="B1138" t="n">
        <v>105</v>
      </c>
      <c r="C1138" t="inlineStr">
        <is>
          <t xml:space="preserve">CONCLUIDO	</t>
        </is>
      </c>
      <c r="D1138" t="n">
        <v>1.759</v>
      </c>
      <c r="E1138" t="n">
        <v>56.85</v>
      </c>
      <c r="F1138" t="n">
        <v>53.27</v>
      </c>
      <c r="G1138" t="n">
        <v>127.86</v>
      </c>
      <c r="H1138" t="n">
        <v>1.64</v>
      </c>
      <c r="I1138" t="n">
        <v>25</v>
      </c>
      <c r="J1138" t="n">
        <v>238.79</v>
      </c>
      <c r="K1138" t="n">
        <v>55.27</v>
      </c>
      <c r="L1138" t="n">
        <v>22</v>
      </c>
      <c r="M1138" t="n">
        <v>23</v>
      </c>
      <c r="N1138" t="n">
        <v>56.52</v>
      </c>
      <c r="O1138" t="n">
        <v>29685.34</v>
      </c>
      <c r="P1138" t="n">
        <v>710.66</v>
      </c>
      <c r="Q1138" t="n">
        <v>1367.25</v>
      </c>
      <c r="R1138" t="n">
        <v>129.27</v>
      </c>
      <c r="S1138" t="n">
        <v>104.26</v>
      </c>
      <c r="T1138" t="n">
        <v>11566.85</v>
      </c>
      <c r="U1138" t="n">
        <v>0.8100000000000001</v>
      </c>
      <c r="V1138" t="n">
        <v>0.9</v>
      </c>
      <c r="W1138" t="n">
        <v>20.68</v>
      </c>
      <c r="X1138" t="n">
        <v>0.7</v>
      </c>
      <c r="Y1138" t="n">
        <v>1</v>
      </c>
      <c r="Z1138" t="n">
        <v>10</v>
      </c>
    </row>
    <row r="1139">
      <c r="A1139" t="n">
        <v>85</v>
      </c>
      <c r="B1139" t="n">
        <v>105</v>
      </c>
      <c r="C1139" t="inlineStr">
        <is>
          <t xml:space="preserve">CONCLUIDO	</t>
        </is>
      </c>
      <c r="D1139" t="n">
        <v>1.7618</v>
      </c>
      <c r="E1139" t="n">
        <v>56.76</v>
      </c>
      <c r="F1139" t="n">
        <v>53.22</v>
      </c>
      <c r="G1139" t="n">
        <v>133.06</v>
      </c>
      <c r="H1139" t="n">
        <v>1.65</v>
      </c>
      <c r="I1139" t="n">
        <v>24</v>
      </c>
      <c r="J1139" t="n">
        <v>239.23</v>
      </c>
      <c r="K1139" t="n">
        <v>55.27</v>
      </c>
      <c r="L1139" t="n">
        <v>22.25</v>
      </c>
      <c r="M1139" t="n">
        <v>22</v>
      </c>
      <c r="N1139" t="n">
        <v>56.71</v>
      </c>
      <c r="O1139" t="n">
        <v>29738.98</v>
      </c>
      <c r="P1139" t="n">
        <v>710.3099999999999</v>
      </c>
      <c r="Q1139" t="n">
        <v>1367.21</v>
      </c>
      <c r="R1139" t="n">
        <v>127.52</v>
      </c>
      <c r="S1139" t="n">
        <v>104.26</v>
      </c>
      <c r="T1139" t="n">
        <v>10696.66</v>
      </c>
      <c r="U1139" t="n">
        <v>0.82</v>
      </c>
      <c r="V1139" t="n">
        <v>0.9</v>
      </c>
      <c r="W1139" t="n">
        <v>20.68</v>
      </c>
      <c r="X1139" t="n">
        <v>0.65</v>
      </c>
      <c r="Y1139" t="n">
        <v>1</v>
      </c>
      <c r="Z1139" t="n">
        <v>10</v>
      </c>
    </row>
    <row r="1140">
      <c r="A1140" t="n">
        <v>86</v>
      </c>
      <c r="B1140" t="n">
        <v>105</v>
      </c>
      <c r="C1140" t="inlineStr">
        <is>
          <t xml:space="preserve">CONCLUIDO	</t>
        </is>
      </c>
      <c r="D1140" t="n">
        <v>1.7615</v>
      </c>
      <c r="E1140" t="n">
        <v>56.77</v>
      </c>
      <c r="F1140" t="n">
        <v>53.23</v>
      </c>
      <c r="G1140" t="n">
        <v>133.08</v>
      </c>
      <c r="H1140" t="n">
        <v>1.67</v>
      </c>
      <c r="I1140" t="n">
        <v>24</v>
      </c>
      <c r="J1140" t="n">
        <v>239.66</v>
      </c>
      <c r="K1140" t="n">
        <v>55.27</v>
      </c>
      <c r="L1140" t="n">
        <v>22.5</v>
      </c>
      <c r="M1140" t="n">
        <v>22</v>
      </c>
      <c r="N1140" t="n">
        <v>56.89</v>
      </c>
      <c r="O1140" t="n">
        <v>29792.69</v>
      </c>
      <c r="P1140" t="n">
        <v>710.63</v>
      </c>
      <c r="Q1140" t="n">
        <v>1367.24</v>
      </c>
      <c r="R1140" t="n">
        <v>127.86</v>
      </c>
      <c r="S1140" t="n">
        <v>104.26</v>
      </c>
      <c r="T1140" t="n">
        <v>10865.17</v>
      </c>
      <c r="U1140" t="n">
        <v>0.82</v>
      </c>
      <c r="V1140" t="n">
        <v>0.9</v>
      </c>
      <c r="W1140" t="n">
        <v>20.68</v>
      </c>
      <c r="X1140" t="n">
        <v>0.66</v>
      </c>
      <c r="Y1140" t="n">
        <v>1</v>
      </c>
      <c r="Z1140" t="n">
        <v>10</v>
      </c>
    </row>
    <row r="1141">
      <c r="A1141" t="n">
        <v>87</v>
      </c>
      <c r="B1141" t="n">
        <v>105</v>
      </c>
      <c r="C1141" t="inlineStr">
        <is>
          <t xml:space="preserve">CONCLUIDO	</t>
        </is>
      </c>
      <c r="D1141" t="n">
        <v>1.7608</v>
      </c>
      <c r="E1141" t="n">
        <v>56.79</v>
      </c>
      <c r="F1141" t="n">
        <v>53.25</v>
      </c>
      <c r="G1141" t="n">
        <v>133.14</v>
      </c>
      <c r="H1141" t="n">
        <v>1.69</v>
      </c>
      <c r="I1141" t="n">
        <v>24</v>
      </c>
      <c r="J1141" t="n">
        <v>240.1</v>
      </c>
      <c r="K1141" t="n">
        <v>55.27</v>
      </c>
      <c r="L1141" t="n">
        <v>22.75</v>
      </c>
      <c r="M1141" t="n">
        <v>22</v>
      </c>
      <c r="N1141" t="n">
        <v>57.08</v>
      </c>
      <c r="O1141" t="n">
        <v>29846.46</v>
      </c>
      <c r="P1141" t="n">
        <v>710.78</v>
      </c>
      <c r="Q1141" t="n">
        <v>1367.29</v>
      </c>
      <c r="R1141" t="n">
        <v>128.64</v>
      </c>
      <c r="S1141" t="n">
        <v>104.26</v>
      </c>
      <c r="T1141" t="n">
        <v>11255.53</v>
      </c>
      <c r="U1141" t="n">
        <v>0.8100000000000001</v>
      </c>
      <c r="V1141" t="n">
        <v>0.9</v>
      </c>
      <c r="W1141" t="n">
        <v>20.68</v>
      </c>
      <c r="X1141" t="n">
        <v>0.68</v>
      </c>
      <c r="Y1141" t="n">
        <v>1</v>
      </c>
      <c r="Z1141" t="n">
        <v>10</v>
      </c>
    </row>
    <row r="1142">
      <c r="A1142" t="n">
        <v>88</v>
      </c>
      <c r="B1142" t="n">
        <v>105</v>
      </c>
      <c r="C1142" t="inlineStr">
        <is>
          <t xml:space="preserve">CONCLUIDO	</t>
        </is>
      </c>
      <c r="D1142" t="n">
        <v>1.7635</v>
      </c>
      <c r="E1142" t="n">
        <v>56.7</v>
      </c>
      <c r="F1142" t="n">
        <v>53.21</v>
      </c>
      <c r="G1142" t="n">
        <v>138.8</v>
      </c>
      <c r="H1142" t="n">
        <v>1.7</v>
      </c>
      <c r="I1142" t="n">
        <v>23</v>
      </c>
      <c r="J1142" t="n">
        <v>240.54</v>
      </c>
      <c r="K1142" t="n">
        <v>55.27</v>
      </c>
      <c r="L1142" t="n">
        <v>23</v>
      </c>
      <c r="M1142" t="n">
        <v>21</v>
      </c>
      <c r="N1142" t="n">
        <v>57.26</v>
      </c>
      <c r="O1142" t="n">
        <v>29900.43</v>
      </c>
      <c r="P1142" t="n">
        <v>707.48</v>
      </c>
      <c r="Q1142" t="n">
        <v>1367.24</v>
      </c>
      <c r="R1142" t="n">
        <v>126.94</v>
      </c>
      <c r="S1142" t="n">
        <v>104.26</v>
      </c>
      <c r="T1142" t="n">
        <v>10409.47</v>
      </c>
      <c r="U1142" t="n">
        <v>0.82</v>
      </c>
      <c r="V1142" t="n">
        <v>0.9</v>
      </c>
      <c r="W1142" t="n">
        <v>20.68</v>
      </c>
      <c r="X1142" t="n">
        <v>0.63</v>
      </c>
      <c r="Y1142" t="n">
        <v>1</v>
      </c>
      <c r="Z1142" t="n">
        <v>10</v>
      </c>
    </row>
    <row r="1143">
      <c r="A1143" t="n">
        <v>89</v>
      </c>
      <c r="B1143" t="n">
        <v>105</v>
      </c>
      <c r="C1143" t="inlineStr">
        <is>
          <t xml:space="preserve">CONCLUIDO	</t>
        </is>
      </c>
      <c r="D1143" t="n">
        <v>1.7634</v>
      </c>
      <c r="E1143" t="n">
        <v>56.71</v>
      </c>
      <c r="F1143" t="n">
        <v>53.21</v>
      </c>
      <c r="G1143" t="n">
        <v>138.81</v>
      </c>
      <c r="H1143" t="n">
        <v>1.72</v>
      </c>
      <c r="I1143" t="n">
        <v>23</v>
      </c>
      <c r="J1143" t="n">
        <v>240.97</v>
      </c>
      <c r="K1143" t="n">
        <v>55.27</v>
      </c>
      <c r="L1143" t="n">
        <v>23.25</v>
      </c>
      <c r="M1143" t="n">
        <v>21</v>
      </c>
      <c r="N1143" t="n">
        <v>57.45</v>
      </c>
      <c r="O1143" t="n">
        <v>29954.34</v>
      </c>
      <c r="P1143" t="n">
        <v>708.4400000000001</v>
      </c>
      <c r="Q1143" t="n">
        <v>1367.2</v>
      </c>
      <c r="R1143" t="n">
        <v>127.22</v>
      </c>
      <c r="S1143" t="n">
        <v>104.26</v>
      </c>
      <c r="T1143" t="n">
        <v>10552.57</v>
      </c>
      <c r="U1143" t="n">
        <v>0.82</v>
      </c>
      <c r="V1143" t="n">
        <v>0.9</v>
      </c>
      <c r="W1143" t="n">
        <v>20.68</v>
      </c>
      <c r="X1143" t="n">
        <v>0.63</v>
      </c>
      <c r="Y1143" t="n">
        <v>1</v>
      </c>
      <c r="Z1143" t="n">
        <v>10</v>
      </c>
    </row>
    <row r="1144">
      <c r="A1144" t="n">
        <v>90</v>
      </c>
      <c r="B1144" t="n">
        <v>105</v>
      </c>
      <c r="C1144" t="inlineStr">
        <is>
          <t xml:space="preserve">CONCLUIDO	</t>
        </is>
      </c>
      <c r="D1144" t="n">
        <v>1.7634</v>
      </c>
      <c r="E1144" t="n">
        <v>56.71</v>
      </c>
      <c r="F1144" t="n">
        <v>53.21</v>
      </c>
      <c r="G1144" t="n">
        <v>138.81</v>
      </c>
      <c r="H1144" t="n">
        <v>1.73</v>
      </c>
      <c r="I1144" t="n">
        <v>23</v>
      </c>
      <c r="J1144" t="n">
        <v>241.41</v>
      </c>
      <c r="K1144" t="n">
        <v>55.27</v>
      </c>
      <c r="L1144" t="n">
        <v>23.5</v>
      </c>
      <c r="M1144" t="n">
        <v>21</v>
      </c>
      <c r="N1144" t="n">
        <v>57.64</v>
      </c>
      <c r="O1144" t="n">
        <v>30008.32</v>
      </c>
      <c r="P1144" t="n">
        <v>707.16</v>
      </c>
      <c r="Q1144" t="n">
        <v>1367.23</v>
      </c>
      <c r="R1144" t="n">
        <v>127.12</v>
      </c>
      <c r="S1144" t="n">
        <v>104.26</v>
      </c>
      <c r="T1144" t="n">
        <v>10501.82</v>
      </c>
      <c r="U1144" t="n">
        <v>0.82</v>
      </c>
      <c r="V1144" t="n">
        <v>0.9</v>
      </c>
      <c r="W1144" t="n">
        <v>20.68</v>
      </c>
      <c r="X1144" t="n">
        <v>0.63</v>
      </c>
      <c r="Y1144" t="n">
        <v>1</v>
      </c>
      <c r="Z1144" t="n">
        <v>10</v>
      </c>
    </row>
    <row r="1145">
      <c r="A1145" t="n">
        <v>91</v>
      </c>
      <c r="B1145" t="n">
        <v>105</v>
      </c>
      <c r="C1145" t="inlineStr">
        <is>
          <t xml:space="preserve">CONCLUIDO	</t>
        </is>
      </c>
      <c r="D1145" t="n">
        <v>1.7628</v>
      </c>
      <c r="E1145" t="n">
        <v>56.73</v>
      </c>
      <c r="F1145" t="n">
        <v>53.23</v>
      </c>
      <c r="G1145" t="n">
        <v>138.86</v>
      </c>
      <c r="H1145" t="n">
        <v>1.75</v>
      </c>
      <c r="I1145" t="n">
        <v>23</v>
      </c>
      <c r="J1145" t="n">
        <v>241.85</v>
      </c>
      <c r="K1145" t="n">
        <v>55.27</v>
      </c>
      <c r="L1145" t="n">
        <v>23.75</v>
      </c>
      <c r="M1145" t="n">
        <v>21</v>
      </c>
      <c r="N1145" t="n">
        <v>57.83</v>
      </c>
      <c r="O1145" t="n">
        <v>30062.36</v>
      </c>
      <c r="P1145" t="n">
        <v>706.45</v>
      </c>
      <c r="Q1145" t="n">
        <v>1367.25</v>
      </c>
      <c r="R1145" t="n">
        <v>128.05</v>
      </c>
      <c r="S1145" t="n">
        <v>104.26</v>
      </c>
      <c r="T1145" t="n">
        <v>10967.94</v>
      </c>
      <c r="U1145" t="n">
        <v>0.8100000000000001</v>
      </c>
      <c r="V1145" t="n">
        <v>0.9</v>
      </c>
      <c r="W1145" t="n">
        <v>20.68</v>
      </c>
      <c r="X1145" t="n">
        <v>0.65</v>
      </c>
      <c r="Y1145" t="n">
        <v>1</v>
      </c>
      <c r="Z1145" t="n">
        <v>10</v>
      </c>
    </row>
    <row r="1146">
      <c r="A1146" t="n">
        <v>92</v>
      </c>
      <c r="B1146" t="n">
        <v>105</v>
      </c>
      <c r="C1146" t="inlineStr">
        <is>
          <t xml:space="preserve">CONCLUIDO	</t>
        </is>
      </c>
      <c r="D1146" t="n">
        <v>1.7657</v>
      </c>
      <c r="E1146" t="n">
        <v>56.64</v>
      </c>
      <c r="F1146" t="n">
        <v>53.18</v>
      </c>
      <c r="G1146" t="n">
        <v>145.03</v>
      </c>
      <c r="H1146" t="n">
        <v>1.76</v>
      </c>
      <c r="I1146" t="n">
        <v>22</v>
      </c>
      <c r="J1146" t="n">
        <v>242.29</v>
      </c>
      <c r="K1146" t="n">
        <v>55.27</v>
      </c>
      <c r="L1146" t="n">
        <v>24</v>
      </c>
      <c r="M1146" t="n">
        <v>20</v>
      </c>
      <c r="N1146" t="n">
        <v>58.02</v>
      </c>
      <c r="O1146" t="n">
        <v>30116.47</v>
      </c>
      <c r="P1146" t="n">
        <v>703.55</v>
      </c>
      <c r="Q1146" t="n">
        <v>1367.19</v>
      </c>
      <c r="R1146" t="n">
        <v>126</v>
      </c>
      <c r="S1146" t="n">
        <v>104.26</v>
      </c>
      <c r="T1146" t="n">
        <v>9948.209999999999</v>
      </c>
      <c r="U1146" t="n">
        <v>0.83</v>
      </c>
      <c r="V1146" t="n">
        <v>0.9</v>
      </c>
      <c r="W1146" t="n">
        <v>20.68</v>
      </c>
      <c r="X1146" t="n">
        <v>0.6</v>
      </c>
      <c r="Y1146" t="n">
        <v>1</v>
      </c>
      <c r="Z1146" t="n">
        <v>10</v>
      </c>
    </row>
    <row r="1147">
      <c r="A1147" t="n">
        <v>93</v>
      </c>
      <c r="B1147" t="n">
        <v>105</v>
      </c>
      <c r="C1147" t="inlineStr">
        <is>
          <t xml:space="preserve">CONCLUIDO	</t>
        </is>
      </c>
      <c r="D1147" t="n">
        <v>1.7663</v>
      </c>
      <c r="E1147" t="n">
        <v>56.62</v>
      </c>
      <c r="F1147" t="n">
        <v>53.16</v>
      </c>
      <c r="G1147" t="n">
        <v>144.98</v>
      </c>
      <c r="H1147" t="n">
        <v>1.78</v>
      </c>
      <c r="I1147" t="n">
        <v>22</v>
      </c>
      <c r="J1147" t="n">
        <v>242.73</v>
      </c>
      <c r="K1147" t="n">
        <v>55.27</v>
      </c>
      <c r="L1147" t="n">
        <v>24.25</v>
      </c>
      <c r="M1147" t="n">
        <v>20</v>
      </c>
      <c r="N1147" t="n">
        <v>58.21</v>
      </c>
      <c r="O1147" t="n">
        <v>30170.65</v>
      </c>
      <c r="P1147" t="n">
        <v>703.64</v>
      </c>
      <c r="Q1147" t="n">
        <v>1367.18</v>
      </c>
      <c r="R1147" t="n">
        <v>125.48</v>
      </c>
      <c r="S1147" t="n">
        <v>104.26</v>
      </c>
      <c r="T1147" t="n">
        <v>9685.719999999999</v>
      </c>
      <c r="U1147" t="n">
        <v>0.83</v>
      </c>
      <c r="V1147" t="n">
        <v>0.9</v>
      </c>
      <c r="W1147" t="n">
        <v>20.68</v>
      </c>
      <c r="X1147" t="n">
        <v>0.58</v>
      </c>
      <c r="Y1147" t="n">
        <v>1</v>
      </c>
      <c r="Z1147" t="n">
        <v>10</v>
      </c>
    </row>
    <row r="1148">
      <c r="A1148" t="n">
        <v>94</v>
      </c>
      <c r="B1148" t="n">
        <v>105</v>
      </c>
      <c r="C1148" t="inlineStr">
        <is>
          <t xml:space="preserve">CONCLUIDO	</t>
        </is>
      </c>
      <c r="D1148" t="n">
        <v>1.7655</v>
      </c>
      <c r="E1148" t="n">
        <v>56.64</v>
      </c>
      <c r="F1148" t="n">
        <v>53.18</v>
      </c>
      <c r="G1148" t="n">
        <v>145.05</v>
      </c>
      <c r="H1148" t="n">
        <v>1.79</v>
      </c>
      <c r="I1148" t="n">
        <v>22</v>
      </c>
      <c r="J1148" t="n">
        <v>243.17</v>
      </c>
      <c r="K1148" t="n">
        <v>55.27</v>
      </c>
      <c r="L1148" t="n">
        <v>24.5</v>
      </c>
      <c r="M1148" t="n">
        <v>20</v>
      </c>
      <c r="N1148" t="n">
        <v>58.4</v>
      </c>
      <c r="O1148" t="n">
        <v>30224.9</v>
      </c>
      <c r="P1148" t="n">
        <v>703.8</v>
      </c>
      <c r="Q1148" t="n">
        <v>1367.22</v>
      </c>
      <c r="R1148" t="n">
        <v>126.19</v>
      </c>
      <c r="S1148" t="n">
        <v>104.26</v>
      </c>
      <c r="T1148" t="n">
        <v>10042.6</v>
      </c>
      <c r="U1148" t="n">
        <v>0.83</v>
      </c>
      <c r="V1148" t="n">
        <v>0.9</v>
      </c>
      <c r="W1148" t="n">
        <v>20.68</v>
      </c>
      <c r="X1148" t="n">
        <v>0.61</v>
      </c>
      <c r="Y1148" t="n">
        <v>1</v>
      </c>
      <c r="Z1148" t="n">
        <v>10</v>
      </c>
    </row>
    <row r="1149">
      <c r="A1149" t="n">
        <v>95</v>
      </c>
      <c r="B1149" t="n">
        <v>105</v>
      </c>
      <c r="C1149" t="inlineStr">
        <is>
          <t xml:space="preserve">CONCLUIDO	</t>
        </is>
      </c>
      <c r="D1149" t="n">
        <v>1.7657</v>
      </c>
      <c r="E1149" t="n">
        <v>56.64</v>
      </c>
      <c r="F1149" t="n">
        <v>53.18</v>
      </c>
      <c r="G1149" t="n">
        <v>145.03</v>
      </c>
      <c r="H1149" t="n">
        <v>1.81</v>
      </c>
      <c r="I1149" t="n">
        <v>22</v>
      </c>
      <c r="J1149" t="n">
        <v>243.61</v>
      </c>
      <c r="K1149" t="n">
        <v>55.27</v>
      </c>
      <c r="L1149" t="n">
        <v>24.75</v>
      </c>
      <c r="M1149" t="n">
        <v>20</v>
      </c>
      <c r="N1149" t="n">
        <v>58.59</v>
      </c>
      <c r="O1149" t="n">
        <v>30279.22</v>
      </c>
      <c r="P1149" t="n">
        <v>702.83</v>
      </c>
      <c r="Q1149" t="n">
        <v>1367.34</v>
      </c>
      <c r="R1149" t="n">
        <v>125.93</v>
      </c>
      <c r="S1149" t="n">
        <v>104.26</v>
      </c>
      <c r="T1149" t="n">
        <v>9911.049999999999</v>
      </c>
      <c r="U1149" t="n">
        <v>0.83</v>
      </c>
      <c r="V1149" t="n">
        <v>0.9</v>
      </c>
      <c r="W1149" t="n">
        <v>20.68</v>
      </c>
      <c r="X1149" t="n">
        <v>0.6</v>
      </c>
      <c r="Y1149" t="n">
        <v>1</v>
      </c>
      <c r="Z1149" t="n">
        <v>10</v>
      </c>
    </row>
    <row r="1150">
      <c r="A1150" t="n">
        <v>96</v>
      </c>
      <c r="B1150" t="n">
        <v>105</v>
      </c>
      <c r="C1150" t="inlineStr">
        <is>
          <t xml:space="preserve">CONCLUIDO	</t>
        </is>
      </c>
      <c r="D1150" t="n">
        <v>1.7656</v>
      </c>
      <c r="E1150" t="n">
        <v>56.64</v>
      </c>
      <c r="F1150" t="n">
        <v>53.18</v>
      </c>
      <c r="G1150" t="n">
        <v>145.04</v>
      </c>
      <c r="H1150" t="n">
        <v>1.82</v>
      </c>
      <c r="I1150" t="n">
        <v>22</v>
      </c>
      <c r="J1150" t="n">
        <v>244.05</v>
      </c>
      <c r="K1150" t="n">
        <v>55.27</v>
      </c>
      <c r="L1150" t="n">
        <v>25</v>
      </c>
      <c r="M1150" t="n">
        <v>20</v>
      </c>
      <c r="N1150" t="n">
        <v>58.78</v>
      </c>
      <c r="O1150" t="n">
        <v>30333.61</v>
      </c>
      <c r="P1150" t="n">
        <v>700.62</v>
      </c>
      <c r="Q1150" t="n">
        <v>1367.24</v>
      </c>
      <c r="R1150" t="n">
        <v>126.25</v>
      </c>
      <c r="S1150" t="n">
        <v>104.26</v>
      </c>
      <c r="T1150" t="n">
        <v>10069.26</v>
      </c>
      <c r="U1150" t="n">
        <v>0.83</v>
      </c>
      <c r="V1150" t="n">
        <v>0.9</v>
      </c>
      <c r="W1150" t="n">
        <v>20.68</v>
      </c>
      <c r="X1150" t="n">
        <v>0.6</v>
      </c>
      <c r="Y1150" t="n">
        <v>1</v>
      </c>
      <c r="Z1150" t="n">
        <v>10</v>
      </c>
    </row>
    <row r="1151">
      <c r="A1151" t="n">
        <v>97</v>
      </c>
      <c r="B1151" t="n">
        <v>105</v>
      </c>
      <c r="C1151" t="inlineStr">
        <is>
          <t xml:space="preserve">CONCLUIDO	</t>
        </is>
      </c>
      <c r="D1151" t="n">
        <v>1.7683</v>
      </c>
      <c r="E1151" t="n">
        <v>56.55</v>
      </c>
      <c r="F1151" t="n">
        <v>53.13</v>
      </c>
      <c r="G1151" t="n">
        <v>151.81</v>
      </c>
      <c r="H1151" t="n">
        <v>1.84</v>
      </c>
      <c r="I1151" t="n">
        <v>21</v>
      </c>
      <c r="J1151" t="n">
        <v>244.49</v>
      </c>
      <c r="K1151" t="n">
        <v>55.27</v>
      </c>
      <c r="L1151" t="n">
        <v>25.25</v>
      </c>
      <c r="M1151" t="n">
        <v>19</v>
      </c>
      <c r="N1151" t="n">
        <v>58.97</v>
      </c>
      <c r="O1151" t="n">
        <v>30388.06</v>
      </c>
      <c r="P1151" t="n">
        <v>699.33</v>
      </c>
      <c r="Q1151" t="n">
        <v>1367.25</v>
      </c>
      <c r="R1151" t="n">
        <v>124.59</v>
      </c>
      <c r="S1151" t="n">
        <v>104.26</v>
      </c>
      <c r="T1151" t="n">
        <v>9245.92</v>
      </c>
      <c r="U1151" t="n">
        <v>0.84</v>
      </c>
      <c r="V1151" t="n">
        <v>0.9</v>
      </c>
      <c r="W1151" t="n">
        <v>20.68</v>
      </c>
      <c r="X1151" t="n">
        <v>0.5600000000000001</v>
      </c>
      <c r="Y1151" t="n">
        <v>1</v>
      </c>
      <c r="Z1151" t="n">
        <v>10</v>
      </c>
    </row>
    <row r="1152">
      <c r="A1152" t="n">
        <v>98</v>
      </c>
      <c r="B1152" t="n">
        <v>105</v>
      </c>
      <c r="C1152" t="inlineStr">
        <is>
          <t xml:space="preserve">CONCLUIDO	</t>
        </is>
      </c>
      <c r="D1152" t="n">
        <v>1.7681</v>
      </c>
      <c r="E1152" t="n">
        <v>56.56</v>
      </c>
      <c r="F1152" t="n">
        <v>53.14</v>
      </c>
      <c r="G1152" t="n">
        <v>151.84</v>
      </c>
      <c r="H1152" t="n">
        <v>1.85</v>
      </c>
      <c r="I1152" t="n">
        <v>21</v>
      </c>
      <c r="J1152" t="n">
        <v>244.93</v>
      </c>
      <c r="K1152" t="n">
        <v>55.27</v>
      </c>
      <c r="L1152" t="n">
        <v>25.5</v>
      </c>
      <c r="M1152" t="n">
        <v>19</v>
      </c>
      <c r="N1152" t="n">
        <v>59.16</v>
      </c>
      <c r="O1152" t="n">
        <v>30442.58</v>
      </c>
      <c r="P1152" t="n">
        <v>699.83</v>
      </c>
      <c r="Q1152" t="n">
        <v>1367.26</v>
      </c>
      <c r="R1152" t="n">
        <v>124.94</v>
      </c>
      <c r="S1152" t="n">
        <v>104.26</v>
      </c>
      <c r="T1152" t="n">
        <v>9420.370000000001</v>
      </c>
      <c r="U1152" t="n">
        <v>0.83</v>
      </c>
      <c r="V1152" t="n">
        <v>0.9</v>
      </c>
      <c r="W1152" t="n">
        <v>20.68</v>
      </c>
      <c r="X1152" t="n">
        <v>0.57</v>
      </c>
      <c r="Y1152" t="n">
        <v>1</v>
      </c>
      <c r="Z1152" t="n">
        <v>10</v>
      </c>
    </row>
    <row r="1153">
      <c r="A1153" t="n">
        <v>99</v>
      </c>
      <c r="B1153" t="n">
        <v>105</v>
      </c>
      <c r="C1153" t="inlineStr">
        <is>
          <t xml:space="preserve">CONCLUIDO	</t>
        </is>
      </c>
      <c r="D1153" t="n">
        <v>1.768</v>
      </c>
      <c r="E1153" t="n">
        <v>56.56</v>
      </c>
      <c r="F1153" t="n">
        <v>53.15</v>
      </c>
      <c r="G1153" t="n">
        <v>151.84</v>
      </c>
      <c r="H1153" t="n">
        <v>1.87</v>
      </c>
      <c r="I1153" t="n">
        <v>21</v>
      </c>
      <c r="J1153" t="n">
        <v>245.38</v>
      </c>
      <c r="K1153" t="n">
        <v>55.27</v>
      </c>
      <c r="L1153" t="n">
        <v>25.75</v>
      </c>
      <c r="M1153" t="n">
        <v>19</v>
      </c>
      <c r="N1153" t="n">
        <v>59.35</v>
      </c>
      <c r="O1153" t="n">
        <v>30497.18</v>
      </c>
      <c r="P1153" t="n">
        <v>698.67</v>
      </c>
      <c r="Q1153" t="n">
        <v>1367.23</v>
      </c>
      <c r="R1153" t="n">
        <v>125.1</v>
      </c>
      <c r="S1153" t="n">
        <v>104.26</v>
      </c>
      <c r="T1153" t="n">
        <v>9499.48</v>
      </c>
      <c r="U1153" t="n">
        <v>0.83</v>
      </c>
      <c r="V1153" t="n">
        <v>0.9</v>
      </c>
      <c r="W1153" t="n">
        <v>20.67</v>
      </c>
      <c r="X1153" t="n">
        <v>0.57</v>
      </c>
      <c r="Y1153" t="n">
        <v>1</v>
      </c>
      <c r="Z1153" t="n">
        <v>10</v>
      </c>
    </row>
    <row r="1154">
      <c r="A1154" t="n">
        <v>100</v>
      </c>
      <c r="B1154" t="n">
        <v>105</v>
      </c>
      <c r="C1154" t="inlineStr">
        <is>
          <t xml:space="preserve">CONCLUIDO	</t>
        </is>
      </c>
      <c r="D1154" t="n">
        <v>1.7678</v>
      </c>
      <c r="E1154" t="n">
        <v>56.57</v>
      </c>
      <c r="F1154" t="n">
        <v>53.15</v>
      </c>
      <c r="G1154" t="n">
        <v>151.86</v>
      </c>
      <c r="H1154" t="n">
        <v>1.88</v>
      </c>
      <c r="I1154" t="n">
        <v>21</v>
      </c>
      <c r="J1154" t="n">
        <v>245.82</v>
      </c>
      <c r="K1154" t="n">
        <v>55.27</v>
      </c>
      <c r="L1154" t="n">
        <v>26</v>
      </c>
      <c r="M1154" t="n">
        <v>19</v>
      </c>
      <c r="N1154" t="n">
        <v>59.55</v>
      </c>
      <c r="O1154" t="n">
        <v>30551.84</v>
      </c>
      <c r="P1154" t="n">
        <v>696.67</v>
      </c>
      <c r="Q1154" t="n">
        <v>1367.15</v>
      </c>
      <c r="R1154" t="n">
        <v>125.19</v>
      </c>
      <c r="S1154" t="n">
        <v>104.26</v>
      </c>
      <c r="T1154" t="n">
        <v>9546.620000000001</v>
      </c>
      <c r="U1154" t="n">
        <v>0.83</v>
      </c>
      <c r="V1154" t="n">
        <v>0.9</v>
      </c>
      <c r="W1154" t="n">
        <v>20.68</v>
      </c>
      <c r="X1154" t="n">
        <v>0.57</v>
      </c>
      <c r="Y1154" t="n">
        <v>1</v>
      </c>
      <c r="Z1154" t="n">
        <v>10</v>
      </c>
    </row>
    <row r="1155">
      <c r="A1155" t="n">
        <v>101</v>
      </c>
      <c r="B1155" t="n">
        <v>105</v>
      </c>
      <c r="C1155" t="inlineStr">
        <is>
          <t xml:space="preserve">CONCLUIDO	</t>
        </is>
      </c>
      <c r="D1155" t="n">
        <v>1.7703</v>
      </c>
      <c r="E1155" t="n">
        <v>56.49</v>
      </c>
      <c r="F1155" t="n">
        <v>53.11</v>
      </c>
      <c r="G1155" t="n">
        <v>159.33</v>
      </c>
      <c r="H1155" t="n">
        <v>1.9</v>
      </c>
      <c r="I1155" t="n">
        <v>20</v>
      </c>
      <c r="J1155" t="n">
        <v>246.26</v>
      </c>
      <c r="K1155" t="n">
        <v>55.27</v>
      </c>
      <c r="L1155" t="n">
        <v>26.25</v>
      </c>
      <c r="M1155" t="n">
        <v>18</v>
      </c>
      <c r="N1155" t="n">
        <v>59.74</v>
      </c>
      <c r="O1155" t="n">
        <v>30606.57</v>
      </c>
      <c r="P1155" t="n">
        <v>695.49</v>
      </c>
      <c r="Q1155" t="n">
        <v>1367.2</v>
      </c>
      <c r="R1155" t="n">
        <v>123.74</v>
      </c>
      <c r="S1155" t="n">
        <v>104.26</v>
      </c>
      <c r="T1155" t="n">
        <v>8825.99</v>
      </c>
      <c r="U1155" t="n">
        <v>0.84</v>
      </c>
      <c r="V1155" t="n">
        <v>0.9</v>
      </c>
      <c r="W1155" t="n">
        <v>20.68</v>
      </c>
      <c r="X1155" t="n">
        <v>0.53</v>
      </c>
      <c r="Y1155" t="n">
        <v>1</v>
      </c>
      <c r="Z1155" t="n">
        <v>10</v>
      </c>
    </row>
    <row r="1156">
      <c r="A1156" t="n">
        <v>102</v>
      </c>
      <c r="B1156" t="n">
        <v>105</v>
      </c>
      <c r="C1156" t="inlineStr">
        <is>
          <t xml:space="preserve">CONCLUIDO	</t>
        </is>
      </c>
      <c r="D1156" t="n">
        <v>1.7702</v>
      </c>
      <c r="E1156" t="n">
        <v>56.49</v>
      </c>
      <c r="F1156" t="n">
        <v>53.11</v>
      </c>
      <c r="G1156" t="n">
        <v>159.34</v>
      </c>
      <c r="H1156" t="n">
        <v>1.91</v>
      </c>
      <c r="I1156" t="n">
        <v>20</v>
      </c>
      <c r="J1156" t="n">
        <v>246.71</v>
      </c>
      <c r="K1156" t="n">
        <v>55.27</v>
      </c>
      <c r="L1156" t="n">
        <v>26.5</v>
      </c>
      <c r="M1156" t="n">
        <v>18</v>
      </c>
      <c r="N1156" t="n">
        <v>59.93</v>
      </c>
      <c r="O1156" t="n">
        <v>30661.38</v>
      </c>
      <c r="P1156" t="n">
        <v>697.08</v>
      </c>
      <c r="Q1156" t="n">
        <v>1367.16</v>
      </c>
      <c r="R1156" t="n">
        <v>123.99</v>
      </c>
      <c r="S1156" t="n">
        <v>104.26</v>
      </c>
      <c r="T1156" t="n">
        <v>8951.77</v>
      </c>
      <c r="U1156" t="n">
        <v>0.84</v>
      </c>
      <c r="V1156" t="n">
        <v>0.9</v>
      </c>
      <c r="W1156" t="n">
        <v>20.68</v>
      </c>
      <c r="X1156" t="n">
        <v>0.54</v>
      </c>
      <c r="Y1156" t="n">
        <v>1</v>
      </c>
      <c r="Z1156" t="n">
        <v>10</v>
      </c>
    </row>
    <row r="1157">
      <c r="A1157" t="n">
        <v>103</v>
      </c>
      <c r="B1157" t="n">
        <v>105</v>
      </c>
      <c r="C1157" t="inlineStr">
        <is>
          <t xml:space="preserve">CONCLUIDO	</t>
        </is>
      </c>
      <c r="D1157" t="n">
        <v>1.7706</v>
      </c>
      <c r="E1157" t="n">
        <v>56.48</v>
      </c>
      <c r="F1157" t="n">
        <v>53.1</v>
      </c>
      <c r="G1157" t="n">
        <v>159.31</v>
      </c>
      <c r="H1157" t="n">
        <v>1.93</v>
      </c>
      <c r="I1157" t="n">
        <v>20</v>
      </c>
      <c r="J1157" t="n">
        <v>247.15</v>
      </c>
      <c r="K1157" t="n">
        <v>55.27</v>
      </c>
      <c r="L1157" t="n">
        <v>26.75</v>
      </c>
      <c r="M1157" t="n">
        <v>18</v>
      </c>
      <c r="N1157" t="n">
        <v>60.13</v>
      </c>
      <c r="O1157" t="n">
        <v>30716.25</v>
      </c>
      <c r="P1157" t="n">
        <v>697.27</v>
      </c>
      <c r="Q1157" t="n">
        <v>1367.16</v>
      </c>
      <c r="R1157" t="n">
        <v>123.7</v>
      </c>
      <c r="S1157" t="n">
        <v>104.26</v>
      </c>
      <c r="T1157" t="n">
        <v>8804.370000000001</v>
      </c>
      <c r="U1157" t="n">
        <v>0.84</v>
      </c>
      <c r="V1157" t="n">
        <v>0.9</v>
      </c>
      <c r="W1157" t="n">
        <v>20.67</v>
      </c>
      <c r="X1157" t="n">
        <v>0.53</v>
      </c>
      <c r="Y1157" t="n">
        <v>1</v>
      </c>
      <c r="Z1157" t="n">
        <v>10</v>
      </c>
    </row>
    <row r="1158">
      <c r="A1158" t="n">
        <v>104</v>
      </c>
      <c r="B1158" t="n">
        <v>105</v>
      </c>
      <c r="C1158" t="inlineStr">
        <is>
          <t xml:space="preserve">CONCLUIDO	</t>
        </is>
      </c>
      <c r="D1158" t="n">
        <v>1.77</v>
      </c>
      <c r="E1158" t="n">
        <v>56.5</v>
      </c>
      <c r="F1158" t="n">
        <v>53.12</v>
      </c>
      <c r="G1158" t="n">
        <v>159.37</v>
      </c>
      <c r="H1158" t="n">
        <v>1.94</v>
      </c>
      <c r="I1158" t="n">
        <v>20</v>
      </c>
      <c r="J1158" t="n">
        <v>247.6</v>
      </c>
      <c r="K1158" t="n">
        <v>55.27</v>
      </c>
      <c r="L1158" t="n">
        <v>27</v>
      </c>
      <c r="M1158" t="n">
        <v>18</v>
      </c>
      <c r="N1158" t="n">
        <v>60.33</v>
      </c>
      <c r="O1158" t="n">
        <v>30771.2</v>
      </c>
      <c r="P1158" t="n">
        <v>696.54</v>
      </c>
      <c r="Q1158" t="n">
        <v>1367.21</v>
      </c>
      <c r="R1158" t="n">
        <v>124.33</v>
      </c>
      <c r="S1158" t="n">
        <v>104.26</v>
      </c>
      <c r="T1158" t="n">
        <v>9120.09</v>
      </c>
      <c r="U1158" t="n">
        <v>0.84</v>
      </c>
      <c r="V1158" t="n">
        <v>0.9</v>
      </c>
      <c r="W1158" t="n">
        <v>20.68</v>
      </c>
      <c r="X1158" t="n">
        <v>0.55</v>
      </c>
      <c r="Y1158" t="n">
        <v>1</v>
      </c>
      <c r="Z1158" t="n">
        <v>10</v>
      </c>
    </row>
    <row r="1159">
      <c r="A1159" t="n">
        <v>105</v>
      </c>
      <c r="B1159" t="n">
        <v>105</v>
      </c>
      <c r="C1159" t="inlineStr">
        <is>
          <t xml:space="preserve">CONCLUIDO	</t>
        </is>
      </c>
      <c r="D1159" t="n">
        <v>1.7704</v>
      </c>
      <c r="E1159" t="n">
        <v>56.48</v>
      </c>
      <c r="F1159" t="n">
        <v>53.11</v>
      </c>
      <c r="G1159" t="n">
        <v>159.32</v>
      </c>
      <c r="H1159" t="n">
        <v>1.95</v>
      </c>
      <c r="I1159" t="n">
        <v>20</v>
      </c>
      <c r="J1159" t="n">
        <v>248.04</v>
      </c>
      <c r="K1159" t="n">
        <v>55.27</v>
      </c>
      <c r="L1159" t="n">
        <v>27.25</v>
      </c>
      <c r="M1159" t="n">
        <v>18</v>
      </c>
      <c r="N1159" t="n">
        <v>60.52</v>
      </c>
      <c r="O1159" t="n">
        <v>30826.21</v>
      </c>
      <c r="P1159" t="n">
        <v>694.17</v>
      </c>
      <c r="Q1159" t="n">
        <v>1367.17</v>
      </c>
      <c r="R1159" t="n">
        <v>123.8</v>
      </c>
      <c r="S1159" t="n">
        <v>104.26</v>
      </c>
      <c r="T1159" t="n">
        <v>8856.059999999999</v>
      </c>
      <c r="U1159" t="n">
        <v>0.84</v>
      </c>
      <c r="V1159" t="n">
        <v>0.9</v>
      </c>
      <c r="W1159" t="n">
        <v>20.67</v>
      </c>
      <c r="X1159" t="n">
        <v>0.53</v>
      </c>
      <c r="Y1159" t="n">
        <v>1</v>
      </c>
      <c r="Z1159" t="n">
        <v>10</v>
      </c>
    </row>
    <row r="1160">
      <c r="A1160" t="n">
        <v>106</v>
      </c>
      <c r="B1160" t="n">
        <v>105</v>
      </c>
      <c r="C1160" t="inlineStr">
        <is>
          <t xml:space="preserve">CONCLUIDO	</t>
        </is>
      </c>
      <c r="D1160" t="n">
        <v>1.7722</v>
      </c>
      <c r="E1160" t="n">
        <v>56.43</v>
      </c>
      <c r="F1160" t="n">
        <v>53.09</v>
      </c>
      <c r="G1160" t="n">
        <v>167.66</v>
      </c>
      <c r="H1160" t="n">
        <v>1.97</v>
      </c>
      <c r="I1160" t="n">
        <v>19</v>
      </c>
      <c r="J1160" t="n">
        <v>248.49</v>
      </c>
      <c r="K1160" t="n">
        <v>55.27</v>
      </c>
      <c r="L1160" t="n">
        <v>27.5</v>
      </c>
      <c r="M1160" t="n">
        <v>17</v>
      </c>
      <c r="N1160" t="n">
        <v>60.72</v>
      </c>
      <c r="O1160" t="n">
        <v>30881.3</v>
      </c>
      <c r="P1160" t="n">
        <v>690.42</v>
      </c>
      <c r="Q1160" t="n">
        <v>1367.24</v>
      </c>
      <c r="R1160" t="n">
        <v>123.25</v>
      </c>
      <c r="S1160" t="n">
        <v>104.26</v>
      </c>
      <c r="T1160" t="n">
        <v>8588.219999999999</v>
      </c>
      <c r="U1160" t="n">
        <v>0.85</v>
      </c>
      <c r="V1160" t="n">
        <v>0.9</v>
      </c>
      <c r="W1160" t="n">
        <v>20.67</v>
      </c>
      <c r="X1160" t="n">
        <v>0.51</v>
      </c>
      <c r="Y1160" t="n">
        <v>1</v>
      </c>
      <c r="Z1160" t="n">
        <v>10</v>
      </c>
    </row>
    <row r="1161">
      <c r="A1161" t="n">
        <v>107</v>
      </c>
      <c r="B1161" t="n">
        <v>105</v>
      </c>
      <c r="C1161" t="inlineStr">
        <is>
          <t xml:space="preserve">CONCLUIDO	</t>
        </is>
      </c>
      <c r="D1161" t="n">
        <v>1.7724</v>
      </c>
      <c r="E1161" t="n">
        <v>56.42</v>
      </c>
      <c r="F1161" t="n">
        <v>53.09</v>
      </c>
      <c r="G1161" t="n">
        <v>167.64</v>
      </c>
      <c r="H1161" t="n">
        <v>1.98</v>
      </c>
      <c r="I1161" t="n">
        <v>19</v>
      </c>
      <c r="J1161" t="n">
        <v>248.94</v>
      </c>
      <c r="K1161" t="n">
        <v>55.27</v>
      </c>
      <c r="L1161" t="n">
        <v>27.75</v>
      </c>
      <c r="M1161" t="n">
        <v>17</v>
      </c>
      <c r="N1161" t="n">
        <v>60.92</v>
      </c>
      <c r="O1161" t="n">
        <v>30936.46</v>
      </c>
      <c r="P1161" t="n">
        <v>690.9299999999999</v>
      </c>
      <c r="Q1161" t="n">
        <v>1367.19</v>
      </c>
      <c r="R1161" t="n">
        <v>123.26</v>
      </c>
      <c r="S1161" t="n">
        <v>104.26</v>
      </c>
      <c r="T1161" t="n">
        <v>8590.280000000001</v>
      </c>
      <c r="U1161" t="n">
        <v>0.85</v>
      </c>
      <c r="V1161" t="n">
        <v>0.9</v>
      </c>
      <c r="W1161" t="n">
        <v>20.67</v>
      </c>
      <c r="X1161" t="n">
        <v>0.51</v>
      </c>
      <c r="Y1161" t="n">
        <v>1</v>
      </c>
      <c r="Z1161" t="n">
        <v>10</v>
      </c>
    </row>
    <row r="1162">
      <c r="A1162" t="n">
        <v>108</v>
      </c>
      <c r="B1162" t="n">
        <v>105</v>
      </c>
      <c r="C1162" t="inlineStr">
        <is>
          <t xml:space="preserve">CONCLUIDO	</t>
        </is>
      </c>
      <c r="D1162" t="n">
        <v>1.7719</v>
      </c>
      <c r="E1162" t="n">
        <v>56.44</v>
      </c>
      <c r="F1162" t="n">
        <v>53.1</v>
      </c>
      <c r="G1162" t="n">
        <v>167.68</v>
      </c>
      <c r="H1162" t="n">
        <v>2</v>
      </c>
      <c r="I1162" t="n">
        <v>19</v>
      </c>
      <c r="J1162" t="n">
        <v>249.39</v>
      </c>
      <c r="K1162" t="n">
        <v>55.27</v>
      </c>
      <c r="L1162" t="n">
        <v>28</v>
      </c>
      <c r="M1162" t="n">
        <v>17</v>
      </c>
      <c r="N1162" t="n">
        <v>61.11</v>
      </c>
      <c r="O1162" t="n">
        <v>30991.69</v>
      </c>
      <c r="P1162" t="n">
        <v>691.0700000000001</v>
      </c>
      <c r="Q1162" t="n">
        <v>1367.18</v>
      </c>
      <c r="R1162" t="n">
        <v>123.46</v>
      </c>
      <c r="S1162" t="n">
        <v>104.26</v>
      </c>
      <c r="T1162" t="n">
        <v>8688.85</v>
      </c>
      <c r="U1162" t="n">
        <v>0.84</v>
      </c>
      <c r="V1162" t="n">
        <v>0.9</v>
      </c>
      <c r="W1162" t="n">
        <v>20.68</v>
      </c>
      <c r="X1162" t="n">
        <v>0.52</v>
      </c>
      <c r="Y1162" t="n">
        <v>1</v>
      </c>
      <c r="Z1162" t="n">
        <v>10</v>
      </c>
    </row>
    <row r="1163">
      <c r="A1163" t="n">
        <v>109</v>
      </c>
      <c r="B1163" t="n">
        <v>105</v>
      </c>
      <c r="C1163" t="inlineStr">
        <is>
          <t xml:space="preserve">CONCLUIDO	</t>
        </is>
      </c>
      <c r="D1163" t="n">
        <v>1.7721</v>
      </c>
      <c r="E1163" t="n">
        <v>56.43</v>
      </c>
      <c r="F1163" t="n">
        <v>53.1</v>
      </c>
      <c r="G1163" t="n">
        <v>167.67</v>
      </c>
      <c r="H1163" t="n">
        <v>2.01</v>
      </c>
      <c r="I1163" t="n">
        <v>19</v>
      </c>
      <c r="J1163" t="n">
        <v>249.83</v>
      </c>
      <c r="K1163" t="n">
        <v>55.27</v>
      </c>
      <c r="L1163" t="n">
        <v>28.25</v>
      </c>
      <c r="M1163" t="n">
        <v>17</v>
      </c>
      <c r="N1163" t="n">
        <v>61.31</v>
      </c>
      <c r="O1163" t="n">
        <v>31047</v>
      </c>
      <c r="P1163" t="n">
        <v>690.0599999999999</v>
      </c>
      <c r="Q1163" t="n">
        <v>1367.18</v>
      </c>
      <c r="R1163" t="n">
        <v>123.24</v>
      </c>
      <c r="S1163" t="n">
        <v>104.26</v>
      </c>
      <c r="T1163" t="n">
        <v>8578.780000000001</v>
      </c>
      <c r="U1163" t="n">
        <v>0.85</v>
      </c>
      <c r="V1163" t="n">
        <v>0.9</v>
      </c>
      <c r="W1163" t="n">
        <v>20.68</v>
      </c>
      <c r="X1163" t="n">
        <v>0.52</v>
      </c>
      <c r="Y1163" t="n">
        <v>1</v>
      </c>
      <c r="Z1163" t="n">
        <v>10</v>
      </c>
    </row>
    <row r="1164">
      <c r="A1164" t="n">
        <v>110</v>
      </c>
      <c r="B1164" t="n">
        <v>105</v>
      </c>
      <c r="C1164" t="inlineStr">
        <is>
          <t xml:space="preserve">CONCLUIDO	</t>
        </is>
      </c>
      <c r="D1164" t="n">
        <v>1.7723</v>
      </c>
      <c r="E1164" t="n">
        <v>56.42</v>
      </c>
      <c r="F1164" t="n">
        <v>53.09</v>
      </c>
      <c r="G1164" t="n">
        <v>167.65</v>
      </c>
      <c r="H1164" t="n">
        <v>2.03</v>
      </c>
      <c r="I1164" t="n">
        <v>19</v>
      </c>
      <c r="J1164" t="n">
        <v>250.28</v>
      </c>
      <c r="K1164" t="n">
        <v>55.27</v>
      </c>
      <c r="L1164" t="n">
        <v>28.5</v>
      </c>
      <c r="M1164" t="n">
        <v>17</v>
      </c>
      <c r="N1164" t="n">
        <v>61.51</v>
      </c>
      <c r="O1164" t="n">
        <v>31102.37</v>
      </c>
      <c r="P1164" t="n">
        <v>688.85</v>
      </c>
      <c r="Q1164" t="n">
        <v>1367.17</v>
      </c>
      <c r="R1164" t="n">
        <v>123.35</v>
      </c>
      <c r="S1164" t="n">
        <v>104.26</v>
      </c>
      <c r="T1164" t="n">
        <v>8635.26</v>
      </c>
      <c r="U1164" t="n">
        <v>0.85</v>
      </c>
      <c r="V1164" t="n">
        <v>0.9</v>
      </c>
      <c r="W1164" t="n">
        <v>20.67</v>
      </c>
      <c r="X1164" t="n">
        <v>0.51</v>
      </c>
      <c r="Y1164" t="n">
        <v>1</v>
      </c>
      <c r="Z1164" t="n">
        <v>10</v>
      </c>
    </row>
    <row r="1165">
      <c r="A1165" t="n">
        <v>111</v>
      </c>
      <c r="B1165" t="n">
        <v>105</v>
      </c>
      <c r="C1165" t="inlineStr">
        <is>
          <t xml:space="preserve">CONCLUIDO	</t>
        </is>
      </c>
      <c r="D1165" t="n">
        <v>1.7721</v>
      </c>
      <c r="E1165" t="n">
        <v>56.43</v>
      </c>
      <c r="F1165" t="n">
        <v>53.1</v>
      </c>
      <c r="G1165" t="n">
        <v>167.67</v>
      </c>
      <c r="H1165" t="n">
        <v>2.04</v>
      </c>
      <c r="I1165" t="n">
        <v>19</v>
      </c>
      <c r="J1165" t="n">
        <v>250.73</v>
      </c>
      <c r="K1165" t="n">
        <v>55.27</v>
      </c>
      <c r="L1165" t="n">
        <v>28.75</v>
      </c>
      <c r="M1165" t="n">
        <v>17</v>
      </c>
      <c r="N1165" t="n">
        <v>61.71</v>
      </c>
      <c r="O1165" t="n">
        <v>31157.82</v>
      </c>
      <c r="P1165" t="n">
        <v>686.99</v>
      </c>
      <c r="Q1165" t="n">
        <v>1367.18</v>
      </c>
      <c r="R1165" t="n">
        <v>123.35</v>
      </c>
      <c r="S1165" t="n">
        <v>104.26</v>
      </c>
      <c r="T1165" t="n">
        <v>8635.139999999999</v>
      </c>
      <c r="U1165" t="n">
        <v>0.85</v>
      </c>
      <c r="V1165" t="n">
        <v>0.9</v>
      </c>
      <c r="W1165" t="n">
        <v>20.68</v>
      </c>
      <c r="X1165" t="n">
        <v>0.52</v>
      </c>
      <c r="Y1165" t="n">
        <v>1</v>
      </c>
      <c r="Z1165" t="n">
        <v>10</v>
      </c>
    </row>
    <row r="1166">
      <c r="A1166" t="n">
        <v>112</v>
      </c>
      <c r="B1166" t="n">
        <v>105</v>
      </c>
      <c r="C1166" t="inlineStr">
        <is>
          <t xml:space="preserve">CONCLUIDO	</t>
        </is>
      </c>
      <c r="D1166" t="n">
        <v>1.7744</v>
      </c>
      <c r="E1166" t="n">
        <v>56.36</v>
      </c>
      <c r="F1166" t="n">
        <v>53.06</v>
      </c>
      <c r="G1166" t="n">
        <v>176.87</v>
      </c>
      <c r="H1166" t="n">
        <v>2.05</v>
      </c>
      <c r="I1166" t="n">
        <v>18</v>
      </c>
      <c r="J1166" t="n">
        <v>251.18</v>
      </c>
      <c r="K1166" t="n">
        <v>55.27</v>
      </c>
      <c r="L1166" t="n">
        <v>29</v>
      </c>
      <c r="M1166" t="n">
        <v>16</v>
      </c>
      <c r="N1166" t="n">
        <v>61.91</v>
      </c>
      <c r="O1166" t="n">
        <v>31213.35</v>
      </c>
      <c r="P1166" t="n">
        <v>685.95</v>
      </c>
      <c r="Q1166" t="n">
        <v>1367.16</v>
      </c>
      <c r="R1166" t="n">
        <v>122.13</v>
      </c>
      <c r="S1166" t="n">
        <v>104.26</v>
      </c>
      <c r="T1166" t="n">
        <v>8031.61</v>
      </c>
      <c r="U1166" t="n">
        <v>0.85</v>
      </c>
      <c r="V1166" t="n">
        <v>0.9</v>
      </c>
      <c r="W1166" t="n">
        <v>20.68</v>
      </c>
      <c r="X1166" t="n">
        <v>0.49</v>
      </c>
      <c r="Y1166" t="n">
        <v>1</v>
      </c>
      <c r="Z1166" t="n">
        <v>10</v>
      </c>
    </row>
    <row r="1167">
      <c r="A1167" t="n">
        <v>113</v>
      </c>
      <c r="B1167" t="n">
        <v>105</v>
      </c>
      <c r="C1167" t="inlineStr">
        <is>
          <t xml:space="preserve">CONCLUIDO	</t>
        </is>
      </c>
      <c r="D1167" t="n">
        <v>1.7739</v>
      </c>
      <c r="E1167" t="n">
        <v>56.37</v>
      </c>
      <c r="F1167" t="n">
        <v>53.08</v>
      </c>
      <c r="G1167" t="n">
        <v>176.93</v>
      </c>
      <c r="H1167" t="n">
        <v>2.07</v>
      </c>
      <c r="I1167" t="n">
        <v>18</v>
      </c>
      <c r="J1167" t="n">
        <v>251.63</v>
      </c>
      <c r="K1167" t="n">
        <v>55.27</v>
      </c>
      <c r="L1167" t="n">
        <v>29.25</v>
      </c>
      <c r="M1167" t="n">
        <v>16</v>
      </c>
      <c r="N1167" t="n">
        <v>62.11</v>
      </c>
      <c r="O1167" t="n">
        <v>31268.94</v>
      </c>
      <c r="P1167" t="n">
        <v>687.29</v>
      </c>
      <c r="Q1167" t="n">
        <v>1367.19</v>
      </c>
      <c r="R1167" t="n">
        <v>122.84</v>
      </c>
      <c r="S1167" t="n">
        <v>104.26</v>
      </c>
      <c r="T1167" t="n">
        <v>8384.469999999999</v>
      </c>
      <c r="U1167" t="n">
        <v>0.85</v>
      </c>
      <c r="V1167" t="n">
        <v>0.9</v>
      </c>
      <c r="W1167" t="n">
        <v>20.67</v>
      </c>
      <c r="X1167" t="n">
        <v>0.5</v>
      </c>
      <c r="Y1167" t="n">
        <v>1</v>
      </c>
      <c r="Z1167" t="n">
        <v>10</v>
      </c>
    </row>
    <row r="1168">
      <c r="A1168" t="n">
        <v>114</v>
      </c>
      <c r="B1168" t="n">
        <v>105</v>
      </c>
      <c r="C1168" t="inlineStr">
        <is>
          <t xml:space="preserve">CONCLUIDO	</t>
        </is>
      </c>
      <c r="D1168" t="n">
        <v>1.7741</v>
      </c>
      <c r="E1168" t="n">
        <v>56.37</v>
      </c>
      <c r="F1168" t="n">
        <v>53.07</v>
      </c>
      <c r="G1168" t="n">
        <v>176.91</v>
      </c>
      <c r="H1168" t="n">
        <v>2.08</v>
      </c>
      <c r="I1168" t="n">
        <v>18</v>
      </c>
      <c r="J1168" t="n">
        <v>252.08</v>
      </c>
      <c r="K1168" t="n">
        <v>55.27</v>
      </c>
      <c r="L1168" t="n">
        <v>29.5</v>
      </c>
      <c r="M1168" t="n">
        <v>16</v>
      </c>
      <c r="N1168" t="n">
        <v>62.31</v>
      </c>
      <c r="O1168" t="n">
        <v>31324.61</v>
      </c>
      <c r="P1168" t="n">
        <v>686.29</v>
      </c>
      <c r="Q1168" t="n">
        <v>1367.2</v>
      </c>
      <c r="R1168" t="n">
        <v>122.88</v>
      </c>
      <c r="S1168" t="n">
        <v>104.26</v>
      </c>
      <c r="T1168" t="n">
        <v>8408.700000000001</v>
      </c>
      <c r="U1168" t="n">
        <v>0.85</v>
      </c>
      <c r="V1168" t="n">
        <v>0.9</v>
      </c>
      <c r="W1168" t="n">
        <v>20.67</v>
      </c>
      <c r="X1168" t="n">
        <v>0.5</v>
      </c>
      <c r="Y1168" t="n">
        <v>1</v>
      </c>
      <c r="Z1168" t="n">
        <v>10</v>
      </c>
    </row>
    <row r="1169">
      <c r="A1169" t="n">
        <v>115</v>
      </c>
      <c r="B1169" t="n">
        <v>105</v>
      </c>
      <c r="C1169" t="inlineStr">
        <is>
          <t xml:space="preserve">CONCLUIDO	</t>
        </is>
      </c>
      <c r="D1169" t="n">
        <v>1.7742</v>
      </c>
      <c r="E1169" t="n">
        <v>56.36</v>
      </c>
      <c r="F1169" t="n">
        <v>53.07</v>
      </c>
      <c r="G1169" t="n">
        <v>176.9</v>
      </c>
      <c r="H1169" t="n">
        <v>2.1</v>
      </c>
      <c r="I1169" t="n">
        <v>18</v>
      </c>
      <c r="J1169" t="n">
        <v>252.54</v>
      </c>
      <c r="K1169" t="n">
        <v>55.27</v>
      </c>
      <c r="L1169" t="n">
        <v>29.75</v>
      </c>
      <c r="M1169" t="n">
        <v>16</v>
      </c>
      <c r="N1169" t="n">
        <v>62.51</v>
      </c>
      <c r="O1169" t="n">
        <v>31380.35</v>
      </c>
      <c r="P1169" t="n">
        <v>686.1900000000001</v>
      </c>
      <c r="Q1169" t="n">
        <v>1367.17</v>
      </c>
      <c r="R1169" t="n">
        <v>122.43</v>
      </c>
      <c r="S1169" t="n">
        <v>104.26</v>
      </c>
      <c r="T1169" t="n">
        <v>8182.88</v>
      </c>
      <c r="U1169" t="n">
        <v>0.85</v>
      </c>
      <c r="V1169" t="n">
        <v>0.9</v>
      </c>
      <c r="W1169" t="n">
        <v>20.68</v>
      </c>
      <c r="X1169" t="n">
        <v>0.49</v>
      </c>
      <c r="Y1169" t="n">
        <v>1</v>
      </c>
      <c r="Z1169" t="n">
        <v>10</v>
      </c>
    </row>
    <row r="1170">
      <c r="A1170" t="n">
        <v>116</v>
      </c>
      <c r="B1170" t="n">
        <v>105</v>
      </c>
      <c r="C1170" t="inlineStr">
        <is>
          <t xml:space="preserve">CONCLUIDO	</t>
        </is>
      </c>
      <c r="D1170" t="n">
        <v>1.7745</v>
      </c>
      <c r="E1170" t="n">
        <v>56.35</v>
      </c>
      <c r="F1170" t="n">
        <v>53.06</v>
      </c>
      <c r="G1170" t="n">
        <v>176.86</v>
      </c>
      <c r="H1170" t="n">
        <v>2.11</v>
      </c>
      <c r="I1170" t="n">
        <v>18</v>
      </c>
      <c r="J1170" t="n">
        <v>252.99</v>
      </c>
      <c r="K1170" t="n">
        <v>55.27</v>
      </c>
      <c r="L1170" t="n">
        <v>30</v>
      </c>
      <c r="M1170" t="n">
        <v>16</v>
      </c>
      <c r="N1170" t="n">
        <v>62.72</v>
      </c>
      <c r="O1170" t="n">
        <v>31436.17</v>
      </c>
      <c r="P1170" t="n">
        <v>684.21</v>
      </c>
      <c r="Q1170" t="n">
        <v>1367.22</v>
      </c>
      <c r="R1170" t="n">
        <v>122.2</v>
      </c>
      <c r="S1170" t="n">
        <v>104.26</v>
      </c>
      <c r="T1170" t="n">
        <v>8067.62</v>
      </c>
      <c r="U1170" t="n">
        <v>0.85</v>
      </c>
      <c r="V1170" t="n">
        <v>0.9</v>
      </c>
      <c r="W1170" t="n">
        <v>20.67</v>
      </c>
      <c r="X1170" t="n">
        <v>0.48</v>
      </c>
      <c r="Y1170" t="n">
        <v>1</v>
      </c>
      <c r="Z1170" t="n">
        <v>10</v>
      </c>
    </row>
    <row r="1171">
      <c r="A1171" t="n">
        <v>117</v>
      </c>
      <c r="B1171" t="n">
        <v>105</v>
      </c>
      <c r="C1171" t="inlineStr">
        <is>
          <t xml:space="preserve">CONCLUIDO	</t>
        </is>
      </c>
      <c r="D1171" t="n">
        <v>1.7737</v>
      </c>
      <c r="E1171" t="n">
        <v>56.38</v>
      </c>
      <c r="F1171" t="n">
        <v>53.09</v>
      </c>
      <c r="G1171" t="n">
        <v>176.95</v>
      </c>
      <c r="H1171" t="n">
        <v>2.12</v>
      </c>
      <c r="I1171" t="n">
        <v>18</v>
      </c>
      <c r="J1171" t="n">
        <v>253.44</v>
      </c>
      <c r="K1171" t="n">
        <v>55.27</v>
      </c>
      <c r="L1171" t="n">
        <v>30.25</v>
      </c>
      <c r="M1171" t="n">
        <v>16</v>
      </c>
      <c r="N1171" t="n">
        <v>62.92</v>
      </c>
      <c r="O1171" t="n">
        <v>31492.06</v>
      </c>
      <c r="P1171" t="n">
        <v>683.49</v>
      </c>
      <c r="Q1171" t="n">
        <v>1367.26</v>
      </c>
      <c r="R1171" t="n">
        <v>123.02</v>
      </c>
      <c r="S1171" t="n">
        <v>104.26</v>
      </c>
      <c r="T1171" t="n">
        <v>8478.68</v>
      </c>
      <c r="U1171" t="n">
        <v>0.85</v>
      </c>
      <c r="V1171" t="n">
        <v>0.9</v>
      </c>
      <c r="W1171" t="n">
        <v>20.68</v>
      </c>
      <c r="X1171" t="n">
        <v>0.51</v>
      </c>
      <c r="Y1171" t="n">
        <v>1</v>
      </c>
      <c r="Z1171" t="n">
        <v>10</v>
      </c>
    </row>
    <row r="1172">
      <c r="A1172" t="n">
        <v>118</v>
      </c>
      <c r="B1172" t="n">
        <v>105</v>
      </c>
      <c r="C1172" t="inlineStr">
        <is>
          <t xml:space="preserve">CONCLUIDO	</t>
        </is>
      </c>
      <c r="D1172" t="n">
        <v>1.7762</v>
      </c>
      <c r="E1172" t="n">
        <v>56.3</v>
      </c>
      <c r="F1172" t="n">
        <v>53.05</v>
      </c>
      <c r="G1172" t="n">
        <v>187.23</v>
      </c>
      <c r="H1172" t="n">
        <v>2.14</v>
      </c>
      <c r="I1172" t="n">
        <v>17</v>
      </c>
      <c r="J1172" t="n">
        <v>253.9</v>
      </c>
      <c r="K1172" t="n">
        <v>55.27</v>
      </c>
      <c r="L1172" t="n">
        <v>30.5</v>
      </c>
      <c r="M1172" t="n">
        <v>15</v>
      </c>
      <c r="N1172" t="n">
        <v>63.12</v>
      </c>
      <c r="O1172" t="n">
        <v>31548.03</v>
      </c>
      <c r="P1172" t="n">
        <v>681.34</v>
      </c>
      <c r="Q1172" t="n">
        <v>1367.14</v>
      </c>
      <c r="R1172" t="n">
        <v>121.9</v>
      </c>
      <c r="S1172" t="n">
        <v>104.26</v>
      </c>
      <c r="T1172" t="n">
        <v>7921.16</v>
      </c>
      <c r="U1172" t="n">
        <v>0.86</v>
      </c>
      <c r="V1172" t="n">
        <v>0.9</v>
      </c>
      <c r="W1172" t="n">
        <v>20.67</v>
      </c>
      <c r="X1172" t="n">
        <v>0.47</v>
      </c>
      <c r="Y1172" t="n">
        <v>1</v>
      </c>
      <c r="Z1172" t="n">
        <v>10</v>
      </c>
    </row>
    <row r="1173">
      <c r="A1173" t="n">
        <v>119</v>
      </c>
      <c r="B1173" t="n">
        <v>105</v>
      </c>
      <c r="C1173" t="inlineStr">
        <is>
          <t xml:space="preserve">CONCLUIDO	</t>
        </is>
      </c>
      <c r="D1173" t="n">
        <v>1.7767</v>
      </c>
      <c r="E1173" t="n">
        <v>56.28</v>
      </c>
      <c r="F1173" t="n">
        <v>53.03</v>
      </c>
      <c r="G1173" t="n">
        <v>187.17</v>
      </c>
      <c r="H1173" t="n">
        <v>2.15</v>
      </c>
      <c r="I1173" t="n">
        <v>17</v>
      </c>
      <c r="J1173" t="n">
        <v>254.35</v>
      </c>
      <c r="K1173" t="n">
        <v>55.27</v>
      </c>
      <c r="L1173" t="n">
        <v>30.75</v>
      </c>
      <c r="M1173" t="n">
        <v>15</v>
      </c>
      <c r="N1173" t="n">
        <v>63.33</v>
      </c>
      <c r="O1173" t="n">
        <v>31604.07</v>
      </c>
      <c r="P1173" t="n">
        <v>681.05</v>
      </c>
      <c r="Q1173" t="n">
        <v>1367.2</v>
      </c>
      <c r="R1173" t="n">
        <v>121.31</v>
      </c>
      <c r="S1173" t="n">
        <v>104.26</v>
      </c>
      <c r="T1173" t="n">
        <v>7628.25</v>
      </c>
      <c r="U1173" t="n">
        <v>0.86</v>
      </c>
      <c r="V1173" t="n">
        <v>0.9</v>
      </c>
      <c r="W1173" t="n">
        <v>20.67</v>
      </c>
      <c r="X1173" t="n">
        <v>0.45</v>
      </c>
      <c r="Y1173" t="n">
        <v>1</v>
      </c>
      <c r="Z1173" t="n">
        <v>10</v>
      </c>
    </row>
    <row r="1174">
      <c r="A1174" t="n">
        <v>120</v>
      </c>
      <c r="B1174" t="n">
        <v>105</v>
      </c>
      <c r="C1174" t="inlineStr">
        <is>
          <t xml:space="preserve">CONCLUIDO	</t>
        </is>
      </c>
      <c r="D1174" t="n">
        <v>1.7769</v>
      </c>
      <c r="E1174" t="n">
        <v>56.28</v>
      </c>
      <c r="F1174" t="n">
        <v>53.02</v>
      </c>
      <c r="G1174" t="n">
        <v>187.15</v>
      </c>
      <c r="H1174" t="n">
        <v>2.16</v>
      </c>
      <c r="I1174" t="n">
        <v>17</v>
      </c>
      <c r="J1174" t="n">
        <v>254.81</v>
      </c>
      <c r="K1174" t="n">
        <v>55.27</v>
      </c>
      <c r="L1174" t="n">
        <v>31</v>
      </c>
      <c r="M1174" t="n">
        <v>15</v>
      </c>
      <c r="N1174" t="n">
        <v>63.53</v>
      </c>
      <c r="O1174" t="n">
        <v>31660.19</v>
      </c>
      <c r="P1174" t="n">
        <v>680.9299999999999</v>
      </c>
      <c r="Q1174" t="n">
        <v>1367.16</v>
      </c>
      <c r="R1174" t="n">
        <v>121.21</v>
      </c>
      <c r="S1174" t="n">
        <v>104.26</v>
      </c>
      <c r="T1174" t="n">
        <v>7578.22</v>
      </c>
      <c r="U1174" t="n">
        <v>0.86</v>
      </c>
      <c r="V1174" t="n">
        <v>0.9</v>
      </c>
      <c r="W1174" t="n">
        <v>20.67</v>
      </c>
      <c r="X1174" t="n">
        <v>0.45</v>
      </c>
      <c r="Y1174" t="n">
        <v>1</v>
      </c>
      <c r="Z1174" t="n">
        <v>10</v>
      </c>
    </row>
    <row r="1175">
      <c r="A1175" t="n">
        <v>121</v>
      </c>
      <c r="B1175" t="n">
        <v>105</v>
      </c>
      <c r="C1175" t="inlineStr">
        <is>
          <t xml:space="preserve">CONCLUIDO	</t>
        </is>
      </c>
      <c r="D1175" t="n">
        <v>1.7766</v>
      </c>
      <c r="E1175" t="n">
        <v>56.29</v>
      </c>
      <c r="F1175" t="n">
        <v>53.03</v>
      </c>
      <c r="G1175" t="n">
        <v>187.17</v>
      </c>
      <c r="H1175" t="n">
        <v>2.18</v>
      </c>
      <c r="I1175" t="n">
        <v>17</v>
      </c>
      <c r="J1175" t="n">
        <v>255.26</v>
      </c>
      <c r="K1175" t="n">
        <v>55.27</v>
      </c>
      <c r="L1175" t="n">
        <v>31.25</v>
      </c>
      <c r="M1175" t="n">
        <v>15</v>
      </c>
      <c r="N1175" t="n">
        <v>63.74</v>
      </c>
      <c r="O1175" t="n">
        <v>31716.38</v>
      </c>
      <c r="P1175" t="n">
        <v>680.4</v>
      </c>
      <c r="Q1175" t="n">
        <v>1367.22</v>
      </c>
      <c r="R1175" t="n">
        <v>121.24</v>
      </c>
      <c r="S1175" t="n">
        <v>104.26</v>
      </c>
      <c r="T1175" t="n">
        <v>7593.18</v>
      </c>
      <c r="U1175" t="n">
        <v>0.86</v>
      </c>
      <c r="V1175" t="n">
        <v>0.9</v>
      </c>
      <c r="W1175" t="n">
        <v>20.67</v>
      </c>
      <c r="X1175" t="n">
        <v>0.46</v>
      </c>
      <c r="Y1175" t="n">
        <v>1</v>
      </c>
      <c r="Z1175" t="n">
        <v>10</v>
      </c>
    </row>
    <row r="1176">
      <c r="A1176" t="n">
        <v>122</v>
      </c>
      <c r="B1176" t="n">
        <v>105</v>
      </c>
      <c r="C1176" t="inlineStr">
        <is>
          <t xml:space="preserve">CONCLUIDO	</t>
        </is>
      </c>
      <c r="D1176" t="n">
        <v>1.7767</v>
      </c>
      <c r="E1176" t="n">
        <v>56.28</v>
      </c>
      <c r="F1176" t="n">
        <v>53.03</v>
      </c>
      <c r="G1176" t="n">
        <v>187.16</v>
      </c>
      <c r="H1176" t="n">
        <v>2.19</v>
      </c>
      <c r="I1176" t="n">
        <v>17</v>
      </c>
      <c r="J1176" t="n">
        <v>255.72</v>
      </c>
      <c r="K1176" t="n">
        <v>55.27</v>
      </c>
      <c r="L1176" t="n">
        <v>31.5</v>
      </c>
      <c r="M1176" t="n">
        <v>15</v>
      </c>
      <c r="N1176" t="n">
        <v>63.95</v>
      </c>
      <c r="O1176" t="n">
        <v>31772.65</v>
      </c>
      <c r="P1176" t="n">
        <v>679.8200000000001</v>
      </c>
      <c r="Q1176" t="n">
        <v>1367.14</v>
      </c>
      <c r="R1176" t="n">
        <v>121.41</v>
      </c>
      <c r="S1176" t="n">
        <v>104.26</v>
      </c>
      <c r="T1176" t="n">
        <v>7677.94</v>
      </c>
      <c r="U1176" t="n">
        <v>0.86</v>
      </c>
      <c r="V1176" t="n">
        <v>0.9</v>
      </c>
      <c r="W1176" t="n">
        <v>20.67</v>
      </c>
      <c r="X1176" t="n">
        <v>0.45</v>
      </c>
      <c r="Y1176" t="n">
        <v>1</v>
      </c>
      <c r="Z1176" t="n">
        <v>10</v>
      </c>
    </row>
    <row r="1177">
      <c r="A1177" t="n">
        <v>123</v>
      </c>
      <c r="B1177" t="n">
        <v>105</v>
      </c>
      <c r="C1177" t="inlineStr">
        <is>
          <t xml:space="preserve">CONCLUIDO	</t>
        </is>
      </c>
      <c r="D1177" t="n">
        <v>1.7766</v>
      </c>
      <c r="E1177" t="n">
        <v>56.29</v>
      </c>
      <c r="F1177" t="n">
        <v>53.03</v>
      </c>
      <c r="G1177" t="n">
        <v>187.17</v>
      </c>
      <c r="H1177" t="n">
        <v>2.21</v>
      </c>
      <c r="I1177" t="n">
        <v>17</v>
      </c>
      <c r="J1177" t="n">
        <v>256.17</v>
      </c>
      <c r="K1177" t="n">
        <v>55.27</v>
      </c>
      <c r="L1177" t="n">
        <v>31.75</v>
      </c>
      <c r="M1177" t="n">
        <v>15</v>
      </c>
      <c r="N1177" t="n">
        <v>64.15000000000001</v>
      </c>
      <c r="O1177" t="n">
        <v>31829</v>
      </c>
      <c r="P1177" t="n">
        <v>676.9</v>
      </c>
      <c r="Q1177" t="n">
        <v>1367.17</v>
      </c>
      <c r="R1177" t="n">
        <v>121.32</v>
      </c>
      <c r="S1177" t="n">
        <v>104.26</v>
      </c>
      <c r="T1177" t="n">
        <v>7630.23</v>
      </c>
      <c r="U1177" t="n">
        <v>0.86</v>
      </c>
      <c r="V1177" t="n">
        <v>0.9</v>
      </c>
      <c r="W1177" t="n">
        <v>20.67</v>
      </c>
      <c r="X1177" t="n">
        <v>0.46</v>
      </c>
      <c r="Y1177" t="n">
        <v>1</v>
      </c>
      <c r="Z1177" t="n">
        <v>10</v>
      </c>
    </row>
    <row r="1178">
      <c r="A1178" t="n">
        <v>124</v>
      </c>
      <c r="B1178" t="n">
        <v>105</v>
      </c>
      <c r="C1178" t="inlineStr">
        <is>
          <t xml:space="preserve">CONCLUIDO	</t>
        </is>
      </c>
      <c r="D1178" t="n">
        <v>1.7766</v>
      </c>
      <c r="E1178" t="n">
        <v>56.29</v>
      </c>
      <c r="F1178" t="n">
        <v>53.03</v>
      </c>
      <c r="G1178" t="n">
        <v>187.18</v>
      </c>
      <c r="H1178" t="n">
        <v>2.22</v>
      </c>
      <c r="I1178" t="n">
        <v>17</v>
      </c>
      <c r="J1178" t="n">
        <v>256.63</v>
      </c>
      <c r="K1178" t="n">
        <v>55.27</v>
      </c>
      <c r="L1178" t="n">
        <v>32</v>
      </c>
      <c r="M1178" t="n">
        <v>15</v>
      </c>
      <c r="N1178" t="n">
        <v>64.36</v>
      </c>
      <c r="O1178" t="n">
        <v>31885.42</v>
      </c>
      <c r="P1178" t="n">
        <v>675.05</v>
      </c>
      <c r="Q1178" t="n">
        <v>1367.2</v>
      </c>
      <c r="R1178" t="n">
        <v>121.51</v>
      </c>
      <c r="S1178" t="n">
        <v>104.26</v>
      </c>
      <c r="T1178" t="n">
        <v>7726.73</v>
      </c>
      <c r="U1178" t="n">
        <v>0.86</v>
      </c>
      <c r="V1178" t="n">
        <v>0.9</v>
      </c>
      <c r="W1178" t="n">
        <v>20.67</v>
      </c>
      <c r="X1178" t="n">
        <v>0.46</v>
      </c>
      <c r="Y1178" t="n">
        <v>1</v>
      </c>
      <c r="Z1178" t="n">
        <v>10</v>
      </c>
    </row>
    <row r="1179">
      <c r="A1179" t="n">
        <v>125</v>
      </c>
      <c r="B1179" t="n">
        <v>105</v>
      </c>
      <c r="C1179" t="inlineStr">
        <is>
          <t xml:space="preserve">CONCLUIDO	</t>
        </is>
      </c>
      <c r="D1179" t="n">
        <v>1.7785</v>
      </c>
      <c r="E1179" t="n">
        <v>56.23</v>
      </c>
      <c r="F1179" t="n">
        <v>53.01</v>
      </c>
      <c r="G1179" t="n">
        <v>198.8</v>
      </c>
      <c r="H1179" t="n">
        <v>2.23</v>
      </c>
      <c r="I1179" t="n">
        <v>16</v>
      </c>
      <c r="J1179" t="n">
        <v>257.09</v>
      </c>
      <c r="K1179" t="n">
        <v>55.27</v>
      </c>
      <c r="L1179" t="n">
        <v>32.25</v>
      </c>
      <c r="M1179" t="n">
        <v>14</v>
      </c>
      <c r="N1179" t="n">
        <v>64.56999999999999</v>
      </c>
      <c r="O1179" t="n">
        <v>31942.05</v>
      </c>
      <c r="P1179" t="n">
        <v>674.5599999999999</v>
      </c>
      <c r="Q1179" t="n">
        <v>1367.22</v>
      </c>
      <c r="R1179" t="n">
        <v>120.79</v>
      </c>
      <c r="S1179" t="n">
        <v>104.26</v>
      </c>
      <c r="T1179" t="n">
        <v>7371.39</v>
      </c>
      <c r="U1179" t="n">
        <v>0.86</v>
      </c>
      <c r="V1179" t="n">
        <v>0.9</v>
      </c>
      <c r="W1179" t="n">
        <v>20.67</v>
      </c>
      <c r="X1179" t="n">
        <v>0.44</v>
      </c>
      <c r="Y1179" t="n">
        <v>1</v>
      </c>
      <c r="Z1179" t="n">
        <v>10</v>
      </c>
    </row>
    <row r="1180">
      <c r="A1180" t="n">
        <v>126</v>
      </c>
      <c r="B1180" t="n">
        <v>105</v>
      </c>
      <c r="C1180" t="inlineStr">
        <is>
          <t xml:space="preserve">CONCLUIDO	</t>
        </is>
      </c>
      <c r="D1180" t="n">
        <v>1.7788</v>
      </c>
      <c r="E1180" t="n">
        <v>56.22</v>
      </c>
      <c r="F1180" t="n">
        <v>53</v>
      </c>
      <c r="G1180" t="n">
        <v>198.76</v>
      </c>
      <c r="H1180" t="n">
        <v>2.25</v>
      </c>
      <c r="I1180" t="n">
        <v>16</v>
      </c>
      <c r="J1180" t="n">
        <v>257.55</v>
      </c>
      <c r="K1180" t="n">
        <v>55.27</v>
      </c>
      <c r="L1180" t="n">
        <v>32.5</v>
      </c>
      <c r="M1180" t="n">
        <v>14</v>
      </c>
      <c r="N1180" t="n">
        <v>64.78</v>
      </c>
      <c r="O1180" t="n">
        <v>31998.63</v>
      </c>
      <c r="P1180" t="n">
        <v>674.77</v>
      </c>
      <c r="Q1180" t="n">
        <v>1367.17</v>
      </c>
      <c r="R1180" t="n">
        <v>120.3</v>
      </c>
      <c r="S1180" t="n">
        <v>104.26</v>
      </c>
      <c r="T1180" t="n">
        <v>7126.75</v>
      </c>
      <c r="U1180" t="n">
        <v>0.87</v>
      </c>
      <c r="V1180" t="n">
        <v>0.9</v>
      </c>
      <c r="W1180" t="n">
        <v>20.67</v>
      </c>
      <c r="X1180" t="n">
        <v>0.43</v>
      </c>
      <c r="Y1180" t="n">
        <v>1</v>
      </c>
      <c r="Z1180" t="n">
        <v>10</v>
      </c>
    </row>
    <row r="1181">
      <c r="A1181" t="n">
        <v>127</v>
      </c>
      <c r="B1181" t="n">
        <v>105</v>
      </c>
      <c r="C1181" t="inlineStr">
        <is>
          <t xml:space="preserve">CONCLUIDO	</t>
        </is>
      </c>
      <c r="D1181" t="n">
        <v>1.7785</v>
      </c>
      <c r="E1181" t="n">
        <v>56.23</v>
      </c>
      <c r="F1181" t="n">
        <v>53.01</v>
      </c>
      <c r="G1181" t="n">
        <v>198.8</v>
      </c>
      <c r="H1181" t="n">
        <v>2.26</v>
      </c>
      <c r="I1181" t="n">
        <v>16</v>
      </c>
      <c r="J1181" t="n">
        <v>258.01</v>
      </c>
      <c r="K1181" t="n">
        <v>55.27</v>
      </c>
      <c r="L1181" t="n">
        <v>32.75</v>
      </c>
      <c r="M1181" t="n">
        <v>14</v>
      </c>
      <c r="N1181" t="n">
        <v>64.98999999999999</v>
      </c>
      <c r="O1181" t="n">
        <v>32055.29</v>
      </c>
      <c r="P1181" t="n">
        <v>675.41</v>
      </c>
      <c r="Q1181" t="n">
        <v>1367.14</v>
      </c>
      <c r="R1181" t="n">
        <v>120.64</v>
      </c>
      <c r="S1181" t="n">
        <v>104.26</v>
      </c>
      <c r="T1181" t="n">
        <v>7293.78</v>
      </c>
      <c r="U1181" t="n">
        <v>0.86</v>
      </c>
      <c r="V1181" t="n">
        <v>0.9</v>
      </c>
      <c r="W1181" t="n">
        <v>20.67</v>
      </c>
      <c r="X1181" t="n">
        <v>0.44</v>
      </c>
      <c r="Y1181" t="n">
        <v>1</v>
      </c>
      <c r="Z1181" t="n">
        <v>10</v>
      </c>
    </row>
    <row r="1182">
      <c r="A1182" t="n">
        <v>128</v>
      </c>
      <c r="B1182" t="n">
        <v>105</v>
      </c>
      <c r="C1182" t="inlineStr">
        <is>
          <t xml:space="preserve">CONCLUIDO	</t>
        </is>
      </c>
      <c r="D1182" t="n">
        <v>1.7788</v>
      </c>
      <c r="E1182" t="n">
        <v>56.22</v>
      </c>
      <c r="F1182" t="n">
        <v>53</v>
      </c>
      <c r="G1182" t="n">
        <v>198.76</v>
      </c>
      <c r="H1182" t="n">
        <v>2.27</v>
      </c>
      <c r="I1182" t="n">
        <v>16</v>
      </c>
      <c r="J1182" t="n">
        <v>258.47</v>
      </c>
      <c r="K1182" t="n">
        <v>55.27</v>
      </c>
      <c r="L1182" t="n">
        <v>33</v>
      </c>
      <c r="M1182" t="n">
        <v>14</v>
      </c>
      <c r="N1182" t="n">
        <v>65.2</v>
      </c>
      <c r="O1182" t="n">
        <v>32112.02</v>
      </c>
      <c r="P1182" t="n">
        <v>675.12</v>
      </c>
      <c r="Q1182" t="n">
        <v>1367.23</v>
      </c>
      <c r="R1182" t="n">
        <v>120.44</v>
      </c>
      <c r="S1182" t="n">
        <v>104.26</v>
      </c>
      <c r="T1182" t="n">
        <v>7198.51</v>
      </c>
      <c r="U1182" t="n">
        <v>0.87</v>
      </c>
      <c r="V1182" t="n">
        <v>0.9</v>
      </c>
      <c r="W1182" t="n">
        <v>20.67</v>
      </c>
      <c r="X1182" t="n">
        <v>0.43</v>
      </c>
      <c r="Y1182" t="n">
        <v>1</v>
      </c>
      <c r="Z1182" t="n">
        <v>10</v>
      </c>
    </row>
    <row r="1183">
      <c r="A1183" t="n">
        <v>129</v>
      </c>
      <c r="B1183" t="n">
        <v>105</v>
      </c>
      <c r="C1183" t="inlineStr">
        <is>
          <t xml:space="preserve">CONCLUIDO	</t>
        </is>
      </c>
      <c r="D1183" t="n">
        <v>1.7788</v>
      </c>
      <c r="E1183" t="n">
        <v>56.22</v>
      </c>
      <c r="F1183" t="n">
        <v>53</v>
      </c>
      <c r="G1183" t="n">
        <v>198.76</v>
      </c>
      <c r="H1183" t="n">
        <v>2.28</v>
      </c>
      <c r="I1183" t="n">
        <v>16</v>
      </c>
      <c r="J1183" t="n">
        <v>258.93</v>
      </c>
      <c r="K1183" t="n">
        <v>55.27</v>
      </c>
      <c r="L1183" t="n">
        <v>33.25</v>
      </c>
      <c r="M1183" t="n">
        <v>14</v>
      </c>
      <c r="N1183" t="n">
        <v>65.41</v>
      </c>
      <c r="O1183" t="n">
        <v>32168.84</v>
      </c>
      <c r="P1183" t="n">
        <v>673</v>
      </c>
      <c r="Q1183" t="n">
        <v>1367.24</v>
      </c>
      <c r="R1183" t="n">
        <v>120.29</v>
      </c>
      <c r="S1183" t="n">
        <v>104.26</v>
      </c>
      <c r="T1183" t="n">
        <v>7119.3</v>
      </c>
      <c r="U1183" t="n">
        <v>0.87</v>
      </c>
      <c r="V1183" t="n">
        <v>0.9</v>
      </c>
      <c r="W1183" t="n">
        <v>20.67</v>
      </c>
      <c r="X1183" t="n">
        <v>0.43</v>
      </c>
      <c r="Y1183" t="n">
        <v>1</v>
      </c>
      <c r="Z1183" t="n">
        <v>10</v>
      </c>
    </row>
    <row r="1184">
      <c r="A1184" t="n">
        <v>130</v>
      </c>
      <c r="B1184" t="n">
        <v>105</v>
      </c>
      <c r="C1184" t="inlineStr">
        <is>
          <t xml:space="preserve">CONCLUIDO	</t>
        </is>
      </c>
      <c r="D1184" t="n">
        <v>1.7787</v>
      </c>
      <c r="E1184" t="n">
        <v>56.22</v>
      </c>
      <c r="F1184" t="n">
        <v>53.01</v>
      </c>
      <c r="G1184" t="n">
        <v>198.78</v>
      </c>
      <c r="H1184" t="n">
        <v>2.3</v>
      </c>
      <c r="I1184" t="n">
        <v>16</v>
      </c>
      <c r="J1184" t="n">
        <v>259.39</v>
      </c>
      <c r="K1184" t="n">
        <v>55.27</v>
      </c>
      <c r="L1184" t="n">
        <v>33.5</v>
      </c>
      <c r="M1184" t="n">
        <v>14</v>
      </c>
      <c r="N1184" t="n">
        <v>65.62</v>
      </c>
      <c r="O1184" t="n">
        <v>32225.73</v>
      </c>
      <c r="P1184" t="n">
        <v>672.62</v>
      </c>
      <c r="Q1184" t="n">
        <v>1367.22</v>
      </c>
      <c r="R1184" t="n">
        <v>120.45</v>
      </c>
      <c r="S1184" t="n">
        <v>104.26</v>
      </c>
      <c r="T1184" t="n">
        <v>7199.43</v>
      </c>
      <c r="U1184" t="n">
        <v>0.87</v>
      </c>
      <c r="V1184" t="n">
        <v>0.9</v>
      </c>
      <c r="W1184" t="n">
        <v>20.67</v>
      </c>
      <c r="X1184" t="n">
        <v>0.43</v>
      </c>
      <c r="Y1184" t="n">
        <v>1</v>
      </c>
      <c r="Z1184" t="n">
        <v>10</v>
      </c>
    </row>
    <row r="1185">
      <c r="A1185" t="n">
        <v>131</v>
      </c>
      <c r="B1185" t="n">
        <v>105</v>
      </c>
      <c r="C1185" t="inlineStr">
        <is>
          <t xml:space="preserve">CONCLUIDO	</t>
        </is>
      </c>
      <c r="D1185" t="n">
        <v>1.7785</v>
      </c>
      <c r="E1185" t="n">
        <v>56.23</v>
      </c>
      <c r="F1185" t="n">
        <v>53.01</v>
      </c>
      <c r="G1185" t="n">
        <v>198.81</v>
      </c>
      <c r="H1185" t="n">
        <v>2.31</v>
      </c>
      <c r="I1185" t="n">
        <v>16</v>
      </c>
      <c r="J1185" t="n">
        <v>259.85</v>
      </c>
      <c r="K1185" t="n">
        <v>55.27</v>
      </c>
      <c r="L1185" t="n">
        <v>33.75</v>
      </c>
      <c r="M1185" t="n">
        <v>14</v>
      </c>
      <c r="N1185" t="n">
        <v>65.83</v>
      </c>
      <c r="O1185" t="n">
        <v>32282.7</v>
      </c>
      <c r="P1185" t="n">
        <v>671.67</v>
      </c>
      <c r="Q1185" t="n">
        <v>1367.2</v>
      </c>
      <c r="R1185" t="n">
        <v>120.79</v>
      </c>
      <c r="S1185" t="n">
        <v>104.26</v>
      </c>
      <c r="T1185" t="n">
        <v>7369.97</v>
      </c>
      <c r="U1185" t="n">
        <v>0.86</v>
      </c>
      <c r="V1185" t="n">
        <v>0.9</v>
      </c>
      <c r="W1185" t="n">
        <v>20.67</v>
      </c>
      <c r="X1185" t="n">
        <v>0.44</v>
      </c>
      <c r="Y1185" t="n">
        <v>1</v>
      </c>
      <c r="Z1185" t="n">
        <v>10</v>
      </c>
    </row>
    <row r="1186">
      <c r="A1186" t="n">
        <v>132</v>
      </c>
      <c r="B1186" t="n">
        <v>105</v>
      </c>
      <c r="C1186" t="inlineStr">
        <is>
          <t xml:space="preserve">CONCLUIDO	</t>
        </is>
      </c>
      <c r="D1186" t="n">
        <v>1.7785</v>
      </c>
      <c r="E1186" t="n">
        <v>56.23</v>
      </c>
      <c r="F1186" t="n">
        <v>53.01</v>
      </c>
      <c r="G1186" t="n">
        <v>198.8</v>
      </c>
      <c r="H1186" t="n">
        <v>2.32</v>
      </c>
      <c r="I1186" t="n">
        <v>16</v>
      </c>
      <c r="J1186" t="n">
        <v>260.32</v>
      </c>
      <c r="K1186" t="n">
        <v>55.27</v>
      </c>
      <c r="L1186" t="n">
        <v>34</v>
      </c>
      <c r="M1186" t="n">
        <v>13</v>
      </c>
      <c r="N1186" t="n">
        <v>66.04000000000001</v>
      </c>
      <c r="O1186" t="n">
        <v>32339.75</v>
      </c>
      <c r="P1186" t="n">
        <v>670.26</v>
      </c>
      <c r="Q1186" t="n">
        <v>1367.2</v>
      </c>
      <c r="R1186" t="n">
        <v>120.83</v>
      </c>
      <c r="S1186" t="n">
        <v>104.26</v>
      </c>
      <c r="T1186" t="n">
        <v>7388.96</v>
      </c>
      <c r="U1186" t="n">
        <v>0.86</v>
      </c>
      <c r="V1186" t="n">
        <v>0.9</v>
      </c>
      <c r="W1186" t="n">
        <v>20.67</v>
      </c>
      <c r="X1186" t="n">
        <v>0.44</v>
      </c>
      <c r="Y1186" t="n">
        <v>1</v>
      </c>
      <c r="Z1186" t="n">
        <v>10</v>
      </c>
    </row>
    <row r="1187">
      <c r="A1187" t="n">
        <v>133</v>
      </c>
      <c r="B1187" t="n">
        <v>105</v>
      </c>
      <c r="C1187" t="inlineStr">
        <is>
          <t xml:space="preserve">CONCLUIDO	</t>
        </is>
      </c>
      <c r="D1187" t="n">
        <v>1.7812</v>
      </c>
      <c r="E1187" t="n">
        <v>56.14</v>
      </c>
      <c r="F1187" t="n">
        <v>52.97</v>
      </c>
      <c r="G1187" t="n">
        <v>211.88</v>
      </c>
      <c r="H1187" t="n">
        <v>2.34</v>
      </c>
      <c r="I1187" t="n">
        <v>15</v>
      </c>
      <c r="J1187" t="n">
        <v>260.78</v>
      </c>
      <c r="K1187" t="n">
        <v>55.27</v>
      </c>
      <c r="L1187" t="n">
        <v>34.25</v>
      </c>
      <c r="M1187" t="n">
        <v>12</v>
      </c>
      <c r="N1187" t="n">
        <v>66.26000000000001</v>
      </c>
      <c r="O1187" t="n">
        <v>32396.88</v>
      </c>
      <c r="P1187" t="n">
        <v>668.58</v>
      </c>
      <c r="Q1187" t="n">
        <v>1367.19</v>
      </c>
      <c r="R1187" t="n">
        <v>119.27</v>
      </c>
      <c r="S1187" t="n">
        <v>104.26</v>
      </c>
      <c r="T1187" t="n">
        <v>6617.87</v>
      </c>
      <c r="U1187" t="n">
        <v>0.87</v>
      </c>
      <c r="V1187" t="n">
        <v>0.9</v>
      </c>
      <c r="W1187" t="n">
        <v>20.67</v>
      </c>
      <c r="X1187" t="n">
        <v>0.39</v>
      </c>
      <c r="Y1187" t="n">
        <v>1</v>
      </c>
      <c r="Z1187" t="n">
        <v>10</v>
      </c>
    </row>
    <row r="1188">
      <c r="A1188" t="n">
        <v>134</v>
      </c>
      <c r="B1188" t="n">
        <v>105</v>
      </c>
      <c r="C1188" t="inlineStr">
        <is>
          <t xml:space="preserve">CONCLUIDO	</t>
        </is>
      </c>
      <c r="D1188" t="n">
        <v>1.781</v>
      </c>
      <c r="E1188" t="n">
        <v>56.15</v>
      </c>
      <c r="F1188" t="n">
        <v>52.98</v>
      </c>
      <c r="G1188" t="n">
        <v>211.91</v>
      </c>
      <c r="H1188" t="n">
        <v>2.35</v>
      </c>
      <c r="I1188" t="n">
        <v>15</v>
      </c>
      <c r="J1188" t="n">
        <v>261.24</v>
      </c>
      <c r="K1188" t="n">
        <v>55.27</v>
      </c>
      <c r="L1188" t="n">
        <v>34.5</v>
      </c>
      <c r="M1188" t="n">
        <v>12</v>
      </c>
      <c r="N1188" t="n">
        <v>66.47</v>
      </c>
      <c r="O1188" t="n">
        <v>32454.09</v>
      </c>
      <c r="P1188" t="n">
        <v>669.84</v>
      </c>
      <c r="Q1188" t="n">
        <v>1367.16</v>
      </c>
      <c r="R1188" t="n">
        <v>119.4</v>
      </c>
      <c r="S1188" t="n">
        <v>104.26</v>
      </c>
      <c r="T1188" t="n">
        <v>6682.05</v>
      </c>
      <c r="U1188" t="n">
        <v>0.87</v>
      </c>
      <c r="V1188" t="n">
        <v>0.9</v>
      </c>
      <c r="W1188" t="n">
        <v>20.67</v>
      </c>
      <c r="X1188" t="n">
        <v>0.4</v>
      </c>
      <c r="Y1188" t="n">
        <v>1</v>
      </c>
      <c r="Z1188" t="n">
        <v>10</v>
      </c>
    </row>
    <row r="1189">
      <c r="A1189" t="n">
        <v>135</v>
      </c>
      <c r="B1189" t="n">
        <v>105</v>
      </c>
      <c r="C1189" t="inlineStr">
        <is>
          <t xml:space="preserve">CONCLUIDO	</t>
        </is>
      </c>
      <c r="D1189" t="n">
        <v>1.7812</v>
      </c>
      <c r="E1189" t="n">
        <v>56.14</v>
      </c>
      <c r="F1189" t="n">
        <v>52.97</v>
      </c>
      <c r="G1189" t="n">
        <v>211.87</v>
      </c>
      <c r="H1189" t="n">
        <v>2.36</v>
      </c>
      <c r="I1189" t="n">
        <v>15</v>
      </c>
      <c r="J1189" t="n">
        <v>261.71</v>
      </c>
      <c r="K1189" t="n">
        <v>55.27</v>
      </c>
      <c r="L1189" t="n">
        <v>34.75</v>
      </c>
      <c r="M1189" t="n">
        <v>13</v>
      </c>
      <c r="N1189" t="n">
        <v>66.68000000000001</v>
      </c>
      <c r="O1189" t="n">
        <v>32511.38</v>
      </c>
      <c r="P1189" t="n">
        <v>669.5</v>
      </c>
      <c r="Q1189" t="n">
        <v>1367.15</v>
      </c>
      <c r="R1189" t="n">
        <v>119.27</v>
      </c>
      <c r="S1189" t="n">
        <v>104.26</v>
      </c>
      <c r="T1189" t="n">
        <v>6617.93</v>
      </c>
      <c r="U1189" t="n">
        <v>0.87</v>
      </c>
      <c r="V1189" t="n">
        <v>0.9</v>
      </c>
      <c r="W1189" t="n">
        <v>20.67</v>
      </c>
      <c r="X1189" t="n">
        <v>0.39</v>
      </c>
      <c r="Y1189" t="n">
        <v>1</v>
      </c>
      <c r="Z1189" t="n">
        <v>10</v>
      </c>
    </row>
    <row r="1190">
      <c r="A1190" t="n">
        <v>136</v>
      </c>
      <c r="B1190" t="n">
        <v>105</v>
      </c>
      <c r="C1190" t="inlineStr">
        <is>
          <t xml:space="preserve">CONCLUIDO	</t>
        </is>
      </c>
      <c r="D1190" t="n">
        <v>1.7811</v>
      </c>
      <c r="E1190" t="n">
        <v>56.15</v>
      </c>
      <c r="F1190" t="n">
        <v>52.97</v>
      </c>
      <c r="G1190" t="n">
        <v>211.89</v>
      </c>
      <c r="H1190" t="n">
        <v>2.38</v>
      </c>
      <c r="I1190" t="n">
        <v>15</v>
      </c>
      <c r="J1190" t="n">
        <v>262.17</v>
      </c>
      <c r="K1190" t="n">
        <v>55.27</v>
      </c>
      <c r="L1190" t="n">
        <v>35</v>
      </c>
      <c r="M1190" t="n">
        <v>13</v>
      </c>
      <c r="N1190" t="n">
        <v>66.90000000000001</v>
      </c>
      <c r="O1190" t="n">
        <v>32568.76</v>
      </c>
      <c r="P1190" t="n">
        <v>669.98</v>
      </c>
      <c r="Q1190" t="n">
        <v>1367.16</v>
      </c>
      <c r="R1190" t="n">
        <v>119.37</v>
      </c>
      <c r="S1190" t="n">
        <v>104.26</v>
      </c>
      <c r="T1190" t="n">
        <v>6667.31</v>
      </c>
      <c r="U1190" t="n">
        <v>0.87</v>
      </c>
      <c r="V1190" t="n">
        <v>0.9</v>
      </c>
      <c r="W1190" t="n">
        <v>20.67</v>
      </c>
      <c r="X1190" t="n">
        <v>0.4</v>
      </c>
      <c r="Y1190" t="n">
        <v>1</v>
      </c>
      <c r="Z1190" t="n">
        <v>10</v>
      </c>
    </row>
    <row r="1191">
      <c r="A1191" t="n">
        <v>137</v>
      </c>
      <c r="B1191" t="n">
        <v>105</v>
      </c>
      <c r="C1191" t="inlineStr">
        <is>
          <t xml:space="preserve">CONCLUIDO	</t>
        </is>
      </c>
      <c r="D1191" t="n">
        <v>1.7811</v>
      </c>
      <c r="E1191" t="n">
        <v>56.15</v>
      </c>
      <c r="F1191" t="n">
        <v>52.97</v>
      </c>
      <c r="G1191" t="n">
        <v>211.89</v>
      </c>
      <c r="H1191" t="n">
        <v>2.39</v>
      </c>
      <c r="I1191" t="n">
        <v>15</v>
      </c>
      <c r="J1191" t="n">
        <v>262.64</v>
      </c>
      <c r="K1191" t="n">
        <v>55.27</v>
      </c>
      <c r="L1191" t="n">
        <v>35.25</v>
      </c>
      <c r="M1191" t="n">
        <v>12</v>
      </c>
      <c r="N1191" t="n">
        <v>67.12</v>
      </c>
      <c r="O1191" t="n">
        <v>32626.21</v>
      </c>
      <c r="P1191" t="n">
        <v>668.78</v>
      </c>
      <c r="Q1191" t="n">
        <v>1367.18</v>
      </c>
      <c r="R1191" t="n">
        <v>119.46</v>
      </c>
      <c r="S1191" t="n">
        <v>104.26</v>
      </c>
      <c r="T1191" t="n">
        <v>6709.46</v>
      </c>
      <c r="U1191" t="n">
        <v>0.87</v>
      </c>
      <c r="V1191" t="n">
        <v>0.9</v>
      </c>
      <c r="W1191" t="n">
        <v>20.67</v>
      </c>
      <c r="X1191" t="n">
        <v>0.4</v>
      </c>
      <c r="Y1191" t="n">
        <v>1</v>
      </c>
      <c r="Z1191" t="n">
        <v>10</v>
      </c>
    </row>
    <row r="1192">
      <c r="A1192" t="n">
        <v>138</v>
      </c>
      <c r="B1192" t="n">
        <v>105</v>
      </c>
      <c r="C1192" t="inlineStr">
        <is>
          <t xml:space="preserve">CONCLUIDO	</t>
        </is>
      </c>
      <c r="D1192" t="n">
        <v>1.7808</v>
      </c>
      <c r="E1192" t="n">
        <v>56.16</v>
      </c>
      <c r="F1192" t="n">
        <v>52.98</v>
      </c>
      <c r="G1192" t="n">
        <v>211.93</v>
      </c>
      <c r="H1192" t="n">
        <v>2.4</v>
      </c>
      <c r="I1192" t="n">
        <v>15</v>
      </c>
      <c r="J1192" t="n">
        <v>263.1</v>
      </c>
      <c r="K1192" t="n">
        <v>55.27</v>
      </c>
      <c r="L1192" t="n">
        <v>35.5</v>
      </c>
      <c r="M1192" t="n">
        <v>12</v>
      </c>
      <c r="N1192" t="n">
        <v>67.33</v>
      </c>
      <c r="O1192" t="n">
        <v>32683.74</v>
      </c>
      <c r="P1192" t="n">
        <v>668.23</v>
      </c>
      <c r="Q1192" t="n">
        <v>1367.21</v>
      </c>
      <c r="R1192" t="n">
        <v>119.72</v>
      </c>
      <c r="S1192" t="n">
        <v>104.26</v>
      </c>
      <c r="T1192" t="n">
        <v>6839.32</v>
      </c>
      <c r="U1192" t="n">
        <v>0.87</v>
      </c>
      <c r="V1192" t="n">
        <v>0.9</v>
      </c>
      <c r="W1192" t="n">
        <v>20.67</v>
      </c>
      <c r="X1192" t="n">
        <v>0.41</v>
      </c>
      <c r="Y1192" t="n">
        <v>1</v>
      </c>
      <c r="Z1192" t="n">
        <v>10</v>
      </c>
    </row>
    <row r="1193">
      <c r="A1193" t="n">
        <v>139</v>
      </c>
      <c r="B1193" t="n">
        <v>105</v>
      </c>
      <c r="C1193" t="inlineStr">
        <is>
          <t xml:space="preserve">CONCLUIDO	</t>
        </is>
      </c>
      <c r="D1193" t="n">
        <v>1.7808</v>
      </c>
      <c r="E1193" t="n">
        <v>56.16</v>
      </c>
      <c r="F1193" t="n">
        <v>52.98</v>
      </c>
      <c r="G1193" t="n">
        <v>211.93</v>
      </c>
      <c r="H1193" t="n">
        <v>2.41</v>
      </c>
      <c r="I1193" t="n">
        <v>15</v>
      </c>
      <c r="J1193" t="n">
        <v>263.57</v>
      </c>
      <c r="K1193" t="n">
        <v>55.27</v>
      </c>
      <c r="L1193" t="n">
        <v>35.75</v>
      </c>
      <c r="M1193" t="n">
        <v>8</v>
      </c>
      <c r="N1193" t="n">
        <v>67.55</v>
      </c>
      <c r="O1193" t="n">
        <v>32741.36</v>
      </c>
      <c r="P1193" t="n">
        <v>666.3099999999999</v>
      </c>
      <c r="Q1193" t="n">
        <v>1367.16</v>
      </c>
      <c r="R1193" t="n">
        <v>119.48</v>
      </c>
      <c r="S1193" t="n">
        <v>104.26</v>
      </c>
      <c r="T1193" t="n">
        <v>6722.45</v>
      </c>
      <c r="U1193" t="n">
        <v>0.87</v>
      </c>
      <c r="V1193" t="n">
        <v>0.9</v>
      </c>
      <c r="W1193" t="n">
        <v>20.68</v>
      </c>
      <c r="X1193" t="n">
        <v>0.41</v>
      </c>
      <c r="Y1193" t="n">
        <v>1</v>
      </c>
      <c r="Z1193" t="n">
        <v>10</v>
      </c>
    </row>
    <row r="1194">
      <c r="A1194" t="n">
        <v>140</v>
      </c>
      <c r="B1194" t="n">
        <v>105</v>
      </c>
      <c r="C1194" t="inlineStr">
        <is>
          <t xml:space="preserve">CONCLUIDO	</t>
        </is>
      </c>
      <c r="D1194" t="n">
        <v>1.7808</v>
      </c>
      <c r="E1194" t="n">
        <v>56.15</v>
      </c>
      <c r="F1194" t="n">
        <v>52.98</v>
      </c>
      <c r="G1194" t="n">
        <v>211.92</v>
      </c>
      <c r="H1194" t="n">
        <v>2.43</v>
      </c>
      <c r="I1194" t="n">
        <v>15</v>
      </c>
      <c r="J1194" t="n">
        <v>264.04</v>
      </c>
      <c r="K1194" t="n">
        <v>55.27</v>
      </c>
      <c r="L1194" t="n">
        <v>36</v>
      </c>
      <c r="M1194" t="n">
        <v>7</v>
      </c>
      <c r="N1194" t="n">
        <v>67.77</v>
      </c>
      <c r="O1194" t="n">
        <v>32799.06</v>
      </c>
      <c r="P1194" t="n">
        <v>665.71</v>
      </c>
      <c r="Q1194" t="n">
        <v>1367.26</v>
      </c>
      <c r="R1194" t="n">
        <v>119.59</v>
      </c>
      <c r="S1194" t="n">
        <v>104.26</v>
      </c>
      <c r="T1194" t="n">
        <v>6774.76</v>
      </c>
      <c r="U1194" t="n">
        <v>0.87</v>
      </c>
      <c r="V1194" t="n">
        <v>0.9</v>
      </c>
      <c r="W1194" t="n">
        <v>20.67</v>
      </c>
      <c r="X1194" t="n">
        <v>0.41</v>
      </c>
      <c r="Y1194" t="n">
        <v>1</v>
      </c>
      <c r="Z1194" t="n">
        <v>10</v>
      </c>
    </row>
    <row r="1195">
      <c r="A1195" t="n">
        <v>141</v>
      </c>
      <c r="B1195" t="n">
        <v>105</v>
      </c>
      <c r="C1195" t="inlineStr">
        <is>
          <t xml:space="preserve">CONCLUIDO	</t>
        </is>
      </c>
      <c r="D1195" t="n">
        <v>1.7808</v>
      </c>
      <c r="E1195" t="n">
        <v>56.15</v>
      </c>
      <c r="F1195" t="n">
        <v>52.98</v>
      </c>
      <c r="G1195" t="n">
        <v>211.93</v>
      </c>
      <c r="H1195" t="n">
        <v>2.44</v>
      </c>
      <c r="I1195" t="n">
        <v>15</v>
      </c>
      <c r="J1195" t="n">
        <v>264.51</v>
      </c>
      <c r="K1195" t="n">
        <v>55.27</v>
      </c>
      <c r="L1195" t="n">
        <v>36.25</v>
      </c>
      <c r="M1195" t="n">
        <v>7</v>
      </c>
      <c r="N1195" t="n">
        <v>67.98999999999999</v>
      </c>
      <c r="O1195" t="n">
        <v>32856.84</v>
      </c>
      <c r="P1195" t="n">
        <v>665.46</v>
      </c>
      <c r="Q1195" t="n">
        <v>1367.16</v>
      </c>
      <c r="R1195" t="n">
        <v>119.36</v>
      </c>
      <c r="S1195" t="n">
        <v>104.26</v>
      </c>
      <c r="T1195" t="n">
        <v>6663.01</v>
      </c>
      <c r="U1195" t="n">
        <v>0.87</v>
      </c>
      <c r="V1195" t="n">
        <v>0.9</v>
      </c>
      <c r="W1195" t="n">
        <v>20.68</v>
      </c>
      <c r="X1195" t="n">
        <v>0.41</v>
      </c>
      <c r="Y1195" t="n">
        <v>1</v>
      </c>
      <c r="Z1195" t="n">
        <v>10</v>
      </c>
    </row>
    <row r="1196">
      <c r="A1196" t="n">
        <v>142</v>
      </c>
      <c r="B1196" t="n">
        <v>105</v>
      </c>
      <c r="C1196" t="inlineStr">
        <is>
          <t xml:space="preserve">CONCLUIDO	</t>
        </is>
      </c>
      <c r="D1196" t="n">
        <v>1.7811</v>
      </c>
      <c r="E1196" t="n">
        <v>56.15</v>
      </c>
      <c r="F1196" t="n">
        <v>52.97</v>
      </c>
      <c r="G1196" t="n">
        <v>211.89</v>
      </c>
      <c r="H1196" t="n">
        <v>2.45</v>
      </c>
      <c r="I1196" t="n">
        <v>15</v>
      </c>
      <c r="J1196" t="n">
        <v>264.98</v>
      </c>
      <c r="K1196" t="n">
        <v>55.27</v>
      </c>
      <c r="L1196" t="n">
        <v>36.5</v>
      </c>
      <c r="M1196" t="n">
        <v>6</v>
      </c>
      <c r="N1196" t="n">
        <v>68.2</v>
      </c>
      <c r="O1196" t="n">
        <v>32914.7</v>
      </c>
      <c r="P1196" t="n">
        <v>664.8200000000001</v>
      </c>
      <c r="Q1196" t="n">
        <v>1367.18</v>
      </c>
      <c r="R1196" t="n">
        <v>119.18</v>
      </c>
      <c r="S1196" t="n">
        <v>104.26</v>
      </c>
      <c r="T1196" t="n">
        <v>6572.47</v>
      </c>
      <c r="U1196" t="n">
        <v>0.87</v>
      </c>
      <c r="V1196" t="n">
        <v>0.9</v>
      </c>
      <c r="W1196" t="n">
        <v>20.67</v>
      </c>
      <c r="X1196" t="n">
        <v>0.4</v>
      </c>
      <c r="Y1196" t="n">
        <v>1</v>
      </c>
      <c r="Z1196" t="n">
        <v>10</v>
      </c>
    </row>
    <row r="1197">
      <c r="A1197" t="n">
        <v>143</v>
      </c>
      <c r="B1197" t="n">
        <v>105</v>
      </c>
      <c r="C1197" t="inlineStr">
        <is>
          <t xml:space="preserve">CONCLUIDO	</t>
        </is>
      </c>
      <c r="D1197" t="n">
        <v>1.781</v>
      </c>
      <c r="E1197" t="n">
        <v>56.15</v>
      </c>
      <c r="F1197" t="n">
        <v>52.98</v>
      </c>
      <c r="G1197" t="n">
        <v>211.91</v>
      </c>
      <c r="H1197" t="n">
        <v>2.46</v>
      </c>
      <c r="I1197" t="n">
        <v>15</v>
      </c>
      <c r="J1197" t="n">
        <v>265.45</v>
      </c>
      <c r="K1197" t="n">
        <v>55.27</v>
      </c>
      <c r="L1197" t="n">
        <v>36.75</v>
      </c>
      <c r="M1197" t="n">
        <v>6</v>
      </c>
      <c r="N1197" t="n">
        <v>68.42</v>
      </c>
      <c r="O1197" t="n">
        <v>32972.65</v>
      </c>
      <c r="P1197" t="n">
        <v>665.01</v>
      </c>
      <c r="Q1197" t="n">
        <v>1367.24</v>
      </c>
      <c r="R1197" t="n">
        <v>119.03</v>
      </c>
      <c r="S1197" t="n">
        <v>104.26</v>
      </c>
      <c r="T1197" t="n">
        <v>6494.58</v>
      </c>
      <c r="U1197" t="n">
        <v>0.88</v>
      </c>
      <c r="V1197" t="n">
        <v>0.9</v>
      </c>
      <c r="W1197" t="n">
        <v>20.68</v>
      </c>
      <c r="X1197" t="n">
        <v>0.4</v>
      </c>
      <c r="Y1197" t="n">
        <v>1</v>
      </c>
      <c r="Z1197" t="n">
        <v>10</v>
      </c>
    </row>
    <row r="1198">
      <c r="A1198" t="n">
        <v>144</v>
      </c>
      <c r="B1198" t="n">
        <v>105</v>
      </c>
      <c r="C1198" t="inlineStr">
        <is>
          <t xml:space="preserve">CONCLUIDO	</t>
        </is>
      </c>
      <c r="D1198" t="n">
        <v>1.7809</v>
      </c>
      <c r="E1198" t="n">
        <v>56.15</v>
      </c>
      <c r="F1198" t="n">
        <v>52.98</v>
      </c>
      <c r="G1198" t="n">
        <v>211.92</v>
      </c>
      <c r="H1198" t="n">
        <v>2.48</v>
      </c>
      <c r="I1198" t="n">
        <v>15</v>
      </c>
      <c r="J1198" t="n">
        <v>265.92</v>
      </c>
      <c r="K1198" t="n">
        <v>55.27</v>
      </c>
      <c r="L1198" t="n">
        <v>37</v>
      </c>
      <c r="M1198" t="n">
        <v>3</v>
      </c>
      <c r="N1198" t="n">
        <v>68.65000000000001</v>
      </c>
      <c r="O1198" t="n">
        <v>33030.68</v>
      </c>
      <c r="P1198" t="n">
        <v>664.79</v>
      </c>
      <c r="Q1198" t="n">
        <v>1367.25</v>
      </c>
      <c r="R1198" t="n">
        <v>119.21</v>
      </c>
      <c r="S1198" t="n">
        <v>104.26</v>
      </c>
      <c r="T1198" t="n">
        <v>6587.64</v>
      </c>
      <c r="U1198" t="n">
        <v>0.87</v>
      </c>
      <c r="V1198" t="n">
        <v>0.9</v>
      </c>
      <c r="W1198" t="n">
        <v>20.68</v>
      </c>
      <c r="X1198" t="n">
        <v>0.4</v>
      </c>
      <c r="Y1198" t="n">
        <v>1</v>
      </c>
      <c r="Z1198" t="n">
        <v>10</v>
      </c>
    </row>
    <row r="1199">
      <c r="A1199" t="n">
        <v>145</v>
      </c>
      <c r="B1199" t="n">
        <v>105</v>
      </c>
      <c r="C1199" t="inlineStr">
        <is>
          <t xml:space="preserve">CONCLUIDO	</t>
        </is>
      </c>
      <c r="D1199" t="n">
        <v>1.7807</v>
      </c>
      <c r="E1199" t="n">
        <v>56.16</v>
      </c>
      <c r="F1199" t="n">
        <v>52.98</v>
      </c>
      <c r="G1199" t="n">
        <v>211.93</v>
      </c>
      <c r="H1199" t="n">
        <v>2.49</v>
      </c>
      <c r="I1199" t="n">
        <v>15</v>
      </c>
      <c r="J1199" t="n">
        <v>266.39</v>
      </c>
      <c r="K1199" t="n">
        <v>55.27</v>
      </c>
      <c r="L1199" t="n">
        <v>37.25</v>
      </c>
      <c r="M1199" t="n">
        <v>1</v>
      </c>
      <c r="N1199" t="n">
        <v>68.87</v>
      </c>
      <c r="O1199" t="n">
        <v>33088.79</v>
      </c>
      <c r="P1199" t="n">
        <v>665.38</v>
      </c>
      <c r="Q1199" t="n">
        <v>1367.22</v>
      </c>
      <c r="R1199" t="n">
        <v>119.16</v>
      </c>
      <c r="S1199" t="n">
        <v>104.26</v>
      </c>
      <c r="T1199" t="n">
        <v>6560.6</v>
      </c>
      <c r="U1199" t="n">
        <v>0.87</v>
      </c>
      <c r="V1199" t="n">
        <v>0.9</v>
      </c>
      <c r="W1199" t="n">
        <v>20.68</v>
      </c>
      <c r="X1199" t="n">
        <v>0.41</v>
      </c>
      <c r="Y1199" t="n">
        <v>1</v>
      </c>
      <c r="Z1199" t="n">
        <v>10</v>
      </c>
    </row>
    <row r="1200">
      <c r="A1200" t="n">
        <v>146</v>
      </c>
      <c r="B1200" t="n">
        <v>105</v>
      </c>
      <c r="C1200" t="inlineStr">
        <is>
          <t xml:space="preserve">CONCLUIDO	</t>
        </is>
      </c>
      <c r="D1200" t="n">
        <v>1.7806</v>
      </c>
      <c r="E1200" t="n">
        <v>56.16</v>
      </c>
      <c r="F1200" t="n">
        <v>52.99</v>
      </c>
      <c r="G1200" t="n">
        <v>211.95</v>
      </c>
      <c r="H1200" t="n">
        <v>2.5</v>
      </c>
      <c r="I1200" t="n">
        <v>15</v>
      </c>
      <c r="J1200" t="n">
        <v>266.86</v>
      </c>
      <c r="K1200" t="n">
        <v>55.27</v>
      </c>
      <c r="L1200" t="n">
        <v>37.5</v>
      </c>
      <c r="M1200" t="n">
        <v>0</v>
      </c>
      <c r="N1200" t="n">
        <v>69.09</v>
      </c>
      <c r="O1200" t="n">
        <v>33146.99</v>
      </c>
      <c r="P1200" t="n">
        <v>666.4400000000001</v>
      </c>
      <c r="Q1200" t="n">
        <v>1367.28</v>
      </c>
      <c r="R1200" t="n">
        <v>119.16</v>
      </c>
      <c r="S1200" t="n">
        <v>104.26</v>
      </c>
      <c r="T1200" t="n">
        <v>6559.64</v>
      </c>
      <c r="U1200" t="n">
        <v>0.87</v>
      </c>
      <c r="V1200" t="n">
        <v>0.9</v>
      </c>
      <c r="W1200" t="n">
        <v>20.69</v>
      </c>
      <c r="X1200" t="n">
        <v>0.41</v>
      </c>
      <c r="Y1200" t="n">
        <v>1</v>
      </c>
      <c r="Z1200" t="n">
        <v>10</v>
      </c>
    </row>
    <row r="1201">
      <c r="A1201" t="n">
        <v>0</v>
      </c>
      <c r="B1201" t="n">
        <v>60</v>
      </c>
      <c r="C1201" t="inlineStr">
        <is>
          <t xml:space="preserve">CONCLUIDO	</t>
        </is>
      </c>
      <c r="D1201" t="n">
        <v>1.2004</v>
      </c>
      <c r="E1201" t="n">
        <v>83.3</v>
      </c>
      <c r="F1201" t="n">
        <v>67.91</v>
      </c>
      <c r="G1201" t="n">
        <v>7.85</v>
      </c>
      <c r="H1201" t="n">
        <v>0.14</v>
      </c>
      <c r="I1201" t="n">
        <v>519</v>
      </c>
      <c r="J1201" t="n">
        <v>124.63</v>
      </c>
      <c r="K1201" t="n">
        <v>45</v>
      </c>
      <c r="L1201" t="n">
        <v>1</v>
      </c>
      <c r="M1201" t="n">
        <v>517</v>
      </c>
      <c r="N1201" t="n">
        <v>18.64</v>
      </c>
      <c r="O1201" t="n">
        <v>15605.44</v>
      </c>
      <c r="P1201" t="n">
        <v>719.14</v>
      </c>
      <c r="Q1201" t="n">
        <v>1369.48</v>
      </c>
      <c r="R1201" t="n">
        <v>604.86</v>
      </c>
      <c r="S1201" t="n">
        <v>104.26</v>
      </c>
      <c r="T1201" t="n">
        <v>246890.4</v>
      </c>
      <c r="U1201" t="n">
        <v>0.17</v>
      </c>
      <c r="V1201" t="n">
        <v>0.71</v>
      </c>
      <c r="W1201" t="n">
        <v>21.51</v>
      </c>
      <c r="X1201" t="n">
        <v>15.29</v>
      </c>
      <c r="Y1201" t="n">
        <v>1</v>
      </c>
      <c r="Z1201" t="n">
        <v>10</v>
      </c>
    </row>
    <row r="1202">
      <c r="A1202" t="n">
        <v>1</v>
      </c>
      <c r="B1202" t="n">
        <v>60</v>
      </c>
      <c r="C1202" t="inlineStr">
        <is>
          <t xml:space="preserve">CONCLUIDO	</t>
        </is>
      </c>
      <c r="D1202" t="n">
        <v>1.314</v>
      </c>
      <c r="E1202" t="n">
        <v>76.09999999999999</v>
      </c>
      <c r="F1202" t="n">
        <v>64.01000000000001</v>
      </c>
      <c r="G1202" t="n">
        <v>9.85</v>
      </c>
      <c r="H1202" t="n">
        <v>0.18</v>
      </c>
      <c r="I1202" t="n">
        <v>390</v>
      </c>
      <c r="J1202" t="n">
        <v>124.96</v>
      </c>
      <c r="K1202" t="n">
        <v>45</v>
      </c>
      <c r="L1202" t="n">
        <v>1.25</v>
      </c>
      <c r="M1202" t="n">
        <v>388</v>
      </c>
      <c r="N1202" t="n">
        <v>18.71</v>
      </c>
      <c r="O1202" t="n">
        <v>15645.96</v>
      </c>
      <c r="P1202" t="n">
        <v>676.45</v>
      </c>
      <c r="Q1202" t="n">
        <v>1368.77</v>
      </c>
      <c r="R1202" t="n">
        <v>477.46</v>
      </c>
      <c r="S1202" t="n">
        <v>104.26</v>
      </c>
      <c r="T1202" t="n">
        <v>183835.28</v>
      </c>
      <c r="U1202" t="n">
        <v>0.22</v>
      </c>
      <c r="V1202" t="n">
        <v>0.75</v>
      </c>
      <c r="W1202" t="n">
        <v>21.3</v>
      </c>
      <c r="X1202" t="n">
        <v>11.4</v>
      </c>
      <c r="Y1202" t="n">
        <v>1</v>
      </c>
      <c r="Z1202" t="n">
        <v>10</v>
      </c>
    </row>
    <row r="1203">
      <c r="A1203" t="n">
        <v>2</v>
      </c>
      <c r="B1203" t="n">
        <v>60</v>
      </c>
      <c r="C1203" t="inlineStr">
        <is>
          <t xml:space="preserve">CONCLUIDO	</t>
        </is>
      </c>
      <c r="D1203" t="n">
        <v>1.393</v>
      </c>
      <c r="E1203" t="n">
        <v>71.79000000000001</v>
      </c>
      <c r="F1203" t="n">
        <v>61.66</v>
      </c>
      <c r="G1203" t="n">
        <v>11.82</v>
      </c>
      <c r="H1203" t="n">
        <v>0.21</v>
      </c>
      <c r="I1203" t="n">
        <v>313</v>
      </c>
      <c r="J1203" t="n">
        <v>125.29</v>
      </c>
      <c r="K1203" t="n">
        <v>45</v>
      </c>
      <c r="L1203" t="n">
        <v>1.5</v>
      </c>
      <c r="M1203" t="n">
        <v>311</v>
      </c>
      <c r="N1203" t="n">
        <v>18.79</v>
      </c>
      <c r="O1203" t="n">
        <v>15686.51</v>
      </c>
      <c r="P1203" t="n">
        <v>650.02</v>
      </c>
      <c r="Q1203" t="n">
        <v>1368.25</v>
      </c>
      <c r="R1203" t="n">
        <v>402.49</v>
      </c>
      <c r="S1203" t="n">
        <v>104.26</v>
      </c>
      <c r="T1203" t="n">
        <v>146738</v>
      </c>
      <c r="U1203" t="n">
        <v>0.26</v>
      </c>
      <c r="V1203" t="n">
        <v>0.78</v>
      </c>
      <c r="W1203" t="n">
        <v>21.13</v>
      </c>
      <c r="X1203" t="n">
        <v>9.050000000000001</v>
      </c>
      <c r="Y1203" t="n">
        <v>1</v>
      </c>
      <c r="Z1203" t="n">
        <v>10</v>
      </c>
    </row>
    <row r="1204">
      <c r="A1204" t="n">
        <v>3</v>
      </c>
      <c r="B1204" t="n">
        <v>60</v>
      </c>
      <c r="C1204" t="inlineStr">
        <is>
          <t xml:space="preserve">CONCLUIDO	</t>
        </is>
      </c>
      <c r="D1204" t="n">
        <v>1.4508</v>
      </c>
      <c r="E1204" t="n">
        <v>68.93000000000001</v>
      </c>
      <c r="F1204" t="n">
        <v>60.13</v>
      </c>
      <c r="G1204" t="n">
        <v>13.82</v>
      </c>
      <c r="H1204" t="n">
        <v>0.25</v>
      </c>
      <c r="I1204" t="n">
        <v>261</v>
      </c>
      <c r="J1204" t="n">
        <v>125.62</v>
      </c>
      <c r="K1204" t="n">
        <v>45</v>
      </c>
      <c r="L1204" t="n">
        <v>1.75</v>
      </c>
      <c r="M1204" t="n">
        <v>259</v>
      </c>
      <c r="N1204" t="n">
        <v>18.87</v>
      </c>
      <c r="O1204" t="n">
        <v>15727.09</v>
      </c>
      <c r="P1204" t="n">
        <v>632.37</v>
      </c>
      <c r="Q1204" t="n">
        <v>1368.39</v>
      </c>
      <c r="R1204" t="n">
        <v>352.04</v>
      </c>
      <c r="S1204" t="n">
        <v>104.26</v>
      </c>
      <c r="T1204" t="n">
        <v>121769.22</v>
      </c>
      <c r="U1204" t="n">
        <v>0.3</v>
      </c>
      <c r="V1204" t="n">
        <v>0.8</v>
      </c>
      <c r="W1204" t="n">
        <v>21.06</v>
      </c>
      <c r="X1204" t="n">
        <v>7.52</v>
      </c>
      <c r="Y1204" t="n">
        <v>1</v>
      </c>
      <c r="Z1204" t="n">
        <v>10</v>
      </c>
    </row>
    <row r="1205">
      <c r="A1205" t="n">
        <v>4</v>
      </c>
      <c r="B1205" t="n">
        <v>60</v>
      </c>
      <c r="C1205" t="inlineStr">
        <is>
          <t xml:space="preserve">CONCLUIDO	</t>
        </is>
      </c>
      <c r="D1205" t="n">
        <v>1.4961</v>
      </c>
      <c r="E1205" t="n">
        <v>66.84</v>
      </c>
      <c r="F1205" t="n">
        <v>59.01</v>
      </c>
      <c r="G1205" t="n">
        <v>15.88</v>
      </c>
      <c r="H1205" t="n">
        <v>0.28</v>
      </c>
      <c r="I1205" t="n">
        <v>223</v>
      </c>
      <c r="J1205" t="n">
        <v>125.95</v>
      </c>
      <c r="K1205" t="n">
        <v>45</v>
      </c>
      <c r="L1205" t="n">
        <v>2</v>
      </c>
      <c r="M1205" t="n">
        <v>221</v>
      </c>
      <c r="N1205" t="n">
        <v>18.95</v>
      </c>
      <c r="O1205" t="n">
        <v>15767.7</v>
      </c>
      <c r="P1205" t="n">
        <v>618.9400000000001</v>
      </c>
      <c r="Q1205" t="n">
        <v>1368.1</v>
      </c>
      <c r="R1205" t="n">
        <v>316.11</v>
      </c>
      <c r="S1205" t="n">
        <v>104.26</v>
      </c>
      <c r="T1205" t="n">
        <v>103996.5</v>
      </c>
      <c r="U1205" t="n">
        <v>0.33</v>
      </c>
      <c r="V1205" t="n">
        <v>0.8100000000000001</v>
      </c>
      <c r="W1205" t="n">
        <v>20.99</v>
      </c>
      <c r="X1205" t="n">
        <v>6.41</v>
      </c>
      <c r="Y1205" t="n">
        <v>1</v>
      </c>
      <c r="Z1205" t="n">
        <v>10</v>
      </c>
    </row>
    <row r="1206">
      <c r="A1206" t="n">
        <v>5</v>
      </c>
      <c r="B1206" t="n">
        <v>60</v>
      </c>
      <c r="C1206" t="inlineStr">
        <is>
          <t xml:space="preserve">CONCLUIDO	</t>
        </is>
      </c>
      <c r="D1206" t="n">
        <v>1.5312</v>
      </c>
      <c r="E1206" t="n">
        <v>65.31</v>
      </c>
      <c r="F1206" t="n">
        <v>58.19</v>
      </c>
      <c r="G1206" t="n">
        <v>17.91</v>
      </c>
      <c r="H1206" t="n">
        <v>0.31</v>
      </c>
      <c r="I1206" t="n">
        <v>195</v>
      </c>
      <c r="J1206" t="n">
        <v>126.28</v>
      </c>
      <c r="K1206" t="n">
        <v>45</v>
      </c>
      <c r="L1206" t="n">
        <v>2.25</v>
      </c>
      <c r="M1206" t="n">
        <v>193</v>
      </c>
      <c r="N1206" t="n">
        <v>19.03</v>
      </c>
      <c r="O1206" t="n">
        <v>15808.34</v>
      </c>
      <c r="P1206" t="n">
        <v>608.63</v>
      </c>
      <c r="Q1206" t="n">
        <v>1368.37</v>
      </c>
      <c r="R1206" t="n">
        <v>288.37</v>
      </c>
      <c r="S1206" t="n">
        <v>104.26</v>
      </c>
      <c r="T1206" t="n">
        <v>90268.50999999999</v>
      </c>
      <c r="U1206" t="n">
        <v>0.36</v>
      </c>
      <c r="V1206" t="n">
        <v>0.82</v>
      </c>
      <c r="W1206" t="n">
        <v>20.98</v>
      </c>
      <c r="X1206" t="n">
        <v>5.6</v>
      </c>
      <c r="Y1206" t="n">
        <v>1</v>
      </c>
      <c r="Z1206" t="n">
        <v>10</v>
      </c>
    </row>
    <row r="1207">
      <c r="A1207" t="n">
        <v>6</v>
      </c>
      <c r="B1207" t="n">
        <v>60</v>
      </c>
      <c r="C1207" t="inlineStr">
        <is>
          <t xml:space="preserve">CONCLUIDO	</t>
        </is>
      </c>
      <c r="D1207" t="n">
        <v>1.5588</v>
      </c>
      <c r="E1207" t="n">
        <v>64.15000000000001</v>
      </c>
      <c r="F1207" t="n">
        <v>57.57</v>
      </c>
      <c r="G1207" t="n">
        <v>19.85</v>
      </c>
      <c r="H1207" t="n">
        <v>0.35</v>
      </c>
      <c r="I1207" t="n">
        <v>174</v>
      </c>
      <c r="J1207" t="n">
        <v>126.61</v>
      </c>
      <c r="K1207" t="n">
        <v>45</v>
      </c>
      <c r="L1207" t="n">
        <v>2.5</v>
      </c>
      <c r="M1207" t="n">
        <v>172</v>
      </c>
      <c r="N1207" t="n">
        <v>19.11</v>
      </c>
      <c r="O1207" t="n">
        <v>15849</v>
      </c>
      <c r="P1207" t="n">
        <v>600.54</v>
      </c>
      <c r="Q1207" t="n">
        <v>1367.9</v>
      </c>
      <c r="R1207" t="n">
        <v>268.98</v>
      </c>
      <c r="S1207" t="n">
        <v>104.26</v>
      </c>
      <c r="T1207" t="n">
        <v>80677.64999999999</v>
      </c>
      <c r="U1207" t="n">
        <v>0.39</v>
      </c>
      <c r="V1207" t="n">
        <v>0.83</v>
      </c>
      <c r="W1207" t="n">
        <v>20.92</v>
      </c>
      <c r="X1207" t="n">
        <v>4.98</v>
      </c>
      <c r="Y1207" t="n">
        <v>1</v>
      </c>
      <c r="Z1207" t="n">
        <v>10</v>
      </c>
    </row>
    <row r="1208">
      <c r="A1208" t="n">
        <v>7</v>
      </c>
      <c r="B1208" t="n">
        <v>60</v>
      </c>
      <c r="C1208" t="inlineStr">
        <is>
          <t xml:space="preserve">CONCLUIDO	</t>
        </is>
      </c>
      <c r="D1208" t="n">
        <v>1.5833</v>
      </c>
      <c r="E1208" t="n">
        <v>63.16</v>
      </c>
      <c r="F1208" t="n">
        <v>57.04</v>
      </c>
      <c r="G1208" t="n">
        <v>21.94</v>
      </c>
      <c r="H1208" t="n">
        <v>0.38</v>
      </c>
      <c r="I1208" t="n">
        <v>156</v>
      </c>
      <c r="J1208" t="n">
        <v>126.94</v>
      </c>
      <c r="K1208" t="n">
        <v>45</v>
      </c>
      <c r="L1208" t="n">
        <v>2.75</v>
      </c>
      <c r="M1208" t="n">
        <v>154</v>
      </c>
      <c r="N1208" t="n">
        <v>19.19</v>
      </c>
      <c r="O1208" t="n">
        <v>15889.69</v>
      </c>
      <c r="P1208" t="n">
        <v>593.22</v>
      </c>
      <c r="Q1208" t="n">
        <v>1367.63</v>
      </c>
      <c r="R1208" t="n">
        <v>251.49</v>
      </c>
      <c r="S1208" t="n">
        <v>104.26</v>
      </c>
      <c r="T1208" t="n">
        <v>72021.41</v>
      </c>
      <c r="U1208" t="n">
        <v>0.41</v>
      </c>
      <c r="V1208" t="n">
        <v>0.84</v>
      </c>
      <c r="W1208" t="n">
        <v>20.9</v>
      </c>
      <c r="X1208" t="n">
        <v>4.45</v>
      </c>
      <c r="Y1208" t="n">
        <v>1</v>
      </c>
      <c r="Z1208" t="n">
        <v>10</v>
      </c>
    </row>
    <row r="1209">
      <c r="A1209" t="n">
        <v>8</v>
      </c>
      <c r="B1209" t="n">
        <v>60</v>
      </c>
      <c r="C1209" t="inlineStr">
        <is>
          <t xml:space="preserve">CONCLUIDO	</t>
        </is>
      </c>
      <c r="D1209" t="n">
        <v>1.6027</v>
      </c>
      <c r="E1209" t="n">
        <v>62.4</v>
      </c>
      <c r="F1209" t="n">
        <v>56.63</v>
      </c>
      <c r="G1209" t="n">
        <v>23.93</v>
      </c>
      <c r="H1209" t="n">
        <v>0.42</v>
      </c>
      <c r="I1209" t="n">
        <v>142</v>
      </c>
      <c r="J1209" t="n">
        <v>127.27</v>
      </c>
      <c r="K1209" t="n">
        <v>45</v>
      </c>
      <c r="L1209" t="n">
        <v>3</v>
      </c>
      <c r="M1209" t="n">
        <v>140</v>
      </c>
      <c r="N1209" t="n">
        <v>19.27</v>
      </c>
      <c r="O1209" t="n">
        <v>15930.42</v>
      </c>
      <c r="P1209" t="n">
        <v>587.3200000000001</v>
      </c>
      <c r="Q1209" t="n">
        <v>1367.91</v>
      </c>
      <c r="R1209" t="n">
        <v>238.47</v>
      </c>
      <c r="S1209" t="n">
        <v>104.26</v>
      </c>
      <c r="T1209" t="n">
        <v>65579.83</v>
      </c>
      <c r="U1209" t="n">
        <v>0.44</v>
      </c>
      <c r="V1209" t="n">
        <v>0.85</v>
      </c>
      <c r="W1209" t="n">
        <v>20.87</v>
      </c>
      <c r="X1209" t="n">
        <v>4.04</v>
      </c>
      <c r="Y1209" t="n">
        <v>1</v>
      </c>
      <c r="Z1209" t="n">
        <v>10</v>
      </c>
    </row>
    <row r="1210">
      <c r="A1210" t="n">
        <v>9</v>
      </c>
      <c r="B1210" t="n">
        <v>60</v>
      </c>
      <c r="C1210" t="inlineStr">
        <is>
          <t xml:space="preserve">CONCLUIDO	</t>
        </is>
      </c>
      <c r="D1210" t="n">
        <v>1.6195</v>
      </c>
      <c r="E1210" t="n">
        <v>61.75</v>
      </c>
      <c r="F1210" t="n">
        <v>56.29</v>
      </c>
      <c r="G1210" t="n">
        <v>25.98</v>
      </c>
      <c r="H1210" t="n">
        <v>0.45</v>
      </c>
      <c r="I1210" t="n">
        <v>130</v>
      </c>
      <c r="J1210" t="n">
        <v>127.6</v>
      </c>
      <c r="K1210" t="n">
        <v>45</v>
      </c>
      <c r="L1210" t="n">
        <v>3.25</v>
      </c>
      <c r="M1210" t="n">
        <v>128</v>
      </c>
      <c r="N1210" t="n">
        <v>19.35</v>
      </c>
      <c r="O1210" t="n">
        <v>15971.17</v>
      </c>
      <c r="P1210" t="n">
        <v>581.88</v>
      </c>
      <c r="Q1210" t="n">
        <v>1367.55</v>
      </c>
      <c r="R1210" t="n">
        <v>227.34</v>
      </c>
      <c r="S1210" t="n">
        <v>104.26</v>
      </c>
      <c r="T1210" t="n">
        <v>60076.66</v>
      </c>
      <c r="U1210" t="n">
        <v>0.46</v>
      </c>
      <c r="V1210" t="n">
        <v>0.85</v>
      </c>
      <c r="W1210" t="n">
        <v>20.85</v>
      </c>
      <c r="X1210" t="n">
        <v>3.71</v>
      </c>
      <c r="Y1210" t="n">
        <v>1</v>
      </c>
      <c r="Z1210" t="n">
        <v>10</v>
      </c>
    </row>
    <row r="1211">
      <c r="A1211" t="n">
        <v>10</v>
      </c>
      <c r="B1211" t="n">
        <v>60</v>
      </c>
      <c r="C1211" t="inlineStr">
        <is>
          <t xml:space="preserve">CONCLUIDO	</t>
        </is>
      </c>
      <c r="D1211" t="n">
        <v>1.6358</v>
      </c>
      <c r="E1211" t="n">
        <v>61.13</v>
      </c>
      <c r="F1211" t="n">
        <v>55.96</v>
      </c>
      <c r="G1211" t="n">
        <v>28.21</v>
      </c>
      <c r="H1211" t="n">
        <v>0.48</v>
      </c>
      <c r="I1211" t="n">
        <v>119</v>
      </c>
      <c r="J1211" t="n">
        <v>127.93</v>
      </c>
      <c r="K1211" t="n">
        <v>45</v>
      </c>
      <c r="L1211" t="n">
        <v>3.5</v>
      </c>
      <c r="M1211" t="n">
        <v>117</v>
      </c>
      <c r="N1211" t="n">
        <v>19.43</v>
      </c>
      <c r="O1211" t="n">
        <v>16011.95</v>
      </c>
      <c r="P1211" t="n">
        <v>576.71</v>
      </c>
      <c r="Q1211" t="n">
        <v>1367.54</v>
      </c>
      <c r="R1211" t="n">
        <v>215.99</v>
      </c>
      <c r="S1211" t="n">
        <v>104.26</v>
      </c>
      <c r="T1211" t="n">
        <v>54457.29</v>
      </c>
      <c r="U1211" t="n">
        <v>0.48</v>
      </c>
      <c r="V1211" t="n">
        <v>0.86</v>
      </c>
      <c r="W1211" t="n">
        <v>20.85</v>
      </c>
      <c r="X1211" t="n">
        <v>3.37</v>
      </c>
      <c r="Y1211" t="n">
        <v>1</v>
      </c>
      <c r="Z1211" t="n">
        <v>10</v>
      </c>
    </row>
    <row r="1212">
      <c r="A1212" t="n">
        <v>11</v>
      </c>
      <c r="B1212" t="n">
        <v>60</v>
      </c>
      <c r="C1212" t="inlineStr">
        <is>
          <t xml:space="preserve">CONCLUIDO	</t>
        </is>
      </c>
      <c r="D1212" t="n">
        <v>1.6467</v>
      </c>
      <c r="E1212" t="n">
        <v>60.73</v>
      </c>
      <c r="F1212" t="n">
        <v>55.76</v>
      </c>
      <c r="G1212" t="n">
        <v>30.14</v>
      </c>
      <c r="H1212" t="n">
        <v>0.52</v>
      </c>
      <c r="I1212" t="n">
        <v>111</v>
      </c>
      <c r="J1212" t="n">
        <v>128.26</v>
      </c>
      <c r="K1212" t="n">
        <v>45</v>
      </c>
      <c r="L1212" t="n">
        <v>3.75</v>
      </c>
      <c r="M1212" t="n">
        <v>109</v>
      </c>
      <c r="N1212" t="n">
        <v>19.51</v>
      </c>
      <c r="O1212" t="n">
        <v>16052.76</v>
      </c>
      <c r="P1212" t="n">
        <v>572.99</v>
      </c>
      <c r="Q1212" t="n">
        <v>1367.48</v>
      </c>
      <c r="R1212" t="n">
        <v>209.55</v>
      </c>
      <c r="S1212" t="n">
        <v>104.26</v>
      </c>
      <c r="T1212" t="n">
        <v>51278.27</v>
      </c>
      <c r="U1212" t="n">
        <v>0.5</v>
      </c>
      <c r="V1212" t="n">
        <v>0.86</v>
      </c>
      <c r="W1212" t="n">
        <v>20.83</v>
      </c>
      <c r="X1212" t="n">
        <v>3.17</v>
      </c>
      <c r="Y1212" t="n">
        <v>1</v>
      </c>
      <c r="Z1212" t="n">
        <v>10</v>
      </c>
    </row>
    <row r="1213">
      <c r="A1213" t="n">
        <v>12</v>
      </c>
      <c r="B1213" t="n">
        <v>60</v>
      </c>
      <c r="C1213" t="inlineStr">
        <is>
          <t xml:space="preserve">CONCLUIDO	</t>
        </is>
      </c>
      <c r="D1213" t="n">
        <v>1.6588</v>
      </c>
      <c r="E1213" t="n">
        <v>60.28</v>
      </c>
      <c r="F1213" t="n">
        <v>55.52</v>
      </c>
      <c r="G1213" t="n">
        <v>32.34</v>
      </c>
      <c r="H1213" t="n">
        <v>0.55</v>
      </c>
      <c r="I1213" t="n">
        <v>103</v>
      </c>
      <c r="J1213" t="n">
        <v>128.59</v>
      </c>
      <c r="K1213" t="n">
        <v>45</v>
      </c>
      <c r="L1213" t="n">
        <v>4</v>
      </c>
      <c r="M1213" t="n">
        <v>101</v>
      </c>
      <c r="N1213" t="n">
        <v>19.59</v>
      </c>
      <c r="O1213" t="n">
        <v>16093.6</v>
      </c>
      <c r="P1213" t="n">
        <v>568.62</v>
      </c>
      <c r="Q1213" t="n">
        <v>1367.57</v>
      </c>
      <c r="R1213" t="n">
        <v>202.52</v>
      </c>
      <c r="S1213" t="n">
        <v>104.26</v>
      </c>
      <c r="T1213" t="n">
        <v>47798.94</v>
      </c>
      <c r="U1213" t="n">
        <v>0.51</v>
      </c>
      <c r="V1213" t="n">
        <v>0.86</v>
      </c>
      <c r="W1213" t="n">
        <v>20.8</v>
      </c>
      <c r="X1213" t="n">
        <v>2.93</v>
      </c>
      <c r="Y1213" t="n">
        <v>1</v>
      </c>
      <c r="Z1213" t="n">
        <v>10</v>
      </c>
    </row>
    <row r="1214">
      <c r="A1214" t="n">
        <v>13</v>
      </c>
      <c r="B1214" t="n">
        <v>60</v>
      </c>
      <c r="C1214" t="inlineStr">
        <is>
          <t xml:space="preserve">CONCLUIDO	</t>
        </is>
      </c>
      <c r="D1214" t="n">
        <v>1.6683</v>
      </c>
      <c r="E1214" t="n">
        <v>59.94</v>
      </c>
      <c r="F1214" t="n">
        <v>55.33</v>
      </c>
      <c r="G1214" t="n">
        <v>34.22</v>
      </c>
      <c r="H1214" t="n">
        <v>0.58</v>
      </c>
      <c r="I1214" t="n">
        <v>97</v>
      </c>
      <c r="J1214" t="n">
        <v>128.92</v>
      </c>
      <c r="K1214" t="n">
        <v>45</v>
      </c>
      <c r="L1214" t="n">
        <v>4.25</v>
      </c>
      <c r="M1214" t="n">
        <v>95</v>
      </c>
      <c r="N1214" t="n">
        <v>19.68</v>
      </c>
      <c r="O1214" t="n">
        <v>16134.46</v>
      </c>
      <c r="P1214" t="n">
        <v>565.17</v>
      </c>
      <c r="Q1214" t="n">
        <v>1367.78</v>
      </c>
      <c r="R1214" t="n">
        <v>195.76</v>
      </c>
      <c r="S1214" t="n">
        <v>104.26</v>
      </c>
      <c r="T1214" t="n">
        <v>44449.02</v>
      </c>
      <c r="U1214" t="n">
        <v>0.53</v>
      </c>
      <c r="V1214" t="n">
        <v>0.87</v>
      </c>
      <c r="W1214" t="n">
        <v>20.8</v>
      </c>
      <c r="X1214" t="n">
        <v>2.74</v>
      </c>
      <c r="Y1214" t="n">
        <v>1</v>
      </c>
      <c r="Z1214" t="n">
        <v>10</v>
      </c>
    </row>
    <row r="1215">
      <c r="A1215" t="n">
        <v>14</v>
      </c>
      <c r="B1215" t="n">
        <v>60</v>
      </c>
      <c r="C1215" t="inlineStr">
        <is>
          <t xml:space="preserve">CONCLUIDO	</t>
        </is>
      </c>
      <c r="D1215" t="n">
        <v>1.677</v>
      </c>
      <c r="E1215" t="n">
        <v>59.63</v>
      </c>
      <c r="F1215" t="n">
        <v>55.17</v>
      </c>
      <c r="G1215" t="n">
        <v>36.38</v>
      </c>
      <c r="H1215" t="n">
        <v>0.62</v>
      </c>
      <c r="I1215" t="n">
        <v>91</v>
      </c>
      <c r="J1215" t="n">
        <v>129.25</v>
      </c>
      <c r="K1215" t="n">
        <v>45</v>
      </c>
      <c r="L1215" t="n">
        <v>4.5</v>
      </c>
      <c r="M1215" t="n">
        <v>89</v>
      </c>
      <c r="N1215" t="n">
        <v>19.76</v>
      </c>
      <c r="O1215" t="n">
        <v>16175.36</v>
      </c>
      <c r="P1215" t="n">
        <v>561.78</v>
      </c>
      <c r="Q1215" t="n">
        <v>1367.57</v>
      </c>
      <c r="R1215" t="n">
        <v>190.81</v>
      </c>
      <c r="S1215" t="n">
        <v>104.26</v>
      </c>
      <c r="T1215" t="n">
        <v>42007.78</v>
      </c>
      <c r="U1215" t="n">
        <v>0.55</v>
      </c>
      <c r="V1215" t="n">
        <v>0.87</v>
      </c>
      <c r="W1215" t="n">
        <v>20.79</v>
      </c>
      <c r="X1215" t="n">
        <v>2.59</v>
      </c>
      <c r="Y1215" t="n">
        <v>1</v>
      </c>
      <c r="Z1215" t="n">
        <v>10</v>
      </c>
    </row>
    <row r="1216">
      <c r="A1216" t="n">
        <v>15</v>
      </c>
      <c r="B1216" t="n">
        <v>60</v>
      </c>
      <c r="C1216" t="inlineStr">
        <is>
          <t xml:space="preserve">CONCLUIDO	</t>
        </is>
      </c>
      <c r="D1216" t="n">
        <v>1.6856</v>
      </c>
      <c r="E1216" t="n">
        <v>59.32</v>
      </c>
      <c r="F1216" t="n">
        <v>54.99</v>
      </c>
      <c r="G1216" t="n">
        <v>38.37</v>
      </c>
      <c r="H1216" t="n">
        <v>0.65</v>
      </c>
      <c r="I1216" t="n">
        <v>86</v>
      </c>
      <c r="J1216" t="n">
        <v>129.59</v>
      </c>
      <c r="K1216" t="n">
        <v>45</v>
      </c>
      <c r="L1216" t="n">
        <v>4.75</v>
      </c>
      <c r="M1216" t="n">
        <v>84</v>
      </c>
      <c r="N1216" t="n">
        <v>19.84</v>
      </c>
      <c r="O1216" t="n">
        <v>16216.29</v>
      </c>
      <c r="P1216" t="n">
        <v>558.16</v>
      </c>
      <c r="Q1216" t="n">
        <v>1367.54</v>
      </c>
      <c r="R1216" t="n">
        <v>185.03</v>
      </c>
      <c r="S1216" t="n">
        <v>104.26</v>
      </c>
      <c r="T1216" t="n">
        <v>39142.59</v>
      </c>
      <c r="U1216" t="n">
        <v>0.5600000000000001</v>
      </c>
      <c r="V1216" t="n">
        <v>0.87</v>
      </c>
      <c r="W1216" t="n">
        <v>20.78</v>
      </c>
      <c r="X1216" t="n">
        <v>2.41</v>
      </c>
      <c r="Y1216" t="n">
        <v>1</v>
      </c>
      <c r="Z1216" t="n">
        <v>10</v>
      </c>
    </row>
    <row r="1217">
      <c r="A1217" t="n">
        <v>16</v>
      </c>
      <c r="B1217" t="n">
        <v>60</v>
      </c>
      <c r="C1217" t="inlineStr">
        <is>
          <t xml:space="preserve">CONCLUIDO	</t>
        </is>
      </c>
      <c r="D1217" t="n">
        <v>1.6928</v>
      </c>
      <c r="E1217" t="n">
        <v>59.07</v>
      </c>
      <c r="F1217" t="n">
        <v>54.87</v>
      </c>
      <c r="G1217" t="n">
        <v>40.64</v>
      </c>
      <c r="H1217" t="n">
        <v>0.68</v>
      </c>
      <c r="I1217" t="n">
        <v>81</v>
      </c>
      <c r="J1217" t="n">
        <v>129.92</v>
      </c>
      <c r="K1217" t="n">
        <v>45</v>
      </c>
      <c r="L1217" t="n">
        <v>5</v>
      </c>
      <c r="M1217" t="n">
        <v>79</v>
      </c>
      <c r="N1217" t="n">
        <v>19.92</v>
      </c>
      <c r="O1217" t="n">
        <v>16257.24</v>
      </c>
      <c r="P1217" t="n">
        <v>554.89</v>
      </c>
      <c r="Q1217" t="n">
        <v>1367.42</v>
      </c>
      <c r="R1217" t="n">
        <v>180.68</v>
      </c>
      <c r="S1217" t="n">
        <v>104.26</v>
      </c>
      <c r="T1217" t="n">
        <v>36992.81</v>
      </c>
      <c r="U1217" t="n">
        <v>0.58</v>
      </c>
      <c r="V1217" t="n">
        <v>0.87</v>
      </c>
      <c r="W1217" t="n">
        <v>20.78</v>
      </c>
      <c r="X1217" t="n">
        <v>2.29</v>
      </c>
      <c r="Y1217" t="n">
        <v>1</v>
      </c>
      <c r="Z1217" t="n">
        <v>10</v>
      </c>
    </row>
    <row r="1218">
      <c r="A1218" t="n">
        <v>17</v>
      </c>
      <c r="B1218" t="n">
        <v>60</v>
      </c>
      <c r="C1218" t="inlineStr">
        <is>
          <t xml:space="preserve">CONCLUIDO	</t>
        </is>
      </c>
      <c r="D1218" t="n">
        <v>1.6991</v>
      </c>
      <c r="E1218" t="n">
        <v>58.86</v>
      </c>
      <c r="F1218" t="n">
        <v>54.76</v>
      </c>
      <c r="G1218" t="n">
        <v>42.67</v>
      </c>
      <c r="H1218" t="n">
        <v>0.71</v>
      </c>
      <c r="I1218" t="n">
        <v>77</v>
      </c>
      <c r="J1218" t="n">
        <v>130.25</v>
      </c>
      <c r="K1218" t="n">
        <v>45</v>
      </c>
      <c r="L1218" t="n">
        <v>5.25</v>
      </c>
      <c r="M1218" t="n">
        <v>75</v>
      </c>
      <c r="N1218" t="n">
        <v>20</v>
      </c>
      <c r="O1218" t="n">
        <v>16298.23</v>
      </c>
      <c r="P1218" t="n">
        <v>551.73</v>
      </c>
      <c r="Q1218" t="n">
        <v>1367.48</v>
      </c>
      <c r="R1218" t="n">
        <v>177.54</v>
      </c>
      <c r="S1218" t="n">
        <v>104.26</v>
      </c>
      <c r="T1218" t="n">
        <v>35439.89</v>
      </c>
      <c r="U1218" t="n">
        <v>0.59</v>
      </c>
      <c r="V1218" t="n">
        <v>0.88</v>
      </c>
      <c r="W1218" t="n">
        <v>20.76</v>
      </c>
      <c r="X1218" t="n">
        <v>2.17</v>
      </c>
      <c r="Y1218" t="n">
        <v>1</v>
      </c>
      <c r="Z1218" t="n">
        <v>10</v>
      </c>
    </row>
    <row r="1219">
      <c r="A1219" t="n">
        <v>18</v>
      </c>
      <c r="B1219" t="n">
        <v>60</v>
      </c>
      <c r="C1219" t="inlineStr">
        <is>
          <t xml:space="preserve">CONCLUIDO	</t>
        </is>
      </c>
      <c r="D1219" t="n">
        <v>1.7049</v>
      </c>
      <c r="E1219" t="n">
        <v>58.65</v>
      </c>
      <c r="F1219" t="n">
        <v>54.66</v>
      </c>
      <c r="G1219" t="n">
        <v>44.92</v>
      </c>
      <c r="H1219" t="n">
        <v>0.74</v>
      </c>
      <c r="I1219" t="n">
        <v>73</v>
      </c>
      <c r="J1219" t="n">
        <v>130.58</v>
      </c>
      <c r="K1219" t="n">
        <v>45</v>
      </c>
      <c r="L1219" t="n">
        <v>5.5</v>
      </c>
      <c r="M1219" t="n">
        <v>71</v>
      </c>
      <c r="N1219" t="n">
        <v>20.09</v>
      </c>
      <c r="O1219" t="n">
        <v>16339.24</v>
      </c>
      <c r="P1219" t="n">
        <v>549.75</v>
      </c>
      <c r="Q1219" t="n">
        <v>1367.5</v>
      </c>
      <c r="R1219" t="n">
        <v>173.94</v>
      </c>
      <c r="S1219" t="n">
        <v>104.26</v>
      </c>
      <c r="T1219" t="n">
        <v>33662.27</v>
      </c>
      <c r="U1219" t="n">
        <v>0.6</v>
      </c>
      <c r="V1219" t="n">
        <v>0.88</v>
      </c>
      <c r="W1219" t="n">
        <v>20.77</v>
      </c>
      <c r="X1219" t="n">
        <v>2.08</v>
      </c>
      <c r="Y1219" t="n">
        <v>1</v>
      </c>
      <c r="Z1219" t="n">
        <v>10</v>
      </c>
    </row>
    <row r="1220">
      <c r="A1220" t="n">
        <v>19</v>
      </c>
      <c r="B1220" t="n">
        <v>60</v>
      </c>
      <c r="C1220" t="inlineStr">
        <is>
          <t xml:space="preserve">CONCLUIDO	</t>
        </is>
      </c>
      <c r="D1220" t="n">
        <v>1.711</v>
      </c>
      <c r="E1220" t="n">
        <v>58.45</v>
      </c>
      <c r="F1220" t="n">
        <v>54.55</v>
      </c>
      <c r="G1220" t="n">
        <v>47.44</v>
      </c>
      <c r="H1220" t="n">
        <v>0.78</v>
      </c>
      <c r="I1220" t="n">
        <v>69</v>
      </c>
      <c r="J1220" t="n">
        <v>130.92</v>
      </c>
      <c r="K1220" t="n">
        <v>45</v>
      </c>
      <c r="L1220" t="n">
        <v>5.75</v>
      </c>
      <c r="M1220" t="n">
        <v>67</v>
      </c>
      <c r="N1220" t="n">
        <v>20.17</v>
      </c>
      <c r="O1220" t="n">
        <v>16380.29</v>
      </c>
      <c r="P1220" t="n">
        <v>546.02</v>
      </c>
      <c r="Q1220" t="n">
        <v>1367.45</v>
      </c>
      <c r="R1220" t="n">
        <v>170.49</v>
      </c>
      <c r="S1220" t="n">
        <v>104.26</v>
      </c>
      <c r="T1220" t="n">
        <v>31955.54</v>
      </c>
      <c r="U1220" t="n">
        <v>0.61</v>
      </c>
      <c r="V1220" t="n">
        <v>0.88</v>
      </c>
      <c r="W1220" t="n">
        <v>20.76</v>
      </c>
      <c r="X1220" t="n">
        <v>1.97</v>
      </c>
      <c r="Y1220" t="n">
        <v>1</v>
      </c>
      <c r="Z1220" t="n">
        <v>10</v>
      </c>
    </row>
    <row r="1221">
      <c r="A1221" t="n">
        <v>20</v>
      </c>
      <c r="B1221" t="n">
        <v>60</v>
      </c>
      <c r="C1221" t="inlineStr">
        <is>
          <t xml:space="preserve">CONCLUIDO	</t>
        </is>
      </c>
      <c r="D1221" t="n">
        <v>1.7163</v>
      </c>
      <c r="E1221" t="n">
        <v>58.27</v>
      </c>
      <c r="F1221" t="n">
        <v>54.45</v>
      </c>
      <c r="G1221" t="n">
        <v>49.5</v>
      </c>
      <c r="H1221" t="n">
        <v>0.8100000000000001</v>
      </c>
      <c r="I1221" t="n">
        <v>66</v>
      </c>
      <c r="J1221" t="n">
        <v>131.25</v>
      </c>
      <c r="K1221" t="n">
        <v>45</v>
      </c>
      <c r="L1221" t="n">
        <v>6</v>
      </c>
      <c r="M1221" t="n">
        <v>64</v>
      </c>
      <c r="N1221" t="n">
        <v>20.25</v>
      </c>
      <c r="O1221" t="n">
        <v>16421.36</v>
      </c>
      <c r="P1221" t="n">
        <v>543.26</v>
      </c>
      <c r="Q1221" t="n">
        <v>1367.46</v>
      </c>
      <c r="R1221" t="n">
        <v>167.49</v>
      </c>
      <c r="S1221" t="n">
        <v>104.26</v>
      </c>
      <c r="T1221" t="n">
        <v>30471.27</v>
      </c>
      <c r="U1221" t="n">
        <v>0.62</v>
      </c>
      <c r="V1221" t="n">
        <v>0.88</v>
      </c>
      <c r="W1221" t="n">
        <v>20.74</v>
      </c>
      <c r="X1221" t="n">
        <v>1.87</v>
      </c>
      <c r="Y1221" t="n">
        <v>1</v>
      </c>
      <c r="Z1221" t="n">
        <v>10</v>
      </c>
    </row>
    <row r="1222">
      <c r="A1222" t="n">
        <v>21</v>
      </c>
      <c r="B1222" t="n">
        <v>60</v>
      </c>
      <c r="C1222" t="inlineStr">
        <is>
          <t xml:space="preserve">CONCLUIDO	</t>
        </is>
      </c>
      <c r="D1222" t="n">
        <v>1.7208</v>
      </c>
      <c r="E1222" t="n">
        <v>58.11</v>
      </c>
      <c r="F1222" t="n">
        <v>54.37</v>
      </c>
      <c r="G1222" t="n">
        <v>51.78</v>
      </c>
      <c r="H1222" t="n">
        <v>0.84</v>
      </c>
      <c r="I1222" t="n">
        <v>63</v>
      </c>
      <c r="J1222" t="n">
        <v>131.58</v>
      </c>
      <c r="K1222" t="n">
        <v>45</v>
      </c>
      <c r="L1222" t="n">
        <v>6.25</v>
      </c>
      <c r="M1222" t="n">
        <v>61</v>
      </c>
      <c r="N1222" t="n">
        <v>20.34</v>
      </c>
      <c r="O1222" t="n">
        <v>16462.46</v>
      </c>
      <c r="P1222" t="n">
        <v>540.84</v>
      </c>
      <c r="Q1222" t="n">
        <v>1367.43</v>
      </c>
      <c r="R1222" t="n">
        <v>164.89</v>
      </c>
      <c r="S1222" t="n">
        <v>104.26</v>
      </c>
      <c r="T1222" t="n">
        <v>29187.4</v>
      </c>
      <c r="U1222" t="n">
        <v>0.63</v>
      </c>
      <c r="V1222" t="n">
        <v>0.88</v>
      </c>
      <c r="W1222" t="n">
        <v>20.74</v>
      </c>
      <c r="X1222" t="n">
        <v>1.79</v>
      </c>
      <c r="Y1222" t="n">
        <v>1</v>
      </c>
      <c r="Z1222" t="n">
        <v>10</v>
      </c>
    </row>
    <row r="1223">
      <c r="A1223" t="n">
        <v>22</v>
      </c>
      <c r="B1223" t="n">
        <v>60</v>
      </c>
      <c r="C1223" t="inlineStr">
        <is>
          <t xml:space="preserve">CONCLUIDO	</t>
        </is>
      </c>
      <c r="D1223" t="n">
        <v>1.725</v>
      </c>
      <c r="E1223" t="n">
        <v>57.97</v>
      </c>
      <c r="F1223" t="n">
        <v>54.28</v>
      </c>
      <c r="G1223" t="n">
        <v>53.39</v>
      </c>
      <c r="H1223" t="n">
        <v>0.87</v>
      </c>
      <c r="I1223" t="n">
        <v>61</v>
      </c>
      <c r="J1223" t="n">
        <v>131.92</v>
      </c>
      <c r="K1223" t="n">
        <v>45</v>
      </c>
      <c r="L1223" t="n">
        <v>6.5</v>
      </c>
      <c r="M1223" t="n">
        <v>59</v>
      </c>
      <c r="N1223" t="n">
        <v>20.42</v>
      </c>
      <c r="O1223" t="n">
        <v>16503.6</v>
      </c>
      <c r="P1223" t="n">
        <v>537.74</v>
      </c>
      <c r="Q1223" t="n">
        <v>1367.43</v>
      </c>
      <c r="R1223" t="n">
        <v>161.85</v>
      </c>
      <c r="S1223" t="n">
        <v>104.26</v>
      </c>
      <c r="T1223" t="n">
        <v>27678.05</v>
      </c>
      <c r="U1223" t="n">
        <v>0.64</v>
      </c>
      <c r="V1223" t="n">
        <v>0.88</v>
      </c>
      <c r="W1223" t="n">
        <v>20.74</v>
      </c>
      <c r="X1223" t="n">
        <v>1.7</v>
      </c>
      <c r="Y1223" t="n">
        <v>1</v>
      </c>
      <c r="Z1223" t="n">
        <v>10</v>
      </c>
    </row>
    <row r="1224">
      <c r="A1224" t="n">
        <v>23</v>
      </c>
      <c r="B1224" t="n">
        <v>60</v>
      </c>
      <c r="C1224" t="inlineStr">
        <is>
          <t xml:space="preserve">CONCLUIDO	</t>
        </is>
      </c>
      <c r="D1224" t="n">
        <v>1.7299</v>
      </c>
      <c r="E1224" t="n">
        <v>57.81</v>
      </c>
      <c r="F1224" t="n">
        <v>54.19</v>
      </c>
      <c r="G1224" t="n">
        <v>56.06</v>
      </c>
      <c r="H1224" t="n">
        <v>0.9</v>
      </c>
      <c r="I1224" t="n">
        <v>58</v>
      </c>
      <c r="J1224" t="n">
        <v>132.25</v>
      </c>
      <c r="K1224" t="n">
        <v>45</v>
      </c>
      <c r="L1224" t="n">
        <v>6.75</v>
      </c>
      <c r="M1224" t="n">
        <v>56</v>
      </c>
      <c r="N1224" t="n">
        <v>20.5</v>
      </c>
      <c r="O1224" t="n">
        <v>16544.76</v>
      </c>
      <c r="P1224" t="n">
        <v>535.64</v>
      </c>
      <c r="Q1224" t="n">
        <v>1367.36</v>
      </c>
      <c r="R1224" t="n">
        <v>159.28</v>
      </c>
      <c r="S1224" t="n">
        <v>104.26</v>
      </c>
      <c r="T1224" t="n">
        <v>26407.36</v>
      </c>
      <c r="U1224" t="n">
        <v>0.65</v>
      </c>
      <c r="V1224" t="n">
        <v>0.88</v>
      </c>
      <c r="W1224" t="n">
        <v>20.73</v>
      </c>
      <c r="X1224" t="n">
        <v>1.61</v>
      </c>
      <c r="Y1224" t="n">
        <v>1</v>
      </c>
      <c r="Z1224" t="n">
        <v>10</v>
      </c>
    </row>
    <row r="1225">
      <c r="A1225" t="n">
        <v>24</v>
      </c>
      <c r="B1225" t="n">
        <v>60</v>
      </c>
      <c r="C1225" t="inlineStr">
        <is>
          <t xml:space="preserve">CONCLUIDO	</t>
        </is>
      </c>
      <c r="D1225" t="n">
        <v>1.7325</v>
      </c>
      <c r="E1225" t="n">
        <v>57.72</v>
      </c>
      <c r="F1225" t="n">
        <v>54.16</v>
      </c>
      <c r="G1225" t="n">
        <v>58.02</v>
      </c>
      <c r="H1225" t="n">
        <v>0.93</v>
      </c>
      <c r="I1225" t="n">
        <v>56</v>
      </c>
      <c r="J1225" t="n">
        <v>132.58</v>
      </c>
      <c r="K1225" t="n">
        <v>45</v>
      </c>
      <c r="L1225" t="n">
        <v>7</v>
      </c>
      <c r="M1225" t="n">
        <v>54</v>
      </c>
      <c r="N1225" t="n">
        <v>20.59</v>
      </c>
      <c r="O1225" t="n">
        <v>16585.95</v>
      </c>
      <c r="P1225" t="n">
        <v>533.25</v>
      </c>
      <c r="Q1225" t="n">
        <v>1367.35</v>
      </c>
      <c r="R1225" t="n">
        <v>157.86</v>
      </c>
      <c r="S1225" t="n">
        <v>104.26</v>
      </c>
      <c r="T1225" t="n">
        <v>25704.03</v>
      </c>
      <c r="U1225" t="n">
        <v>0.66</v>
      </c>
      <c r="V1225" t="n">
        <v>0.89</v>
      </c>
      <c r="W1225" t="n">
        <v>20.73</v>
      </c>
      <c r="X1225" t="n">
        <v>1.58</v>
      </c>
      <c r="Y1225" t="n">
        <v>1</v>
      </c>
      <c r="Z1225" t="n">
        <v>10</v>
      </c>
    </row>
    <row r="1226">
      <c r="A1226" t="n">
        <v>25</v>
      </c>
      <c r="B1226" t="n">
        <v>60</v>
      </c>
      <c r="C1226" t="inlineStr">
        <is>
          <t xml:space="preserve">CONCLUIDO	</t>
        </is>
      </c>
      <c r="D1226" t="n">
        <v>1.7362</v>
      </c>
      <c r="E1226" t="n">
        <v>57.6</v>
      </c>
      <c r="F1226" t="n">
        <v>54.09</v>
      </c>
      <c r="G1226" t="n">
        <v>60.1</v>
      </c>
      <c r="H1226" t="n">
        <v>0.96</v>
      </c>
      <c r="I1226" t="n">
        <v>54</v>
      </c>
      <c r="J1226" t="n">
        <v>132.92</v>
      </c>
      <c r="K1226" t="n">
        <v>45</v>
      </c>
      <c r="L1226" t="n">
        <v>7.25</v>
      </c>
      <c r="M1226" t="n">
        <v>52</v>
      </c>
      <c r="N1226" t="n">
        <v>20.67</v>
      </c>
      <c r="O1226" t="n">
        <v>16627.17</v>
      </c>
      <c r="P1226" t="n">
        <v>530.47</v>
      </c>
      <c r="Q1226" t="n">
        <v>1367.33</v>
      </c>
      <c r="R1226" t="n">
        <v>155.72</v>
      </c>
      <c r="S1226" t="n">
        <v>104.26</v>
      </c>
      <c r="T1226" t="n">
        <v>24646.53</v>
      </c>
      <c r="U1226" t="n">
        <v>0.67</v>
      </c>
      <c r="V1226" t="n">
        <v>0.89</v>
      </c>
      <c r="W1226" t="n">
        <v>20.72</v>
      </c>
      <c r="X1226" t="n">
        <v>1.51</v>
      </c>
      <c r="Y1226" t="n">
        <v>1</v>
      </c>
      <c r="Z1226" t="n">
        <v>10</v>
      </c>
    </row>
    <row r="1227">
      <c r="A1227" t="n">
        <v>26</v>
      </c>
      <c r="B1227" t="n">
        <v>60</v>
      </c>
      <c r="C1227" t="inlineStr">
        <is>
          <t xml:space="preserve">CONCLUIDO	</t>
        </is>
      </c>
      <c r="D1227" t="n">
        <v>1.7388</v>
      </c>
      <c r="E1227" t="n">
        <v>57.51</v>
      </c>
      <c r="F1227" t="n">
        <v>54.05</v>
      </c>
      <c r="G1227" t="n">
        <v>62.36</v>
      </c>
      <c r="H1227" t="n">
        <v>0.99</v>
      </c>
      <c r="I1227" t="n">
        <v>52</v>
      </c>
      <c r="J1227" t="n">
        <v>133.25</v>
      </c>
      <c r="K1227" t="n">
        <v>45</v>
      </c>
      <c r="L1227" t="n">
        <v>7.5</v>
      </c>
      <c r="M1227" t="n">
        <v>50</v>
      </c>
      <c r="N1227" t="n">
        <v>20.76</v>
      </c>
      <c r="O1227" t="n">
        <v>16668.43</v>
      </c>
      <c r="P1227" t="n">
        <v>528.6</v>
      </c>
      <c r="Q1227" t="n">
        <v>1367.44</v>
      </c>
      <c r="R1227" t="n">
        <v>154.16</v>
      </c>
      <c r="S1227" t="n">
        <v>104.26</v>
      </c>
      <c r="T1227" t="n">
        <v>23875.36</v>
      </c>
      <c r="U1227" t="n">
        <v>0.68</v>
      </c>
      <c r="V1227" t="n">
        <v>0.89</v>
      </c>
      <c r="W1227" t="n">
        <v>20.73</v>
      </c>
      <c r="X1227" t="n">
        <v>1.47</v>
      </c>
      <c r="Y1227" t="n">
        <v>1</v>
      </c>
      <c r="Z1227" t="n">
        <v>10</v>
      </c>
    </row>
    <row r="1228">
      <c r="A1228" t="n">
        <v>27</v>
      </c>
      <c r="B1228" t="n">
        <v>60</v>
      </c>
      <c r="C1228" t="inlineStr">
        <is>
          <t xml:space="preserve">CONCLUIDO	</t>
        </is>
      </c>
      <c r="D1228" t="n">
        <v>1.7425</v>
      </c>
      <c r="E1228" t="n">
        <v>57.39</v>
      </c>
      <c r="F1228" t="n">
        <v>53.98</v>
      </c>
      <c r="G1228" t="n">
        <v>64.77</v>
      </c>
      <c r="H1228" t="n">
        <v>1.03</v>
      </c>
      <c r="I1228" t="n">
        <v>50</v>
      </c>
      <c r="J1228" t="n">
        <v>133.59</v>
      </c>
      <c r="K1228" t="n">
        <v>45</v>
      </c>
      <c r="L1228" t="n">
        <v>7.75</v>
      </c>
      <c r="M1228" t="n">
        <v>48</v>
      </c>
      <c r="N1228" t="n">
        <v>20.84</v>
      </c>
      <c r="O1228" t="n">
        <v>16709.71</v>
      </c>
      <c r="P1228" t="n">
        <v>525.98</v>
      </c>
      <c r="Q1228" t="n">
        <v>1367.27</v>
      </c>
      <c r="R1228" t="n">
        <v>152.1</v>
      </c>
      <c r="S1228" t="n">
        <v>104.26</v>
      </c>
      <c r="T1228" t="n">
        <v>22856.22</v>
      </c>
      <c r="U1228" t="n">
        <v>0.6899999999999999</v>
      </c>
      <c r="V1228" t="n">
        <v>0.89</v>
      </c>
      <c r="W1228" t="n">
        <v>20.72</v>
      </c>
      <c r="X1228" t="n">
        <v>1.4</v>
      </c>
      <c r="Y1228" t="n">
        <v>1</v>
      </c>
      <c r="Z1228" t="n">
        <v>10</v>
      </c>
    </row>
    <row r="1229">
      <c r="A1229" t="n">
        <v>28</v>
      </c>
      <c r="B1229" t="n">
        <v>60</v>
      </c>
      <c r="C1229" t="inlineStr">
        <is>
          <t xml:space="preserve">CONCLUIDO	</t>
        </is>
      </c>
      <c r="D1229" t="n">
        <v>1.7458</v>
      </c>
      <c r="E1229" t="n">
        <v>57.28</v>
      </c>
      <c r="F1229" t="n">
        <v>53.92</v>
      </c>
      <c r="G1229" t="n">
        <v>67.40000000000001</v>
      </c>
      <c r="H1229" t="n">
        <v>1.06</v>
      </c>
      <c r="I1229" t="n">
        <v>48</v>
      </c>
      <c r="J1229" t="n">
        <v>133.92</v>
      </c>
      <c r="K1229" t="n">
        <v>45</v>
      </c>
      <c r="L1229" t="n">
        <v>8</v>
      </c>
      <c r="M1229" t="n">
        <v>46</v>
      </c>
      <c r="N1229" t="n">
        <v>20.93</v>
      </c>
      <c r="O1229" t="n">
        <v>16751.02</v>
      </c>
      <c r="P1229" t="n">
        <v>523.5</v>
      </c>
      <c r="Q1229" t="n">
        <v>1367.33</v>
      </c>
      <c r="R1229" t="n">
        <v>150.42</v>
      </c>
      <c r="S1229" t="n">
        <v>104.26</v>
      </c>
      <c r="T1229" t="n">
        <v>22023.77</v>
      </c>
      <c r="U1229" t="n">
        <v>0.6899999999999999</v>
      </c>
      <c r="V1229" t="n">
        <v>0.89</v>
      </c>
      <c r="W1229" t="n">
        <v>20.72</v>
      </c>
      <c r="X1229" t="n">
        <v>1.34</v>
      </c>
      <c r="Y1229" t="n">
        <v>1</v>
      </c>
      <c r="Z1229" t="n">
        <v>10</v>
      </c>
    </row>
    <row r="1230">
      <c r="A1230" t="n">
        <v>29</v>
      </c>
      <c r="B1230" t="n">
        <v>60</v>
      </c>
      <c r="C1230" t="inlineStr">
        <is>
          <t xml:space="preserve">CONCLUIDO	</t>
        </is>
      </c>
      <c r="D1230" t="n">
        <v>1.7468</v>
      </c>
      <c r="E1230" t="n">
        <v>57.25</v>
      </c>
      <c r="F1230" t="n">
        <v>53.91</v>
      </c>
      <c r="G1230" t="n">
        <v>68.83</v>
      </c>
      <c r="H1230" t="n">
        <v>1.09</v>
      </c>
      <c r="I1230" t="n">
        <v>47</v>
      </c>
      <c r="J1230" t="n">
        <v>134.26</v>
      </c>
      <c r="K1230" t="n">
        <v>45</v>
      </c>
      <c r="L1230" t="n">
        <v>8.25</v>
      </c>
      <c r="M1230" t="n">
        <v>45</v>
      </c>
      <c r="N1230" t="n">
        <v>21.01</v>
      </c>
      <c r="O1230" t="n">
        <v>16792.37</v>
      </c>
      <c r="P1230" t="n">
        <v>520.89</v>
      </c>
      <c r="Q1230" t="n">
        <v>1367.37</v>
      </c>
      <c r="R1230" t="n">
        <v>149.83</v>
      </c>
      <c r="S1230" t="n">
        <v>104.26</v>
      </c>
      <c r="T1230" t="n">
        <v>21736.69</v>
      </c>
      <c r="U1230" t="n">
        <v>0.7</v>
      </c>
      <c r="V1230" t="n">
        <v>0.89</v>
      </c>
      <c r="W1230" t="n">
        <v>20.73</v>
      </c>
      <c r="X1230" t="n">
        <v>1.34</v>
      </c>
      <c r="Y1230" t="n">
        <v>1</v>
      </c>
      <c r="Z1230" t="n">
        <v>10</v>
      </c>
    </row>
    <row r="1231">
      <c r="A1231" t="n">
        <v>30</v>
      </c>
      <c r="B1231" t="n">
        <v>60</v>
      </c>
      <c r="C1231" t="inlineStr">
        <is>
          <t xml:space="preserve">CONCLUIDO	</t>
        </is>
      </c>
      <c r="D1231" t="n">
        <v>1.7505</v>
      </c>
      <c r="E1231" t="n">
        <v>57.13</v>
      </c>
      <c r="F1231" t="n">
        <v>53.84</v>
      </c>
      <c r="G1231" t="n">
        <v>71.79000000000001</v>
      </c>
      <c r="H1231" t="n">
        <v>1.12</v>
      </c>
      <c r="I1231" t="n">
        <v>45</v>
      </c>
      <c r="J1231" t="n">
        <v>134.59</v>
      </c>
      <c r="K1231" t="n">
        <v>45</v>
      </c>
      <c r="L1231" t="n">
        <v>8.5</v>
      </c>
      <c r="M1231" t="n">
        <v>43</v>
      </c>
      <c r="N1231" t="n">
        <v>21.1</v>
      </c>
      <c r="O1231" t="n">
        <v>16833.86</v>
      </c>
      <c r="P1231" t="n">
        <v>518.71</v>
      </c>
      <c r="Q1231" t="n">
        <v>1367.33</v>
      </c>
      <c r="R1231" t="n">
        <v>147.62</v>
      </c>
      <c r="S1231" t="n">
        <v>104.26</v>
      </c>
      <c r="T1231" t="n">
        <v>20642.1</v>
      </c>
      <c r="U1231" t="n">
        <v>0.71</v>
      </c>
      <c r="V1231" t="n">
        <v>0.89</v>
      </c>
      <c r="W1231" t="n">
        <v>20.72</v>
      </c>
      <c r="X1231" t="n">
        <v>1.27</v>
      </c>
      <c r="Y1231" t="n">
        <v>1</v>
      </c>
      <c r="Z1231" t="n">
        <v>10</v>
      </c>
    </row>
    <row r="1232">
      <c r="A1232" t="n">
        <v>31</v>
      </c>
      <c r="B1232" t="n">
        <v>60</v>
      </c>
      <c r="C1232" t="inlineStr">
        <is>
          <t xml:space="preserve">CONCLUIDO	</t>
        </is>
      </c>
      <c r="D1232" t="n">
        <v>1.7519</v>
      </c>
      <c r="E1232" t="n">
        <v>57.08</v>
      </c>
      <c r="F1232" t="n">
        <v>53.82</v>
      </c>
      <c r="G1232" t="n">
        <v>73.40000000000001</v>
      </c>
      <c r="H1232" t="n">
        <v>1.15</v>
      </c>
      <c r="I1232" t="n">
        <v>44</v>
      </c>
      <c r="J1232" t="n">
        <v>134.93</v>
      </c>
      <c r="K1232" t="n">
        <v>45</v>
      </c>
      <c r="L1232" t="n">
        <v>8.75</v>
      </c>
      <c r="M1232" t="n">
        <v>42</v>
      </c>
      <c r="N1232" t="n">
        <v>21.18</v>
      </c>
      <c r="O1232" t="n">
        <v>16875.27</v>
      </c>
      <c r="P1232" t="n">
        <v>516.33</v>
      </c>
      <c r="Q1232" t="n">
        <v>1367.34</v>
      </c>
      <c r="R1232" t="n">
        <v>147.14</v>
      </c>
      <c r="S1232" t="n">
        <v>104.26</v>
      </c>
      <c r="T1232" t="n">
        <v>20405.25</v>
      </c>
      <c r="U1232" t="n">
        <v>0.71</v>
      </c>
      <c r="V1232" t="n">
        <v>0.89</v>
      </c>
      <c r="W1232" t="n">
        <v>20.71</v>
      </c>
      <c r="X1232" t="n">
        <v>1.25</v>
      </c>
      <c r="Y1232" t="n">
        <v>1</v>
      </c>
      <c r="Z1232" t="n">
        <v>10</v>
      </c>
    </row>
    <row r="1233">
      <c r="A1233" t="n">
        <v>32</v>
      </c>
      <c r="B1233" t="n">
        <v>60</v>
      </c>
      <c r="C1233" t="inlineStr">
        <is>
          <t xml:space="preserve">CONCLUIDO	</t>
        </is>
      </c>
      <c r="D1233" t="n">
        <v>1.7558</v>
      </c>
      <c r="E1233" t="n">
        <v>56.95</v>
      </c>
      <c r="F1233" t="n">
        <v>53.75</v>
      </c>
      <c r="G1233" t="n">
        <v>76.78</v>
      </c>
      <c r="H1233" t="n">
        <v>1.18</v>
      </c>
      <c r="I1233" t="n">
        <v>42</v>
      </c>
      <c r="J1233" t="n">
        <v>135.27</v>
      </c>
      <c r="K1233" t="n">
        <v>45</v>
      </c>
      <c r="L1233" t="n">
        <v>9</v>
      </c>
      <c r="M1233" t="n">
        <v>40</v>
      </c>
      <c r="N1233" t="n">
        <v>21.27</v>
      </c>
      <c r="O1233" t="n">
        <v>16916.71</v>
      </c>
      <c r="P1233" t="n">
        <v>513.72</v>
      </c>
      <c r="Q1233" t="n">
        <v>1367.26</v>
      </c>
      <c r="R1233" t="n">
        <v>144.47</v>
      </c>
      <c r="S1233" t="n">
        <v>104.26</v>
      </c>
      <c r="T1233" t="n">
        <v>19082.61</v>
      </c>
      <c r="U1233" t="n">
        <v>0.72</v>
      </c>
      <c r="V1233" t="n">
        <v>0.89</v>
      </c>
      <c r="W1233" t="n">
        <v>20.71</v>
      </c>
      <c r="X1233" t="n">
        <v>1.17</v>
      </c>
      <c r="Y1233" t="n">
        <v>1</v>
      </c>
      <c r="Z1233" t="n">
        <v>10</v>
      </c>
    </row>
    <row r="1234">
      <c r="A1234" t="n">
        <v>33</v>
      </c>
      <c r="B1234" t="n">
        <v>60</v>
      </c>
      <c r="C1234" t="inlineStr">
        <is>
          <t xml:space="preserve">CONCLUIDO	</t>
        </is>
      </c>
      <c r="D1234" t="n">
        <v>1.7581</v>
      </c>
      <c r="E1234" t="n">
        <v>56.88</v>
      </c>
      <c r="F1234" t="n">
        <v>53.7</v>
      </c>
      <c r="G1234" t="n">
        <v>78.59</v>
      </c>
      <c r="H1234" t="n">
        <v>1.21</v>
      </c>
      <c r="I1234" t="n">
        <v>41</v>
      </c>
      <c r="J1234" t="n">
        <v>135.6</v>
      </c>
      <c r="K1234" t="n">
        <v>45</v>
      </c>
      <c r="L1234" t="n">
        <v>9.25</v>
      </c>
      <c r="M1234" t="n">
        <v>39</v>
      </c>
      <c r="N1234" t="n">
        <v>21.35</v>
      </c>
      <c r="O1234" t="n">
        <v>16958.17</v>
      </c>
      <c r="P1234" t="n">
        <v>511.18</v>
      </c>
      <c r="Q1234" t="n">
        <v>1367.39</v>
      </c>
      <c r="R1234" t="n">
        <v>143.39</v>
      </c>
      <c r="S1234" t="n">
        <v>104.26</v>
      </c>
      <c r="T1234" t="n">
        <v>18544.85</v>
      </c>
      <c r="U1234" t="n">
        <v>0.73</v>
      </c>
      <c r="V1234" t="n">
        <v>0.89</v>
      </c>
      <c r="W1234" t="n">
        <v>20.7</v>
      </c>
      <c r="X1234" t="n">
        <v>1.12</v>
      </c>
      <c r="Y1234" t="n">
        <v>1</v>
      </c>
      <c r="Z1234" t="n">
        <v>10</v>
      </c>
    </row>
    <row r="1235">
      <c r="A1235" t="n">
        <v>34</v>
      </c>
      <c r="B1235" t="n">
        <v>60</v>
      </c>
      <c r="C1235" t="inlineStr">
        <is>
          <t xml:space="preserve">CONCLUIDO	</t>
        </is>
      </c>
      <c r="D1235" t="n">
        <v>1.759</v>
      </c>
      <c r="E1235" t="n">
        <v>56.85</v>
      </c>
      <c r="F1235" t="n">
        <v>53.69</v>
      </c>
      <c r="G1235" t="n">
        <v>80.54000000000001</v>
      </c>
      <c r="H1235" t="n">
        <v>1.24</v>
      </c>
      <c r="I1235" t="n">
        <v>40</v>
      </c>
      <c r="J1235" t="n">
        <v>135.94</v>
      </c>
      <c r="K1235" t="n">
        <v>45</v>
      </c>
      <c r="L1235" t="n">
        <v>9.5</v>
      </c>
      <c r="M1235" t="n">
        <v>38</v>
      </c>
      <c r="N1235" t="n">
        <v>21.44</v>
      </c>
      <c r="O1235" t="n">
        <v>16999.67</v>
      </c>
      <c r="P1235" t="n">
        <v>510.22</v>
      </c>
      <c r="Q1235" t="n">
        <v>1367.27</v>
      </c>
      <c r="R1235" t="n">
        <v>143.03</v>
      </c>
      <c r="S1235" t="n">
        <v>104.26</v>
      </c>
      <c r="T1235" t="n">
        <v>18372.98</v>
      </c>
      <c r="U1235" t="n">
        <v>0.73</v>
      </c>
      <c r="V1235" t="n">
        <v>0.89</v>
      </c>
      <c r="W1235" t="n">
        <v>20.7</v>
      </c>
      <c r="X1235" t="n">
        <v>1.12</v>
      </c>
      <c r="Y1235" t="n">
        <v>1</v>
      </c>
      <c r="Z1235" t="n">
        <v>10</v>
      </c>
    </row>
    <row r="1236">
      <c r="A1236" t="n">
        <v>35</v>
      </c>
      <c r="B1236" t="n">
        <v>60</v>
      </c>
      <c r="C1236" t="inlineStr">
        <is>
          <t xml:space="preserve">CONCLUIDO	</t>
        </is>
      </c>
      <c r="D1236" t="n">
        <v>1.7605</v>
      </c>
      <c r="E1236" t="n">
        <v>56.8</v>
      </c>
      <c r="F1236" t="n">
        <v>53.67</v>
      </c>
      <c r="G1236" t="n">
        <v>82.56999999999999</v>
      </c>
      <c r="H1236" t="n">
        <v>1.26</v>
      </c>
      <c r="I1236" t="n">
        <v>39</v>
      </c>
      <c r="J1236" t="n">
        <v>136.27</v>
      </c>
      <c r="K1236" t="n">
        <v>45</v>
      </c>
      <c r="L1236" t="n">
        <v>9.75</v>
      </c>
      <c r="M1236" t="n">
        <v>37</v>
      </c>
      <c r="N1236" t="n">
        <v>21.53</v>
      </c>
      <c r="O1236" t="n">
        <v>17041.2</v>
      </c>
      <c r="P1236" t="n">
        <v>507.72</v>
      </c>
      <c r="Q1236" t="n">
        <v>1367.24</v>
      </c>
      <c r="R1236" t="n">
        <v>142.36</v>
      </c>
      <c r="S1236" t="n">
        <v>104.26</v>
      </c>
      <c r="T1236" t="n">
        <v>18041.41</v>
      </c>
      <c r="U1236" t="n">
        <v>0.73</v>
      </c>
      <c r="V1236" t="n">
        <v>0.89</v>
      </c>
      <c r="W1236" t="n">
        <v>20.7</v>
      </c>
      <c r="X1236" t="n">
        <v>1.1</v>
      </c>
      <c r="Y1236" t="n">
        <v>1</v>
      </c>
      <c r="Z1236" t="n">
        <v>10</v>
      </c>
    </row>
    <row r="1237">
      <c r="A1237" t="n">
        <v>36</v>
      </c>
      <c r="B1237" t="n">
        <v>60</v>
      </c>
      <c r="C1237" t="inlineStr">
        <is>
          <t xml:space="preserve">CONCLUIDO	</t>
        </is>
      </c>
      <c r="D1237" t="n">
        <v>1.7649</v>
      </c>
      <c r="E1237" t="n">
        <v>56.66</v>
      </c>
      <c r="F1237" t="n">
        <v>53.58</v>
      </c>
      <c r="G1237" t="n">
        <v>86.89</v>
      </c>
      <c r="H1237" t="n">
        <v>1.29</v>
      </c>
      <c r="I1237" t="n">
        <v>37</v>
      </c>
      <c r="J1237" t="n">
        <v>136.61</v>
      </c>
      <c r="K1237" t="n">
        <v>45</v>
      </c>
      <c r="L1237" t="n">
        <v>10</v>
      </c>
      <c r="M1237" t="n">
        <v>35</v>
      </c>
      <c r="N1237" t="n">
        <v>21.61</v>
      </c>
      <c r="O1237" t="n">
        <v>17082.76</v>
      </c>
      <c r="P1237" t="n">
        <v>503</v>
      </c>
      <c r="Q1237" t="n">
        <v>1367.32</v>
      </c>
      <c r="R1237" t="n">
        <v>139.2</v>
      </c>
      <c r="S1237" t="n">
        <v>104.26</v>
      </c>
      <c r="T1237" t="n">
        <v>16472.09</v>
      </c>
      <c r="U1237" t="n">
        <v>0.75</v>
      </c>
      <c r="V1237" t="n">
        <v>0.89</v>
      </c>
      <c r="W1237" t="n">
        <v>20.7</v>
      </c>
      <c r="X1237" t="n">
        <v>1.01</v>
      </c>
      <c r="Y1237" t="n">
        <v>1</v>
      </c>
      <c r="Z1237" t="n">
        <v>10</v>
      </c>
    </row>
    <row r="1238">
      <c r="A1238" t="n">
        <v>37</v>
      </c>
      <c r="B1238" t="n">
        <v>60</v>
      </c>
      <c r="C1238" t="inlineStr">
        <is>
          <t xml:space="preserve">CONCLUIDO	</t>
        </is>
      </c>
      <c r="D1238" t="n">
        <v>1.764</v>
      </c>
      <c r="E1238" t="n">
        <v>56.69</v>
      </c>
      <c r="F1238" t="n">
        <v>53.61</v>
      </c>
      <c r="G1238" t="n">
        <v>86.94</v>
      </c>
      <c r="H1238" t="n">
        <v>1.32</v>
      </c>
      <c r="I1238" t="n">
        <v>37</v>
      </c>
      <c r="J1238" t="n">
        <v>136.95</v>
      </c>
      <c r="K1238" t="n">
        <v>45</v>
      </c>
      <c r="L1238" t="n">
        <v>10.25</v>
      </c>
      <c r="M1238" t="n">
        <v>35</v>
      </c>
      <c r="N1238" t="n">
        <v>21.7</v>
      </c>
      <c r="O1238" t="n">
        <v>17124.35</v>
      </c>
      <c r="P1238" t="n">
        <v>502.04</v>
      </c>
      <c r="Q1238" t="n">
        <v>1367.22</v>
      </c>
      <c r="R1238" t="n">
        <v>140.16</v>
      </c>
      <c r="S1238" t="n">
        <v>104.26</v>
      </c>
      <c r="T1238" t="n">
        <v>16951.24</v>
      </c>
      <c r="U1238" t="n">
        <v>0.74</v>
      </c>
      <c r="V1238" t="n">
        <v>0.89</v>
      </c>
      <c r="W1238" t="n">
        <v>20.7</v>
      </c>
      <c r="X1238" t="n">
        <v>1.04</v>
      </c>
      <c r="Y1238" t="n">
        <v>1</v>
      </c>
      <c r="Z1238" t="n">
        <v>10</v>
      </c>
    </row>
    <row r="1239">
      <c r="A1239" t="n">
        <v>38</v>
      </c>
      <c r="B1239" t="n">
        <v>60</v>
      </c>
      <c r="C1239" t="inlineStr">
        <is>
          <t xml:space="preserve">CONCLUIDO	</t>
        </is>
      </c>
      <c r="D1239" t="n">
        <v>1.7655</v>
      </c>
      <c r="E1239" t="n">
        <v>56.64</v>
      </c>
      <c r="F1239" t="n">
        <v>53.59</v>
      </c>
      <c r="G1239" t="n">
        <v>89.31999999999999</v>
      </c>
      <c r="H1239" t="n">
        <v>1.35</v>
      </c>
      <c r="I1239" t="n">
        <v>36</v>
      </c>
      <c r="J1239" t="n">
        <v>137.29</v>
      </c>
      <c r="K1239" t="n">
        <v>45</v>
      </c>
      <c r="L1239" t="n">
        <v>10.5</v>
      </c>
      <c r="M1239" t="n">
        <v>34</v>
      </c>
      <c r="N1239" t="n">
        <v>21.79</v>
      </c>
      <c r="O1239" t="n">
        <v>17165.97</v>
      </c>
      <c r="P1239" t="n">
        <v>500.15</v>
      </c>
      <c r="Q1239" t="n">
        <v>1367.31</v>
      </c>
      <c r="R1239" t="n">
        <v>139.47</v>
      </c>
      <c r="S1239" t="n">
        <v>104.26</v>
      </c>
      <c r="T1239" t="n">
        <v>16611.95</v>
      </c>
      <c r="U1239" t="n">
        <v>0.75</v>
      </c>
      <c r="V1239" t="n">
        <v>0.89</v>
      </c>
      <c r="W1239" t="n">
        <v>20.7</v>
      </c>
      <c r="X1239" t="n">
        <v>1.01</v>
      </c>
      <c r="Y1239" t="n">
        <v>1</v>
      </c>
      <c r="Z1239" t="n">
        <v>10</v>
      </c>
    </row>
    <row r="1240">
      <c r="A1240" t="n">
        <v>39</v>
      </c>
      <c r="B1240" t="n">
        <v>60</v>
      </c>
      <c r="C1240" t="inlineStr">
        <is>
          <t xml:space="preserve">CONCLUIDO	</t>
        </is>
      </c>
      <c r="D1240" t="n">
        <v>1.767</v>
      </c>
      <c r="E1240" t="n">
        <v>56.59</v>
      </c>
      <c r="F1240" t="n">
        <v>53.57</v>
      </c>
      <c r="G1240" t="n">
        <v>91.83</v>
      </c>
      <c r="H1240" t="n">
        <v>1.38</v>
      </c>
      <c r="I1240" t="n">
        <v>35</v>
      </c>
      <c r="J1240" t="n">
        <v>137.62</v>
      </c>
      <c r="K1240" t="n">
        <v>45</v>
      </c>
      <c r="L1240" t="n">
        <v>10.75</v>
      </c>
      <c r="M1240" t="n">
        <v>33</v>
      </c>
      <c r="N1240" t="n">
        <v>21.88</v>
      </c>
      <c r="O1240" t="n">
        <v>17207.62</v>
      </c>
      <c r="P1240" t="n">
        <v>497.42</v>
      </c>
      <c r="Q1240" t="n">
        <v>1367.35</v>
      </c>
      <c r="R1240" t="n">
        <v>138.71</v>
      </c>
      <c r="S1240" t="n">
        <v>104.26</v>
      </c>
      <c r="T1240" t="n">
        <v>16235.69</v>
      </c>
      <c r="U1240" t="n">
        <v>0.75</v>
      </c>
      <c r="V1240" t="n">
        <v>0.89</v>
      </c>
      <c r="W1240" t="n">
        <v>20.7</v>
      </c>
      <c r="X1240" t="n">
        <v>0.99</v>
      </c>
      <c r="Y1240" t="n">
        <v>1</v>
      </c>
      <c r="Z1240" t="n">
        <v>10</v>
      </c>
    </row>
    <row r="1241">
      <c r="A1241" t="n">
        <v>40</v>
      </c>
      <c r="B1241" t="n">
        <v>60</v>
      </c>
      <c r="C1241" t="inlineStr">
        <is>
          <t xml:space="preserve">CONCLUIDO	</t>
        </is>
      </c>
      <c r="D1241" t="n">
        <v>1.7686</v>
      </c>
      <c r="E1241" t="n">
        <v>56.54</v>
      </c>
      <c r="F1241" t="n">
        <v>53.54</v>
      </c>
      <c r="G1241" t="n">
        <v>94.48</v>
      </c>
      <c r="H1241" t="n">
        <v>1.41</v>
      </c>
      <c r="I1241" t="n">
        <v>34</v>
      </c>
      <c r="J1241" t="n">
        <v>137.96</v>
      </c>
      <c r="K1241" t="n">
        <v>45</v>
      </c>
      <c r="L1241" t="n">
        <v>11</v>
      </c>
      <c r="M1241" t="n">
        <v>32</v>
      </c>
      <c r="N1241" t="n">
        <v>21.96</v>
      </c>
      <c r="O1241" t="n">
        <v>17249.3</v>
      </c>
      <c r="P1241" t="n">
        <v>495.68</v>
      </c>
      <c r="Q1241" t="n">
        <v>1367.27</v>
      </c>
      <c r="R1241" t="n">
        <v>137.65</v>
      </c>
      <c r="S1241" t="n">
        <v>104.26</v>
      </c>
      <c r="T1241" t="n">
        <v>15712.62</v>
      </c>
      <c r="U1241" t="n">
        <v>0.76</v>
      </c>
      <c r="V1241" t="n">
        <v>0.9</v>
      </c>
      <c r="W1241" t="n">
        <v>20.71</v>
      </c>
      <c r="X1241" t="n">
        <v>0.96</v>
      </c>
      <c r="Y1241" t="n">
        <v>1</v>
      </c>
      <c r="Z1241" t="n">
        <v>10</v>
      </c>
    </row>
    <row r="1242">
      <c r="A1242" t="n">
        <v>41</v>
      </c>
      <c r="B1242" t="n">
        <v>60</v>
      </c>
      <c r="C1242" t="inlineStr">
        <is>
          <t xml:space="preserve">CONCLUIDO	</t>
        </is>
      </c>
      <c r="D1242" t="n">
        <v>1.7714</v>
      </c>
      <c r="E1242" t="n">
        <v>56.45</v>
      </c>
      <c r="F1242" t="n">
        <v>53.48</v>
      </c>
      <c r="G1242" t="n">
        <v>97.23</v>
      </c>
      <c r="H1242" t="n">
        <v>1.44</v>
      </c>
      <c r="I1242" t="n">
        <v>33</v>
      </c>
      <c r="J1242" t="n">
        <v>138.3</v>
      </c>
      <c r="K1242" t="n">
        <v>45</v>
      </c>
      <c r="L1242" t="n">
        <v>11.25</v>
      </c>
      <c r="M1242" t="n">
        <v>31</v>
      </c>
      <c r="N1242" t="n">
        <v>22.05</v>
      </c>
      <c r="O1242" t="n">
        <v>17291.02</v>
      </c>
      <c r="P1242" t="n">
        <v>493.27</v>
      </c>
      <c r="Q1242" t="n">
        <v>1367.25</v>
      </c>
      <c r="R1242" t="n">
        <v>135.67</v>
      </c>
      <c r="S1242" t="n">
        <v>104.26</v>
      </c>
      <c r="T1242" t="n">
        <v>14727.83</v>
      </c>
      <c r="U1242" t="n">
        <v>0.77</v>
      </c>
      <c r="V1242" t="n">
        <v>0.9</v>
      </c>
      <c r="W1242" t="n">
        <v>20.7</v>
      </c>
      <c r="X1242" t="n">
        <v>0.9</v>
      </c>
      <c r="Y1242" t="n">
        <v>1</v>
      </c>
      <c r="Z1242" t="n">
        <v>10</v>
      </c>
    </row>
    <row r="1243">
      <c r="A1243" t="n">
        <v>42</v>
      </c>
      <c r="B1243" t="n">
        <v>60</v>
      </c>
      <c r="C1243" t="inlineStr">
        <is>
          <t xml:space="preserve">CONCLUIDO	</t>
        </is>
      </c>
      <c r="D1243" t="n">
        <v>1.7726</v>
      </c>
      <c r="E1243" t="n">
        <v>56.41</v>
      </c>
      <c r="F1243" t="n">
        <v>53.46</v>
      </c>
      <c r="G1243" t="n">
        <v>100.25</v>
      </c>
      <c r="H1243" t="n">
        <v>1.47</v>
      </c>
      <c r="I1243" t="n">
        <v>32</v>
      </c>
      <c r="J1243" t="n">
        <v>138.64</v>
      </c>
      <c r="K1243" t="n">
        <v>45</v>
      </c>
      <c r="L1243" t="n">
        <v>11.5</v>
      </c>
      <c r="M1243" t="n">
        <v>30</v>
      </c>
      <c r="N1243" t="n">
        <v>22.14</v>
      </c>
      <c r="O1243" t="n">
        <v>17332.76</v>
      </c>
      <c r="P1243" t="n">
        <v>490.85</v>
      </c>
      <c r="Q1243" t="n">
        <v>1367.29</v>
      </c>
      <c r="R1243" t="n">
        <v>135.44</v>
      </c>
      <c r="S1243" t="n">
        <v>104.26</v>
      </c>
      <c r="T1243" t="n">
        <v>14616.65</v>
      </c>
      <c r="U1243" t="n">
        <v>0.77</v>
      </c>
      <c r="V1243" t="n">
        <v>0.9</v>
      </c>
      <c r="W1243" t="n">
        <v>20.69</v>
      </c>
      <c r="X1243" t="n">
        <v>0.89</v>
      </c>
      <c r="Y1243" t="n">
        <v>1</v>
      </c>
      <c r="Z1243" t="n">
        <v>10</v>
      </c>
    </row>
    <row r="1244">
      <c r="A1244" t="n">
        <v>43</v>
      </c>
      <c r="B1244" t="n">
        <v>60</v>
      </c>
      <c r="C1244" t="inlineStr">
        <is>
          <t xml:space="preserve">CONCLUIDO	</t>
        </is>
      </c>
      <c r="D1244" t="n">
        <v>1.7745</v>
      </c>
      <c r="E1244" t="n">
        <v>56.35</v>
      </c>
      <c r="F1244" t="n">
        <v>53.43</v>
      </c>
      <c r="G1244" t="n">
        <v>103.41</v>
      </c>
      <c r="H1244" t="n">
        <v>1.5</v>
      </c>
      <c r="I1244" t="n">
        <v>31</v>
      </c>
      <c r="J1244" t="n">
        <v>138.98</v>
      </c>
      <c r="K1244" t="n">
        <v>45</v>
      </c>
      <c r="L1244" t="n">
        <v>11.75</v>
      </c>
      <c r="M1244" t="n">
        <v>29</v>
      </c>
      <c r="N1244" t="n">
        <v>22.23</v>
      </c>
      <c r="O1244" t="n">
        <v>17374.54</v>
      </c>
      <c r="P1244" t="n">
        <v>488.46</v>
      </c>
      <c r="Q1244" t="n">
        <v>1367.16</v>
      </c>
      <c r="R1244" t="n">
        <v>134.34</v>
      </c>
      <c r="S1244" t="n">
        <v>104.26</v>
      </c>
      <c r="T1244" t="n">
        <v>14073.3</v>
      </c>
      <c r="U1244" t="n">
        <v>0.78</v>
      </c>
      <c r="V1244" t="n">
        <v>0.9</v>
      </c>
      <c r="W1244" t="n">
        <v>20.69</v>
      </c>
      <c r="X1244" t="n">
        <v>0.85</v>
      </c>
      <c r="Y1244" t="n">
        <v>1</v>
      </c>
      <c r="Z1244" t="n">
        <v>10</v>
      </c>
    </row>
    <row r="1245">
      <c r="A1245" t="n">
        <v>44</v>
      </c>
      <c r="B1245" t="n">
        <v>60</v>
      </c>
      <c r="C1245" t="inlineStr">
        <is>
          <t xml:space="preserve">CONCLUIDO	</t>
        </is>
      </c>
      <c r="D1245" t="n">
        <v>1.7761</v>
      </c>
      <c r="E1245" t="n">
        <v>56.3</v>
      </c>
      <c r="F1245" t="n">
        <v>53.41</v>
      </c>
      <c r="G1245" t="n">
        <v>106.81</v>
      </c>
      <c r="H1245" t="n">
        <v>1.52</v>
      </c>
      <c r="I1245" t="n">
        <v>30</v>
      </c>
      <c r="J1245" t="n">
        <v>139.32</v>
      </c>
      <c r="K1245" t="n">
        <v>45</v>
      </c>
      <c r="L1245" t="n">
        <v>12</v>
      </c>
      <c r="M1245" t="n">
        <v>28</v>
      </c>
      <c r="N1245" t="n">
        <v>22.32</v>
      </c>
      <c r="O1245" t="n">
        <v>17416.34</v>
      </c>
      <c r="P1245" t="n">
        <v>485.13</v>
      </c>
      <c r="Q1245" t="n">
        <v>1367.26</v>
      </c>
      <c r="R1245" t="n">
        <v>133.21</v>
      </c>
      <c r="S1245" t="n">
        <v>104.26</v>
      </c>
      <c r="T1245" t="n">
        <v>13511.55</v>
      </c>
      <c r="U1245" t="n">
        <v>0.78</v>
      </c>
      <c r="V1245" t="n">
        <v>0.9</v>
      </c>
      <c r="W1245" t="n">
        <v>20.7</v>
      </c>
      <c r="X1245" t="n">
        <v>0.83</v>
      </c>
      <c r="Y1245" t="n">
        <v>1</v>
      </c>
      <c r="Z1245" t="n">
        <v>10</v>
      </c>
    </row>
    <row r="1246">
      <c r="A1246" t="n">
        <v>45</v>
      </c>
      <c r="B1246" t="n">
        <v>60</v>
      </c>
      <c r="C1246" t="inlineStr">
        <is>
          <t xml:space="preserve">CONCLUIDO	</t>
        </is>
      </c>
      <c r="D1246" t="n">
        <v>1.7756</v>
      </c>
      <c r="E1246" t="n">
        <v>56.32</v>
      </c>
      <c r="F1246" t="n">
        <v>53.42</v>
      </c>
      <c r="G1246" t="n">
        <v>106.84</v>
      </c>
      <c r="H1246" t="n">
        <v>1.55</v>
      </c>
      <c r="I1246" t="n">
        <v>30</v>
      </c>
      <c r="J1246" t="n">
        <v>139.66</v>
      </c>
      <c r="K1246" t="n">
        <v>45</v>
      </c>
      <c r="L1246" t="n">
        <v>12.25</v>
      </c>
      <c r="M1246" t="n">
        <v>28</v>
      </c>
      <c r="N1246" t="n">
        <v>22.41</v>
      </c>
      <c r="O1246" t="n">
        <v>17458.18</v>
      </c>
      <c r="P1246" t="n">
        <v>484.22</v>
      </c>
      <c r="Q1246" t="n">
        <v>1367.31</v>
      </c>
      <c r="R1246" t="n">
        <v>134.08</v>
      </c>
      <c r="S1246" t="n">
        <v>104.26</v>
      </c>
      <c r="T1246" t="n">
        <v>13943.93</v>
      </c>
      <c r="U1246" t="n">
        <v>0.78</v>
      </c>
      <c r="V1246" t="n">
        <v>0.9</v>
      </c>
      <c r="W1246" t="n">
        <v>20.69</v>
      </c>
      <c r="X1246" t="n">
        <v>0.84</v>
      </c>
      <c r="Y1246" t="n">
        <v>1</v>
      </c>
      <c r="Z1246" t="n">
        <v>10</v>
      </c>
    </row>
    <row r="1247">
      <c r="A1247" t="n">
        <v>46</v>
      </c>
      <c r="B1247" t="n">
        <v>60</v>
      </c>
      <c r="C1247" t="inlineStr">
        <is>
          <t xml:space="preserve">CONCLUIDO	</t>
        </is>
      </c>
      <c r="D1247" t="n">
        <v>1.7776</v>
      </c>
      <c r="E1247" t="n">
        <v>56.26</v>
      </c>
      <c r="F1247" t="n">
        <v>53.38</v>
      </c>
      <c r="G1247" t="n">
        <v>110.45</v>
      </c>
      <c r="H1247" t="n">
        <v>1.58</v>
      </c>
      <c r="I1247" t="n">
        <v>29</v>
      </c>
      <c r="J1247" t="n">
        <v>140</v>
      </c>
      <c r="K1247" t="n">
        <v>45</v>
      </c>
      <c r="L1247" t="n">
        <v>12.5</v>
      </c>
      <c r="M1247" t="n">
        <v>27</v>
      </c>
      <c r="N1247" t="n">
        <v>22.5</v>
      </c>
      <c r="O1247" t="n">
        <v>17500.05</v>
      </c>
      <c r="P1247" t="n">
        <v>482.09</v>
      </c>
      <c r="Q1247" t="n">
        <v>1367.22</v>
      </c>
      <c r="R1247" t="n">
        <v>132.54</v>
      </c>
      <c r="S1247" t="n">
        <v>104.26</v>
      </c>
      <c r="T1247" t="n">
        <v>13180.64</v>
      </c>
      <c r="U1247" t="n">
        <v>0.79</v>
      </c>
      <c r="V1247" t="n">
        <v>0.9</v>
      </c>
      <c r="W1247" t="n">
        <v>20.7</v>
      </c>
      <c r="X1247" t="n">
        <v>0.8100000000000001</v>
      </c>
      <c r="Y1247" t="n">
        <v>1</v>
      </c>
      <c r="Z1247" t="n">
        <v>10</v>
      </c>
    </row>
    <row r="1248">
      <c r="A1248" t="n">
        <v>47</v>
      </c>
      <c r="B1248" t="n">
        <v>60</v>
      </c>
      <c r="C1248" t="inlineStr">
        <is>
          <t xml:space="preserve">CONCLUIDO	</t>
        </is>
      </c>
      <c r="D1248" t="n">
        <v>1.7791</v>
      </c>
      <c r="E1248" t="n">
        <v>56.21</v>
      </c>
      <c r="F1248" t="n">
        <v>53.36</v>
      </c>
      <c r="G1248" t="n">
        <v>114.34</v>
      </c>
      <c r="H1248" t="n">
        <v>1.61</v>
      </c>
      <c r="I1248" t="n">
        <v>28</v>
      </c>
      <c r="J1248" t="n">
        <v>140.33</v>
      </c>
      <c r="K1248" t="n">
        <v>45</v>
      </c>
      <c r="L1248" t="n">
        <v>12.75</v>
      </c>
      <c r="M1248" t="n">
        <v>26</v>
      </c>
      <c r="N1248" t="n">
        <v>22.59</v>
      </c>
      <c r="O1248" t="n">
        <v>17541.95</v>
      </c>
      <c r="P1248" t="n">
        <v>478.9</v>
      </c>
      <c r="Q1248" t="n">
        <v>1367.28</v>
      </c>
      <c r="R1248" t="n">
        <v>132.17</v>
      </c>
      <c r="S1248" t="n">
        <v>104.26</v>
      </c>
      <c r="T1248" t="n">
        <v>13001.22</v>
      </c>
      <c r="U1248" t="n">
        <v>0.79</v>
      </c>
      <c r="V1248" t="n">
        <v>0.9</v>
      </c>
      <c r="W1248" t="n">
        <v>20.68</v>
      </c>
      <c r="X1248" t="n">
        <v>0.78</v>
      </c>
      <c r="Y1248" t="n">
        <v>1</v>
      </c>
      <c r="Z1248" t="n">
        <v>10</v>
      </c>
    </row>
    <row r="1249">
      <c r="A1249" t="n">
        <v>48</v>
      </c>
      <c r="B1249" t="n">
        <v>60</v>
      </c>
      <c r="C1249" t="inlineStr">
        <is>
          <t xml:space="preserve">CONCLUIDO	</t>
        </is>
      </c>
      <c r="D1249" t="n">
        <v>1.7799</v>
      </c>
      <c r="E1249" t="n">
        <v>56.18</v>
      </c>
      <c r="F1249" t="n">
        <v>53.34</v>
      </c>
      <c r="G1249" t="n">
        <v>114.29</v>
      </c>
      <c r="H1249" t="n">
        <v>1.63</v>
      </c>
      <c r="I1249" t="n">
        <v>28</v>
      </c>
      <c r="J1249" t="n">
        <v>140.67</v>
      </c>
      <c r="K1249" t="n">
        <v>45</v>
      </c>
      <c r="L1249" t="n">
        <v>13</v>
      </c>
      <c r="M1249" t="n">
        <v>26</v>
      </c>
      <c r="N1249" t="n">
        <v>22.68</v>
      </c>
      <c r="O1249" t="n">
        <v>17583.88</v>
      </c>
      <c r="P1249" t="n">
        <v>476.78</v>
      </c>
      <c r="Q1249" t="n">
        <v>1367.16</v>
      </c>
      <c r="R1249" t="n">
        <v>131.38</v>
      </c>
      <c r="S1249" t="n">
        <v>104.26</v>
      </c>
      <c r="T1249" t="n">
        <v>12605.68</v>
      </c>
      <c r="U1249" t="n">
        <v>0.79</v>
      </c>
      <c r="V1249" t="n">
        <v>0.9</v>
      </c>
      <c r="W1249" t="n">
        <v>20.68</v>
      </c>
      <c r="X1249" t="n">
        <v>0.76</v>
      </c>
      <c r="Y1249" t="n">
        <v>1</v>
      </c>
      <c r="Z1249" t="n">
        <v>10</v>
      </c>
    </row>
    <row r="1250">
      <c r="A1250" t="n">
        <v>49</v>
      </c>
      <c r="B1250" t="n">
        <v>60</v>
      </c>
      <c r="C1250" t="inlineStr">
        <is>
          <t xml:space="preserve">CONCLUIDO	</t>
        </is>
      </c>
      <c r="D1250" t="n">
        <v>1.7814</v>
      </c>
      <c r="E1250" t="n">
        <v>56.14</v>
      </c>
      <c r="F1250" t="n">
        <v>53.31</v>
      </c>
      <c r="G1250" t="n">
        <v>118.48</v>
      </c>
      <c r="H1250" t="n">
        <v>1.66</v>
      </c>
      <c r="I1250" t="n">
        <v>27</v>
      </c>
      <c r="J1250" t="n">
        <v>141.02</v>
      </c>
      <c r="K1250" t="n">
        <v>45</v>
      </c>
      <c r="L1250" t="n">
        <v>13.25</v>
      </c>
      <c r="M1250" t="n">
        <v>25</v>
      </c>
      <c r="N1250" t="n">
        <v>22.77</v>
      </c>
      <c r="O1250" t="n">
        <v>17625.85</v>
      </c>
      <c r="P1250" t="n">
        <v>473.71</v>
      </c>
      <c r="Q1250" t="n">
        <v>1367.3</v>
      </c>
      <c r="R1250" t="n">
        <v>130.29</v>
      </c>
      <c r="S1250" t="n">
        <v>104.26</v>
      </c>
      <c r="T1250" t="n">
        <v>12068.4</v>
      </c>
      <c r="U1250" t="n">
        <v>0.8</v>
      </c>
      <c r="V1250" t="n">
        <v>0.9</v>
      </c>
      <c r="W1250" t="n">
        <v>20.69</v>
      </c>
      <c r="X1250" t="n">
        <v>0.74</v>
      </c>
      <c r="Y1250" t="n">
        <v>1</v>
      </c>
      <c r="Z1250" t="n">
        <v>10</v>
      </c>
    </row>
    <row r="1251">
      <c r="A1251" t="n">
        <v>50</v>
      </c>
      <c r="B1251" t="n">
        <v>60</v>
      </c>
      <c r="C1251" t="inlineStr">
        <is>
          <t xml:space="preserve">CONCLUIDO	</t>
        </is>
      </c>
      <c r="D1251" t="n">
        <v>1.7827</v>
      </c>
      <c r="E1251" t="n">
        <v>56.1</v>
      </c>
      <c r="F1251" t="n">
        <v>53.3</v>
      </c>
      <c r="G1251" t="n">
        <v>123</v>
      </c>
      <c r="H1251" t="n">
        <v>1.69</v>
      </c>
      <c r="I1251" t="n">
        <v>26</v>
      </c>
      <c r="J1251" t="n">
        <v>141.36</v>
      </c>
      <c r="K1251" t="n">
        <v>45</v>
      </c>
      <c r="L1251" t="n">
        <v>13.5</v>
      </c>
      <c r="M1251" t="n">
        <v>23</v>
      </c>
      <c r="N1251" t="n">
        <v>22.86</v>
      </c>
      <c r="O1251" t="n">
        <v>17667.84</v>
      </c>
      <c r="P1251" t="n">
        <v>470.13</v>
      </c>
      <c r="Q1251" t="n">
        <v>1367.19</v>
      </c>
      <c r="R1251" t="n">
        <v>130.09</v>
      </c>
      <c r="S1251" t="n">
        <v>104.26</v>
      </c>
      <c r="T1251" t="n">
        <v>11971.09</v>
      </c>
      <c r="U1251" t="n">
        <v>0.8</v>
      </c>
      <c r="V1251" t="n">
        <v>0.9</v>
      </c>
      <c r="W1251" t="n">
        <v>20.68</v>
      </c>
      <c r="X1251" t="n">
        <v>0.72</v>
      </c>
      <c r="Y1251" t="n">
        <v>1</v>
      </c>
      <c r="Z1251" t="n">
        <v>10</v>
      </c>
    </row>
    <row r="1252">
      <c r="A1252" t="n">
        <v>51</v>
      </c>
      <c r="B1252" t="n">
        <v>60</v>
      </c>
      <c r="C1252" t="inlineStr">
        <is>
          <t xml:space="preserve">CONCLUIDO	</t>
        </is>
      </c>
      <c r="D1252" t="n">
        <v>1.7828</v>
      </c>
      <c r="E1252" t="n">
        <v>56.09</v>
      </c>
      <c r="F1252" t="n">
        <v>53.29</v>
      </c>
      <c r="G1252" t="n">
        <v>122.99</v>
      </c>
      <c r="H1252" t="n">
        <v>1.72</v>
      </c>
      <c r="I1252" t="n">
        <v>26</v>
      </c>
      <c r="J1252" t="n">
        <v>141.7</v>
      </c>
      <c r="K1252" t="n">
        <v>45</v>
      </c>
      <c r="L1252" t="n">
        <v>13.75</v>
      </c>
      <c r="M1252" t="n">
        <v>22</v>
      </c>
      <c r="N1252" t="n">
        <v>22.95</v>
      </c>
      <c r="O1252" t="n">
        <v>17709.87</v>
      </c>
      <c r="P1252" t="n">
        <v>469.97</v>
      </c>
      <c r="Q1252" t="n">
        <v>1367.31</v>
      </c>
      <c r="R1252" t="n">
        <v>129.82</v>
      </c>
      <c r="S1252" t="n">
        <v>104.26</v>
      </c>
      <c r="T1252" t="n">
        <v>11835.38</v>
      </c>
      <c r="U1252" t="n">
        <v>0.8</v>
      </c>
      <c r="V1252" t="n">
        <v>0.9</v>
      </c>
      <c r="W1252" t="n">
        <v>20.68</v>
      </c>
      <c r="X1252" t="n">
        <v>0.72</v>
      </c>
      <c r="Y1252" t="n">
        <v>1</v>
      </c>
      <c r="Z1252" t="n">
        <v>10</v>
      </c>
    </row>
    <row r="1253">
      <c r="A1253" t="n">
        <v>52</v>
      </c>
      <c r="B1253" t="n">
        <v>60</v>
      </c>
      <c r="C1253" t="inlineStr">
        <is>
          <t xml:space="preserve">CONCLUIDO	</t>
        </is>
      </c>
      <c r="D1253" t="n">
        <v>1.7845</v>
      </c>
      <c r="E1253" t="n">
        <v>56.04</v>
      </c>
      <c r="F1253" t="n">
        <v>53.27</v>
      </c>
      <c r="G1253" t="n">
        <v>127.84</v>
      </c>
      <c r="H1253" t="n">
        <v>1.74</v>
      </c>
      <c r="I1253" t="n">
        <v>25</v>
      </c>
      <c r="J1253" t="n">
        <v>142.04</v>
      </c>
      <c r="K1253" t="n">
        <v>45</v>
      </c>
      <c r="L1253" t="n">
        <v>14</v>
      </c>
      <c r="M1253" t="n">
        <v>19</v>
      </c>
      <c r="N1253" t="n">
        <v>23.04</v>
      </c>
      <c r="O1253" t="n">
        <v>17751.93</v>
      </c>
      <c r="P1253" t="n">
        <v>466.71</v>
      </c>
      <c r="Q1253" t="n">
        <v>1367.32</v>
      </c>
      <c r="R1253" t="n">
        <v>128.81</v>
      </c>
      <c r="S1253" t="n">
        <v>104.26</v>
      </c>
      <c r="T1253" t="n">
        <v>11334.63</v>
      </c>
      <c r="U1253" t="n">
        <v>0.8100000000000001</v>
      </c>
      <c r="V1253" t="n">
        <v>0.9</v>
      </c>
      <c r="W1253" t="n">
        <v>20.69</v>
      </c>
      <c r="X1253" t="n">
        <v>0.6899999999999999</v>
      </c>
      <c r="Y1253" t="n">
        <v>1</v>
      </c>
      <c r="Z1253" t="n">
        <v>10</v>
      </c>
    </row>
    <row r="1254">
      <c r="A1254" t="n">
        <v>53</v>
      </c>
      <c r="B1254" t="n">
        <v>60</v>
      </c>
      <c r="C1254" t="inlineStr">
        <is>
          <t xml:space="preserve">CONCLUIDO	</t>
        </is>
      </c>
      <c r="D1254" t="n">
        <v>1.7839</v>
      </c>
      <c r="E1254" t="n">
        <v>56.06</v>
      </c>
      <c r="F1254" t="n">
        <v>53.29</v>
      </c>
      <c r="G1254" t="n">
        <v>127.89</v>
      </c>
      <c r="H1254" t="n">
        <v>1.77</v>
      </c>
      <c r="I1254" t="n">
        <v>25</v>
      </c>
      <c r="J1254" t="n">
        <v>142.38</v>
      </c>
      <c r="K1254" t="n">
        <v>45</v>
      </c>
      <c r="L1254" t="n">
        <v>14.25</v>
      </c>
      <c r="M1254" t="n">
        <v>15</v>
      </c>
      <c r="N1254" t="n">
        <v>23.13</v>
      </c>
      <c r="O1254" t="n">
        <v>17794.02</v>
      </c>
      <c r="P1254" t="n">
        <v>466.95</v>
      </c>
      <c r="Q1254" t="n">
        <v>1367.27</v>
      </c>
      <c r="R1254" t="n">
        <v>129.1</v>
      </c>
      <c r="S1254" t="n">
        <v>104.26</v>
      </c>
      <c r="T1254" t="n">
        <v>11481.45</v>
      </c>
      <c r="U1254" t="n">
        <v>0.8100000000000001</v>
      </c>
      <c r="V1254" t="n">
        <v>0.9</v>
      </c>
      <c r="W1254" t="n">
        <v>20.7</v>
      </c>
      <c r="X1254" t="n">
        <v>0.71</v>
      </c>
      <c r="Y1254" t="n">
        <v>1</v>
      </c>
      <c r="Z1254" t="n">
        <v>10</v>
      </c>
    </row>
    <row r="1255">
      <c r="A1255" t="n">
        <v>54</v>
      </c>
      <c r="B1255" t="n">
        <v>60</v>
      </c>
      <c r="C1255" t="inlineStr">
        <is>
          <t xml:space="preserve">CONCLUIDO	</t>
        </is>
      </c>
      <c r="D1255" t="n">
        <v>1.7837</v>
      </c>
      <c r="E1255" t="n">
        <v>56.06</v>
      </c>
      <c r="F1255" t="n">
        <v>53.29</v>
      </c>
      <c r="G1255" t="n">
        <v>127.9</v>
      </c>
      <c r="H1255" t="n">
        <v>1.8</v>
      </c>
      <c r="I1255" t="n">
        <v>25</v>
      </c>
      <c r="J1255" t="n">
        <v>142.72</v>
      </c>
      <c r="K1255" t="n">
        <v>45</v>
      </c>
      <c r="L1255" t="n">
        <v>14.5</v>
      </c>
      <c r="M1255" t="n">
        <v>10</v>
      </c>
      <c r="N1255" t="n">
        <v>23.22</v>
      </c>
      <c r="O1255" t="n">
        <v>17836.15</v>
      </c>
      <c r="P1255" t="n">
        <v>464.28</v>
      </c>
      <c r="Q1255" t="n">
        <v>1367.37</v>
      </c>
      <c r="R1255" t="n">
        <v>129.21</v>
      </c>
      <c r="S1255" t="n">
        <v>104.26</v>
      </c>
      <c r="T1255" t="n">
        <v>11535.1</v>
      </c>
      <c r="U1255" t="n">
        <v>0.8100000000000001</v>
      </c>
      <c r="V1255" t="n">
        <v>0.9</v>
      </c>
      <c r="W1255" t="n">
        <v>20.7</v>
      </c>
      <c r="X1255" t="n">
        <v>0.72</v>
      </c>
      <c r="Y1255" t="n">
        <v>1</v>
      </c>
      <c r="Z1255" t="n">
        <v>10</v>
      </c>
    </row>
    <row r="1256">
      <c r="A1256" t="n">
        <v>55</v>
      </c>
      <c r="B1256" t="n">
        <v>60</v>
      </c>
      <c r="C1256" t="inlineStr">
        <is>
          <t xml:space="preserve">CONCLUIDO	</t>
        </is>
      </c>
      <c r="D1256" t="n">
        <v>1.7858</v>
      </c>
      <c r="E1256" t="n">
        <v>56</v>
      </c>
      <c r="F1256" t="n">
        <v>53.25</v>
      </c>
      <c r="G1256" t="n">
        <v>133.13</v>
      </c>
      <c r="H1256" t="n">
        <v>1.82</v>
      </c>
      <c r="I1256" t="n">
        <v>24</v>
      </c>
      <c r="J1256" t="n">
        <v>143.06</v>
      </c>
      <c r="K1256" t="n">
        <v>45</v>
      </c>
      <c r="L1256" t="n">
        <v>14.75</v>
      </c>
      <c r="M1256" t="n">
        <v>7</v>
      </c>
      <c r="N1256" t="n">
        <v>23.31</v>
      </c>
      <c r="O1256" t="n">
        <v>17878.3</v>
      </c>
      <c r="P1256" t="n">
        <v>462.62</v>
      </c>
      <c r="Q1256" t="n">
        <v>1367.34</v>
      </c>
      <c r="R1256" t="n">
        <v>127.76</v>
      </c>
      <c r="S1256" t="n">
        <v>104.26</v>
      </c>
      <c r="T1256" t="n">
        <v>10816.89</v>
      </c>
      <c r="U1256" t="n">
        <v>0.82</v>
      </c>
      <c r="V1256" t="n">
        <v>0.9</v>
      </c>
      <c r="W1256" t="n">
        <v>20.71</v>
      </c>
      <c r="X1256" t="n">
        <v>0.68</v>
      </c>
      <c r="Y1256" t="n">
        <v>1</v>
      </c>
      <c r="Z1256" t="n">
        <v>10</v>
      </c>
    </row>
    <row r="1257">
      <c r="A1257" t="n">
        <v>56</v>
      </c>
      <c r="B1257" t="n">
        <v>60</v>
      </c>
      <c r="C1257" t="inlineStr">
        <is>
          <t xml:space="preserve">CONCLUIDO	</t>
        </is>
      </c>
      <c r="D1257" t="n">
        <v>1.7858</v>
      </c>
      <c r="E1257" t="n">
        <v>56</v>
      </c>
      <c r="F1257" t="n">
        <v>53.25</v>
      </c>
      <c r="G1257" t="n">
        <v>133.13</v>
      </c>
      <c r="H1257" t="n">
        <v>1.85</v>
      </c>
      <c r="I1257" t="n">
        <v>24</v>
      </c>
      <c r="J1257" t="n">
        <v>143.4</v>
      </c>
      <c r="K1257" t="n">
        <v>45</v>
      </c>
      <c r="L1257" t="n">
        <v>15</v>
      </c>
      <c r="M1257" t="n">
        <v>2</v>
      </c>
      <c r="N1257" t="n">
        <v>23.41</v>
      </c>
      <c r="O1257" t="n">
        <v>17920.49</v>
      </c>
      <c r="P1257" t="n">
        <v>463.73</v>
      </c>
      <c r="Q1257" t="n">
        <v>1367.39</v>
      </c>
      <c r="R1257" t="n">
        <v>127.64</v>
      </c>
      <c r="S1257" t="n">
        <v>104.26</v>
      </c>
      <c r="T1257" t="n">
        <v>10755.91</v>
      </c>
      <c r="U1257" t="n">
        <v>0.82</v>
      </c>
      <c r="V1257" t="n">
        <v>0.9</v>
      </c>
      <c r="W1257" t="n">
        <v>20.71</v>
      </c>
      <c r="X1257" t="n">
        <v>0.67</v>
      </c>
      <c r="Y1257" t="n">
        <v>1</v>
      </c>
      <c r="Z1257" t="n">
        <v>10</v>
      </c>
    </row>
    <row r="1258">
      <c r="A1258" t="n">
        <v>57</v>
      </c>
      <c r="B1258" t="n">
        <v>60</v>
      </c>
      <c r="C1258" t="inlineStr">
        <is>
          <t xml:space="preserve">CONCLUIDO	</t>
        </is>
      </c>
      <c r="D1258" t="n">
        <v>1.7856</v>
      </c>
      <c r="E1258" t="n">
        <v>56</v>
      </c>
      <c r="F1258" t="n">
        <v>53.26</v>
      </c>
      <c r="G1258" t="n">
        <v>133.15</v>
      </c>
      <c r="H1258" t="n">
        <v>1.88</v>
      </c>
      <c r="I1258" t="n">
        <v>24</v>
      </c>
      <c r="J1258" t="n">
        <v>143.75</v>
      </c>
      <c r="K1258" t="n">
        <v>45</v>
      </c>
      <c r="L1258" t="n">
        <v>15.25</v>
      </c>
      <c r="M1258" t="n">
        <v>1</v>
      </c>
      <c r="N1258" t="n">
        <v>23.5</v>
      </c>
      <c r="O1258" t="n">
        <v>17962.71</v>
      </c>
      <c r="P1258" t="n">
        <v>464.65</v>
      </c>
      <c r="Q1258" t="n">
        <v>1367.3</v>
      </c>
      <c r="R1258" t="n">
        <v>127.65</v>
      </c>
      <c r="S1258" t="n">
        <v>104.26</v>
      </c>
      <c r="T1258" t="n">
        <v>10762.23</v>
      </c>
      <c r="U1258" t="n">
        <v>0.82</v>
      </c>
      <c r="V1258" t="n">
        <v>0.9</v>
      </c>
      <c r="W1258" t="n">
        <v>20.71</v>
      </c>
      <c r="X1258" t="n">
        <v>0.68</v>
      </c>
      <c r="Y1258" t="n">
        <v>1</v>
      </c>
      <c r="Z1258" t="n">
        <v>10</v>
      </c>
    </row>
    <row r="1259">
      <c r="A1259" t="n">
        <v>58</v>
      </c>
      <c r="B1259" t="n">
        <v>60</v>
      </c>
      <c r="C1259" t="inlineStr">
        <is>
          <t xml:space="preserve">CONCLUIDO	</t>
        </is>
      </c>
      <c r="D1259" t="n">
        <v>1.7856</v>
      </c>
      <c r="E1259" t="n">
        <v>56</v>
      </c>
      <c r="F1259" t="n">
        <v>53.26</v>
      </c>
      <c r="G1259" t="n">
        <v>133.15</v>
      </c>
      <c r="H1259" t="n">
        <v>1.9</v>
      </c>
      <c r="I1259" t="n">
        <v>24</v>
      </c>
      <c r="J1259" t="n">
        <v>144.09</v>
      </c>
      <c r="K1259" t="n">
        <v>45</v>
      </c>
      <c r="L1259" t="n">
        <v>15.5</v>
      </c>
      <c r="M1259" t="n">
        <v>0</v>
      </c>
      <c r="N1259" t="n">
        <v>23.59</v>
      </c>
      <c r="O1259" t="n">
        <v>18004.96</v>
      </c>
      <c r="P1259" t="n">
        <v>465.64</v>
      </c>
      <c r="Q1259" t="n">
        <v>1367.35</v>
      </c>
      <c r="R1259" t="n">
        <v>127.72</v>
      </c>
      <c r="S1259" t="n">
        <v>104.26</v>
      </c>
      <c r="T1259" t="n">
        <v>10795.72</v>
      </c>
      <c r="U1259" t="n">
        <v>0.82</v>
      </c>
      <c r="V1259" t="n">
        <v>0.9</v>
      </c>
      <c r="W1259" t="n">
        <v>20.71</v>
      </c>
      <c r="X1259" t="n">
        <v>0.68</v>
      </c>
      <c r="Y1259" t="n">
        <v>1</v>
      </c>
      <c r="Z1259" t="n">
        <v>10</v>
      </c>
    </row>
    <row r="1260">
      <c r="A1260" t="n">
        <v>0</v>
      </c>
      <c r="B1260" t="n">
        <v>135</v>
      </c>
      <c r="C1260" t="inlineStr">
        <is>
          <t xml:space="preserve">CONCLUIDO	</t>
        </is>
      </c>
      <c r="D1260" t="n">
        <v>0.7153</v>
      </c>
      <c r="E1260" t="n">
        <v>139.8</v>
      </c>
      <c r="F1260" t="n">
        <v>84.27</v>
      </c>
      <c r="G1260" t="n">
        <v>4.85</v>
      </c>
      <c r="H1260" t="n">
        <v>0.07000000000000001</v>
      </c>
      <c r="I1260" t="n">
        <v>1042</v>
      </c>
      <c r="J1260" t="n">
        <v>263.32</v>
      </c>
      <c r="K1260" t="n">
        <v>59.89</v>
      </c>
      <c r="L1260" t="n">
        <v>1</v>
      </c>
      <c r="M1260" t="n">
        <v>1040</v>
      </c>
      <c r="N1260" t="n">
        <v>67.43000000000001</v>
      </c>
      <c r="O1260" t="n">
        <v>32710.1</v>
      </c>
      <c r="P1260" t="n">
        <v>1438.36</v>
      </c>
      <c r="Q1260" t="n">
        <v>1372</v>
      </c>
      <c r="R1260" t="n">
        <v>1140.93</v>
      </c>
      <c r="S1260" t="n">
        <v>104.26</v>
      </c>
      <c r="T1260" t="n">
        <v>512310.71</v>
      </c>
      <c r="U1260" t="n">
        <v>0.09</v>
      </c>
      <c r="V1260" t="n">
        <v>0.57</v>
      </c>
      <c r="W1260" t="n">
        <v>22.33</v>
      </c>
      <c r="X1260" t="n">
        <v>31.59</v>
      </c>
      <c r="Y1260" t="n">
        <v>1</v>
      </c>
      <c r="Z1260" t="n">
        <v>10</v>
      </c>
    </row>
    <row r="1261">
      <c r="A1261" t="n">
        <v>1</v>
      </c>
      <c r="B1261" t="n">
        <v>135</v>
      </c>
      <c r="C1261" t="inlineStr">
        <is>
          <t xml:space="preserve">CONCLUIDO	</t>
        </is>
      </c>
      <c r="D1261" t="n">
        <v>0.8714</v>
      </c>
      <c r="E1261" t="n">
        <v>114.76</v>
      </c>
      <c r="F1261" t="n">
        <v>74.65000000000001</v>
      </c>
      <c r="G1261" t="n">
        <v>6.08</v>
      </c>
      <c r="H1261" t="n">
        <v>0.08</v>
      </c>
      <c r="I1261" t="n">
        <v>737</v>
      </c>
      <c r="J1261" t="n">
        <v>263.79</v>
      </c>
      <c r="K1261" t="n">
        <v>59.89</v>
      </c>
      <c r="L1261" t="n">
        <v>1.25</v>
      </c>
      <c r="M1261" t="n">
        <v>735</v>
      </c>
      <c r="N1261" t="n">
        <v>67.65000000000001</v>
      </c>
      <c r="O1261" t="n">
        <v>32767.75</v>
      </c>
      <c r="P1261" t="n">
        <v>1274.94</v>
      </c>
      <c r="Q1261" t="n">
        <v>1370.7</v>
      </c>
      <c r="R1261" t="n">
        <v>824.66</v>
      </c>
      <c r="S1261" t="n">
        <v>104.26</v>
      </c>
      <c r="T1261" t="n">
        <v>355703</v>
      </c>
      <c r="U1261" t="n">
        <v>0.13</v>
      </c>
      <c r="V1261" t="n">
        <v>0.64</v>
      </c>
      <c r="W1261" t="n">
        <v>21.88</v>
      </c>
      <c r="X1261" t="n">
        <v>22</v>
      </c>
      <c r="Y1261" t="n">
        <v>1</v>
      </c>
      <c r="Z1261" t="n">
        <v>10</v>
      </c>
    </row>
    <row r="1262">
      <c r="A1262" t="n">
        <v>2</v>
      </c>
      <c r="B1262" t="n">
        <v>135</v>
      </c>
      <c r="C1262" t="inlineStr">
        <is>
          <t xml:space="preserve">CONCLUIDO	</t>
        </is>
      </c>
      <c r="D1262" t="n">
        <v>0.9882</v>
      </c>
      <c r="E1262" t="n">
        <v>101.2</v>
      </c>
      <c r="F1262" t="n">
        <v>69.48</v>
      </c>
      <c r="G1262" t="n">
        <v>7.3</v>
      </c>
      <c r="H1262" t="n">
        <v>0.1</v>
      </c>
      <c r="I1262" t="n">
        <v>571</v>
      </c>
      <c r="J1262" t="n">
        <v>264.25</v>
      </c>
      <c r="K1262" t="n">
        <v>59.89</v>
      </c>
      <c r="L1262" t="n">
        <v>1.5</v>
      </c>
      <c r="M1262" t="n">
        <v>569</v>
      </c>
      <c r="N1262" t="n">
        <v>67.87</v>
      </c>
      <c r="O1262" t="n">
        <v>32825.49</v>
      </c>
      <c r="P1262" t="n">
        <v>1186.86</v>
      </c>
      <c r="Q1262" t="n">
        <v>1369.92</v>
      </c>
      <c r="R1262" t="n">
        <v>656.42</v>
      </c>
      <c r="S1262" t="n">
        <v>104.26</v>
      </c>
      <c r="T1262" t="n">
        <v>272413.1</v>
      </c>
      <c r="U1262" t="n">
        <v>0.16</v>
      </c>
      <c r="V1262" t="n">
        <v>0.6899999999999999</v>
      </c>
      <c r="W1262" t="n">
        <v>21.58</v>
      </c>
      <c r="X1262" t="n">
        <v>16.85</v>
      </c>
      <c r="Y1262" t="n">
        <v>1</v>
      </c>
      <c r="Z1262" t="n">
        <v>10</v>
      </c>
    </row>
    <row r="1263">
      <c r="A1263" t="n">
        <v>3</v>
      </c>
      <c r="B1263" t="n">
        <v>135</v>
      </c>
      <c r="C1263" t="inlineStr">
        <is>
          <t xml:space="preserve">CONCLUIDO	</t>
        </is>
      </c>
      <c r="D1263" t="n">
        <v>1.0781</v>
      </c>
      <c r="E1263" t="n">
        <v>92.76000000000001</v>
      </c>
      <c r="F1263" t="n">
        <v>66.29000000000001</v>
      </c>
      <c r="G1263" t="n">
        <v>8.52</v>
      </c>
      <c r="H1263" t="n">
        <v>0.12</v>
      </c>
      <c r="I1263" t="n">
        <v>467</v>
      </c>
      <c r="J1263" t="n">
        <v>264.72</v>
      </c>
      <c r="K1263" t="n">
        <v>59.89</v>
      </c>
      <c r="L1263" t="n">
        <v>1.75</v>
      </c>
      <c r="M1263" t="n">
        <v>465</v>
      </c>
      <c r="N1263" t="n">
        <v>68.09</v>
      </c>
      <c r="O1263" t="n">
        <v>32883.31</v>
      </c>
      <c r="P1263" t="n">
        <v>1132.47</v>
      </c>
      <c r="Q1263" t="n">
        <v>1369.25</v>
      </c>
      <c r="R1263" t="n">
        <v>552.54</v>
      </c>
      <c r="S1263" t="n">
        <v>104.26</v>
      </c>
      <c r="T1263" t="n">
        <v>220992.37</v>
      </c>
      <c r="U1263" t="n">
        <v>0.19</v>
      </c>
      <c r="V1263" t="n">
        <v>0.72</v>
      </c>
      <c r="W1263" t="n">
        <v>21.41</v>
      </c>
      <c r="X1263" t="n">
        <v>13.67</v>
      </c>
      <c r="Y1263" t="n">
        <v>1</v>
      </c>
      <c r="Z1263" t="n">
        <v>10</v>
      </c>
    </row>
    <row r="1264">
      <c r="A1264" t="n">
        <v>4</v>
      </c>
      <c r="B1264" t="n">
        <v>135</v>
      </c>
      <c r="C1264" t="inlineStr">
        <is>
          <t xml:space="preserve">CONCLUIDO	</t>
        </is>
      </c>
      <c r="D1264" t="n">
        <v>1.1498</v>
      </c>
      <c r="E1264" t="n">
        <v>86.98</v>
      </c>
      <c r="F1264" t="n">
        <v>64.15000000000001</v>
      </c>
      <c r="G1264" t="n">
        <v>9.74</v>
      </c>
      <c r="H1264" t="n">
        <v>0.13</v>
      </c>
      <c r="I1264" t="n">
        <v>395</v>
      </c>
      <c r="J1264" t="n">
        <v>265.19</v>
      </c>
      <c r="K1264" t="n">
        <v>59.89</v>
      </c>
      <c r="L1264" t="n">
        <v>2</v>
      </c>
      <c r="M1264" t="n">
        <v>393</v>
      </c>
      <c r="N1264" t="n">
        <v>68.31</v>
      </c>
      <c r="O1264" t="n">
        <v>32941.21</v>
      </c>
      <c r="P1264" t="n">
        <v>1095.84</v>
      </c>
      <c r="Q1264" t="n">
        <v>1368.79</v>
      </c>
      <c r="R1264" t="n">
        <v>482.36</v>
      </c>
      <c r="S1264" t="n">
        <v>104.26</v>
      </c>
      <c r="T1264" t="n">
        <v>186259.08</v>
      </c>
      <c r="U1264" t="n">
        <v>0.22</v>
      </c>
      <c r="V1264" t="n">
        <v>0.75</v>
      </c>
      <c r="W1264" t="n">
        <v>21.3</v>
      </c>
      <c r="X1264" t="n">
        <v>11.54</v>
      </c>
      <c r="Y1264" t="n">
        <v>1</v>
      </c>
      <c r="Z1264" t="n">
        <v>10</v>
      </c>
    </row>
    <row r="1265">
      <c r="A1265" t="n">
        <v>5</v>
      </c>
      <c r="B1265" t="n">
        <v>135</v>
      </c>
      <c r="C1265" t="inlineStr">
        <is>
          <t xml:space="preserve">CONCLUIDO	</t>
        </is>
      </c>
      <c r="D1265" t="n">
        <v>1.208</v>
      </c>
      <c r="E1265" t="n">
        <v>82.78</v>
      </c>
      <c r="F1265" t="n">
        <v>62.59</v>
      </c>
      <c r="G1265" t="n">
        <v>10.95</v>
      </c>
      <c r="H1265" t="n">
        <v>0.15</v>
      </c>
      <c r="I1265" t="n">
        <v>343</v>
      </c>
      <c r="J1265" t="n">
        <v>265.66</v>
      </c>
      <c r="K1265" t="n">
        <v>59.89</v>
      </c>
      <c r="L1265" t="n">
        <v>2.25</v>
      </c>
      <c r="M1265" t="n">
        <v>341</v>
      </c>
      <c r="N1265" t="n">
        <v>68.53</v>
      </c>
      <c r="O1265" t="n">
        <v>32999.19</v>
      </c>
      <c r="P1265" t="n">
        <v>1068.88</v>
      </c>
      <c r="Q1265" t="n">
        <v>1368.57</v>
      </c>
      <c r="R1265" t="n">
        <v>432.21</v>
      </c>
      <c r="S1265" t="n">
        <v>104.26</v>
      </c>
      <c r="T1265" t="n">
        <v>161443.74</v>
      </c>
      <c r="U1265" t="n">
        <v>0.24</v>
      </c>
      <c r="V1265" t="n">
        <v>0.77</v>
      </c>
      <c r="W1265" t="n">
        <v>21.21</v>
      </c>
      <c r="X1265" t="n">
        <v>9.98</v>
      </c>
      <c r="Y1265" t="n">
        <v>1</v>
      </c>
      <c r="Z1265" t="n">
        <v>10</v>
      </c>
    </row>
    <row r="1266">
      <c r="A1266" t="n">
        <v>6</v>
      </c>
      <c r="B1266" t="n">
        <v>135</v>
      </c>
      <c r="C1266" t="inlineStr">
        <is>
          <t xml:space="preserve">CONCLUIDO	</t>
        </is>
      </c>
      <c r="D1266" t="n">
        <v>1.2581</v>
      </c>
      <c r="E1266" t="n">
        <v>79.48</v>
      </c>
      <c r="F1266" t="n">
        <v>61.36</v>
      </c>
      <c r="G1266" t="n">
        <v>12.19</v>
      </c>
      <c r="H1266" t="n">
        <v>0.17</v>
      </c>
      <c r="I1266" t="n">
        <v>302</v>
      </c>
      <c r="J1266" t="n">
        <v>266.13</v>
      </c>
      <c r="K1266" t="n">
        <v>59.89</v>
      </c>
      <c r="L1266" t="n">
        <v>2.5</v>
      </c>
      <c r="M1266" t="n">
        <v>300</v>
      </c>
      <c r="N1266" t="n">
        <v>68.75</v>
      </c>
      <c r="O1266" t="n">
        <v>33057.26</v>
      </c>
      <c r="P1266" t="n">
        <v>1047.76</v>
      </c>
      <c r="Q1266" t="n">
        <v>1368.5</v>
      </c>
      <c r="R1266" t="n">
        <v>391.46</v>
      </c>
      <c r="S1266" t="n">
        <v>104.26</v>
      </c>
      <c r="T1266" t="n">
        <v>141275.85</v>
      </c>
      <c r="U1266" t="n">
        <v>0.27</v>
      </c>
      <c r="V1266" t="n">
        <v>0.78</v>
      </c>
      <c r="W1266" t="n">
        <v>21.15</v>
      </c>
      <c r="X1266" t="n">
        <v>8.76</v>
      </c>
      <c r="Y1266" t="n">
        <v>1</v>
      </c>
      <c r="Z1266" t="n">
        <v>10</v>
      </c>
    </row>
    <row r="1267">
      <c r="A1267" t="n">
        <v>7</v>
      </c>
      <c r="B1267" t="n">
        <v>135</v>
      </c>
      <c r="C1267" t="inlineStr">
        <is>
          <t xml:space="preserve">CONCLUIDO	</t>
        </is>
      </c>
      <c r="D1267" t="n">
        <v>1.2992</v>
      </c>
      <c r="E1267" t="n">
        <v>76.97</v>
      </c>
      <c r="F1267" t="n">
        <v>60.42</v>
      </c>
      <c r="G1267" t="n">
        <v>13.38</v>
      </c>
      <c r="H1267" t="n">
        <v>0.18</v>
      </c>
      <c r="I1267" t="n">
        <v>271</v>
      </c>
      <c r="J1267" t="n">
        <v>266.6</v>
      </c>
      <c r="K1267" t="n">
        <v>59.89</v>
      </c>
      <c r="L1267" t="n">
        <v>2.75</v>
      </c>
      <c r="M1267" t="n">
        <v>269</v>
      </c>
      <c r="N1267" t="n">
        <v>68.97</v>
      </c>
      <c r="O1267" t="n">
        <v>33115.41</v>
      </c>
      <c r="P1267" t="n">
        <v>1031.28</v>
      </c>
      <c r="Q1267" t="n">
        <v>1368.28</v>
      </c>
      <c r="R1267" t="n">
        <v>361.62</v>
      </c>
      <c r="S1267" t="n">
        <v>104.26</v>
      </c>
      <c r="T1267" t="n">
        <v>126509.29</v>
      </c>
      <c r="U1267" t="n">
        <v>0.29</v>
      </c>
      <c r="V1267" t="n">
        <v>0.79</v>
      </c>
      <c r="W1267" t="n">
        <v>21.08</v>
      </c>
      <c r="X1267" t="n">
        <v>7.81</v>
      </c>
      <c r="Y1267" t="n">
        <v>1</v>
      </c>
      <c r="Z1267" t="n">
        <v>10</v>
      </c>
    </row>
    <row r="1268">
      <c r="A1268" t="n">
        <v>8</v>
      </c>
      <c r="B1268" t="n">
        <v>135</v>
      </c>
      <c r="C1268" t="inlineStr">
        <is>
          <t xml:space="preserve">CONCLUIDO	</t>
        </is>
      </c>
      <c r="D1268" t="n">
        <v>1.3348</v>
      </c>
      <c r="E1268" t="n">
        <v>74.92</v>
      </c>
      <c r="F1268" t="n">
        <v>59.68</v>
      </c>
      <c r="G1268" t="n">
        <v>14.61</v>
      </c>
      <c r="H1268" t="n">
        <v>0.2</v>
      </c>
      <c r="I1268" t="n">
        <v>245</v>
      </c>
      <c r="J1268" t="n">
        <v>267.08</v>
      </c>
      <c r="K1268" t="n">
        <v>59.89</v>
      </c>
      <c r="L1268" t="n">
        <v>3</v>
      </c>
      <c r="M1268" t="n">
        <v>243</v>
      </c>
      <c r="N1268" t="n">
        <v>69.19</v>
      </c>
      <c r="O1268" t="n">
        <v>33173.65</v>
      </c>
      <c r="P1268" t="n">
        <v>1018.27</v>
      </c>
      <c r="Q1268" t="n">
        <v>1368.22</v>
      </c>
      <c r="R1268" t="n">
        <v>336.97</v>
      </c>
      <c r="S1268" t="n">
        <v>104.26</v>
      </c>
      <c r="T1268" t="n">
        <v>114313.95</v>
      </c>
      <c r="U1268" t="n">
        <v>0.31</v>
      </c>
      <c r="V1268" t="n">
        <v>0.8</v>
      </c>
      <c r="W1268" t="n">
        <v>21.05</v>
      </c>
      <c r="X1268" t="n">
        <v>7.08</v>
      </c>
      <c r="Y1268" t="n">
        <v>1</v>
      </c>
      <c r="Z1268" t="n">
        <v>10</v>
      </c>
    </row>
    <row r="1269">
      <c r="A1269" t="n">
        <v>9</v>
      </c>
      <c r="B1269" t="n">
        <v>135</v>
      </c>
      <c r="C1269" t="inlineStr">
        <is>
          <t xml:space="preserve">CONCLUIDO	</t>
        </is>
      </c>
      <c r="D1269" t="n">
        <v>1.3657</v>
      </c>
      <c r="E1269" t="n">
        <v>73.22</v>
      </c>
      <c r="F1269" t="n">
        <v>59.05</v>
      </c>
      <c r="G1269" t="n">
        <v>15.82</v>
      </c>
      <c r="H1269" t="n">
        <v>0.22</v>
      </c>
      <c r="I1269" t="n">
        <v>224</v>
      </c>
      <c r="J1269" t="n">
        <v>267.55</v>
      </c>
      <c r="K1269" t="n">
        <v>59.89</v>
      </c>
      <c r="L1269" t="n">
        <v>3.25</v>
      </c>
      <c r="M1269" t="n">
        <v>222</v>
      </c>
      <c r="N1269" t="n">
        <v>69.41</v>
      </c>
      <c r="O1269" t="n">
        <v>33231.97</v>
      </c>
      <c r="P1269" t="n">
        <v>1007.27</v>
      </c>
      <c r="Q1269" t="n">
        <v>1368.15</v>
      </c>
      <c r="R1269" t="n">
        <v>316.48</v>
      </c>
      <c r="S1269" t="n">
        <v>104.26</v>
      </c>
      <c r="T1269" t="n">
        <v>104177.04</v>
      </c>
      <c r="U1269" t="n">
        <v>0.33</v>
      </c>
      <c r="V1269" t="n">
        <v>0.8100000000000001</v>
      </c>
      <c r="W1269" t="n">
        <v>21.01</v>
      </c>
      <c r="X1269" t="n">
        <v>6.45</v>
      </c>
      <c r="Y1269" t="n">
        <v>1</v>
      </c>
      <c r="Z1269" t="n">
        <v>10</v>
      </c>
    </row>
    <row r="1270">
      <c r="A1270" t="n">
        <v>10</v>
      </c>
      <c r="B1270" t="n">
        <v>135</v>
      </c>
      <c r="C1270" t="inlineStr">
        <is>
          <t xml:space="preserve">CONCLUIDO	</t>
        </is>
      </c>
      <c r="D1270" t="n">
        <v>1.3932</v>
      </c>
      <c r="E1270" t="n">
        <v>71.78</v>
      </c>
      <c r="F1270" t="n">
        <v>58.51</v>
      </c>
      <c r="G1270" t="n">
        <v>17.04</v>
      </c>
      <c r="H1270" t="n">
        <v>0.23</v>
      </c>
      <c r="I1270" t="n">
        <v>206</v>
      </c>
      <c r="J1270" t="n">
        <v>268.02</v>
      </c>
      <c r="K1270" t="n">
        <v>59.89</v>
      </c>
      <c r="L1270" t="n">
        <v>3.5</v>
      </c>
      <c r="M1270" t="n">
        <v>204</v>
      </c>
      <c r="N1270" t="n">
        <v>69.64</v>
      </c>
      <c r="O1270" t="n">
        <v>33290.38</v>
      </c>
      <c r="P1270" t="n">
        <v>997.8200000000001</v>
      </c>
      <c r="Q1270" t="n">
        <v>1368.15</v>
      </c>
      <c r="R1270" t="n">
        <v>299.1</v>
      </c>
      <c r="S1270" t="n">
        <v>104.26</v>
      </c>
      <c r="T1270" t="n">
        <v>95573.78999999999</v>
      </c>
      <c r="U1270" t="n">
        <v>0.35</v>
      </c>
      <c r="V1270" t="n">
        <v>0.82</v>
      </c>
      <c r="W1270" t="n">
        <v>20.99</v>
      </c>
      <c r="X1270" t="n">
        <v>5.92</v>
      </c>
      <c r="Y1270" t="n">
        <v>1</v>
      </c>
      <c r="Z1270" t="n">
        <v>10</v>
      </c>
    </row>
    <row r="1271">
      <c r="A1271" t="n">
        <v>11</v>
      </c>
      <c r="B1271" t="n">
        <v>135</v>
      </c>
      <c r="C1271" t="inlineStr">
        <is>
          <t xml:space="preserve">CONCLUIDO	</t>
        </is>
      </c>
      <c r="D1271" t="n">
        <v>1.416</v>
      </c>
      <c r="E1271" t="n">
        <v>70.62</v>
      </c>
      <c r="F1271" t="n">
        <v>58.11</v>
      </c>
      <c r="G1271" t="n">
        <v>18.26</v>
      </c>
      <c r="H1271" t="n">
        <v>0.25</v>
      </c>
      <c r="I1271" t="n">
        <v>191</v>
      </c>
      <c r="J1271" t="n">
        <v>268.5</v>
      </c>
      <c r="K1271" t="n">
        <v>59.89</v>
      </c>
      <c r="L1271" t="n">
        <v>3.75</v>
      </c>
      <c r="M1271" t="n">
        <v>189</v>
      </c>
      <c r="N1271" t="n">
        <v>69.86</v>
      </c>
      <c r="O1271" t="n">
        <v>33348.87</v>
      </c>
      <c r="P1271" t="n">
        <v>990.61</v>
      </c>
      <c r="Q1271" t="n">
        <v>1368.04</v>
      </c>
      <c r="R1271" t="n">
        <v>285.8</v>
      </c>
      <c r="S1271" t="n">
        <v>104.26</v>
      </c>
      <c r="T1271" t="n">
        <v>89001.03999999999</v>
      </c>
      <c r="U1271" t="n">
        <v>0.36</v>
      </c>
      <c r="V1271" t="n">
        <v>0.83</v>
      </c>
      <c r="W1271" t="n">
        <v>20.97</v>
      </c>
      <c r="X1271" t="n">
        <v>5.52</v>
      </c>
      <c r="Y1271" t="n">
        <v>1</v>
      </c>
      <c r="Z1271" t="n">
        <v>10</v>
      </c>
    </row>
    <row r="1272">
      <c r="A1272" t="n">
        <v>12</v>
      </c>
      <c r="B1272" t="n">
        <v>135</v>
      </c>
      <c r="C1272" t="inlineStr">
        <is>
          <t xml:space="preserve">CONCLUIDO	</t>
        </is>
      </c>
      <c r="D1272" t="n">
        <v>1.4379</v>
      </c>
      <c r="E1272" t="n">
        <v>69.54000000000001</v>
      </c>
      <c r="F1272" t="n">
        <v>57.69</v>
      </c>
      <c r="G1272" t="n">
        <v>19.45</v>
      </c>
      <c r="H1272" t="n">
        <v>0.26</v>
      </c>
      <c r="I1272" t="n">
        <v>178</v>
      </c>
      <c r="J1272" t="n">
        <v>268.97</v>
      </c>
      <c r="K1272" t="n">
        <v>59.89</v>
      </c>
      <c r="L1272" t="n">
        <v>4</v>
      </c>
      <c r="M1272" t="n">
        <v>176</v>
      </c>
      <c r="N1272" t="n">
        <v>70.09</v>
      </c>
      <c r="O1272" t="n">
        <v>33407.45</v>
      </c>
      <c r="P1272" t="n">
        <v>983.09</v>
      </c>
      <c r="Q1272" t="n">
        <v>1367.74</v>
      </c>
      <c r="R1272" t="n">
        <v>272.88</v>
      </c>
      <c r="S1272" t="n">
        <v>104.26</v>
      </c>
      <c r="T1272" t="n">
        <v>82608.03</v>
      </c>
      <c r="U1272" t="n">
        <v>0.38</v>
      </c>
      <c r="V1272" t="n">
        <v>0.83</v>
      </c>
      <c r="W1272" t="n">
        <v>20.93</v>
      </c>
      <c r="X1272" t="n">
        <v>5.1</v>
      </c>
      <c r="Y1272" t="n">
        <v>1</v>
      </c>
      <c r="Z1272" t="n">
        <v>10</v>
      </c>
    </row>
    <row r="1273">
      <c r="A1273" t="n">
        <v>13</v>
      </c>
      <c r="B1273" t="n">
        <v>135</v>
      </c>
      <c r="C1273" t="inlineStr">
        <is>
          <t xml:space="preserve">CONCLUIDO	</t>
        </is>
      </c>
      <c r="D1273" t="n">
        <v>1.4575</v>
      </c>
      <c r="E1273" t="n">
        <v>68.61</v>
      </c>
      <c r="F1273" t="n">
        <v>57.37</v>
      </c>
      <c r="G1273" t="n">
        <v>20.73</v>
      </c>
      <c r="H1273" t="n">
        <v>0.28</v>
      </c>
      <c r="I1273" t="n">
        <v>166</v>
      </c>
      <c r="J1273" t="n">
        <v>269.45</v>
      </c>
      <c r="K1273" t="n">
        <v>59.89</v>
      </c>
      <c r="L1273" t="n">
        <v>4.25</v>
      </c>
      <c r="M1273" t="n">
        <v>164</v>
      </c>
      <c r="N1273" t="n">
        <v>70.31</v>
      </c>
      <c r="O1273" t="n">
        <v>33466.11</v>
      </c>
      <c r="P1273" t="n">
        <v>977.0700000000001</v>
      </c>
      <c r="Q1273" t="n">
        <v>1367.89</v>
      </c>
      <c r="R1273" t="n">
        <v>261.94</v>
      </c>
      <c r="S1273" t="n">
        <v>104.26</v>
      </c>
      <c r="T1273" t="n">
        <v>77196.89999999999</v>
      </c>
      <c r="U1273" t="n">
        <v>0.4</v>
      </c>
      <c r="V1273" t="n">
        <v>0.84</v>
      </c>
      <c r="W1273" t="n">
        <v>20.92</v>
      </c>
      <c r="X1273" t="n">
        <v>4.77</v>
      </c>
      <c r="Y1273" t="n">
        <v>1</v>
      </c>
      <c r="Z1273" t="n">
        <v>10</v>
      </c>
    </row>
    <row r="1274">
      <c r="A1274" t="n">
        <v>14</v>
      </c>
      <c r="B1274" t="n">
        <v>135</v>
      </c>
      <c r="C1274" t="inlineStr">
        <is>
          <t xml:space="preserve">CONCLUIDO	</t>
        </is>
      </c>
      <c r="D1274" t="n">
        <v>1.4748</v>
      </c>
      <c r="E1274" t="n">
        <v>67.81</v>
      </c>
      <c r="F1274" t="n">
        <v>57.07</v>
      </c>
      <c r="G1274" t="n">
        <v>21.95</v>
      </c>
      <c r="H1274" t="n">
        <v>0.3</v>
      </c>
      <c r="I1274" t="n">
        <v>156</v>
      </c>
      <c r="J1274" t="n">
        <v>269.92</v>
      </c>
      <c r="K1274" t="n">
        <v>59.89</v>
      </c>
      <c r="L1274" t="n">
        <v>4.5</v>
      </c>
      <c r="M1274" t="n">
        <v>154</v>
      </c>
      <c r="N1274" t="n">
        <v>70.54000000000001</v>
      </c>
      <c r="O1274" t="n">
        <v>33524.86</v>
      </c>
      <c r="P1274" t="n">
        <v>971.6799999999999</v>
      </c>
      <c r="Q1274" t="n">
        <v>1368.07</v>
      </c>
      <c r="R1274" t="n">
        <v>251.95</v>
      </c>
      <c r="S1274" t="n">
        <v>104.26</v>
      </c>
      <c r="T1274" t="n">
        <v>72251.12</v>
      </c>
      <c r="U1274" t="n">
        <v>0.41</v>
      </c>
      <c r="V1274" t="n">
        <v>0.84</v>
      </c>
      <c r="W1274" t="n">
        <v>20.9</v>
      </c>
      <c r="X1274" t="n">
        <v>4.47</v>
      </c>
      <c r="Y1274" t="n">
        <v>1</v>
      </c>
      <c r="Z1274" t="n">
        <v>10</v>
      </c>
    </row>
    <row r="1275">
      <c r="A1275" t="n">
        <v>15</v>
      </c>
      <c r="B1275" t="n">
        <v>135</v>
      </c>
      <c r="C1275" t="inlineStr">
        <is>
          <t xml:space="preserve">CONCLUIDO	</t>
        </is>
      </c>
      <c r="D1275" t="n">
        <v>1.4902</v>
      </c>
      <c r="E1275" t="n">
        <v>67.09999999999999</v>
      </c>
      <c r="F1275" t="n">
        <v>56.82</v>
      </c>
      <c r="G1275" t="n">
        <v>23.19</v>
      </c>
      <c r="H1275" t="n">
        <v>0.31</v>
      </c>
      <c r="I1275" t="n">
        <v>147</v>
      </c>
      <c r="J1275" t="n">
        <v>270.4</v>
      </c>
      <c r="K1275" t="n">
        <v>59.89</v>
      </c>
      <c r="L1275" t="n">
        <v>4.75</v>
      </c>
      <c r="M1275" t="n">
        <v>145</v>
      </c>
      <c r="N1275" t="n">
        <v>70.76000000000001</v>
      </c>
      <c r="O1275" t="n">
        <v>33583.7</v>
      </c>
      <c r="P1275" t="n">
        <v>967.05</v>
      </c>
      <c r="Q1275" t="n">
        <v>1367.83</v>
      </c>
      <c r="R1275" t="n">
        <v>243.86</v>
      </c>
      <c r="S1275" t="n">
        <v>104.26</v>
      </c>
      <c r="T1275" t="n">
        <v>68250.24000000001</v>
      </c>
      <c r="U1275" t="n">
        <v>0.43</v>
      </c>
      <c r="V1275" t="n">
        <v>0.84</v>
      </c>
      <c r="W1275" t="n">
        <v>20.9</v>
      </c>
      <c r="X1275" t="n">
        <v>4.23</v>
      </c>
      <c r="Y1275" t="n">
        <v>1</v>
      </c>
      <c r="Z1275" t="n">
        <v>10</v>
      </c>
    </row>
    <row r="1276">
      <c r="A1276" t="n">
        <v>16</v>
      </c>
      <c r="B1276" t="n">
        <v>135</v>
      </c>
      <c r="C1276" t="inlineStr">
        <is>
          <t xml:space="preserve">CONCLUIDO	</t>
        </is>
      </c>
      <c r="D1276" t="n">
        <v>1.505</v>
      </c>
      <c r="E1276" t="n">
        <v>66.44</v>
      </c>
      <c r="F1276" t="n">
        <v>56.56</v>
      </c>
      <c r="G1276" t="n">
        <v>24.42</v>
      </c>
      <c r="H1276" t="n">
        <v>0.33</v>
      </c>
      <c r="I1276" t="n">
        <v>139</v>
      </c>
      <c r="J1276" t="n">
        <v>270.88</v>
      </c>
      <c r="K1276" t="n">
        <v>59.89</v>
      </c>
      <c r="L1276" t="n">
        <v>5</v>
      </c>
      <c r="M1276" t="n">
        <v>137</v>
      </c>
      <c r="N1276" t="n">
        <v>70.98999999999999</v>
      </c>
      <c r="O1276" t="n">
        <v>33642.62</v>
      </c>
      <c r="P1276" t="n">
        <v>962.33</v>
      </c>
      <c r="Q1276" t="n">
        <v>1367.79</v>
      </c>
      <c r="R1276" t="n">
        <v>235.27</v>
      </c>
      <c r="S1276" t="n">
        <v>104.26</v>
      </c>
      <c r="T1276" t="n">
        <v>63998.65</v>
      </c>
      <c r="U1276" t="n">
        <v>0.44</v>
      </c>
      <c r="V1276" t="n">
        <v>0.85</v>
      </c>
      <c r="W1276" t="n">
        <v>20.89</v>
      </c>
      <c r="X1276" t="n">
        <v>3.98</v>
      </c>
      <c r="Y1276" t="n">
        <v>1</v>
      </c>
      <c r="Z1276" t="n">
        <v>10</v>
      </c>
    </row>
    <row r="1277">
      <c r="A1277" t="n">
        <v>17</v>
      </c>
      <c r="B1277" t="n">
        <v>135</v>
      </c>
      <c r="C1277" t="inlineStr">
        <is>
          <t xml:space="preserve">CONCLUIDO	</t>
        </is>
      </c>
      <c r="D1277" t="n">
        <v>1.518</v>
      </c>
      <c r="E1277" t="n">
        <v>65.88</v>
      </c>
      <c r="F1277" t="n">
        <v>56.35</v>
      </c>
      <c r="G1277" t="n">
        <v>25.61</v>
      </c>
      <c r="H1277" t="n">
        <v>0.34</v>
      </c>
      <c r="I1277" t="n">
        <v>132</v>
      </c>
      <c r="J1277" t="n">
        <v>271.36</v>
      </c>
      <c r="K1277" t="n">
        <v>59.89</v>
      </c>
      <c r="L1277" t="n">
        <v>5.25</v>
      </c>
      <c r="M1277" t="n">
        <v>130</v>
      </c>
      <c r="N1277" t="n">
        <v>71.22</v>
      </c>
      <c r="O1277" t="n">
        <v>33701.64</v>
      </c>
      <c r="P1277" t="n">
        <v>958.34</v>
      </c>
      <c r="Q1277" t="n">
        <v>1367.67</v>
      </c>
      <c r="R1277" t="n">
        <v>229.08</v>
      </c>
      <c r="S1277" t="n">
        <v>104.26</v>
      </c>
      <c r="T1277" t="n">
        <v>60934.71</v>
      </c>
      <c r="U1277" t="n">
        <v>0.46</v>
      </c>
      <c r="V1277" t="n">
        <v>0.85</v>
      </c>
      <c r="W1277" t="n">
        <v>20.86</v>
      </c>
      <c r="X1277" t="n">
        <v>3.76</v>
      </c>
      <c r="Y1277" t="n">
        <v>1</v>
      </c>
      <c r="Z1277" t="n">
        <v>10</v>
      </c>
    </row>
    <row r="1278">
      <c r="A1278" t="n">
        <v>18</v>
      </c>
      <c r="B1278" t="n">
        <v>135</v>
      </c>
      <c r="C1278" t="inlineStr">
        <is>
          <t xml:space="preserve">CONCLUIDO	</t>
        </is>
      </c>
      <c r="D1278" t="n">
        <v>1.5287</v>
      </c>
      <c r="E1278" t="n">
        <v>65.42</v>
      </c>
      <c r="F1278" t="n">
        <v>56.19</v>
      </c>
      <c r="G1278" t="n">
        <v>26.76</v>
      </c>
      <c r="H1278" t="n">
        <v>0.36</v>
      </c>
      <c r="I1278" t="n">
        <v>126</v>
      </c>
      <c r="J1278" t="n">
        <v>271.84</v>
      </c>
      <c r="K1278" t="n">
        <v>59.89</v>
      </c>
      <c r="L1278" t="n">
        <v>5.5</v>
      </c>
      <c r="M1278" t="n">
        <v>124</v>
      </c>
      <c r="N1278" t="n">
        <v>71.45</v>
      </c>
      <c r="O1278" t="n">
        <v>33760.74</v>
      </c>
      <c r="P1278" t="n">
        <v>955.3200000000001</v>
      </c>
      <c r="Q1278" t="n">
        <v>1367.6</v>
      </c>
      <c r="R1278" t="n">
        <v>224.13</v>
      </c>
      <c r="S1278" t="n">
        <v>104.26</v>
      </c>
      <c r="T1278" t="n">
        <v>58493.2</v>
      </c>
      <c r="U1278" t="n">
        <v>0.47</v>
      </c>
      <c r="V1278" t="n">
        <v>0.85</v>
      </c>
      <c r="W1278" t="n">
        <v>20.85</v>
      </c>
      <c r="X1278" t="n">
        <v>3.61</v>
      </c>
      <c r="Y1278" t="n">
        <v>1</v>
      </c>
      <c r="Z1278" t="n">
        <v>10</v>
      </c>
    </row>
    <row r="1279">
      <c r="A1279" t="n">
        <v>19</v>
      </c>
      <c r="B1279" t="n">
        <v>135</v>
      </c>
      <c r="C1279" t="inlineStr">
        <is>
          <t xml:space="preserve">CONCLUIDO	</t>
        </is>
      </c>
      <c r="D1279" t="n">
        <v>1.5404</v>
      </c>
      <c r="E1279" t="n">
        <v>64.92</v>
      </c>
      <c r="F1279" t="n">
        <v>56</v>
      </c>
      <c r="G1279" t="n">
        <v>28</v>
      </c>
      <c r="H1279" t="n">
        <v>0.38</v>
      </c>
      <c r="I1279" t="n">
        <v>120</v>
      </c>
      <c r="J1279" t="n">
        <v>272.32</v>
      </c>
      <c r="K1279" t="n">
        <v>59.89</v>
      </c>
      <c r="L1279" t="n">
        <v>5.75</v>
      </c>
      <c r="M1279" t="n">
        <v>118</v>
      </c>
      <c r="N1279" t="n">
        <v>71.68000000000001</v>
      </c>
      <c r="O1279" t="n">
        <v>33820.05</v>
      </c>
      <c r="P1279" t="n">
        <v>951.8099999999999</v>
      </c>
      <c r="Q1279" t="n">
        <v>1367.85</v>
      </c>
      <c r="R1279" t="n">
        <v>217.83</v>
      </c>
      <c r="S1279" t="n">
        <v>104.26</v>
      </c>
      <c r="T1279" t="n">
        <v>55370.46</v>
      </c>
      <c r="U1279" t="n">
        <v>0.48</v>
      </c>
      <c r="V1279" t="n">
        <v>0.86</v>
      </c>
      <c r="W1279" t="n">
        <v>20.83</v>
      </c>
      <c r="X1279" t="n">
        <v>3.41</v>
      </c>
      <c r="Y1279" t="n">
        <v>1</v>
      </c>
      <c r="Z1279" t="n">
        <v>10</v>
      </c>
    </row>
    <row r="1280">
      <c r="A1280" t="n">
        <v>20</v>
      </c>
      <c r="B1280" t="n">
        <v>135</v>
      </c>
      <c r="C1280" t="inlineStr">
        <is>
          <t xml:space="preserve">CONCLUIDO	</t>
        </is>
      </c>
      <c r="D1280" t="n">
        <v>1.5496</v>
      </c>
      <c r="E1280" t="n">
        <v>64.53</v>
      </c>
      <c r="F1280" t="n">
        <v>55.87</v>
      </c>
      <c r="G1280" t="n">
        <v>29.15</v>
      </c>
      <c r="H1280" t="n">
        <v>0.39</v>
      </c>
      <c r="I1280" t="n">
        <v>115</v>
      </c>
      <c r="J1280" t="n">
        <v>272.8</v>
      </c>
      <c r="K1280" t="n">
        <v>59.89</v>
      </c>
      <c r="L1280" t="n">
        <v>6</v>
      </c>
      <c r="M1280" t="n">
        <v>113</v>
      </c>
      <c r="N1280" t="n">
        <v>71.91</v>
      </c>
      <c r="O1280" t="n">
        <v>33879.33</v>
      </c>
      <c r="P1280" t="n">
        <v>949.01</v>
      </c>
      <c r="Q1280" t="n">
        <v>1367.68</v>
      </c>
      <c r="R1280" t="n">
        <v>213.35</v>
      </c>
      <c r="S1280" t="n">
        <v>104.26</v>
      </c>
      <c r="T1280" t="n">
        <v>53156.08</v>
      </c>
      <c r="U1280" t="n">
        <v>0.49</v>
      </c>
      <c r="V1280" t="n">
        <v>0.86</v>
      </c>
      <c r="W1280" t="n">
        <v>20.83</v>
      </c>
      <c r="X1280" t="n">
        <v>3.28</v>
      </c>
      <c r="Y1280" t="n">
        <v>1</v>
      </c>
      <c r="Z1280" t="n">
        <v>10</v>
      </c>
    </row>
    <row r="1281">
      <c r="A1281" t="n">
        <v>21</v>
      </c>
      <c r="B1281" t="n">
        <v>135</v>
      </c>
      <c r="C1281" t="inlineStr">
        <is>
          <t xml:space="preserve">CONCLUIDO	</t>
        </is>
      </c>
      <c r="D1281" t="n">
        <v>1.5593</v>
      </c>
      <c r="E1281" t="n">
        <v>64.13</v>
      </c>
      <c r="F1281" t="n">
        <v>55.72</v>
      </c>
      <c r="G1281" t="n">
        <v>30.39</v>
      </c>
      <c r="H1281" t="n">
        <v>0.41</v>
      </c>
      <c r="I1281" t="n">
        <v>110</v>
      </c>
      <c r="J1281" t="n">
        <v>273.28</v>
      </c>
      <c r="K1281" t="n">
        <v>59.89</v>
      </c>
      <c r="L1281" t="n">
        <v>6.25</v>
      </c>
      <c r="M1281" t="n">
        <v>108</v>
      </c>
      <c r="N1281" t="n">
        <v>72.14</v>
      </c>
      <c r="O1281" t="n">
        <v>33938.7</v>
      </c>
      <c r="P1281" t="n">
        <v>946.2</v>
      </c>
      <c r="Q1281" t="n">
        <v>1367.78</v>
      </c>
      <c r="R1281" t="n">
        <v>208.57</v>
      </c>
      <c r="S1281" t="n">
        <v>104.26</v>
      </c>
      <c r="T1281" t="n">
        <v>50790.17</v>
      </c>
      <c r="U1281" t="n">
        <v>0.5</v>
      </c>
      <c r="V1281" t="n">
        <v>0.86</v>
      </c>
      <c r="W1281" t="n">
        <v>20.82</v>
      </c>
      <c r="X1281" t="n">
        <v>3.13</v>
      </c>
      <c r="Y1281" t="n">
        <v>1</v>
      </c>
      <c r="Z1281" t="n">
        <v>10</v>
      </c>
    </row>
    <row r="1282">
      <c r="A1282" t="n">
        <v>22</v>
      </c>
      <c r="B1282" t="n">
        <v>135</v>
      </c>
      <c r="C1282" t="inlineStr">
        <is>
          <t xml:space="preserve">CONCLUIDO	</t>
        </is>
      </c>
      <c r="D1282" t="n">
        <v>1.5696</v>
      </c>
      <c r="E1282" t="n">
        <v>63.71</v>
      </c>
      <c r="F1282" t="n">
        <v>55.55</v>
      </c>
      <c r="G1282" t="n">
        <v>31.74</v>
      </c>
      <c r="H1282" t="n">
        <v>0.42</v>
      </c>
      <c r="I1282" t="n">
        <v>105</v>
      </c>
      <c r="J1282" t="n">
        <v>273.76</v>
      </c>
      <c r="K1282" t="n">
        <v>59.89</v>
      </c>
      <c r="L1282" t="n">
        <v>6.5</v>
      </c>
      <c r="M1282" t="n">
        <v>103</v>
      </c>
      <c r="N1282" t="n">
        <v>72.37</v>
      </c>
      <c r="O1282" t="n">
        <v>33998.16</v>
      </c>
      <c r="P1282" t="n">
        <v>942.86</v>
      </c>
      <c r="Q1282" t="n">
        <v>1367.62</v>
      </c>
      <c r="R1282" t="n">
        <v>203.38</v>
      </c>
      <c r="S1282" t="n">
        <v>104.26</v>
      </c>
      <c r="T1282" t="n">
        <v>48222.99</v>
      </c>
      <c r="U1282" t="n">
        <v>0.51</v>
      </c>
      <c r="V1282" t="n">
        <v>0.86</v>
      </c>
      <c r="W1282" t="n">
        <v>20.8</v>
      </c>
      <c r="X1282" t="n">
        <v>2.96</v>
      </c>
      <c r="Y1282" t="n">
        <v>1</v>
      </c>
      <c r="Z1282" t="n">
        <v>10</v>
      </c>
    </row>
    <row r="1283">
      <c r="A1283" t="n">
        <v>23</v>
      </c>
      <c r="B1283" t="n">
        <v>135</v>
      </c>
      <c r="C1283" t="inlineStr">
        <is>
          <t xml:space="preserve">CONCLUIDO	</t>
        </is>
      </c>
      <c r="D1283" t="n">
        <v>1.5769</v>
      </c>
      <c r="E1283" t="n">
        <v>63.42</v>
      </c>
      <c r="F1283" t="n">
        <v>55.46</v>
      </c>
      <c r="G1283" t="n">
        <v>32.94</v>
      </c>
      <c r="H1283" t="n">
        <v>0.44</v>
      </c>
      <c r="I1283" t="n">
        <v>101</v>
      </c>
      <c r="J1283" t="n">
        <v>274.24</v>
      </c>
      <c r="K1283" t="n">
        <v>59.89</v>
      </c>
      <c r="L1283" t="n">
        <v>6.75</v>
      </c>
      <c r="M1283" t="n">
        <v>99</v>
      </c>
      <c r="N1283" t="n">
        <v>72.61</v>
      </c>
      <c r="O1283" t="n">
        <v>34057.71</v>
      </c>
      <c r="P1283" t="n">
        <v>940.95</v>
      </c>
      <c r="Q1283" t="n">
        <v>1367.63</v>
      </c>
      <c r="R1283" t="n">
        <v>200.09</v>
      </c>
      <c r="S1283" t="n">
        <v>104.26</v>
      </c>
      <c r="T1283" t="n">
        <v>46594.63</v>
      </c>
      <c r="U1283" t="n">
        <v>0.52</v>
      </c>
      <c r="V1283" t="n">
        <v>0.86</v>
      </c>
      <c r="W1283" t="n">
        <v>20.81</v>
      </c>
      <c r="X1283" t="n">
        <v>2.87</v>
      </c>
      <c r="Y1283" t="n">
        <v>1</v>
      </c>
      <c r="Z1283" t="n">
        <v>10</v>
      </c>
    </row>
    <row r="1284">
      <c r="A1284" t="n">
        <v>24</v>
      </c>
      <c r="B1284" t="n">
        <v>135</v>
      </c>
      <c r="C1284" t="inlineStr">
        <is>
          <t xml:space="preserve">CONCLUIDO	</t>
        </is>
      </c>
      <c r="D1284" t="n">
        <v>1.5826</v>
      </c>
      <c r="E1284" t="n">
        <v>63.19</v>
      </c>
      <c r="F1284" t="n">
        <v>55.38</v>
      </c>
      <c r="G1284" t="n">
        <v>33.91</v>
      </c>
      <c r="H1284" t="n">
        <v>0.45</v>
      </c>
      <c r="I1284" t="n">
        <v>98</v>
      </c>
      <c r="J1284" t="n">
        <v>274.73</v>
      </c>
      <c r="K1284" t="n">
        <v>59.89</v>
      </c>
      <c r="L1284" t="n">
        <v>7</v>
      </c>
      <c r="M1284" t="n">
        <v>96</v>
      </c>
      <c r="N1284" t="n">
        <v>72.84</v>
      </c>
      <c r="O1284" t="n">
        <v>34117.35</v>
      </c>
      <c r="P1284" t="n">
        <v>939.34</v>
      </c>
      <c r="Q1284" t="n">
        <v>1367.59</v>
      </c>
      <c r="R1284" t="n">
        <v>197.59</v>
      </c>
      <c r="S1284" t="n">
        <v>104.26</v>
      </c>
      <c r="T1284" t="n">
        <v>45361.01</v>
      </c>
      <c r="U1284" t="n">
        <v>0.53</v>
      </c>
      <c r="V1284" t="n">
        <v>0.87</v>
      </c>
      <c r="W1284" t="n">
        <v>20.8</v>
      </c>
      <c r="X1284" t="n">
        <v>2.8</v>
      </c>
      <c r="Y1284" t="n">
        <v>1</v>
      </c>
      <c r="Z1284" t="n">
        <v>10</v>
      </c>
    </row>
    <row r="1285">
      <c r="A1285" t="n">
        <v>25</v>
      </c>
      <c r="B1285" t="n">
        <v>135</v>
      </c>
      <c r="C1285" t="inlineStr">
        <is>
          <t xml:space="preserve">CONCLUIDO	</t>
        </is>
      </c>
      <c r="D1285" t="n">
        <v>1.5908</v>
      </c>
      <c r="E1285" t="n">
        <v>62.86</v>
      </c>
      <c r="F1285" t="n">
        <v>55.26</v>
      </c>
      <c r="G1285" t="n">
        <v>35.27</v>
      </c>
      <c r="H1285" t="n">
        <v>0.47</v>
      </c>
      <c r="I1285" t="n">
        <v>94</v>
      </c>
      <c r="J1285" t="n">
        <v>275.21</v>
      </c>
      <c r="K1285" t="n">
        <v>59.89</v>
      </c>
      <c r="L1285" t="n">
        <v>7.25</v>
      </c>
      <c r="M1285" t="n">
        <v>92</v>
      </c>
      <c r="N1285" t="n">
        <v>73.08</v>
      </c>
      <c r="O1285" t="n">
        <v>34177.09</v>
      </c>
      <c r="P1285" t="n">
        <v>936.9400000000001</v>
      </c>
      <c r="Q1285" t="n">
        <v>1367.61</v>
      </c>
      <c r="R1285" t="n">
        <v>193.78</v>
      </c>
      <c r="S1285" t="n">
        <v>104.26</v>
      </c>
      <c r="T1285" t="n">
        <v>43478.32</v>
      </c>
      <c r="U1285" t="n">
        <v>0.54</v>
      </c>
      <c r="V1285" t="n">
        <v>0.87</v>
      </c>
      <c r="W1285" t="n">
        <v>20.79</v>
      </c>
      <c r="X1285" t="n">
        <v>2.67</v>
      </c>
      <c r="Y1285" t="n">
        <v>1</v>
      </c>
      <c r="Z1285" t="n">
        <v>10</v>
      </c>
    </row>
    <row r="1286">
      <c r="A1286" t="n">
        <v>26</v>
      </c>
      <c r="B1286" t="n">
        <v>135</v>
      </c>
      <c r="C1286" t="inlineStr">
        <is>
          <t xml:space="preserve">CONCLUIDO	</t>
        </is>
      </c>
      <c r="D1286" t="n">
        <v>1.5968</v>
      </c>
      <c r="E1286" t="n">
        <v>62.63</v>
      </c>
      <c r="F1286" t="n">
        <v>55.17</v>
      </c>
      <c r="G1286" t="n">
        <v>36.38</v>
      </c>
      <c r="H1286" t="n">
        <v>0.48</v>
      </c>
      <c r="I1286" t="n">
        <v>91</v>
      </c>
      <c r="J1286" t="n">
        <v>275.7</v>
      </c>
      <c r="K1286" t="n">
        <v>59.89</v>
      </c>
      <c r="L1286" t="n">
        <v>7.5</v>
      </c>
      <c r="M1286" t="n">
        <v>89</v>
      </c>
      <c r="N1286" t="n">
        <v>73.31</v>
      </c>
      <c r="O1286" t="n">
        <v>34236.91</v>
      </c>
      <c r="P1286" t="n">
        <v>935.16</v>
      </c>
      <c r="Q1286" t="n">
        <v>1367.45</v>
      </c>
      <c r="R1286" t="n">
        <v>190.84</v>
      </c>
      <c r="S1286" t="n">
        <v>104.26</v>
      </c>
      <c r="T1286" t="n">
        <v>42023.67</v>
      </c>
      <c r="U1286" t="n">
        <v>0.55</v>
      </c>
      <c r="V1286" t="n">
        <v>0.87</v>
      </c>
      <c r="W1286" t="n">
        <v>20.79</v>
      </c>
      <c r="X1286" t="n">
        <v>2.59</v>
      </c>
      <c r="Y1286" t="n">
        <v>1</v>
      </c>
      <c r="Z1286" t="n">
        <v>10</v>
      </c>
    </row>
    <row r="1287">
      <c r="A1287" t="n">
        <v>27</v>
      </c>
      <c r="B1287" t="n">
        <v>135</v>
      </c>
      <c r="C1287" t="inlineStr">
        <is>
          <t xml:space="preserve">CONCLUIDO	</t>
        </is>
      </c>
      <c r="D1287" t="n">
        <v>1.6032</v>
      </c>
      <c r="E1287" t="n">
        <v>62.38</v>
      </c>
      <c r="F1287" t="n">
        <v>55.07</v>
      </c>
      <c r="G1287" t="n">
        <v>37.55</v>
      </c>
      <c r="H1287" t="n">
        <v>0.5</v>
      </c>
      <c r="I1287" t="n">
        <v>88</v>
      </c>
      <c r="J1287" t="n">
        <v>276.18</v>
      </c>
      <c r="K1287" t="n">
        <v>59.89</v>
      </c>
      <c r="L1287" t="n">
        <v>7.75</v>
      </c>
      <c r="M1287" t="n">
        <v>86</v>
      </c>
      <c r="N1287" t="n">
        <v>73.55</v>
      </c>
      <c r="O1287" t="n">
        <v>34296.82</v>
      </c>
      <c r="P1287" t="n">
        <v>933.02</v>
      </c>
      <c r="Q1287" t="n">
        <v>1367.62</v>
      </c>
      <c r="R1287" t="n">
        <v>187.63</v>
      </c>
      <c r="S1287" t="n">
        <v>104.26</v>
      </c>
      <c r="T1287" t="n">
        <v>40433.13</v>
      </c>
      <c r="U1287" t="n">
        <v>0.5600000000000001</v>
      </c>
      <c r="V1287" t="n">
        <v>0.87</v>
      </c>
      <c r="W1287" t="n">
        <v>20.79</v>
      </c>
      <c r="X1287" t="n">
        <v>2.49</v>
      </c>
      <c r="Y1287" t="n">
        <v>1</v>
      </c>
      <c r="Z1287" t="n">
        <v>10</v>
      </c>
    </row>
    <row r="1288">
      <c r="A1288" t="n">
        <v>28</v>
      </c>
      <c r="B1288" t="n">
        <v>135</v>
      </c>
      <c r="C1288" t="inlineStr">
        <is>
          <t xml:space="preserve">CONCLUIDO	</t>
        </is>
      </c>
      <c r="D1288" t="n">
        <v>1.6096</v>
      </c>
      <c r="E1288" t="n">
        <v>62.13</v>
      </c>
      <c r="F1288" t="n">
        <v>54.98</v>
      </c>
      <c r="G1288" t="n">
        <v>38.81</v>
      </c>
      <c r="H1288" t="n">
        <v>0.51</v>
      </c>
      <c r="I1288" t="n">
        <v>85</v>
      </c>
      <c r="J1288" t="n">
        <v>276.67</v>
      </c>
      <c r="K1288" t="n">
        <v>59.89</v>
      </c>
      <c r="L1288" t="n">
        <v>8</v>
      </c>
      <c r="M1288" t="n">
        <v>83</v>
      </c>
      <c r="N1288" t="n">
        <v>73.78</v>
      </c>
      <c r="O1288" t="n">
        <v>34356.83</v>
      </c>
      <c r="P1288" t="n">
        <v>930.76</v>
      </c>
      <c r="Q1288" t="n">
        <v>1367.57</v>
      </c>
      <c r="R1288" t="n">
        <v>184.41</v>
      </c>
      <c r="S1288" t="n">
        <v>104.26</v>
      </c>
      <c r="T1288" t="n">
        <v>38834.78</v>
      </c>
      <c r="U1288" t="n">
        <v>0.57</v>
      </c>
      <c r="V1288" t="n">
        <v>0.87</v>
      </c>
      <c r="W1288" t="n">
        <v>20.78</v>
      </c>
      <c r="X1288" t="n">
        <v>2.39</v>
      </c>
      <c r="Y1288" t="n">
        <v>1</v>
      </c>
      <c r="Z1288" t="n">
        <v>10</v>
      </c>
    </row>
    <row r="1289">
      <c r="A1289" t="n">
        <v>29</v>
      </c>
      <c r="B1289" t="n">
        <v>135</v>
      </c>
      <c r="C1289" t="inlineStr">
        <is>
          <t xml:space="preserve">CONCLUIDO	</t>
        </is>
      </c>
      <c r="D1289" t="n">
        <v>1.6146</v>
      </c>
      <c r="E1289" t="n">
        <v>61.94</v>
      </c>
      <c r="F1289" t="n">
        <v>54.94</v>
      </c>
      <c r="G1289" t="n">
        <v>40.2</v>
      </c>
      <c r="H1289" t="n">
        <v>0.53</v>
      </c>
      <c r="I1289" t="n">
        <v>82</v>
      </c>
      <c r="J1289" t="n">
        <v>277.16</v>
      </c>
      <c r="K1289" t="n">
        <v>59.89</v>
      </c>
      <c r="L1289" t="n">
        <v>8.25</v>
      </c>
      <c r="M1289" t="n">
        <v>80</v>
      </c>
      <c r="N1289" t="n">
        <v>74.02</v>
      </c>
      <c r="O1289" t="n">
        <v>34416.93</v>
      </c>
      <c r="P1289" t="n">
        <v>929.91</v>
      </c>
      <c r="Q1289" t="n">
        <v>1367.47</v>
      </c>
      <c r="R1289" t="n">
        <v>183.35</v>
      </c>
      <c r="S1289" t="n">
        <v>104.26</v>
      </c>
      <c r="T1289" t="n">
        <v>38320.94</v>
      </c>
      <c r="U1289" t="n">
        <v>0.57</v>
      </c>
      <c r="V1289" t="n">
        <v>0.87</v>
      </c>
      <c r="W1289" t="n">
        <v>20.77</v>
      </c>
      <c r="X1289" t="n">
        <v>2.35</v>
      </c>
      <c r="Y1289" t="n">
        <v>1</v>
      </c>
      <c r="Z1289" t="n">
        <v>10</v>
      </c>
    </row>
    <row r="1290">
      <c r="A1290" t="n">
        <v>30</v>
      </c>
      <c r="B1290" t="n">
        <v>135</v>
      </c>
      <c r="C1290" t="inlineStr">
        <is>
          <t xml:space="preserve">CONCLUIDO	</t>
        </is>
      </c>
      <c r="D1290" t="n">
        <v>1.6196</v>
      </c>
      <c r="E1290" t="n">
        <v>61.74</v>
      </c>
      <c r="F1290" t="n">
        <v>54.84</v>
      </c>
      <c r="G1290" t="n">
        <v>41.13</v>
      </c>
      <c r="H1290" t="n">
        <v>0.55</v>
      </c>
      <c r="I1290" t="n">
        <v>80</v>
      </c>
      <c r="J1290" t="n">
        <v>277.65</v>
      </c>
      <c r="K1290" t="n">
        <v>59.89</v>
      </c>
      <c r="L1290" t="n">
        <v>8.5</v>
      </c>
      <c r="M1290" t="n">
        <v>78</v>
      </c>
      <c r="N1290" t="n">
        <v>74.26000000000001</v>
      </c>
      <c r="O1290" t="n">
        <v>34477.13</v>
      </c>
      <c r="P1290" t="n">
        <v>927.98</v>
      </c>
      <c r="Q1290" t="n">
        <v>1367.5</v>
      </c>
      <c r="R1290" t="n">
        <v>179.85</v>
      </c>
      <c r="S1290" t="n">
        <v>104.26</v>
      </c>
      <c r="T1290" t="n">
        <v>36579.4</v>
      </c>
      <c r="U1290" t="n">
        <v>0.58</v>
      </c>
      <c r="V1290" t="n">
        <v>0.87</v>
      </c>
      <c r="W1290" t="n">
        <v>20.78</v>
      </c>
      <c r="X1290" t="n">
        <v>2.26</v>
      </c>
      <c r="Y1290" t="n">
        <v>1</v>
      </c>
      <c r="Z1290" t="n">
        <v>10</v>
      </c>
    </row>
    <row r="1291">
      <c r="A1291" t="n">
        <v>31</v>
      </c>
      <c r="B1291" t="n">
        <v>135</v>
      </c>
      <c r="C1291" t="inlineStr">
        <is>
          <t xml:space="preserve">CONCLUIDO	</t>
        </is>
      </c>
      <c r="D1291" t="n">
        <v>1.6259</v>
      </c>
      <c r="E1291" t="n">
        <v>61.5</v>
      </c>
      <c r="F1291" t="n">
        <v>54.76</v>
      </c>
      <c r="G1291" t="n">
        <v>42.67</v>
      </c>
      <c r="H1291" t="n">
        <v>0.5600000000000001</v>
      </c>
      <c r="I1291" t="n">
        <v>77</v>
      </c>
      <c r="J1291" t="n">
        <v>278.13</v>
      </c>
      <c r="K1291" t="n">
        <v>59.89</v>
      </c>
      <c r="L1291" t="n">
        <v>8.75</v>
      </c>
      <c r="M1291" t="n">
        <v>75</v>
      </c>
      <c r="N1291" t="n">
        <v>74.5</v>
      </c>
      <c r="O1291" t="n">
        <v>34537.41</v>
      </c>
      <c r="P1291" t="n">
        <v>926.21</v>
      </c>
      <c r="Q1291" t="n">
        <v>1367.36</v>
      </c>
      <c r="R1291" t="n">
        <v>177.2</v>
      </c>
      <c r="S1291" t="n">
        <v>104.26</v>
      </c>
      <c r="T1291" t="n">
        <v>35272.02</v>
      </c>
      <c r="U1291" t="n">
        <v>0.59</v>
      </c>
      <c r="V1291" t="n">
        <v>0.88</v>
      </c>
      <c r="W1291" t="n">
        <v>20.77</v>
      </c>
      <c r="X1291" t="n">
        <v>2.18</v>
      </c>
      <c r="Y1291" t="n">
        <v>1</v>
      </c>
      <c r="Z1291" t="n">
        <v>10</v>
      </c>
    </row>
    <row r="1292">
      <c r="A1292" t="n">
        <v>32</v>
      </c>
      <c r="B1292" t="n">
        <v>135</v>
      </c>
      <c r="C1292" t="inlineStr">
        <is>
          <t xml:space="preserve">CONCLUIDO	</t>
        </is>
      </c>
      <c r="D1292" t="n">
        <v>1.63</v>
      </c>
      <c r="E1292" t="n">
        <v>61.35</v>
      </c>
      <c r="F1292" t="n">
        <v>54.71</v>
      </c>
      <c r="G1292" t="n">
        <v>43.77</v>
      </c>
      <c r="H1292" t="n">
        <v>0.58</v>
      </c>
      <c r="I1292" t="n">
        <v>75</v>
      </c>
      <c r="J1292" t="n">
        <v>278.62</v>
      </c>
      <c r="K1292" t="n">
        <v>59.89</v>
      </c>
      <c r="L1292" t="n">
        <v>9</v>
      </c>
      <c r="M1292" t="n">
        <v>73</v>
      </c>
      <c r="N1292" t="n">
        <v>74.73999999999999</v>
      </c>
      <c r="O1292" t="n">
        <v>34597.8</v>
      </c>
      <c r="P1292" t="n">
        <v>924.76</v>
      </c>
      <c r="Q1292" t="n">
        <v>1367.36</v>
      </c>
      <c r="R1292" t="n">
        <v>175.58</v>
      </c>
      <c r="S1292" t="n">
        <v>104.26</v>
      </c>
      <c r="T1292" t="n">
        <v>34472.89</v>
      </c>
      <c r="U1292" t="n">
        <v>0.59</v>
      </c>
      <c r="V1292" t="n">
        <v>0.88</v>
      </c>
      <c r="W1292" t="n">
        <v>20.77</v>
      </c>
      <c r="X1292" t="n">
        <v>2.13</v>
      </c>
      <c r="Y1292" t="n">
        <v>1</v>
      </c>
      <c r="Z1292" t="n">
        <v>10</v>
      </c>
    </row>
    <row r="1293">
      <c r="A1293" t="n">
        <v>33</v>
      </c>
      <c r="B1293" t="n">
        <v>135</v>
      </c>
      <c r="C1293" t="inlineStr">
        <is>
          <t xml:space="preserve">CONCLUIDO	</t>
        </is>
      </c>
      <c r="D1293" t="n">
        <v>1.634</v>
      </c>
      <c r="E1293" t="n">
        <v>61.2</v>
      </c>
      <c r="F1293" t="n">
        <v>54.66</v>
      </c>
      <c r="G1293" t="n">
        <v>44.92</v>
      </c>
      <c r="H1293" t="n">
        <v>0.59</v>
      </c>
      <c r="I1293" t="n">
        <v>73</v>
      </c>
      <c r="J1293" t="n">
        <v>279.11</v>
      </c>
      <c r="K1293" t="n">
        <v>59.89</v>
      </c>
      <c r="L1293" t="n">
        <v>9.25</v>
      </c>
      <c r="M1293" t="n">
        <v>71</v>
      </c>
      <c r="N1293" t="n">
        <v>74.98</v>
      </c>
      <c r="O1293" t="n">
        <v>34658.27</v>
      </c>
      <c r="P1293" t="n">
        <v>924</v>
      </c>
      <c r="Q1293" t="n">
        <v>1367.56</v>
      </c>
      <c r="R1293" t="n">
        <v>174.05</v>
      </c>
      <c r="S1293" t="n">
        <v>104.26</v>
      </c>
      <c r="T1293" t="n">
        <v>33717.67</v>
      </c>
      <c r="U1293" t="n">
        <v>0.6</v>
      </c>
      <c r="V1293" t="n">
        <v>0.88</v>
      </c>
      <c r="W1293" t="n">
        <v>20.76</v>
      </c>
      <c r="X1293" t="n">
        <v>2.07</v>
      </c>
      <c r="Y1293" t="n">
        <v>1</v>
      </c>
      <c r="Z1293" t="n">
        <v>10</v>
      </c>
    </row>
    <row r="1294">
      <c r="A1294" t="n">
        <v>34</v>
      </c>
      <c r="B1294" t="n">
        <v>135</v>
      </c>
      <c r="C1294" t="inlineStr">
        <is>
          <t xml:space="preserve">CONCLUIDO	</t>
        </is>
      </c>
      <c r="D1294" t="n">
        <v>1.6388</v>
      </c>
      <c r="E1294" t="n">
        <v>61.02</v>
      </c>
      <c r="F1294" t="n">
        <v>54.58</v>
      </c>
      <c r="G1294" t="n">
        <v>46.12</v>
      </c>
      <c r="H1294" t="n">
        <v>0.6</v>
      </c>
      <c r="I1294" t="n">
        <v>71</v>
      </c>
      <c r="J1294" t="n">
        <v>279.61</v>
      </c>
      <c r="K1294" t="n">
        <v>59.89</v>
      </c>
      <c r="L1294" t="n">
        <v>9.5</v>
      </c>
      <c r="M1294" t="n">
        <v>69</v>
      </c>
      <c r="N1294" t="n">
        <v>75.22</v>
      </c>
      <c r="O1294" t="n">
        <v>34718.84</v>
      </c>
      <c r="P1294" t="n">
        <v>921.9299999999999</v>
      </c>
      <c r="Q1294" t="n">
        <v>1367.34</v>
      </c>
      <c r="R1294" t="n">
        <v>171.52</v>
      </c>
      <c r="S1294" t="n">
        <v>104.26</v>
      </c>
      <c r="T1294" t="n">
        <v>32462.17</v>
      </c>
      <c r="U1294" t="n">
        <v>0.61</v>
      </c>
      <c r="V1294" t="n">
        <v>0.88</v>
      </c>
      <c r="W1294" t="n">
        <v>20.76</v>
      </c>
      <c r="X1294" t="n">
        <v>2</v>
      </c>
      <c r="Y1294" t="n">
        <v>1</v>
      </c>
      <c r="Z1294" t="n">
        <v>10</v>
      </c>
    </row>
    <row r="1295">
      <c r="A1295" t="n">
        <v>35</v>
      </c>
      <c r="B1295" t="n">
        <v>135</v>
      </c>
      <c r="C1295" t="inlineStr">
        <is>
          <t xml:space="preserve">CONCLUIDO	</t>
        </is>
      </c>
      <c r="D1295" t="n">
        <v>1.6427</v>
      </c>
      <c r="E1295" t="n">
        <v>60.88</v>
      </c>
      <c r="F1295" t="n">
        <v>54.53</v>
      </c>
      <c r="G1295" t="n">
        <v>47.42</v>
      </c>
      <c r="H1295" t="n">
        <v>0.62</v>
      </c>
      <c r="I1295" t="n">
        <v>69</v>
      </c>
      <c r="J1295" t="n">
        <v>280.1</v>
      </c>
      <c r="K1295" t="n">
        <v>59.89</v>
      </c>
      <c r="L1295" t="n">
        <v>9.75</v>
      </c>
      <c r="M1295" t="n">
        <v>67</v>
      </c>
      <c r="N1295" t="n">
        <v>75.45999999999999</v>
      </c>
      <c r="O1295" t="n">
        <v>34779.51</v>
      </c>
      <c r="P1295" t="n">
        <v>920.52</v>
      </c>
      <c r="Q1295" t="n">
        <v>1367.47</v>
      </c>
      <c r="R1295" t="n">
        <v>170.08</v>
      </c>
      <c r="S1295" t="n">
        <v>104.26</v>
      </c>
      <c r="T1295" t="n">
        <v>31750.54</v>
      </c>
      <c r="U1295" t="n">
        <v>0.61</v>
      </c>
      <c r="V1295" t="n">
        <v>0.88</v>
      </c>
      <c r="W1295" t="n">
        <v>20.76</v>
      </c>
      <c r="X1295" t="n">
        <v>1.95</v>
      </c>
      <c r="Y1295" t="n">
        <v>1</v>
      </c>
      <c r="Z1295" t="n">
        <v>10</v>
      </c>
    </row>
    <row r="1296">
      <c r="A1296" t="n">
        <v>36</v>
      </c>
      <c r="B1296" t="n">
        <v>135</v>
      </c>
      <c r="C1296" t="inlineStr">
        <is>
          <t xml:space="preserve">CONCLUIDO	</t>
        </is>
      </c>
      <c r="D1296" t="n">
        <v>1.6473</v>
      </c>
      <c r="E1296" t="n">
        <v>60.7</v>
      </c>
      <c r="F1296" t="n">
        <v>54.46</v>
      </c>
      <c r="G1296" t="n">
        <v>48.77</v>
      </c>
      <c r="H1296" t="n">
        <v>0.63</v>
      </c>
      <c r="I1296" t="n">
        <v>67</v>
      </c>
      <c r="J1296" t="n">
        <v>280.59</v>
      </c>
      <c r="K1296" t="n">
        <v>59.89</v>
      </c>
      <c r="L1296" t="n">
        <v>10</v>
      </c>
      <c r="M1296" t="n">
        <v>65</v>
      </c>
      <c r="N1296" t="n">
        <v>75.7</v>
      </c>
      <c r="O1296" t="n">
        <v>34840.27</v>
      </c>
      <c r="P1296" t="n">
        <v>919.53</v>
      </c>
      <c r="Q1296" t="n">
        <v>1367.43</v>
      </c>
      <c r="R1296" t="n">
        <v>167.66</v>
      </c>
      <c r="S1296" t="n">
        <v>104.26</v>
      </c>
      <c r="T1296" t="n">
        <v>30549.57</v>
      </c>
      <c r="U1296" t="n">
        <v>0.62</v>
      </c>
      <c r="V1296" t="n">
        <v>0.88</v>
      </c>
      <c r="W1296" t="n">
        <v>20.76</v>
      </c>
      <c r="X1296" t="n">
        <v>1.88</v>
      </c>
      <c r="Y1296" t="n">
        <v>1</v>
      </c>
      <c r="Z1296" t="n">
        <v>10</v>
      </c>
    </row>
    <row r="1297">
      <c r="A1297" t="n">
        <v>37</v>
      </c>
      <c r="B1297" t="n">
        <v>135</v>
      </c>
      <c r="C1297" t="inlineStr">
        <is>
          <t xml:space="preserve">CONCLUIDO	</t>
        </is>
      </c>
      <c r="D1297" t="n">
        <v>1.6488</v>
      </c>
      <c r="E1297" t="n">
        <v>60.65</v>
      </c>
      <c r="F1297" t="n">
        <v>54.46</v>
      </c>
      <c r="G1297" t="n">
        <v>49.51</v>
      </c>
      <c r="H1297" t="n">
        <v>0.65</v>
      </c>
      <c r="I1297" t="n">
        <v>66</v>
      </c>
      <c r="J1297" t="n">
        <v>281.08</v>
      </c>
      <c r="K1297" t="n">
        <v>59.89</v>
      </c>
      <c r="L1297" t="n">
        <v>10.25</v>
      </c>
      <c r="M1297" t="n">
        <v>64</v>
      </c>
      <c r="N1297" t="n">
        <v>75.95</v>
      </c>
      <c r="O1297" t="n">
        <v>34901.13</v>
      </c>
      <c r="P1297" t="n">
        <v>918.96</v>
      </c>
      <c r="Q1297" t="n">
        <v>1367.35</v>
      </c>
      <c r="R1297" t="n">
        <v>167.32</v>
      </c>
      <c r="S1297" t="n">
        <v>104.26</v>
      </c>
      <c r="T1297" t="n">
        <v>30386.55</v>
      </c>
      <c r="U1297" t="n">
        <v>0.62</v>
      </c>
      <c r="V1297" t="n">
        <v>0.88</v>
      </c>
      <c r="W1297" t="n">
        <v>20.76</v>
      </c>
      <c r="X1297" t="n">
        <v>1.88</v>
      </c>
      <c r="Y1297" t="n">
        <v>1</v>
      </c>
      <c r="Z1297" t="n">
        <v>10</v>
      </c>
    </row>
    <row r="1298">
      <c r="A1298" t="n">
        <v>38</v>
      </c>
      <c r="B1298" t="n">
        <v>135</v>
      </c>
      <c r="C1298" t="inlineStr">
        <is>
          <t xml:space="preserve">CONCLUIDO	</t>
        </is>
      </c>
      <c r="D1298" t="n">
        <v>1.654</v>
      </c>
      <c r="E1298" t="n">
        <v>60.46</v>
      </c>
      <c r="F1298" t="n">
        <v>54.37</v>
      </c>
      <c r="G1298" t="n">
        <v>50.97</v>
      </c>
      <c r="H1298" t="n">
        <v>0.66</v>
      </c>
      <c r="I1298" t="n">
        <v>64</v>
      </c>
      <c r="J1298" t="n">
        <v>281.58</v>
      </c>
      <c r="K1298" t="n">
        <v>59.89</v>
      </c>
      <c r="L1298" t="n">
        <v>10.5</v>
      </c>
      <c r="M1298" t="n">
        <v>62</v>
      </c>
      <c r="N1298" t="n">
        <v>76.19</v>
      </c>
      <c r="O1298" t="n">
        <v>34962.08</v>
      </c>
      <c r="P1298" t="n">
        <v>917</v>
      </c>
      <c r="Q1298" t="n">
        <v>1367.46</v>
      </c>
      <c r="R1298" t="n">
        <v>164.54</v>
      </c>
      <c r="S1298" t="n">
        <v>104.26</v>
      </c>
      <c r="T1298" t="n">
        <v>29006.4</v>
      </c>
      <c r="U1298" t="n">
        <v>0.63</v>
      </c>
      <c r="V1298" t="n">
        <v>0.88</v>
      </c>
      <c r="W1298" t="n">
        <v>20.75</v>
      </c>
      <c r="X1298" t="n">
        <v>1.79</v>
      </c>
      <c r="Y1298" t="n">
        <v>1</v>
      </c>
      <c r="Z1298" t="n">
        <v>10</v>
      </c>
    </row>
    <row r="1299">
      <c r="A1299" t="n">
        <v>39</v>
      </c>
      <c r="B1299" t="n">
        <v>135</v>
      </c>
      <c r="C1299" t="inlineStr">
        <is>
          <t xml:space="preserve">CONCLUIDO	</t>
        </is>
      </c>
      <c r="D1299" t="n">
        <v>1.6579</v>
      </c>
      <c r="E1299" t="n">
        <v>60.32</v>
      </c>
      <c r="F1299" t="n">
        <v>54.33</v>
      </c>
      <c r="G1299" t="n">
        <v>52.58</v>
      </c>
      <c r="H1299" t="n">
        <v>0.68</v>
      </c>
      <c r="I1299" t="n">
        <v>62</v>
      </c>
      <c r="J1299" t="n">
        <v>282.07</v>
      </c>
      <c r="K1299" t="n">
        <v>59.89</v>
      </c>
      <c r="L1299" t="n">
        <v>10.75</v>
      </c>
      <c r="M1299" t="n">
        <v>60</v>
      </c>
      <c r="N1299" t="n">
        <v>76.44</v>
      </c>
      <c r="O1299" t="n">
        <v>35023.13</v>
      </c>
      <c r="P1299" t="n">
        <v>915.9400000000001</v>
      </c>
      <c r="Q1299" t="n">
        <v>1367.28</v>
      </c>
      <c r="R1299" t="n">
        <v>163.46</v>
      </c>
      <c r="S1299" t="n">
        <v>104.26</v>
      </c>
      <c r="T1299" t="n">
        <v>28476.33</v>
      </c>
      <c r="U1299" t="n">
        <v>0.64</v>
      </c>
      <c r="V1299" t="n">
        <v>0.88</v>
      </c>
      <c r="W1299" t="n">
        <v>20.75</v>
      </c>
      <c r="X1299" t="n">
        <v>1.75</v>
      </c>
      <c r="Y1299" t="n">
        <v>1</v>
      </c>
      <c r="Z1299" t="n">
        <v>10</v>
      </c>
    </row>
    <row r="1300">
      <c r="A1300" t="n">
        <v>40</v>
      </c>
      <c r="B1300" t="n">
        <v>135</v>
      </c>
      <c r="C1300" t="inlineStr">
        <is>
          <t xml:space="preserve">CONCLUIDO	</t>
        </is>
      </c>
      <c r="D1300" t="n">
        <v>1.6609</v>
      </c>
      <c r="E1300" t="n">
        <v>60.21</v>
      </c>
      <c r="F1300" t="n">
        <v>54.27</v>
      </c>
      <c r="G1300" t="n">
        <v>53.38</v>
      </c>
      <c r="H1300" t="n">
        <v>0.6899999999999999</v>
      </c>
      <c r="I1300" t="n">
        <v>61</v>
      </c>
      <c r="J1300" t="n">
        <v>282.57</v>
      </c>
      <c r="K1300" t="n">
        <v>59.89</v>
      </c>
      <c r="L1300" t="n">
        <v>11</v>
      </c>
      <c r="M1300" t="n">
        <v>59</v>
      </c>
      <c r="N1300" t="n">
        <v>76.68000000000001</v>
      </c>
      <c r="O1300" t="n">
        <v>35084.28</v>
      </c>
      <c r="P1300" t="n">
        <v>914.63</v>
      </c>
      <c r="Q1300" t="n">
        <v>1367.4</v>
      </c>
      <c r="R1300" t="n">
        <v>161.58</v>
      </c>
      <c r="S1300" t="n">
        <v>104.26</v>
      </c>
      <c r="T1300" t="n">
        <v>27542.31</v>
      </c>
      <c r="U1300" t="n">
        <v>0.65</v>
      </c>
      <c r="V1300" t="n">
        <v>0.88</v>
      </c>
      <c r="W1300" t="n">
        <v>20.74</v>
      </c>
      <c r="X1300" t="n">
        <v>1.69</v>
      </c>
      <c r="Y1300" t="n">
        <v>1</v>
      </c>
      <c r="Z1300" t="n">
        <v>10</v>
      </c>
    </row>
    <row r="1301">
      <c r="A1301" t="n">
        <v>41</v>
      </c>
      <c r="B1301" t="n">
        <v>135</v>
      </c>
      <c r="C1301" t="inlineStr">
        <is>
          <t xml:space="preserve">CONCLUIDO	</t>
        </is>
      </c>
      <c r="D1301" t="n">
        <v>1.6624</v>
      </c>
      <c r="E1301" t="n">
        <v>60.15</v>
      </c>
      <c r="F1301" t="n">
        <v>54.27</v>
      </c>
      <c r="G1301" t="n">
        <v>54.27</v>
      </c>
      <c r="H1301" t="n">
        <v>0.71</v>
      </c>
      <c r="I1301" t="n">
        <v>60</v>
      </c>
      <c r="J1301" t="n">
        <v>283.06</v>
      </c>
      <c r="K1301" t="n">
        <v>59.89</v>
      </c>
      <c r="L1301" t="n">
        <v>11.25</v>
      </c>
      <c r="M1301" t="n">
        <v>58</v>
      </c>
      <c r="N1301" t="n">
        <v>76.93000000000001</v>
      </c>
      <c r="O1301" t="n">
        <v>35145.53</v>
      </c>
      <c r="P1301" t="n">
        <v>914.04</v>
      </c>
      <c r="Q1301" t="n">
        <v>1367.28</v>
      </c>
      <c r="R1301" t="n">
        <v>161.65</v>
      </c>
      <c r="S1301" t="n">
        <v>104.26</v>
      </c>
      <c r="T1301" t="n">
        <v>27579.22</v>
      </c>
      <c r="U1301" t="n">
        <v>0.65</v>
      </c>
      <c r="V1301" t="n">
        <v>0.88</v>
      </c>
      <c r="W1301" t="n">
        <v>20.73</v>
      </c>
      <c r="X1301" t="n">
        <v>1.69</v>
      </c>
      <c r="Y1301" t="n">
        <v>1</v>
      </c>
      <c r="Z1301" t="n">
        <v>10</v>
      </c>
    </row>
    <row r="1302">
      <c r="A1302" t="n">
        <v>42</v>
      </c>
      <c r="B1302" t="n">
        <v>135</v>
      </c>
      <c r="C1302" t="inlineStr">
        <is>
          <t xml:space="preserve">CONCLUIDO	</t>
        </is>
      </c>
      <c r="D1302" t="n">
        <v>1.6667</v>
      </c>
      <c r="E1302" t="n">
        <v>60</v>
      </c>
      <c r="F1302" t="n">
        <v>54.21</v>
      </c>
      <c r="G1302" t="n">
        <v>56.08</v>
      </c>
      <c r="H1302" t="n">
        <v>0.72</v>
      </c>
      <c r="I1302" t="n">
        <v>58</v>
      </c>
      <c r="J1302" t="n">
        <v>283.56</v>
      </c>
      <c r="K1302" t="n">
        <v>59.89</v>
      </c>
      <c r="L1302" t="n">
        <v>11.5</v>
      </c>
      <c r="M1302" t="n">
        <v>56</v>
      </c>
      <c r="N1302" t="n">
        <v>77.18000000000001</v>
      </c>
      <c r="O1302" t="n">
        <v>35206.88</v>
      </c>
      <c r="P1302" t="n">
        <v>913.3200000000001</v>
      </c>
      <c r="Q1302" t="n">
        <v>1367.48</v>
      </c>
      <c r="R1302" t="n">
        <v>159.34</v>
      </c>
      <c r="S1302" t="n">
        <v>104.26</v>
      </c>
      <c r="T1302" t="n">
        <v>26434.66</v>
      </c>
      <c r="U1302" t="n">
        <v>0.65</v>
      </c>
      <c r="V1302" t="n">
        <v>0.88</v>
      </c>
      <c r="W1302" t="n">
        <v>20.74</v>
      </c>
      <c r="X1302" t="n">
        <v>1.63</v>
      </c>
      <c r="Y1302" t="n">
        <v>1</v>
      </c>
      <c r="Z1302" t="n">
        <v>10</v>
      </c>
    </row>
    <row r="1303">
      <c r="A1303" t="n">
        <v>43</v>
      </c>
      <c r="B1303" t="n">
        <v>135</v>
      </c>
      <c r="C1303" t="inlineStr">
        <is>
          <t xml:space="preserve">CONCLUIDO	</t>
        </is>
      </c>
      <c r="D1303" t="n">
        <v>1.6688</v>
      </c>
      <c r="E1303" t="n">
        <v>59.92</v>
      </c>
      <c r="F1303" t="n">
        <v>54.19</v>
      </c>
      <c r="G1303" t="n">
        <v>57.04</v>
      </c>
      <c r="H1303" t="n">
        <v>0.74</v>
      </c>
      <c r="I1303" t="n">
        <v>57</v>
      </c>
      <c r="J1303" t="n">
        <v>284.06</v>
      </c>
      <c r="K1303" t="n">
        <v>59.89</v>
      </c>
      <c r="L1303" t="n">
        <v>11.75</v>
      </c>
      <c r="M1303" t="n">
        <v>55</v>
      </c>
      <c r="N1303" t="n">
        <v>77.42</v>
      </c>
      <c r="O1303" t="n">
        <v>35268.32</v>
      </c>
      <c r="P1303" t="n">
        <v>912.53</v>
      </c>
      <c r="Q1303" t="n">
        <v>1367.31</v>
      </c>
      <c r="R1303" t="n">
        <v>158.85</v>
      </c>
      <c r="S1303" t="n">
        <v>104.26</v>
      </c>
      <c r="T1303" t="n">
        <v>26194.55</v>
      </c>
      <c r="U1303" t="n">
        <v>0.66</v>
      </c>
      <c r="V1303" t="n">
        <v>0.88</v>
      </c>
      <c r="W1303" t="n">
        <v>20.74</v>
      </c>
      <c r="X1303" t="n">
        <v>1.61</v>
      </c>
      <c r="Y1303" t="n">
        <v>1</v>
      </c>
      <c r="Z1303" t="n">
        <v>10</v>
      </c>
    </row>
    <row r="1304">
      <c r="A1304" t="n">
        <v>44</v>
      </c>
      <c r="B1304" t="n">
        <v>135</v>
      </c>
      <c r="C1304" t="inlineStr">
        <is>
          <t xml:space="preserve">CONCLUIDO	</t>
        </is>
      </c>
      <c r="D1304" t="n">
        <v>1.6706</v>
      </c>
      <c r="E1304" t="n">
        <v>59.86</v>
      </c>
      <c r="F1304" t="n">
        <v>54.17</v>
      </c>
      <c r="G1304" t="n">
        <v>58.04</v>
      </c>
      <c r="H1304" t="n">
        <v>0.75</v>
      </c>
      <c r="I1304" t="n">
        <v>56</v>
      </c>
      <c r="J1304" t="n">
        <v>284.56</v>
      </c>
      <c r="K1304" t="n">
        <v>59.89</v>
      </c>
      <c r="L1304" t="n">
        <v>12</v>
      </c>
      <c r="M1304" t="n">
        <v>54</v>
      </c>
      <c r="N1304" t="n">
        <v>77.67</v>
      </c>
      <c r="O1304" t="n">
        <v>35329.87</v>
      </c>
      <c r="P1304" t="n">
        <v>911.83</v>
      </c>
      <c r="Q1304" t="n">
        <v>1367.38</v>
      </c>
      <c r="R1304" t="n">
        <v>158.36</v>
      </c>
      <c r="S1304" t="n">
        <v>104.26</v>
      </c>
      <c r="T1304" t="n">
        <v>25958.52</v>
      </c>
      <c r="U1304" t="n">
        <v>0.66</v>
      </c>
      <c r="V1304" t="n">
        <v>0.88</v>
      </c>
      <c r="W1304" t="n">
        <v>20.74</v>
      </c>
      <c r="X1304" t="n">
        <v>1.6</v>
      </c>
      <c r="Y1304" t="n">
        <v>1</v>
      </c>
      <c r="Z1304" t="n">
        <v>10</v>
      </c>
    </row>
    <row r="1305">
      <c r="A1305" t="n">
        <v>45</v>
      </c>
      <c r="B1305" t="n">
        <v>135</v>
      </c>
      <c r="C1305" t="inlineStr">
        <is>
          <t xml:space="preserve">CONCLUIDO	</t>
        </is>
      </c>
      <c r="D1305" t="n">
        <v>1.6734</v>
      </c>
      <c r="E1305" t="n">
        <v>59.76</v>
      </c>
      <c r="F1305" t="n">
        <v>54.13</v>
      </c>
      <c r="G1305" t="n">
        <v>59.05</v>
      </c>
      <c r="H1305" t="n">
        <v>0.77</v>
      </c>
      <c r="I1305" t="n">
        <v>55</v>
      </c>
      <c r="J1305" t="n">
        <v>285.06</v>
      </c>
      <c r="K1305" t="n">
        <v>59.89</v>
      </c>
      <c r="L1305" t="n">
        <v>12.25</v>
      </c>
      <c r="M1305" t="n">
        <v>53</v>
      </c>
      <c r="N1305" t="n">
        <v>77.92</v>
      </c>
      <c r="O1305" t="n">
        <v>35391.51</v>
      </c>
      <c r="P1305" t="n">
        <v>910.51</v>
      </c>
      <c r="Q1305" t="n">
        <v>1367.38</v>
      </c>
      <c r="R1305" t="n">
        <v>156.79</v>
      </c>
      <c r="S1305" t="n">
        <v>104.26</v>
      </c>
      <c r="T1305" t="n">
        <v>25175.62</v>
      </c>
      <c r="U1305" t="n">
        <v>0.66</v>
      </c>
      <c r="V1305" t="n">
        <v>0.89</v>
      </c>
      <c r="W1305" t="n">
        <v>20.74</v>
      </c>
      <c r="X1305" t="n">
        <v>1.55</v>
      </c>
      <c r="Y1305" t="n">
        <v>1</v>
      </c>
      <c r="Z1305" t="n">
        <v>10</v>
      </c>
    </row>
    <row r="1306">
      <c r="A1306" t="n">
        <v>46</v>
      </c>
      <c r="B1306" t="n">
        <v>135</v>
      </c>
      <c r="C1306" t="inlineStr">
        <is>
          <t xml:space="preserve">CONCLUIDO	</t>
        </is>
      </c>
      <c r="D1306" t="n">
        <v>1.6756</v>
      </c>
      <c r="E1306" t="n">
        <v>59.68</v>
      </c>
      <c r="F1306" t="n">
        <v>54.1</v>
      </c>
      <c r="G1306" t="n">
        <v>60.11</v>
      </c>
      <c r="H1306" t="n">
        <v>0.78</v>
      </c>
      <c r="I1306" t="n">
        <v>54</v>
      </c>
      <c r="J1306" t="n">
        <v>285.56</v>
      </c>
      <c r="K1306" t="n">
        <v>59.89</v>
      </c>
      <c r="L1306" t="n">
        <v>12.5</v>
      </c>
      <c r="M1306" t="n">
        <v>52</v>
      </c>
      <c r="N1306" t="n">
        <v>78.17</v>
      </c>
      <c r="O1306" t="n">
        <v>35453.26</v>
      </c>
      <c r="P1306" t="n">
        <v>909.29</v>
      </c>
      <c r="Q1306" t="n">
        <v>1367.45</v>
      </c>
      <c r="R1306" t="n">
        <v>155.93</v>
      </c>
      <c r="S1306" t="n">
        <v>104.26</v>
      </c>
      <c r="T1306" t="n">
        <v>24752.89</v>
      </c>
      <c r="U1306" t="n">
        <v>0.67</v>
      </c>
      <c r="V1306" t="n">
        <v>0.89</v>
      </c>
      <c r="W1306" t="n">
        <v>20.73</v>
      </c>
      <c r="X1306" t="n">
        <v>1.52</v>
      </c>
      <c r="Y1306" t="n">
        <v>1</v>
      </c>
      <c r="Z1306" t="n">
        <v>10</v>
      </c>
    </row>
    <row r="1307">
      <c r="A1307" t="n">
        <v>47</v>
      </c>
      <c r="B1307" t="n">
        <v>135</v>
      </c>
      <c r="C1307" t="inlineStr">
        <is>
          <t xml:space="preserve">CONCLUIDO	</t>
        </is>
      </c>
      <c r="D1307" t="n">
        <v>1.6805</v>
      </c>
      <c r="E1307" t="n">
        <v>59.51</v>
      </c>
      <c r="F1307" t="n">
        <v>54.02</v>
      </c>
      <c r="G1307" t="n">
        <v>62.34</v>
      </c>
      <c r="H1307" t="n">
        <v>0.79</v>
      </c>
      <c r="I1307" t="n">
        <v>52</v>
      </c>
      <c r="J1307" t="n">
        <v>286.06</v>
      </c>
      <c r="K1307" t="n">
        <v>59.89</v>
      </c>
      <c r="L1307" t="n">
        <v>12.75</v>
      </c>
      <c r="M1307" t="n">
        <v>50</v>
      </c>
      <c r="N1307" t="n">
        <v>78.42</v>
      </c>
      <c r="O1307" t="n">
        <v>35515.1</v>
      </c>
      <c r="P1307" t="n">
        <v>908.1799999999999</v>
      </c>
      <c r="Q1307" t="n">
        <v>1367.35</v>
      </c>
      <c r="R1307" t="n">
        <v>153.35</v>
      </c>
      <c r="S1307" t="n">
        <v>104.26</v>
      </c>
      <c r="T1307" t="n">
        <v>23470.25</v>
      </c>
      <c r="U1307" t="n">
        <v>0.68</v>
      </c>
      <c r="V1307" t="n">
        <v>0.89</v>
      </c>
      <c r="W1307" t="n">
        <v>20.73</v>
      </c>
      <c r="X1307" t="n">
        <v>1.45</v>
      </c>
      <c r="Y1307" t="n">
        <v>1</v>
      </c>
      <c r="Z1307" t="n">
        <v>10</v>
      </c>
    </row>
    <row r="1308">
      <c r="A1308" t="n">
        <v>48</v>
      </c>
      <c r="B1308" t="n">
        <v>135</v>
      </c>
      <c r="C1308" t="inlineStr">
        <is>
          <t xml:space="preserve">CONCLUIDO	</t>
        </is>
      </c>
      <c r="D1308" t="n">
        <v>1.6823</v>
      </c>
      <c r="E1308" t="n">
        <v>59.44</v>
      </c>
      <c r="F1308" t="n">
        <v>54.01</v>
      </c>
      <c r="G1308" t="n">
        <v>63.54</v>
      </c>
      <c r="H1308" t="n">
        <v>0.8100000000000001</v>
      </c>
      <c r="I1308" t="n">
        <v>51</v>
      </c>
      <c r="J1308" t="n">
        <v>286.56</v>
      </c>
      <c r="K1308" t="n">
        <v>59.89</v>
      </c>
      <c r="L1308" t="n">
        <v>13</v>
      </c>
      <c r="M1308" t="n">
        <v>49</v>
      </c>
      <c r="N1308" t="n">
        <v>78.68000000000001</v>
      </c>
      <c r="O1308" t="n">
        <v>35577.18</v>
      </c>
      <c r="P1308" t="n">
        <v>907.11</v>
      </c>
      <c r="Q1308" t="n">
        <v>1367.3</v>
      </c>
      <c r="R1308" t="n">
        <v>153.24</v>
      </c>
      <c r="S1308" t="n">
        <v>104.26</v>
      </c>
      <c r="T1308" t="n">
        <v>23422.77</v>
      </c>
      <c r="U1308" t="n">
        <v>0.68</v>
      </c>
      <c r="V1308" t="n">
        <v>0.89</v>
      </c>
      <c r="W1308" t="n">
        <v>20.72</v>
      </c>
      <c r="X1308" t="n">
        <v>1.43</v>
      </c>
      <c r="Y1308" t="n">
        <v>1</v>
      </c>
      <c r="Z1308" t="n">
        <v>10</v>
      </c>
    </row>
    <row r="1309">
      <c r="A1309" t="n">
        <v>49</v>
      </c>
      <c r="B1309" t="n">
        <v>135</v>
      </c>
      <c r="C1309" t="inlineStr">
        <is>
          <t xml:space="preserve">CONCLUIDO	</t>
        </is>
      </c>
      <c r="D1309" t="n">
        <v>1.6847</v>
      </c>
      <c r="E1309" t="n">
        <v>59.36</v>
      </c>
      <c r="F1309" t="n">
        <v>53.98</v>
      </c>
      <c r="G1309" t="n">
        <v>64.77</v>
      </c>
      <c r="H1309" t="n">
        <v>0.82</v>
      </c>
      <c r="I1309" t="n">
        <v>50</v>
      </c>
      <c r="J1309" t="n">
        <v>287.07</v>
      </c>
      <c r="K1309" t="n">
        <v>59.89</v>
      </c>
      <c r="L1309" t="n">
        <v>13.25</v>
      </c>
      <c r="M1309" t="n">
        <v>48</v>
      </c>
      <c r="N1309" t="n">
        <v>78.93000000000001</v>
      </c>
      <c r="O1309" t="n">
        <v>35639.23</v>
      </c>
      <c r="P1309" t="n">
        <v>906.5</v>
      </c>
      <c r="Q1309" t="n">
        <v>1367.48</v>
      </c>
      <c r="R1309" t="n">
        <v>151.82</v>
      </c>
      <c r="S1309" t="n">
        <v>104.26</v>
      </c>
      <c r="T1309" t="n">
        <v>22716.27</v>
      </c>
      <c r="U1309" t="n">
        <v>0.6899999999999999</v>
      </c>
      <c r="V1309" t="n">
        <v>0.89</v>
      </c>
      <c r="W1309" t="n">
        <v>20.73</v>
      </c>
      <c r="X1309" t="n">
        <v>1.4</v>
      </c>
      <c r="Y1309" t="n">
        <v>1</v>
      </c>
      <c r="Z1309" t="n">
        <v>10</v>
      </c>
    </row>
    <row r="1310">
      <c r="A1310" t="n">
        <v>50</v>
      </c>
      <c r="B1310" t="n">
        <v>135</v>
      </c>
      <c r="C1310" t="inlineStr">
        <is>
          <t xml:space="preserve">CONCLUIDO	</t>
        </is>
      </c>
      <c r="D1310" t="n">
        <v>1.6834</v>
      </c>
      <c r="E1310" t="n">
        <v>59.4</v>
      </c>
      <c r="F1310" t="n">
        <v>54.02</v>
      </c>
      <c r="G1310" t="n">
        <v>64.83</v>
      </c>
      <c r="H1310" t="n">
        <v>0.84</v>
      </c>
      <c r="I1310" t="n">
        <v>50</v>
      </c>
      <c r="J1310" t="n">
        <v>287.57</v>
      </c>
      <c r="K1310" t="n">
        <v>59.89</v>
      </c>
      <c r="L1310" t="n">
        <v>13.5</v>
      </c>
      <c r="M1310" t="n">
        <v>48</v>
      </c>
      <c r="N1310" t="n">
        <v>79.18000000000001</v>
      </c>
      <c r="O1310" t="n">
        <v>35701.38</v>
      </c>
      <c r="P1310" t="n">
        <v>907.03</v>
      </c>
      <c r="Q1310" t="n">
        <v>1367.48</v>
      </c>
      <c r="R1310" t="n">
        <v>153.22</v>
      </c>
      <c r="S1310" t="n">
        <v>104.26</v>
      </c>
      <c r="T1310" t="n">
        <v>23418.63</v>
      </c>
      <c r="U1310" t="n">
        <v>0.68</v>
      </c>
      <c r="V1310" t="n">
        <v>0.89</v>
      </c>
      <c r="W1310" t="n">
        <v>20.73</v>
      </c>
      <c r="X1310" t="n">
        <v>1.44</v>
      </c>
      <c r="Y1310" t="n">
        <v>1</v>
      </c>
      <c r="Z1310" t="n">
        <v>10</v>
      </c>
    </row>
    <row r="1311">
      <c r="A1311" t="n">
        <v>51</v>
      </c>
      <c r="B1311" t="n">
        <v>135</v>
      </c>
      <c r="C1311" t="inlineStr">
        <is>
          <t xml:space="preserve">CONCLUIDO	</t>
        </is>
      </c>
      <c r="D1311" t="n">
        <v>1.687</v>
      </c>
      <c r="E1311" t="n">
        <v>59.28</v>
      </c>
      <c r="F1311" t="n">
        <v>53.95</v>
      </c>
      <c r="G1311" t="n">
        <v>66.06</v>
      </c>
      <c r="H1311" t="n">
        <v>0.85</v>
      </c>
      <c r="I1311" t="n">
        <v>49</v>
      </c>
      <c r="J1311" t="n">
        <v>288.08</v>
      </c>
      <c r="K1311" t="n">
        <v>59.89</v>
      </c>
      <c r="L1311" t="n">
        <v>13.75</v>
      </c>
      <c r="M1311" t="n">
        <v>47</v>
      </c>
      <c r="N1311" t="n">
        <v>79.44</v>
      </c>
      <c r="O1311" t="n">
        <v>35763.64</v>
      </c>
      <c r="P1311" t="n">
        <v>905.4</v>
      </c>
      <c r="Q1311" t="n">
        <v>1367.35</v>
      </c>
      <c r="R1311" t="n">
        <v>150.99</v>
      </c>
      <c r="S1311" t="n">
        <v>104.26</v>
      </c>
      <c r="T1311" t="n">
        <v>22305.9</v>
      </c>
      <c r="U1311" t="n">
        <v>0.6899999999999999</v>
      </c>
      <c r="V1311" t="n">
        <v>0.89</v>
      </c>
      <c r="W1311" t="n">
        <v>20.72</v>
      </c>
      <c r="X1311" t="n">
        <v>1.37</v>
      </c>
      <c r="Y1311" t="n">
        <v>1</v>
      </c>
      <c r="Z1311" t="n">
        <v>10</v>
      </c>
    </row>
    <row r="1312">
      <c r="A1312" t="n">
        <v>52</v>
      </c>
      <c r="B1312" t="n">
        <v>135</v>
      </c>
      <c r="C1312" t="inlineStr">
        <is>
          <t xml:space="preserve">CONCLUIDO	</t>
        </is>
      </c>
      <c r="D1312" t="n">
        <v>1.6886</v>
      </c>
      <c r="E1312" t="n">
        <v>59.22</v>
      </c>
      <c r="F1312" t="n">
        <v>53.94</v>
      </c>
      <c r="G1312" t="n">
        <v>67.42</v>
      </c>
      <c r="H1312" t="n">
        <v>0.86</v>
      </c>
      <c r="I1312" t="n">
        <v>48</v>
      </c>
      <c r="J1312" t="n">
        <v>288.58</v>
      </c>
      <c r="K1312" t="n">
        <v>59.89</v>
      </c>
      <c r="L1312" t="n">
        <v>14</v>
      </c>
      <c r="M1312" t="n">
        <v>46</v>
      </c>
      <c r="N1312" t="n">
        <v>79.69</v>
      </c>
      <c r="O1312" t="n">
        <v>35826</v>
      </c>
      <c r="P1312" t="n">
        <v>904.92</v>
      </c>
      <c r="Q1312" t="n">
        <v>1367.28</v>
      </c>
      <c r="R1312" t="n">
        <v>150.8</v>
      </c>
      <c r="S1312" t="n">
        <v>104.26</v>
      </c>
      <c r="T1312" t="n">
        <v>22217.6</v>
      </c>
      <c r="U1312" t="n">
        <v>0.6899999999999999</v>
      </c>
      <c r="V1312" t="n">
        <v>0.89</v>
      </c>
      <c r="W1312" t="n">
        <v>20.72</v>
      </c>
      <c r="X1312" t="n">
        <v>1.36</v>
      </c>
      <c r="Y1312" t="n">
        <v>1</v>
      </c>
      <c r="Z1312" t="n">
        <v>10</v>
      </c>
    </row>
    <row r="1313">
      <c r="A1313" t="n">
        <v>53</v>
      </c>
      <c r="B1313" t="n">
        <v>135</v>
      </c>
      <c r="C1313" t="inlineStr">
        <is>
          <t xml:space="preserve">CONCLUIDO	</t>
        </is>
      </c>
      <c r="D1313" t="n">
        <v>1.6915</v>
      </c>
      <c r="E1313" t="n">
        <v>59.12</v>
      </c>
      <c r="F1313" t="n">
        <v>53.89</v>
      </c>
      <c r="G1313" t="n">
        <v>68.8</v>
      </c>
      <c r="H1313" t="n">
        <v>0.88</v>
      </c>
      <c r="I1313" t="n">
        <v>47</v>
      </c>
      <c r="J1313" t="n">
        <v>289.09</v>
      </c>
      <c r="K1313" t="n">
        <v>59.89</v>
      </c>
      <c r="L1313" t="n">
        <v>14.25</v>
      </c>
      <c r="M1313" t="n">
        <v>45</v>
      </c>
      <c r="N1313" t="n">
        <v>79.95</v>
      </c>
      <c r="O1313" t="n">
        <v>35888.47</v>
      </c>
      <c r="P1313" t="n">
        <v>903.78</v>
      </c>
      <c r="Q1313" t="n">
        <v>1367.23</v>
      </c>
      <c r="R1313" t="n">
        <v>148.91</v>
      </c>
      <c r="S1313" t="n">
        <v>104.26</v>
      </c>
      <c r="T1313" t="n">
        <v>21276.26</v>
      </c>
      <c r="U1313" t="n">
        <v>0.7</v>
      </c>
      <c r="V1313" t="n">
        <v>0.89</v>
      </c>
      <c r="W1313" t="n">
        <v>20.73</v>
      </c>
      <c r="X1313" t="n">
        <v>1.31</v>
      </c>
      <c r="Y1313" t="n">
        <v>1</v>
      </c>
      <c r="Z1313" t="n">
        <v>10</v>
      </c>
    </row>
    <row r="1314">
      <c r="A1314" t="n">
        <v>54</v>
      </c>
      <c r="B1314" t="n">
        <v>135</v>
      </c>
      <c r="C1314" t="inlineStr">
        <is>
          <t xml:space="preserve">CONCLUIDO	</t>
        </is>
      </c>
      <c r="D1314" t="n">
        <v>1.693</v>
      </c>
      <c r="E1314" t="n">
        <v>59.07</v>
      </c>
      <c r="F1314" t="n">
        <v>53.89</v>
      </c>
      <c r="G1314" t="n">
        <v>70.29000000000001</v>
      </c>
      <c r="H1314" t="n">
        <v>0.89</v>
      </c>
      <c r="I1314" t="n">
        <v>46</v>
      </c>
      <c r="J1314" t="n">
        <v>289.6</v>
      </c>
      <c r="K1314" t="n">
        <v>59.89</v>
      </c>
      <c r="L1314" t="n">
        <v>14.5</v>
      </c>
      <c r="M1314" t="n">
        <v>44</v>
      </c>
      <c r="N1314" t="n">
        <v>80.20999999999999</v>
      </c>
      <c r="O1314" t="n">
        <v>35951.04</v>
      </c>
      <c r="P1314" t="n">
        <v>903.84</v>
      </c>
      <c r="Q1314" t="n">
        <v>1367.32</v>
      </c>
      <c r="R1314" t="n">
        <v>149.18</v>
      </c>
      <c r="S1314" t="n">
        <v>104.26</v>
      </c>
      <c r="T1314" t="n">
        <v>21416.71</v>
      </c>
      <c r="U1314" t="n">
        <v>0.7</v>
      </c>
      <c r="V1314" t="n">
        <v>0.89</v>
      </c>
      <c r="W1314" t="n">
        <v>20.72</v>
      </c>
      <c r="X1314" t="n">
        <v>1.31</v>
      </c>
      <c r="Y1314" t="n">
        <v>1</v>
      </c>
      <c r="Z1314" t="n">
        <v>10</v>
      </c>
    </row>
    <row r="1315">
      <c r="A1315" t="n">
        <v>55</v>
      </c>
      <c r="B1315" t="n">
        <v>135</v>
      </c>
      <c r="C1315" t="inlineStr">
        <is>
          <t xml:space="preserve">CONCLUIDO	</t>
        </is>
      </c>
      <c r="D1315" t="n">
        <v>1.6963</v>
      </c>
      <c r="E1315" t="n">
        <v>58.95</v>
      </c>
      <c r="F1315" t="n">
        <v>53.83</v>
      </c>
      <c r="G1315" t="n">
        <v>71.77</v>
      </c>
      <c r="H1315" t="n">
        <v>0.91</v>
      </c>
      <c r="I1315" t="n">
        <v>45</v>
      </c>
      <c r="J1315" t="n">
        <v>290.1</v>
      </c>
      <c r="K1315" t="n">
        <v>59.89</v>
      </c>
      <c r="L1315" t="n">
        <v>14.75</v>
      </c>
      <c r="M1315" t="n">
        <v>43</v>
      </c>
      <c r="N1315" t="n">
        <v>80.47</v>
      </c>
      <c r="O1315" t="n">
        <v>36013.72</v>
      </c>
      <c r="P1315" t="n">
        <v>902.55</v>
      </c>
      <c r="Q1315" t="n">
        <v>1367.41</v>
      </c>
      <c r="R1315" t="n">
        <v>147.15</v>
      </c>
      <c r="S1315" t="n">
        <v>104.26</v>
      </c>
      <c r="T1315" t="n">
        <v>20404.18</v>
      </c>
      <c r="U1315" t="n">
        <v>0.71</v>
      </c>
      <c r="V1315" t="n">
        <v>0.89</v>
      </c>
      <c r="W1315" t="n">
        <v>20.71</v>
      </c>
      <c r="X1315" t="n">
        <v>1.25</v>
      </c>
      <c r="Y1315" t="n">
        <v>1</v>
      </c>
      <c r="Z1315" t="n">
        <v>10</v>
      </c>
    </row>
    <row r="1316">
      <c r="A1316" t="n">
        <v>56</v>
      </c>
      <c r="B1316" t="n">
        <v>135</v>
      </c>
      <c r="C1316" t="inlineStr">
        <is>
          <t xml:space="preserve">CONCLUIDO	</t>
        </is>
      </c>
      <c r="D1316" t="n">
        <v>1.6983</v>
      </c>
      <c r="E1316" t="n">
        <v>58.88</v>
      </c>
      <c r="F1316" t="n">
        <v>53.81</v>
      </c>
      <c r="G1316" t="n">
        <v>73.37</v>
      </c>
      <c r="H1316" t="n">
        <v>0.92</v>
      </c>
      <c r="I1316" t="n">
        <v>44</v>
      </c>
      <c r="J1316" t="n">
        <v>290.61</v>
      </c>
      <c r="K1316" t="n">
        <v>59.89</v>
      </c>
      <c r="L1316" t="n">
        <v>15</v>
      </c>
      <c r="M1316" t="n">
        <v>42</v>
      </c>
      <c r="N1316" t="n">
        <v>80.73</v>
      </c>
      <c r="O1316" t="n">
        <v>36076.5</v>
      </c>
      <c r="P1316" t="n">
        <v>901.0700000000001</v>
      </c>
      <c r="Q1316" t="n">
        <v>1367.37</v>
      </c>
      <c r="R1316" t="n">
        <v>146.12</v>
      </c>
      <c r="S1316" t="n">
        <v>104.26</v>
      </c>
      <c r="T1316" t="n">
        <v>19897.62</v>
      </c>
      <c r="U1316" t="n">
        <v>0.71</v>
      </c>
      <c r="V1316" t="n">
        <v>0.89</v>
      </c>
      <c r="W1316" t="n">
        <v>20.72</v>
      </c>
      <c r="X1316" t="n">
        <v>1.23</v>
      </c>
      <c r="Y1316" t="n">
        <v>1</v>
      </c>
      <c r="Z1316" t="n">
        <v>10</v>
      </c>
    </row>
    <row r="1317">
      <c r="A1317" t="n">
        <v>57</v>
      </c>
      <c r="B1317" t="n">
        <v>135</v>
      </c>
      <c r="C1317" t="inlineStr">
        <is>
          <t xml:space="preserve">CONCLUIDO	</t>
        </is>
      </c>
      <c r="D1317" t="n">
        <v>1.6974</v>
      </c>
      <c r="E1317" t="n">
        <v>58.91</v>
      </c>
      <c r="F1317" t="n">
        <v>53.84</v>
      </c>
      <c r="G1317" t="n">
        <v>73.41</v>
      </c>
      <c r="H1317" t="n">
        <v>0.93</v>
      </c>
      <c r="I1317" t="n">
        <v>44</v>
      </c>
      <c r="J1317" t="n">
        <v>291.12</v>
      </c>
      <c r="K1317" t="n">
        <v>59.89</v>
      </c>
      <c r="L1317" t="n">
        <v>15.25</v>
      </c>
      <c r="M1317" t="n">
        <v>42</v>
      </c>
      <c r="N1317" t="n">
        <v>80.98999999999999</v>
      </c>
      <c r="O1317" t="n">
        <v>36139.39</v>
      </c>
      <c r="P1317" t="n">
        <v>901.71</v>
      </c>
      <c r="Q1317" t="n">
        <v>1367.24</v>
      </c>
      <c r="R1317" t="n">
        <v>147.4</v>
      </c>
      <c r="S1317" t="n">
        <v>104.26</v>
      </c>
      <c r="T1317" t="n">
        <v>20533.92</v>
      </c>
      <c r="U1317" t="n">
        <v>0.71</v>
      </c>
      <c r="V1317" t="n">
        <v>0.89</v>
      </c>
      <c r="W1317" t="n">
        <v>20.72</v>
      </c>
      <c r="X1317" t="n">
        <v>1.26</v>
      </c>
      <c r="Y1317" t="n">
        <v>1</v>
      </c>
      <c r="Z1317" t="n">
        <v>10</v>
      </c>
    </row>
    <row r="1318">
      <c r="A1318" t="n">
        <v>58</v>
      </c>
      <c r="B1318" t="n">
        <v>135</v>
      </c>
      <c r="C1318" t="inlineStr">
        <is>
          <t xml:space="preserve">CONCLUIDO	</t>
        </is>
      </c>
      <c r="D1318" t="n">
        <v>1.7008</v>
      </c>
      <c r="E1318" t="n">
        <v>58.79</v>
      </c>
      <c r="F1318" t="n">
        <v>53.77</v>
      </c>
      <c r="G1318" t="n">
        <v>75.02</v>
      </c>
      <c r="H1318" t="n">
        <v>0.95</v>
      </c>
      <c r="I1318" t="n">
        <v>43</v>
      </c>
      <c r="J1318" t="n">
        <v>291.63</v>
      </c>
      <c r="K1318" t="n">
        <v>59.89</v>
      </c>
      <c r="L1318" t="n">
        <v>15.5</v>
      </c>
      <c r="M1318" t="n">
        <v>41</v>
      </c>
      <c r="N1318" t="n">
        <v>81.25</v>
      </c>
      <c r="O1318" t="n">
        <v>36202.38</v>
      </c>
      <c r="P1318" t="n">
        <v>900.4400000000001</v>
      </c>
      <c r="Q1318" t="n">
        <v>1367.27</v>
      </c>
      <c r="R1318" t="n">
        <v>144.88</v>
      </c>
      <c r="S1318" t="n">
        <v>104.26</v>
      </c>
      <c r="T1318" t="n">
        <v>19283.1</v>
      </c>
      <c r="U1318" t="n">
        <v>0.72</v>
      </c>
      <c r="V1318" t="n">
        <v>0.89</v>
      </c>
      <c r="W1318" t="n">
        <v>20.72</v>
      </c>
      <c r="X1318" t="n">
        <v>1.19</v>
      </c>
      <c r="Y1318" t="n">
        <v>1</v>
      </c>
      <c r="Z1318" t="n">
        <v>10</v>
      </c>
    </row>
    <row r="1319">
      <c r="A1319" t="n">
        <v>59</v>
      </c>
      <c r="B1319" t="n">
        <v>135</v>
      </c>
      <c r="C1319" t="inlineStr">
        <is>
          <t xml:space="preserve">CONCLUIDO	</t>
        </is>
      </c>
      <c r="D1319" t="n">
        <v>1.703</v>
      </c>
      <c r="E1319" t="n">
        <v>58.72</v>
      </c>
      <c r="F1319" t="n">
        <v>53.74</v>
      </c>
      <c r="G1319" t="n">
        <v>76.78</v>
      </c>
      <c r="H1319" t="n">
        <v>0.96</v>
      </c>
      <c r="I1319" t="n">
        <v>42</v>
      </c>
      <c r="J1319" t="n">
        <v>292.15</v>
      </c>
      <c r="K1319" t="n">
        <v>59.89</v>
      </c>
      <c r="L1319" t="n">
        <v>15.75</v>
      </c>
      <c r="M1319" t="n">
        <v>40</v>
      </c>
      <c r="N1319" t="n">
        <v>81.51000000000001</v>
      </c>
      <c r="O1319" t="n">
        <v>36265.48</v>
      </c>
      <c r="P1319" t="n">
        <v>899.42</v>
      </c>
      <c r="Q1319" t="n">
        <v>1367.35</v>
      </c>
      <c r="R1319" t="n">
        <v>144.28</v>
      </c>
      <c r="S1319" t="n">
        <v>104.26</v>
      </c>
      <c r="T1319" t="n">
        <v>18983.9</v>
      </c>
      <c r="U1319" t="n">
        <v>0.72</v>
      </c>
      <c r="V1319" t="n">
        <v>0.89</v>
      </c>
      <c r="W1319" t="n">
        <v>20.72</v>
      </c>
      <c r="X1319" t="n">
        <v>1.17</v>
      </c>
      <c r="Y1319" t="n">
        <v>1</v>
      </c>
      <c r="Z1319" t="n">
        <v>10</v>
      </c>
    </row>
    <row r="1320">
      <c r="A1320" t="n">
        <v>60</v>
      </c>
      <c r="B1320" t="n">
        <v>135</v>
      </c>
      <c r="C1320" t="inlineStr">
        <is>
          <t xml:space="preserve">CONCLUIDO	</t>
        </is>
      </c>
      <c r="D1320" t="n">
        <v>1.7024</v>
      </c>
      <c r="E1320" t="n">
        <v>58.74</v>
      </c>
      <c r="F1320" t="n">
        <v>53.76</v>
      </c>
      <c r="G1320" t="n">
        <v>76.81</v>
      </c>
      <c r="H1320" t="n">
        <v>0.97</v>
      </c>
      <c r="I1320" t="n">
        <v>42</v>
      </c>
      <c r="J1320" t="n">
        <v>292.66</v>
      </c>
      <c r="K1320" t="n">
        <v>59.89</v>
      </c>
      <c r="L1320" t="n">
        <v>16</v>
      </c>
      <c r="M1320" t="n">
        <v>40</v>
      </c>
      <c r="N1320" t="n">
        <v>81.77</v>
      </c>
      <c r="O1320" t="n">
        <v>36328.69</v>
      </c>
      <c r="P1320" t="n">
        <v>899.7</v>
      </c>
      <c r="Q1320" t="n">
        <v>1367.29</v>
      </c>
      <c r="R1320" t="n">
        <v>144.98</v>
      </c>
      <c r="S1320" t="n">
        <v>104.26</v>
      </c>
      <c r="T1320" t="n">
        <v>19338.56</v>
      </c>
      <c r="U1320" t="n">
        <v>0.72</v>
      </c>
      <c r="V1320" t="n">
        <v>0.89</v>
      </c>
      <c r="W1320" t="n">
        <v>20.71</v>
      </c>
      <c r="X1320" t="n">
        <v>1.18</v>
      </c>
      <c r="Y1320" t="n">
        <v>1</v>
      </c>
      <c r="Z1320" t="n">
        <v>10</v>
      </c>
    </row>
    <row r="1321">
      <c r="A1321" t="n">
        <v>61</v>
      </c>
      <c r="B1321" t="n">
        <v>135</v>
      </c>
      <c r="C1321" t="inlineStr">
        <is>
          <t xml:space="preserve">CONCLUIDO	</t>
        </is>
      </c>
      <c r="D1321" t="n">
        <v>1.7056</v>
      </c>
      <c r="E1321" t="n">
        <v>58.63</v>
      </c>
      <c r="F1321" t="n">
        <v>53.7</v>
      </c>
      <c r="G1321" t="n">
        <v>78.59</v>
      </c>
      <c r="H1321" t="n">
        <v>0.99</v>
      </c>
      <c r="I1321" t="n">
        <v>41</v>
      </c>
      <c r="J1321" t="n">
        <v>293.17</v>
      </c>
      <c r="K1321" t="n">
        <v>59.89</v>
      </c>
      <c r="L1321" t="n">
        <v>16.25</v>
      </c>
      <c r="M1321" t="n">
        <v>39</v>
      </c>
      <c r="N1321" t="n">
        <v>82.03</v>
      </c>
      <c r="O1321" t="n">
        <v>36392.01</v>
      </c>
      <c r="P1321" t="n">
        <v>898.24</v>
      </c>
      <c r="Q1321" t="n">
        <v>1367.32</v>
      </c>
      <c r="R1321" t="n">
        <v>143.27</v>
      </c>
      <c r="S1321" t="n">
        <v>104.26</v>
      </c>
      <c r="T1321" t="n">
        <v>18486.4</v>
      </c>
      <c r="U1321" t="n">
        <v>0.73</v>
      </c>
      <c r="V1321" t="n">
        <v>0.89</v>
      </c>
      <c r="W1321" t="n">
        <v>20.71</v>
      </c>
      <c r="X1321" t="n">
        <v>1.13</v>
      </c>
      <c r="Y1321" t="n">
        <v>1</v>
      </c>
      <c r="Z1321" t="n">
        <v>10</v>
      </c>
    </row>
    <row r="1322">
      <c r="A1322" t="n">
        <v>62</v>
      </c>
      <c r="B1322" t="n">
        <v>135</v>
      </c>
      <c r="C1322" t="inlineStr">
        <is>
          <t xml:space="preserve">CONCLUIDO	</t>
        </is>
      </c>
      <c r="D1322" t="n">
        <v>1.7082</v>
      </c>
      <c r="E1322" t="n">
        <v>58.54</v>
      </c>
      <c r="F1322" t="n">
        <v>53.66</v>
      </c>
      <c r="G1322" t="n">
        <v>80.5</v>
      </c>
      <c r="H1322" t="n">
        <v>1</v>
      </c>
      <c r="I1322" t="n">
        <v>40</v>
      </c>
      <c r="J1322" t="n">
        <v>293.69</v>
      </c>
      <c r="K1322" t="n">
        <v>59.89</v>
      </c>
      <c r="L1322" t="n">
        <v>16.5</v>
      </c>
      <c r="M1322" t="n">
        <v>38</v>
      </c>
      <c r="N1322" t="n">
        <v>82.3</v>
      </c>
      <c r="O1322" t="n">
        <v>36455.44</v>
      </c>
      <c r="P1322" t="n">
        <v>897.67</v>
      </c>
      <c r="Q1322" t="n">
        <v>1367.31</v>
      </c>
      <c r="R1322" t="n">
        <v>141.77</v>
      </c>
      <c r="S1322" t="n">
        <v>104.26</v>
      </c>
      <c r="T1322" t="n">
        <v>17739.96</v>
      </c>
      <c r="U1322" t="n">
        <v>0.74</v>
      </c>
      <c r="V1322" t="n">
        <v>0.89</v>
      </c>
      <c r="W1322" t="n">
        <v>20.71</v>
      </c>
      <c r="X1322" t="n">
        <v>1.09</v>
      </c>
      <c r="Y1322" t="n">
        <v>1</v>
      </c>
      <c r="Z1322" t="n">
        <v>10</v>
      </c>
    </row>
    <row r="1323">
      <c r="A1323" t="n">
        <v>63</v>
      </c>
      <c r="B1323" t="n">
        <v>135</v>
      </c>
      <c r="C1323" t="inlineStr">
        <is>
          <t xml:space="preserve">CONCLUIDO	</t>
        </is>
      </c>
      <c r="D1323" t="n">
        <v>1.7074</v>
      </c>
      <c r="E1323" t="n">
        <v>58.57</v>
      </c>
      <c r="F1323" t="n">
        <v>53.7</v>
      </c>
      <c r="G1323" t="n">
        <v>80.54000000000001</v>
      </c>
      <c r="H1323" t="n">
        <v>1.01</v>
      </c>
      <c r="I1323" t="n">
        <v>40</v>
      </c>
      <c r="J1323" t="n">
        <v>294.2</v>
      </c>
      <c r="K1323" t="n">
        <v>59.89</v>
      </c>
      <c r="L1323" t="n">
        <v>16.75</v>
      </c>
      <c r="M1323" t="n">
        <v>38</v>
      </c>
      <c r="N1323" t="n">
        <v>82.56</v>
      </c>
      <c r="O1323" t="n">
        <v>36518.97</v>
      </c>
      <c r="P1323" t="n">
        <v>897.99</v>
      </c>
      <c r="Q1323" t="n">
        <v>1367.28</v>
      </c>
      <c r="R1323" t="n">
        <v>142.95</v>
      </c>
      <c r="S1323" t="n">
        <v>104.26</v>
      </c>
      <c r="T1323" t="n">
        <v>18329.21</v>
      </c>
      <c r="U1323" t="n">
        <v>0.73</v>
      </c>
      <c r="V1323" t="n">
        <v>0.89</v>
      </c>
      <c r="W1323" t="n">
        <v>20.71</v>
      </c>
      <c r="X1323" t="n">
        <v>1.12</v>
      </c>
      <c r="Y1323" t="n">
        <v>1</v>
      </c>
      <c r="Z1323" t="n">
        <v>10</v>
      </c>
    </row>
    <row r="1324">
      <c r="A1324" t="n">
        <v>64</v>
      </c>
      <c r="B1324" t="n">
        <v>135</v>
      </c>
      <c r="C1324" t="inlineStr">
        <is>
          <t xml:space="preserve">CONCLUIDO	</t>
        </is>
      </c>
      <c r="D1324" t="n">
        <v>1.7101</v>
      </c>
      <c r="E1324" t="n">
        <v>58.48</v>
      </c>
      <c r="F1324" t="n">
        <v>53.65</v>
      </c>
      <c r="G1324" t="n">
        <v>82.54000000000001</v>
      </c>
      <c r="H1324" t="n">
        <v>1.03</v>
      </c>
      <c r="I1324" t="n">
        <v>39</v>
      </c>
      <c r="J1324" t="n">
        <v>294.72</v>
      </c>
      <c r="K1324" t="n">
        <v>59.89</v>
      </c>
      <c r="L1324" t="n">
        <v>17</v>
      </c>
      <c r="M1324" t="n">
        <v>37</v>
      </c>
      <c r="N1324" t="n">
        <v>82.83</v>
      </c>
      <c r="O1324" t="n">
        <v>36582.62</v>
      </c>
      <c r="P1324" t="n">
        <v>896.91</v>
      </c>
      <c r="Q1324" t="n">
        <v>1367.32</v>
      </c>
      <c r="R1324" t="n">
        <v>141.07</v>
      </c>
      <c r="S1324" t="n">
        <v>104.26</v>
      </c>
      <c r="T1324" t="n">
        <v>17396.13</v>
      </c>
      <c r="U1324" t="n">
        <v>0.74</v>
      </c>
      <c r="V1324" t="n">
        <v>0.89</v>
      </c>
      <c r="W1324" t="n">
        <v>20.71</v>
      </c>
      <c r="X1324" t="n">
        <v>1.07</v>
      </c>
      <c r="Y1324" t="n">
        <v>1</v>
      </c>
      <c r="Z1324" t="n">
        <v>10</v>
      </c>
    </row>
    <row r="1325">
      <c r="A1325" t="n">
        <v>65</v>
      </c>
      <c r="B1325" t="n">
        <v>135</v>
      </c>
      <c r="C1325" t="inlineStr">
        <is>
          <t xml:space="preserve">CONCLUIDO	</t>
        </is>
      </c>
      <c r="D1325" t="n">
        <v>1.7093</v>
      </c>
      <c r="E1325" t="n">
        <v>58.5</v>
      </c>
      <c r="F1325" t="n">
        <v>53.68</v>
      </c>
      <c r="G1325" t="n">
        <v>82.58</v>
      </c>
      <c r="H1325" t="n">
        <v>1.04</v>
      </c>
      <c r="I1325" t="n">
        <v>39</v>
      </c>
      <c r="J1325" t="n">
        <v>295.23</v>
      </c>
      <c r="K1325" t="n">
        <v>59.89</v>
      </c>
      <c r="L1325" t="n">
        <v>17.25</v>
      </c>
      <c r="M1325" t="n">
        <v>37</v>
      </c>
      <c r="N1325" t="n">
        <v>83.09999999999999</v>
      </c>
      <c r="O1325" t="n">
        <v>36646.38</v>
      </c>
      <c r="P1325" t="n">
        <v>896.88</v>
      </c>
      <c r="Q1325" t="n">
        <v>1367.25</v>
      </c>
      <c r="R1325" t="n">
        <v>142.26</v>
      </c>
      <c r="S1325" t="n">
        <v>104.26</v>
      </c>
      <c r="T1325" t="n">
        <v>17993.58</v>
      </c>
      <c r="U1325" t="n">
        <v>0.73</v>
      </c>
      <c r="V1325" t="n">
        <v>0.89</v>
      </c>
      <c r="W1325" t="n">
        <v>20.71</v>
      </c>
      <c r="X1325" t="n">
        <v>1.1</v>
      </c>
      <c r="Y1325" t="n">
        <v>1</v>
      </c>
      <c r="Z1325" t="n">
        <v>10</v>
      </c>
    </row>
    <row r="1326">
      <c r="A1326" t="n">
        <v>66</v>
      </c>
      <c r="B1326" t="n">
        <v>135</v>
      </c>
      <c r="C1326" t="inlineStr">
        <is>
          <t xml:space="preserve">CONCLUIDO	</t>
        </is>
      </c>
      <c r="D1326" t="n">
        <v>1.7126</v>
      </c>
      <c r="E1326" t="n">
        <v>58.39</v>
      </c>
      <c r="F1326" t="n">
        <v>53.62</v>
      </c>
      <c r="G1326" t="n">
        <v>84.66</v>
      </c>
      <c r="H1326" t="n">
        <v>1.05</v>
      </c>
      <c r="I1326" t="n">
        <v>38</v>
      </c>
      <c r="J1326" t="n">
        <v>295.75</v>
      </c>
      <c r="K1326" t="n">
        <v>59.89</v>
      </c>
      <c r="L1326" t="n">
        <v>17.5</v>
      </c>
      <c r="M1326" t="n">
        <v>36</v>
      </c>
      <c r="N1326" t="n">
        <v>83.36</v>
      </c>
      <c r="O1326" t="n">
        <v>36710.24</v>
      </c>
      <c r="P1326" t="n">
        <v>895.54</v>
      </c>
      <c r="Q1326" t="n">
        <v>1367.31</v>
      </c>
      <c r="R1326" t="n">
        <v>140.35</v>
      </c>
      <c r="S1326" t="n">
        <v>104.26</v>
      </c>
      <c r="T1326" t="n">
        <v>17042.82</v>
      </c>
      <c r="U1326" t="n">
        <v>0.74</v>
      </c>
      <c r="V1326" t="n">
        <v>0.89</v>
      </c>
      <c r="W1326" t="n">
        <v>20.7</v>
      </c>
      <c r="X1326" t="n">
        <v>1.04</v>
      </c>
      <c r="Y1326" t="n">
        <v>1</v>
      </c>
      <c r="Z1326" t="n">
        <v>10</v>
      </c>
    </row>
    <row r="1327">
      <c r="A1327" t="n">
        <v>67</v>
      </c>
      <c r="B1327" t="n">
        <v>135</v>
      </c>
      <c r="C1327" t="inlineStr">
        <is>
          <t xml:space="preserve">CONCLUIDO	</t>
        </is>
      </c>
      <c r="D1327" t="n">
        <v>1.7125</v>
      </c>
      <c r="E1327" t="n">
        <v>58.4</v>
      </c>
      <c r="F1327" t="n">
        <v>53.62</v>
      </c>
      <c r="G1327" t="n">
        <v>84.67</v>
      </c>
      <c r="H1327" t="n">
        <v>1.07</v>
      </c>
      <c r="I1327" t="n">
        <v>38</v>
      </c>
      <c r="J1327" t="n">
        <v>296.27</v>
      </c>
      <c r="K1327" t="n">
        <v>59.89</v>
      </c>
      <c r="L1327" t="n">
        <v>17.75</v>
      </c>
      <c r="M1327" t="n">
        <v>36</v>
      </c>
      <c r="N1327" t="n">
        <v>83.63</v>
      </c>
      <c r="O1327" t="n">
        <v>36774.22</v>
      </c>
      <c r="P1327" t="n">
        <v>894.35</v>
      </c>
      <c r="Q1327" t="n">
        <v>1367.23</v>
      </c>
      <c r="R1327" t="n">
        <v>140.5</v>
      </c>
      <c r="S1327" t="n">
        <v>104.26</v>
      </c>
      <c r="T1327" t="n">
        <v>17118.54</v>
      </c>
      <c r="U1327" t="n">
        <v>0.74</v>
      </c>
      <c r="V1327" t="n">
        <v>0.89</v>
      </c>
      <c r="W1327" t="n">
        <v>20.7</v>
      </c>
      <c r="X1327" t="n">
        <v>1.04</v>
      </c>
      <c r="Y1327" t="n">
        <v>1</v>
      </c>
      <c r="Z1327" t="n">
        <v>10</v>
      </c>
    </row>
    <row r="1328">
      <c r="A1328" t="n">
        <v>68</v>
      </c>
      <c r="B1328" t="n">
        <v>135</v>
      </c>
      <c r="C1328" t="inlineStr">
        <is>
          <t xml:space="preserve">CONCLUIDO	</t>
        </is>
      </c>
      <c r="D1328" t="n">
        <v>1.714</v>
      </c>
      <c r="E1328" t="n">
        <v>58.34</v>
      </c>
      <c r="F1328" t="n">
        <v>53.62</v>
      </c>
      <c r="G1328" t="n">
        <v>86.95</v>
      </c>
      <c r="H1328" t="n">
        <v>1.08</v>
      </c>
      <c r="I1328" t="n">
        <v>37</v>
      </c>
      <c r="J1328" t="n">
        <v>296.79</v>
      </c>
      <c r="K1328" t="n">
        <v>59.89</v>
      </c>
      <c r="L1328" t="n">
        <v>18</v>
      </c>
      <c r="M1328" t="n">
        <v>35</v>
      </c>
      <c r="N1328" t="n">
        <v>83.90000000000001</v>
      </c>
      <c r="O1328" t="n">
        <v>36838.32</v>
      </c>
      <c r="P1328" t="n">
        <v>895.05</v>
      </c>
      <c r="Q1328" t="n">
        <v>1367.42</v>
      </c>
      <c r="R1328" t="n">
        <v>140.22</v>
      </c>
      <c r="S1328" t="n">
        <v>104.26</v>
      </c>
      <c r="T1328" t="n">
        <v>16982.46</v>
      </c>
      <c r="U1328" t="n">
        <v>0.74</v>
      </c>
      <c r="V1328" t="n">
        <v>0.89</v>
      </c>
      <c r="W1328" t="n">
        <v>20.71</v>
      </c>
      <c r="X1328" t="n">
        <v>1.04</v>
      </c>
      <c r="Y1328" t="n">
        <v>1</v>
      </c>
      <c r="Z1328" t="n">
        <v>10</v>
      </c>
    </row>
    <row r="1329">
      <c r="A1329" t="n">
        <v>69</v>
      </c>
      <c r="B1329" t="n">
        <v>135</v>
      </c>
      <c r="C1329" t="inlineStr">
        <is>
          <t xml:space="preserve">CONCLUIDO	</t>
        </is>
      </c>
      <c r="D1329" t="n">
        <v>1.7135</v>
      </c>
      <c r="E1329" t="n">
        <v>58.36</v>
      </c>
      <c r="F1329" t="n">
        <v>53.64</v>
      </c>
      <c r="G1329" t="n">
        <v>86.98</v>
      </c>
      <c r="H1329" t="n">
        <v>1.09</v>
      </c>
      <c r="I1329" t="n">
        <v>37</v>
      </c>
      <c r="J1329" t="n">
        <v>297.31</v>
      </c>
      <c r="K1329" t="n">
        <v>59.89</v>
      </c>
      <c r="L1329" t="n">
        <v>18.25</v>
      </c>
      <c r="M1329" t="n">
        <v>35</v>
      </c>
      <c r="N1329" t="n">
        <v>84.17</v>
      </c>
      <c r="O1329" t="n">
        <v>36902.52</v>
      </c>
      <c r="P1329" t="n">
        <v>894.6900000000001</v>
      </c>
      <c r="Q1329" t="n">
        <v>1367.33</v>
      </c>
      <c r="R1329" t="n">
        <v>140.89</v>
      </c>
      <c r="S1329" t="n">
        <v>104.26</v>
      </c>
      <c r="T1329" t="n">
        <v>17317.96</v>
      </c>
      <c r="U1329" t="n">
        <v>0.74</v>
      </c>
      <c r="V1329" t="n">
        <v>0.89</v>
      </c>
      <c r="W1329" t="n">
        <v>20.7</v>
      </c>
      <c r="X1329" t="n">
        <v>1.06</v>
      </c>
      <c r="Y1329" t="n">
        <v>1</v>
      </c>
      <c r="Z1329" t="n">
        <v>10</v>
      </c>
    </row>
    <row r="1330">
      <c r="A1330" t="n">
        <v>70</v>
      </c>
      <c r="B1330" t="n">
        <v>135</v>
      </c>
      <c r="C1330" t="inlineStr">
        <is>
          <t xml:space="preserve">CONCLUIDO	</t>
        </is>
      </c>
      <c r="D1330" t="n">
        <v>1.7167</v>
      </c>
      <c r="E1330" t="n">
        <v>58.25</v>
      </c>
      <c r="F1330" t="n">
        <v>53.58</v>
      </c>
      <c r="G1330" t="n">
        <v>89.3</v>
      </c>
      <c r="H1330" t="n">
        <v>1.11</v>
      </c>
      <c r="I1330" t="n">
        <v>36</v>
      </c>
      <c r="J1330" t="n">
        <v>297.83</v>
      </c>
      <c r="K1330" t="n">
        <v>59.89</v>
      </c>
      <c r="L1330" t="n">
        <v>18.5</v>
      </c>
      <c r="M1330" t="n">
        <v>34</v>
      </c>
      <c r="N1330" t="n">
        <v>84.45</v>
      </c>
      <c r="O1330" t="n">
        <v>36966.84</v>
      </c>
      <c r="P1330" t="n">
        <v>893.67</v>
      </c>
      <c r="Q1330" t="n">
        <v>1367.24</v>
      </c>
      <c r="R1330" t="n">
        <v>139.1</v>
      </c>
      <c r="S1330" t="n">
        <v>104.26</v>
      </c>
      <c r="T1330" t="n">
        <v>16426.16</v>
      </c>
      <c r="U1330" t="n">
        <v>0.75</v>
      </c>
      <c r="V1330" t="n">
        <v>0.89</v>
      </c>
      <c r="W1330" t="n">
        <v>20.7</v>
      </c>
      <c r="X1330" t="n">
        <v>1</v>
      </c>
      <c r="Y1330" t="n">
        <v>1</v>
      </c>
      <c r="Z1330" t="n">
        <v>10</v>
      </c>
    </row>
    <row r="1331">
      <c r="A1331" t="n">
        <v>71</v>
      </c>
      <c r="B1331" t="n">
        <v>135</v>
      </c>
      <c r="C1331" t="inlineStr">
        <is>
          <t xml:space="preserve">CONCLUIDO	</t>
        </is>
      </c>
      <c r="D1331" t="n">
        <v>1.7164</v>
      </c>
      <c r="E1331" t="n">
        <v>58.26</v>
      </c>
      <c r="F1331" t="n">
        <v>53.59</v>
      </c>
      <c r="G1331" t="n">
        <v>89.31</v>
      </c>
      <c r="H1331" t="n">
        <v>1.12</v>
      </c>
      <c r="I1331" t="n">
        <v>36</v>
      </c>
      <c r="J1331" t="n">
        <v>298.35</v>
      </c>
      <c r="K1331" t="n">
        <v>59.89</v>
      </c>
      <c r="L1331" t="n">
        <v>18.75</v>
      </c>
      <c r="M1331" t="n">
        <v>34</v>
      </c>
      <c r="N1331" t="n">
        <v>84.72</v>
      </c>
      <c r="O1331" t="n">
        <v>37031.27</v>
      </c>
      <c r="P1331" t="n">
        <v>893.1799999999999</v>
      </c>
      <c r="Q1331" t="n">
        <v>1367.26</v>
      </c>
      <c r="R1331" t="n">
        <v>139.34</v>
      </c>
      <c r="S1331" t="n">
        <v>104.26</v>
      </c>
      <c r="T1331" t="n">
        <v>16547.37</v>
      </c>
      <c r="U1331" t="n">
        <v>0.75</v>
      </c>
      <c r="V1331" t="n">
        <v>0.89</v>
      </c>
      <c r="W1331" t="n">
        <v>20.71</v>
      </c>
      <c r="X1331" t="n">
        <v>1.01</v>
      </c>
      <c r="Y1331" t="n">
        <v>1</v>
      </c>
      <c r="Z1331" t="n">
        <v>10</v>
      </c>
    </row>
    <row r="1332">
      <c r="A1332" t="n">
        <v>72</v>
      </c>
      <c r="B1332" t="n">
        <v>135</v>
      </c>
      <c r="C1332" t="inlineStr">
        <is>
          <t xml:space="preserve">CONCLUIDO	</t>
        </is>
      </c>
      <c r="D1332" t="n">
        <v>1.7183</v>
      </c>
      <c r="E1332" t="n">
        <v>58.2</v>
      </c>
      <c r="F1332" t="n">
        <v>53.57</v>
      </c>
      <c r="G1332" t="n">
        <v>91.84</v>
      </c>
      <c r="H1332" t="n">
        <v>1.13</v>
      </c>
      <c r="I1332" t="n">
        <v>35</v>
      </c>
      <c r="J1332" t="n">
        <v>298.88</v>
      </c>
      <c r="K1332" t="n">
        <v>59.89</v>
      </c>
      <c r="L1332" t="n">
        <v>19</v>
      </c>
      <c r="M1332" t="n">
        <v>33</v>
      </c>
      <c r="N1332" t="n">
        <v>84.98999999999999</v>
      </c>
      <c r="O1332" t="n">
        <v>37095.82</v>
      </c>
      <c r="P1332" t="n">
        <v>892.74</v>
      </c>
      <c r="Q1332" t="n">
        <v>1367.25</v>
      </c>
      <c r="R1332" t="n">
        <v>138.77</v>
      </c>
      <c r="S1332" t="n">
        <v>104.26</v>
      </c>
      <c r="T1332" t="n">
        <v>16265.78</v>
      </c>
      <c r="U1332" t="n">
        <v>0.75</v>
      </c>
      <c r="V1332" t="n">
        <v>0.89</v>
      </c>
      <c r="W1332" t="n">
        <v>20.7</v>
      </c>
      <c r="X1332" t="n">
        <v>0.99</v>
      </c>
      <c r="Y1332" t="n">
        <v>1</v>
      </c>
      <c r="Z1332" t="n">
        <v>10</v>
      </c>
    </row>
    <row r="1333">
      <c r="A1333" t="n">
        <v>73</v>
      </c>
      <c r="B1333" t="n">
        <v>135</v>
      </c>
      <c r="C1333" t="inlineStr">
        <is>
          <t xml:space="preserve">CONCLUIDO	</t>
        </is>
      </c>
      <c r="D1333" t="n">
        <v>1.718</v>
      </c>
      <c r="E1333" t="n">
        <v>58.21</v>
      </c>
      <c r="F1333" t="n">
        <v>53.59</v>
      </c>
      <c r="G1333" t="n">
        <v>91.86</v>
      </c>
      <c r="H1333" t="n">
        <v>1.15</v>
      </c>
      <c r="I1333" t="n">
        <v>35</v>
      </c>
      <c r="J1333" t="n">
        <v>299.4</v>
      </c>
      <c r="K1333" t="n">
        <v>59.89</v>
      </c>
      <c r="L1333" t="n">
        <v>19.25</v>
      </c>
      <c r="M1333" t="n">
        <v>33</v>
      </c>
      <c r="N1333" t="n">
        <v>85.27</v>
      </c>
      <c r="O1333" t="n">
        <v>37160.49</v>
      </c>
      <c r="P1333" t="n">
        <v>892.5599999999999</v>
      </c>
      <c r="Q1333" t="n">
        <v>1367.26</v>
      </c>
      <c r="R1333" t="n">
        <v>139.39</v>
      </c>
      <c r="S1333" t="n">
        <v>104.26</v>
      </c>
      <c r="T1333" t="n">
        <v>16574.36</v>
      </c>
      <c r="U1333" t="n">
        <v>0.75</v>
      </c>
      <c r="V1333" t="n">
        <v>0.89</v>
      </c>
      <c r="W1333" t="n">
        <v>20.7</v>
      </c>
      <c r="X1333" t="n">
        <v>1.01</v>
      </c>
      <c r="Y1333" t="n">
        <v>1</v>
      </c>
      <c r="Z1333" t="n">
        <v>10</v>
      </c>
    </row>
    <row r="1334">
      <c r="A1334" t="n">
        <v>74</v>
      </c>
      <c r="B1334" t="n">
        <v>135</v>
      </c>
      <c r="C1334" t="inlineStr">
        <is>
          <t xml:space="preserve">CONCLUIDO	</t>
        </is>
      </c>
      <c r="D1334" t="n">
        <v>1.7219</v>
      </c>
      <c r="E1334" t="n">
        <v>58.08</v>
      </c>
      <c r="F1334" t="n">
        <v>53.5</v>
      </c>
      <c r="G1334" t="n">
        <v>94.42</v>
      </c>
      <c r="H1334" t="n">
        <v>1.16</v>
      </c>
      <c r="I1334" t="n">
        <v>34</v>
      </c>
      <c r="J1334" t="n">
        <v>299.93</v>
      </c>
      <c r="K1334" t="n">
        <v>59.89</v>
      </c>
      <c r="L1334" t="n">
        <v>19.5</v>
      </c>
      <c r="M1334" t="n">
        <v>32</v>
      </c>
      <c r="N1334" t="n">
        <v>85.54000000000001</v>
      </c>
      <c r="O1334" t="n">
        <v>37225.39</v>
      </c>
      <c r="P1334" t="n">
        <v>890.73</v>
      </c>
      <c r="Q1334" t="n">
        <v>1367.22</v>
      </c>
      <c r="R1334" t="n">
        <v>136.59</v>
      </c>
      <c r="S1334" t="n">
        <v>104.26</v>
      </c>
      <c r="T1334" t="n">
        <v>15183.36</v>
      </c>
      <c r="U1334" t="n">
        <v>0.76</v>
      </c>
      <c r="V1334" t="n">
        <v>0.9</v>
      </c>
      <c r="W1334" t="n">
        <v>20.7</v>
      </c>
      <c r="X1334" t="n">
        <v>0.93</v>
      </c>
      <c r="Y1334" t="n">
        <v>1</v>
      </c>
      <c r="Z1334" t="n">
        <v>10</v>
      </c>
    </row>
    <row r="1335">
      <c r="A1335" t="n">
        <v>75</v>
      </c>
      <c r="B1335" t="n">
        <v>135</v>
      </c>
      <c r="C1335" t="inlineStr">
        <is>
          <t xml:space="preserve">CONCLUIDO	</t>
        </is>
      </c>
      <c r="D1335" t="n">
        <v>1.7207</v>
      </c>
      <c r="E1335" t="n">
        <v>58.12</v>
      </c>
      <c r="F1335" t="n">
        <v>53.54</v>
      </c>
      <c r="G1335" t="n">
        <v>94.48999999999999</v>
      </c>
      <c r="H1335" t="n">
        <v>1.17</v>
      </c>
      <c r="I1335" t="n">
        <v>34</v>
      </c>
      <c r="J1335" t="n">
        <v>300.45</v>
      </c>
      <c r="K1335" t="n">
        <v>59.89</v>
      </c>
      <c r="L1335" t="n">
        <v>19.75</v>
      </c>
      <c r="M1335" t="n">
        <v>32</v>
      </c>
      <c r="N1335" t="n">
        <v>85.81999999999999</v>
      </c>
      <c r="O1335" t="n">
        <v>37290.29</v>
      </c>
      <c r="P1335" t="n">
        <v>891.4</v>
      </c>
      <c r="Q1335" t="n">
        <v>1367.23</v>
      </c>
      <c r="R1335" t="n">
        <v>137.86</v>
      </c>
      <c r="S1335" t="n">
        <v>104.26</v>
      </c>
      <c r="T1335" t="n">
        <v>15814.21</v>
      </c>
      <c r="U1335" t="n">
        <v>0.76</v>
      </c>
      <c r="V1335" t="n">
        <v>0.9</v>
      </c>
      <c r="W1335" t="n">
        <v>20.7</v>
      </c>
      <c r="X1335" t="n">
        <v>0.97</v>
      </c>
      <c r="Y1335" t="n">
        <v>1</v>
      </c>
      <c r="Z1335" t="n">
        <v>10</v>
      </c>
    </row>
    <row r="1336">
      <c r="A1336" t="n">
        <v>76</v>
      </c>
      <c r="B1336" t="n">
        <v>135</v>
      </c>
      <c r="C1336" t="inlineStr">
        <is>
          <t xml:space="preserve">CONCLUIDO	</t>
        </is>
      </c>
      <c r="D1336" t="n">
        <v>1.7236</v>
      </c>
      <c r="E1336" t="n">
        <v>58.02</v>
      </c>
      <c r="F1336" t="n">
        <v>53.5</v>
      </c>
      <c r="G1336" t="n">
        <v>97.27</v>
      </c>
      <c r="H1336" t="n">
        <v>1.18</v>
      </c>
      <c r="I1336" t="n">
        <v>33</v>
      </c>
      <c r="J1336" t="n">
        <v>300.98</v>
      </c>
      <c r="K1336" t="n">
        <v>59.89</v>
      </c>
      <c r="L1336" t="n">
        <v>20</v>
      </c>
      <c r="M1336" t="n">
        <v>31</v>
      </c>
      <c r="N1336" t="n">
        <v>86.09</v>
      </c>
      <c r="O1336" t="n">
        <v>37355.31</v>
      </c>
      <c r="P1336" t="n">
        <v>890.72</v>
      </c>
      <c r="Q1336" t="n">
        <v>1367.26</v>
      </c>
      <c r="R1336" t="n">
        <v>136.75</v>
      </c>
      <c r="S1336" t="n">
        <v>104.26</v>
      </c>
      <c r="T1336" t="n">
        <v>15268</v>
      </c>
      <c r="U1336" t="n">
        <v>0.76</v>
      </c>
      <c r="V1336" t="n">
        <v>0.9</v>
      </c>
      <c r="W1336" t="n">
        <v>20.69</v>
      </c>
      <c r="X1336" t="n">
        <v>0.92</v>
      </c>
      <c r="Y1336" t="n">
        <v>1</v>
      </c>
      <c r="Z1336" t="n">
        <v>10</v>
      </c>
    </row>
    <row r="1337">
      <c r="A1337" t="n">
        <v>77</v>
      </c>
      <c r="B1337" t="n">
        <v>135</v>
      </c>
      <c r="C1337" t="inlineStr">
        <is>
          <t xml:space="preserve">CONCLUIDO	</t>
        </is>
      </c>
      <c r="D1337" t="n">
        <v>1.7241</v>
      </c>
      <c r="E1337" t="n">
        <v>58</v>
      </c>
      <c r="F1337" t="n">
        <v>53.48</v>
      </c>
      <c r="G1337" t="n">
        <v>97.23999999999999</v>
      </c>
      <c r="H1337" t="n">
        <v>1.2</v>
      </c>
      <c r="I1337" t="n">
        <v>33</v>
      </c>
      <c r="J1337" t="n">
        <v>301.51</v>
      </c>
      <c r="K1337" t="n">
        <v>59.89</v>
      </c>
      <c r="L1337" t="n">
        <v>20.25</v>
      </c>
      <c r="M1337" t="n">
        <v>31</v>
      </c>
      <c r="N1337" t="n">
        <v>86.37</v>
      </c>
      <c r="O1337" t="n">
        <v>37420.44</v>
      </c>
      <c r="P1337" t="n">
        <v>890.4299999999999</v>
      </c>
      <c r="Q1337" t="n">
        <v>1367.34</v>
      </c>
      <c r="R1337" t="n">
        <v>135.98</v>
      </c>
      <c r="S1337" t="n">
        <v>104.26</v>
      </c>
      <c r="T1337" t="n">
        <v>14879.62</v>
      </c>
      <c r="U1337" t="n">
        <v>0.77</v>
      </c>
      <c r="V1337" t="n">
        <v>0.9</v>
      </c>
      <c r="W1337" t="n">
        <v>20.69</v>
      </c>
      <c r="X1337" t="n">
        <v>0.9</v>
      </c>
      <c r="Y1337" t="n">
        <v>1</v>
      </c>
      <c r="Z1337" t="n">
        <v>10</v>
      </c>
    </row>
    <row r="1338">
      <c r="A1338" t="n">
        <v>78</v>
      </c>
      <c r="B1338" t="n">
        <v>135</v>
      </c>
      <c r="C1338" t="inlineStr">
        <is>
          <t xml:space="preserve">CONCLUIDO	</t>
        </is>
      </c>
      <c r="D1338" t="n">
        <v>1.7237</v>
      </c>
      <c r="E1338" t="n">
        <v>58.02</v>
      </c>
      <c r="F1338" t="n">
        <v>53.49</v>
      </c>
      <c r="G1338" t="n">
        <v>97.26000000000001</v>
      </c>
      <c r="H1338" t="n">
        <v>1.21</v>
      </c>
      <c r="I1338" t="n">
        <v>33</v>
      </c>
      <c r="J1338" t="n">
        <v>302.04</v>
      </c>
      <c r="K1338" t="n">
        <v>59.89</v>
      </c>
      <c r="L1338" t="n">
        <v>20.5</v>
      </c>
      <c r="M1338" t="n">
        <v>31</v>
      </c>
      <c r="N1338" t="n">
        <v>86.65000000000001</v>
      </c>
      <c r="O1338" t="n">
        <v>37485.7</v>
      </c>
      <c r="P1338" t="n">
        <v>889.72</v>
      </c>
      <c r="Q1338" t="n">
        <v>1367.27</v>
      </c>
      <c r="R1338" t="n">
        <v>136.11</v>
      </c>
      <c r="S1338" t="n">
        <v>104.26</v>
      </c>
      <c r="T1338" t="n">
        <v>14946.17</v>
      </c>
      <c r="U1338" t="n">
        <v>0.77</v>
      </c>
      <c r="V1338" t="n">
        <v>0.9</v>
      </c>
      <c r="W1338" t="n">
        <v>20.7</v>
      </c>
      <c r="X1338" t="n">
        <v>0.92</v>
      </c>
      <c r="Y1338" t="n">
        <v>1</v>
      </c>
      <c r="Z1338" t="n">
        <v>10</v>
      </c>
    </row>
    <row r="1339">
      <c r="A1339" t="n">
        <v>79</v>
      </c>
      <c r="B1339" t="n">
        <v>135</v>
      </c>
      <c r="C1339" t="inlineStr">
        <is>
          <t xml:space="preserve">CONCLUIDO	</t>
        </is>
      </c>
      <c r="D1339" t="n">
        <v>1.7261</v>
      </c>
      <c r="E1339" t="n">
        <v>57.93</v>
      </c>
      <c r="F1339" t="n">
        <v>53.46</v>
      </c>
      <c r="G1339" t="n">
        <v>100.24</v>
      </c>
      <c r="H1339" t="n">
        <v>1.22</v>
      </c>
      <c r="I1339" t="n">
        <v>32</v>
      </c>
      <c r="J1339" t="n">
        <v>302.57</v>
      </c>
      <c r="K1339" t="n">
        <v>59.89</v>
      </c>
      <c r="L1339" t="n">
        <v>20.75</v>
      </c>
      <c r="M1339" t="n">
        <v>30</v>
      </c>
      <c r="N1339" t="n">
        <v>86.93000000000001</v>
      </c>
      <c r="O1339" t="n">
        <v>37551.07</v>
      </c>
      <c r="P1339" t="n">
        <v>889.49</v>
      </c>
      <c r="Q1339" t="n">
        <v>1367.32</v>
      </c>
      <c r="R1339" t="n">
        <v>135.14</v>
      </c>
      <c r="S1339" t="n">
        <v>104.26</v>
      </c>
      <c r="T1339" t="n">
        <v>14467.94</v>
      </c>
      <c r="U1339" t="n">
        <v>0.77</v>
      </c>
      <c r="V1339" t="n">
        <v>0.9</v>
      </c>
      <c r="W1339" t="n">
        <v>20.7</v>
      </c>
      <c r="X1339" t="n">
        <v>0.88</v>
      </c>
      <c r="Y1339" t="n">
        <v>1</v>
      </c>
      <c r="Z1339" t="n">
        <v>10</v>
      </c>
    </row>
    <row r="1340">
      <c r="A1340" t="n">
        <v>80</v>
      </c>
      <c r="B1340" t="n">
        <v>135</v>
      </c>
      <c r="C1340" t="inlineStr">
        <is>
          <t xml:space="preserve">CONCLUIDO	</t>
        </is>
      </c>
      <c r="D1340" t="n">
        <v>1.7262</v>
      </c>
      <c r="E1340" t="n">
        <v>57.93</v>
      </c>
      <c r="F1340" t="n">
        <v>53.46</v>
      </c>
      <c r="G1340" t="n">
        <v>100.24</v>
      </c>
      <c r="H1340" t="n">
        <v>1.23</v>
      </c>
      <c r="I1340" t="n">
        <v>32</v>
      </c>
      <c r="J1340" t="n">
        <v>303.1</v>
      </c>
      <c r="K1340" t="n">
        <v>59.89</v>
      </c>
      <c r="L1340" t="n">
        <v>21</v>
      </c>
      <c r="M1340" t="n">
        <v>30</v>
      </c>
      <c r="N1340" t="n">
        <v>87.20999999999999</v>
      </c>
      <c r="O1340" t="n">
        <v>37616.56</v>
      </c>
      <c r="P1340" t="n">
        <v>888.67</v>
      </c>
      <c r="Q1340" t="n">
        <v>1367.33</v>
      </c>
      <c r="R1340" t="n">
        <v>135.4</v>
      </c>
      <c r="S1340" t="n">
        <v>104.26</v>
      </c>
      <c r="T1340" t="n">
        <v>14596.2</v>
      </c>
      <c r="U1340" t="n">
        <v>0.77</v>
      </c>
      <c r="V1340" t="n">
        <v>0.9</v>
      </c>
      <c r="W1340" t="n">
        <v>20.69</v>
      </c>
      <c r="X1340" t="n">
        <v>0.88</v>
      </c>
      <c r="Y1340" t="n">
        <v>1</v>
      </c>
      <c r="Z1340" t="n">
        <v>10</v>
      </c>
    </row>
    <row r="1341">
      <c r="A1341" t="n">
        <v>81</v>
      </c>
      <c r="B1341" t="n">
        <v>135</v>
      </c>
      <c r="C1341" t="inlineStr">
        <is>
          <t xml:space="preserve">CONCLUIDO	</t>
        </is>
      </c>
      <c r="D1341" t="n">
        <v>1.7283</v>
      </c>
      <c r="E1341" t="n">
        <v>57.86</v>
      </c>
      <c r="F1341" t="n">
        <v>53.44</v>
      </c>
      <c r="G1341" t="n">
        <v>103.43</v>
      </c>
      <c r="H1341" t="n">
        <v>1.25</v>
      </c>
      <c r="I1341" t="n">
        <v>31</v>
      </c>
      <c r="J1341" t="n">
        <v>303.63</v>
      </c>
      <c r="K1341" t="n">
        <v>59.89</v>
      </c>
      <c r="L1341" t="n">
        <v>21.25</v>
      </c>
      <c r="M1341" t="n">
        <v>29</v>
      </c>
      <c r="N1341" t="n">
        <v>87.48999999999999</v>
      </c>
      <c r="O1341" t="n">
        <v>37682.17</v>
      </c>
      <c r="P1341" t="n">
        <v>888.2</v>
      </c>
      <c r="Q1341" t="n">
        <v>1367.28</v>
      </c>
      <c r="R1341" t="n">
        <v>134.4</v>
      </c>
      <c r="S1341" t="n">
        <v>104.26</v>
      </c>
      <c r="T1341" t="n">
        <v>14099.64</v>
      </c>
      <c r="U1341" t="n">
        <v>0.78</v>
      </c>
      <c r="V1341" t="n">
        <v>0.9</v>
      </c>
      <c r="W1341" t="n">
        <v>20.7</v>
      </c>
      <c r="X1341" t="n">
        <v>0.86</v>
      </c>
      <c r="Y1341" t="n">
        <v>1</v>
      </c>
      <c r="Z1341" t="n">
        <v>10</v>
      </c>
    </row>
    <row r="1342">
      <c r="A1342" t="n">
        <v>82</v>
      </c>
      <c r="B1342" t="n">
        <v>135</v>
      </c>
      <c r="C1342" t="inlineStr">
        <is>
          <t xml:space="preserve">CONCLUIDO	</t>
        </is>
      </c>
      <c r="D1342" t="n">
        <v>1.7285</v>
      </c>
      <c r="E1342" t="n">
        <v>57.85</v>
      </c>
      <c r="F1342" t="n">
        <v>53.43</v>
      </c>
      <c r="G1342" t="n">
        <v>103.42</v>
      </c>
      <c r="H1342" t="n">
        <v>1.26</v>
      </c>
      <c r="I1342" t="n">
        <v>31</v>
      </c>
      <c r="J1342" t="n">
        <v>304.16</v>
      </c>
      <c r="K1342" t="n">
        <v>59.89</v>
      </c>
      <c r="L1342" t="n">
        <v>21.5</v>
      </c>
      <c r="M1342" t="n">
        <v>29</v>
      </c>
      <c r="N1342" t="n">
        <v>87.78</v>
      </c>
      <c r="O1342" t="n">
        <v>37747.91</v>
      </c>
      <c r="P1342" t="n">
        <v>888.41</v>
      </c>
      <c r="Q1342" t="n">
        <v>1367.23</v>
      </c>
      <c r="R1342" t="n">
        <v>134.34</v>
      </c>
      <c r="S1342" t="n">
        <v>104.26</v>
      </c>
      <c r="T1342" t="n">
        <v>14069.75</v>
      </c>
      <c r="U1342" t="n">
        <v>0.78</v>
      </c>
      <c r="V1342" t="n">
        <v>0.9</v>
      </c>
      <c r="W1342" t="n">
        <v>20.69</v>
      </c>
      <c r="X1342" t="n">
        <v>0.86</v>
      </c>
      <c r="Y1342" t="n">
        <v>1</v>
      </c>
      <c r="Z1342" t="n">
        <v>10</v>
      </c>
    </row>
    <row r="1343">
      <c r="A1343" t="n">
        <v>83</v>
      </c>
      <c r="B1343" t="n">
        <v>135</v>
      </c>
      <c r="C1343" t="inlineStr">
        <is>
          <t xml:space="preserve">CONCLUIDO	</t>
        </is>
      </c>
      <c r="D1343" t="n">
        <v>1.7287</v>
      </c>
      <c r="E1343" t="n">
        <v>57.85</v>
      </c>
      <c r="F1343" t="n">
        <v>53.43</v>
      </c>
      <c r="G1343" t="n">
        <v>103.41</v>
      </c>
      <c r="H1343" t="n">
        <v>1.27</v>
      </c>
      <c r="I1343" t="n">
        <v>31</v>
      </c>
      <c r="J1343" t="n">
        <v>304.7</v>
      </c>
      <c r="K1343" t="n">
        <v>59.89</v>
      </c>
      <c r="L1343" t="n">
        <v>21.75</v>
      </c>
      <c r="M1343" t="n">
        <v>29</v>
      </c>
      <c r="N1343" t="n">
        <v>88.06</v>
      </c>
      <c r="O1343" t="n">
        <v>37813.76</v>
      </c>
      <c r="P1343" t="n">
        <v>887.74</v>
      </c>
      <c r="Q1343" t="n">
        <v>1367.23</v>
      </c>
      <c r="R1343" t="n">
        <v>134.3</v>
      </c>
      <c r="S1343" t="n">
        <v>104.26</v>
      </c>
      <c r="T1343" t="n">
        <v>14050.79</v>
      </c>
      <c r="U1343" t="n">
        <v>0.78</v>
      </c>
      <c r="V1343" t="n">
        <v>0.9</v>
      </c>
      <c r="W1343" t="n">
        <v>20.69</v>
      </c>
      <c r="X1343" t="n">
        <v>0.85</v>
      </c>
      <c r="Y1343" t="n">
        <v>1</v>
      </c>
      <c r="Z1343" t="n">
        <v>10</v>
      </c>
    </row>
    <row r="1344">
      <c r="A1344" t="n">
        <v>84</v>
      </c>
      <c r="B1344" t="n">
        <v>135</v>
      </c>
      <c r="C1344" t="inlineStr">
        <is>
          <t xml:space="preserve">CONCLUIDO	</t>
        </is>
      </c>
      <c r="D1344" t="n">
        <v>1.7309</v>
      </c>
      <c r="E1344" t="n">
        <v>57.78</v>
      </c>
      <c r="F1344" t="n">
        <v>53.41</v>
      </c>
      <c r="G1344" t="n">
        <v>106.81</v>
      </c>
      <c r="H1344" t="n">
        <v>1.28</v>
      </c>
      <c r="I1344" t="n">
        <v>30</v>
      </c>
      <c r="J1344" t="n">
        <v>305.23</v>
      </c>
      <c r="K1344" t="n">
        <v>59.89</v>
      </c>
      <c r="L1344" t="n">
        <v>22</v>
      </c>
      <c r="M1344" t="n">
        <v>28</v>
      </c>
      <c r="N1344" t="n">
        <v>88.34999999999999</v>
      </c>
      <c r="O1344" t="n">
        <v>37879.74</v>
      </c>
      <c r="P1344" t="n">
        <v>886.84</v>
      </c>
      <c r="Q1344" t="n">
        <v>1367.23</v>
      </c>
      <c r="R1344" t="n">
        <v>133.24</v>
      </c>
      <c r="S1344" t="n">
        <v>104.26</v>
      </c>
      <c r="T1344" t="n">
        <v>13524.24</v>
      </c>
      <c r="U1344" t="n">
        <v>0.78</v>
      </c>
      <c r="V1344" t="n">
        <v>0.9</v>
      </c>
      <c r="W1344" t="n">
        <v>20.7</v>
      </c>
      <c r="X1344" t="n">
        <v>0.83</v>
      </c>
      <c r="Y1344" t="n">
        <v>1</v>
      </c>
      <c r="Z1344" t="n">
        <v>10</v>
      </c>
    </row>
    <row r="1345">
      <c r="A1345" t="n">
        <v>85</v>
      </c>
      <c r="B1345" t="n">
        <v>135</v>
      </c>
      <c r="C1345" t="inlineStr">
        <is>
          <t xml:space="preserve">CONCLUIDO	</t>
        </is>
      </c>
      <c r="D1345" t="n">
        <v>1.7312</v>
      </c>
      <c r="E1345" t="n">
        <v>57.76</v>
      </c>
      <c r="F1345" t="n">
        <v>53.4</v>
      </c>
      <c r="G1345" t="n">
        <v>106.79</v>
      </c>
      <c r="H1345" t="n">
        <v>1.3</v>
      </c>
      <c r="I1345" t="n">
        <v>30</v>
      </c>
      <c r="J1345" t="n">
        <v>305.77</v>
      </c>
      <c r="K1345" t="n">
        <v>59.89</v>
      </c>
      <c r="L1345" t="n">
        <v>22.25</v>
      </c>
      <c r="M1345" t="n">
        <v>28</v>
      </c>
      <c r="N1345" t="n">
        <v>88.63</v>
      </c>
      <c r="O1345" t="n">
        <v>37945.85</v>
      </c>
      <c r="P1345" t="n">
        <v>886.97</v>
      </c>
      <c r="Q1345" t="n">
        <v>1367.15</v>
      </c>
      <c r="R1345" t="n">
        <v>133.06</v>
      </c>
      <c r="S1345" t="n">
        <v>104.26</v>
      </c>
      <c r="T1345" t="n">
        <v>13436.71</v>
      </c>
      <c r="U1345" t="n">
        <v>0.78</v>
      </c>
      <c r="V1345" t="n">
        <v>0.9</v>
      </c>
      <c r="W1345" t="n">
        <v>20.69</v>
      </c>
      <c r="X1345" t="n">
        <v>0.82</v>
      </c>
      <c r="Y1345" t="n">
        <v>1</v>
      </c>
      <c r="Z1345" t="n">
        <v>10</v>
      </c>
    </row>
    <row r="1346">
      <c r="A1346" t="n">
        <v>86</v>
      </c>
      <c r="B1346" t="n">
        <v>135</v>
      </c>
      <c r="C1346" t="inlineStr">
        <is>
          <t xml:space="preserve">CONCLUIDO	</t>
        </is>
      </c>
      <c r="D1346" t="n">
        <v>1.7307</v>
      </c>
      <c r="E1346" t="n">
        <v>57.78</v>
      </c>
      <c r="F1346" t="n">
        <v>53.41</v>
      </c>
      <c r="G1346" t="n">
        <v>106.82</v>
      </c>
      <c r="H1346" t="n">
        <v>1.31</v>
      </c>
      <c r="I1346" t="n">
        <v>30</v>
      </c>
      <c r="J1346" t="n">
        <v>306.31</v>
      </c>
      <c r="K1346" t="n">
        <v>59.89</v>
      </c>
      <c r="L1346" t="n">
        <v>22.5</v>
      </c>
      <c r="M1346" t="n">
        <v>28</v>
      </c>
      <c r="N1346" t="n">
        <v>88.92</v>
      </c>
      <c r="O1346" t="n">
        <v>38012.07</v>
      </c>
      <c r="P1346" t="n">
        <v>886.48</v>
      </c>
      <c r="Q1346" t="n">
        <v>1367.17</v>
      </c>
      <c r="R1346" t="n">
        <v>133.71</v>
      </c>
      <c r="S1346" t="n">
        <v>104.26</v>
      </c>
      <c r="T1346" t="n">
        <v>13760.53</v>
      </c>
      <c r="U1346" t="n">
        <v>0.78</v>
      </c>
      <c r="V1346" t="n">
        <v>0.9</v>
      </c>
      <c r="W1346" t="n">
        <v>20.69</v>
      </c>
      <c r="X1346" t="n">
        <v>0.83</v>
      </c>
      <c r="Y1346" t="n">
        <v>1</v>
      </c>
      <c r="Z1346" t="n">
        <v>10</v>
      </c>
    </row>
    <row r="1347">
      <c r="A1347" t="n">
        <v>87</v>
      </c>
      <c r="B1347" t="n">
        <v>135</v>
      </c>
      <c r="C1347" t="inlineStr">
        <is>
          <t xml:space="preserve">CONCLUIDO	</t>
        </is>
      </c>
      <c r="D1347" t="n">
        <v>1.7332</v>
      </c>
      <c r="E1347" t="n">
        <v>57.7</v>
      </c>
      <c r="F1347" t="n">
        <v>53.38</v>
      </c>
      <c r="G1347" t="n">
        <v>110.44</v>
      </c>
      <c r="H1347" t="n">
        <v>1.32</v>
      </c>
      <c r="I1347" t="n">
        <v>29</v>
      </c>
      <c r="J1347" t="n">
        <v>306.84</v>
      </c>
      <c r="K1347" t="n">
        <v>59.89</v>
      </c>
      <c r="L1347" t="n">
        <v>22.75</v>
      </c>
      <c r="M1347" t="n">
        <v>27</v>
      </c>
      <c r="N1347" t="n">
        <v>89.20999999999999</v>
      </c>
      <c r="O1347" t="n">
        <v>38078.42</v>
      </c>
      <c r="P1347" t="n">
        <v>885.92</v>
      </c>
      <c r="Q1347" t="n">
        <v>1367.2</v>
      </c>
      <c r="R1347" t="n">
        <v>132.49</v>
      </c>
      <c r="S1347" t="n">
        <v>104.26</v>
      </c>
      <c r="T1347" t="n">
        <v>13157.37</v>
      </c>
      <c r="U1347" t="n">
        <v>0.79</v>
      </c>
      <c r="V1347" t="n">
        <v>0.9</v>
      </c>
      <c r="W1347" t="n">
        <v>20.69</v>
      </c>
      <c r="X1347" t="n">
        <v>0.8</v>
      </c>
      <c r="Y1347" t="n">
        <v>1</v>
      </c>
      <c r="Z1347" t="n">
        <v>10</v>
      </c>
    </row>
    <row r="1348">
      <c r="A1348" t="n">
        <v>88</v>
      </c>
      <c r="B1348" t="n">
        <v>135</v>
      </c>
      <c r="C1348" t="inlineStr">
        <is>
          <t xml:space="preserve">CONCLUIDO	</t>
        </is>
      </c>
      <c r="D1348" t="n">
        <v>1.7332</v>
      </c>
      <c r="E1348" t="n">
        <v>57.7</v>
      </c>
      <c r="F1348" t="n">
        <v>53.38</v>
      </c>
      <c r="G1348" t="n">
        <v>110.44</v>
      </c>
      <c r="H1348" t="n">
        <v>1.33</v>
      </c>
      <c r="I1348" t="n">
        <v>29</v>
      </c>
      <c r="J1348" t="n">
        <v>307.38</v>
      </c>
      <c r="K1348" t="n">
        <v>59.89</v>
      </c>
      <c r="L1348" t="n">
        <v>23</v>
      </c>
      <c r="M1348" t="n">
        <v>27</v>
      </c>
      <c r="N1348" t="n">
        <v>89.5</v>
      </c>
      <c r="O1348" t="n">
        <v>38144.9</v>
      </c>
      <c r="P1348" t="n">
        <v>886.14</v>
      </c>
      <c r="Q1348" t="n">
        <v>1367.26</v>
      </c>
      <c r="R1348" t="n">
        <v>132.44</v>
      </c>
      <c r="S1348" t="n">
        <v>104.26</v>
      </c>
      <c r="T1348" t="n">
        <v>13129.67</v>
      </c>
      <c r="U1348" t="n">
        <v>0.79</v>
      </c>
      <c r="V1348" t="n">
        <v>0.9</v>
      </c>
      <c r="W1348" t="n">
        <v>20.7</v>
      </c>
      <c r="X1348" t="n">
        <v>0.8</v>
      </c>
      <c r="Y1348" t="n">
        <v>1</v>
      </c>
      <c r="Z1348" t="n">
        <v>10</v>
      </c>
    </row>
    <row r="1349">
      <c r="A1349" t="n">
        <v>89</v>
      </c>
      <c r="B1349" t="n">
        <v>135</v>
      </c>
      <c r="C1349" t="inlineStr">
        <is>
          <t xml:space="preserve">CONCLUIDO	</t>
        </is>
      </c>
      <c r="D1349" t="n">
        <v>1.7328</v>
      </c>
      <c r="E1349" t="n">
        <v>57.71</v>
      </c>
      <c r="F1349" t="n">
        <v>53.39</v>
      </c>
      <c r="G1349" t="n">
        <v>110.46</v>
      </c>
      <c r="H1349" t="n">
        <v>1.35</v>
      </c>
      <c r="I1349" t="n">
        <v>29</v>
      </c>
      <c r="J1349" t="n">
        <v>307.92</v>
      </c>
      <c r="K1349" t="n">
        <v>59.89</v>
      </c>
      <c r="L1349" t="n">
        <v>23.25</v>
      </c>
      <c r="M1349" t="n">
        <v>27</v>
      </c>
      <c r="N1349" t="n">
        <v>89.79000000000001</v>
      </c>
      <c r="O1349" t="n">
        <v>38211.5</v>
      </c>
      <c r="P1349" t="n">
        <v>886.13</v>
      </c>
      <c r="Q1349" t="n">
        <v>1367.2</v>
      </c>
      <c r="R1349" t="n">
        <v>132.92</v>
      </c>
      <c r="S1349" t="n">
        <v>104.26</v>
      </c>
      <c r="T1349" t="n">
        <v>13372.25</v>
      </c>
      <c r="U1349" t="n">
        <v>0.78</v>
      </c>
      <c r="V1349" t="n">
        <v>0.9</v>
      </c>
      <c r="W1349" t="n">
        <v>20.69</v>
      </c>
      <c r="X1349" t="n">
        <v>0.8100000000000001</v>
      </c>
      <c r="Y1349" t="n">
        <v>1</v>
      </c>
      <c r="Z1349" t="n">
        <v>10</v>
      </c>
    </row>
    <row r="1350">
      <c r="A1350" t="n">
        <v>90</v>
      </c>
      <c r="B1350" t="n">
        <v>135</v>
      </c>
      <c r="C1350" t="inlineStr">
        <is>
          <t xml:space="preserve">CONCLUIDO	</t>
        </is>
      </c>
      <c r="D1350" t="n">
        <v>1.7352</v>
      </c>
      <c r="E1350" t="n">
        <v>57.63</v>
      </c>
      <c r="F1350" t="n">
        <v>53.36</v>
      </c>
      <c r="G1350" t="n">
        <v>114.35</v>
      </c>
      <c r="H1350" t="n">
        <v>1.36</v>
      </c>
      <c r="I1350" t="n">
        <v>28</v>
      </c>
      <c r="J1350" t="n">
        <v>308.46</v>
      </c>
      <c r="K1350" t="n">
        <v>59.89</v>
      </c>
      <c r="L1350" t="n">
        <v>23.5</v>
      </c>
      <c r="M1350" t="n">
        <v>26</v>
      </c>
      <c r="N1350" t="n">
        <v>90.08</v>
      </c>
      <c r="O1350" t="n">
        <v>38278.23</v>
      </c>
      <c r="P1350" t="n">
        <v>884.6799999999999</v>
      </c>
      <c r="Q1350" t="n">
        <v>1367.17</v>
      </c>
      <c r="R1350" t="n">
        <v>132.16</v>
      </c>
      <c r="S1350" t="n">
        <v>104.26</v>
      </c>
      <c r="T1350" t="n">
        <v>12996.72</v>
      </c>
      <c r="U1350" t="n">
        <v>0.79</v>
      </c>
      <c r="V1350" t="n">
        <v>0.9</v>
      </c>
      <c r="W1350" t="n">
        <v>20.69</v>
      </c>
      <c r="X1350" t="n">
        <v>0.79</v>
      </c>
      <c r="Y1350" t="n">
        <v>1</v>
      </c>
      <c r="Z1350" t="n">
        <v>10</v>
      </c>
    </row>
    <row r="1351">
      <c r="A1351" t="n">
        <v>91</v>
      </c>
      <c r="B1351" t="n">
        <v>135</v>
      </c>
      <c r="C1351" t="inlineStr">
        <is>
          <t xml:space="preserve">CONCLUIDO	</t>
        </is>
      </c>
      <c r="D1351" t="n">
        <v>1.7353</v>
      </c>
      <c r="E1351" t="n">
        <v>57.63</v>
      </c>
      <c r="F1351" t="n">
        <v>53.36</v>
      </c>
      <c r="G1351" t="n">
        <v>114.34</v>
      </c>
      <c r="H1351" t="n">
        <v>1.37</v>
      </c>
      <c r="I1351" t="n">
        <v>28</v>
      </c>
      <c r="J1351" t="n">
        <v>309.01</v>
      </c>
      <c r="K1351" t="n">
        <v>59.89</v>
      </c>
      <c r="L1351" t="n">
        <v>23.75</v>
      </c>
      <c r="M1351" t="n">
        <v>26</v>
      </c>
      <c r="N1351" t="n">
        <v>90.37</v>
      </c>
      <c r="O1351" t="n">
        <v>38345.09</v>
      </c>
      <c r="P1351" t="n">
        <v>884.34</v>
      </c>
      <c r="Q1351" t="n">
        <v>1367.22</v>
      </c>
      <c r="R1351" t="n">
        <v>131.86</v>
      </c>
      <c r="S1351" t="n">
        <v>104.26</v>
      </c>
      <c r="T1351" t="n">
        <v>12844.17</v>
      </c>
      <c r="U1351" t="n">
        <v>0.79</v>
      </c>
      <c r="V1351" t="n">
        <v>0.9</v>
      </c>
      <c r="W1351" t="n">
        <v>20.69</v>
      </c>
      <c r="X1351" t="n">
        <v>0.78</v>
      </c>
      <c r="Y1351" t="n">
        <v>1</v>
      </c>
      <c r="Z1351" t="n">
        <v>10</v>
      </c>
    </row>
    <row r="1352">
      <c r="A1352" t="n">
        <v>92</v>
      </c>
      <c r="B1352" t="n">
        <v>135</v>
      </c>
      <c r="C1352" t="inlineStr">
        <is>
          <t xml:space="preserve">CONCLUIDO	</t>
        </is>
      </c>
      <c r="D1352" t="n">
        <v>1.7359</v>
      </c>
      <c r="E1352" t="n">
        <v>57.61</v>
      </c>
      <c r="F1352" t="n">
        <v>53.34</v>
      </c>
      <c r="G1352" t="n">
        <v>114.3</v>
      </c>
      <c r="H1352" t="n">
        <v>1.38</v>
      </c>
      <c r="I1352" t="n">
        <v>28</v>
      </c>
      <c r="J1352" t="n">
        <v>309.55</v>
      </c>
      <c r="K1352" t="n">
        <v>59.89</v>
      </c>
      <c r="L1352" t="n">
        <v>24</v>
      </c>
      <c r="M1352" t="n">
        <v>26</v>
      </c>
      <c r="N1352" t="n">
        <v>90.66</v>
      </c>
      <c r="O1352" t="n">
        <v>38412.07</v>
      </c>
      <c r="P1352" t="n">
        <v>884.3</v>
      </c>
      <c r="Q1352" t="n">
        <v>1367.29</v>
      </c>
      <c r="R1352" t="n">
        <v>131.27</v>
      </c>
      <c r="S1352" t="n">
        <v>104.26</v>
      </c>
      <c r="T1352" t="n">
        <v>12551.19</v>
      </c>
      <c r="U1352" t="n">
        <v>0.79</v>
      </c>
      <c r="V1352" t="n">
        <v>0.9</v>
      </c>
      <c r="W1352" t="n">
        <v>20.69</v>
      </c>
      <c r="X1352" t="n">
        <v>0.76</v>
      </c>
      <c r="Y1352" t="n">
        <v>1</v>
      </c>
      <c r="Z1352" t="n">
        <v>10</v>
      </c>
    </row>
    <row r="1353">
      <c r="A1353" t="n">
        <v>93</v>
      </c>
      <c r="B1353" t="n">
        <v>135</v>
      </c>
      <c r="C1353" t="inlineStr">
        <is>
          <t xml:space="preserve">CONCLUIDO	</t>
        </is>
      </c>
      <c r="D1353" t="n">
        <v>1.7356</v>
      </c>
      <c r="E1353" t="n">
        <v>57.62</v>
      </c>
      <c r="F1353" t="n">
        <v>53.35</v>
      </c>
      <c r="G1353" t="n">
        <v>114.32</v>
      </c>
      <c r="H1353" t="n">
        <v>1.39</v>
      </c>
      <c r="I1353" t="n">
        <v>28</v>
      </c>
      <c r="J1353" t="n">
        <v>310.09</v>
      </c>
      <c r="K1353" t="n">
        <v>59.89</v>
      </c>
      <c r="L1353" t="n">
        <v>24.25</v>
      </c>
      <c r="M1353" t="n">
        <v>26</v>
      </c>
      <c r="N1353" t="n">
        <v>90.95999999999999</v>
      </c>
      <c r="O1353" t="n">
        <v>38479.19</v>
      </c>
      <c r="P1353" t="n">
        <v>883.97</v>
      </c>
      <c r="Q1353" t="n">
        <v>1367.26</v>
      </c>
      <c r="R1353" t="n">
        <v>131.7</v>
      </c>
      <c r="S1353" t="n">
        <v>104.26</v>
      </c>
      <c r="T1353" t="n">
        <v>12764.43</v>
      </c>
      <c r="U1353" t="n">
        <v>0.79</v>
      </c>
      <c r="V1353" t="n">
        <v>0.9</v>
      </c>
      <c r="W1353" t="n">
        <v>20.69</v>
      </c>
      <c r="X1353" t="n">
        <v>0.77</v>
      </c>
      <c r="Y1353" t="n">
        <v>1</v>
      </c>
      <c r="Z1353" t="n">
        <v>10</v>
      </c>
    </row>
    <row r="1354">
      <c r="A1354" t="n">
        <v>94</v>
      </c>
      <c r="B1354" t="n">
        <v>135</v>
      </c>
      <c r="C1354" t="inlineStr">
        <is>
          <t xml:space="preserve">CONCLUIDO	</t>
        </is>
      </c>
      <c r="D1354" t="n">
        <v>1.7378</v>
      </c>
      <c r="E1354" t="n">
        <v>57.54</v>
      </c>
      <c r="F1354" t="n">
        <v>53.33</v>
      </c>
      <c r="G1354" t="n">
        <v>118.5</v>
      </c>
      <c r="H1354" t="n">
        <v>1.41</v>
      </c>
      <c r="I1354" t="n">
        <v>27</v>
      </c>
      <c r="J1354" t="n">
        <v>310.64</v>
      </c>
      <c r="K1354" t="n">
        <v>59.89</v>
      </c>
      <c r="L1354" t="n">
        <v>24.5</v>
      </c>
      <c r="M1354" t="n">
        <v>25</v>
      </c>
      <c r="N1354" t="n">
        <v>91.25</v>
      </c>
      <c r="O1354" t="n">
        <v>38546.43</v>
      </c>
      <c r="P1354" t="n">
        <v>883.78</v>
      </c>
      <c r="Q1354" t="n">
        <v>1367.19</v>
      </c>
      <c r="R1354" t="n">
        <v>130.96</v>
      </c>
      <c r="S1354" t="n">
        <v>104.26</v>
      </c>
      <c r="T1354" t="n">
        <v>12403.57</v>
      </c>
      <c r="U1354" t="n">
        <v>0.8</v>
      </c>
      <c r="V1354" t="n">
        <v>0.9</v>
      </c>
      <c r="W1354" t="n">
        <v>20.69</v>
      </c>
      <c r="X1354" t="n">
        <v>0.75</v>
      </c>
      <c r="Y1354" t="n">
        <v>1</v>
      </c>
      <c r="Z1354" t="n">
        <v>10</v>
      </c>
    </row>
    <row r="1355">
      <c r="A1355" t="n">
        <v>95</v>
      </c>
      <c r="B1355" t="n">
        <v>135</v>
      </c>
      <c r="C1355" t="inlineStr">
        <is>
          <t xml:space="preserve">CONCLUIDO	</t>
        </is>
      </c>
      <c r="D1355" t="n">
        <v>1.7383</v>
      </c>
      <c r="E1355" t="n">
        <v>57.53</v>
      </c>
      <c r="F1355" t="n">
        <v>53.31</v>
      </c>
      <c r="G1355" t="n">
        <v>118.46</v>
      </c>
      <c r="H1355" t="n">
        <v>1.42</v>
      </c>
      <c r="I1355" t="n">
        <v>27</v>
      </c>
      <c r="J1355" t="n">
        <v>311.19</v>
      </c>
      <c r="K1355" t="n">
        <v>59.89</v>
      </c>
      <c r="L1355" t="n">
        <v>24.75</v>
      </c>
      <c r="M1355" t="n">
        <v>25</v>
      </c>
      <c r="N1355" t="n">
        <v>91.55</v>
      </c>
      <c r="O1355" t="n">
        <v>38613.8</v>
      </c>
      <c r="P1355" t="n">
        <v>882.78</v>
      </c>
      <c r="Q1355" t="n">
        <v>1367.25</v>
      </c>
      <c r="R1355" t="n">
        <v>130.3</v>
      </c>
      <c r="S1355" t="n">
        <v>104.26</v>
      </c>
      <c r="T1355" t="n">
        <v>12069.01</v>
      </c>
      <c r="U1355" t="n">
        <v>0.8</v>
      </c>
      <c r="V1355" t="n">
        <v>0.9</v>
      </c>
      <c r="W1355" t="n">
        <v>20.69</v>
      </c>
      <c r="X1355" t="n">
        <v>0.73</v>
      </c>
      <c r="Y1355" t="n">
        <v>1</v>
      </c>
      <c r="Z1355" t="n">
        <v>10</v>
      </c>
    </row>
    <row r="1356">
      <c r="A1356" t="n">
        <v>96</v>
      </c>
      <c r="B1356" t="n">
        <v>135</v>
      </c>
      <c r="C1356" t="inlineStr">
        <is>
          <t xml:space="preserve">CONCLUIDO	</t>
        </is>
      </c>
      <c r="D1356" t="n">
        <v>1.7378</v>
      </c>
      <c r="E1356" t="n">
        <v>57.54</v>
      </c>
      <c r="F1356" t="n">
        <v>53.33</v>
      </c>
      <c r="G1356" t="n">
        <v>118.5</v>
      </c>
      <c r="H1356" t="n">
        <v>1.43</v>
      </c>
      <c r="I1356" t="n">
        <v>27</v>
      </c>
      <c r="J1356" t="n">
        <v>311.73</v>
      </c>
      <c r="K1356" t="n">
        <v>59.89</v>
      </c>
      <c r="L1356" t="n">
        <v>25</v>
      </c>
      <c r="M1356" t="n">
        <v>25</v>
      </c>
      <c r="N1356" t="n">
        <v>91.84999999999999</v>
      </c>
      <c r="O1356" t="n">
        <v>38681.31</v>
      </c>
      <c r="P1356" t="n">
        <v>881.74</v>
      </c>
      <c r="Q1356" t="n">
        <v>1367.2</v>
      </c>
      <c r="R1356" t="n">
        <v>130.63</v>
      </c>
      <c r="S1356" t="n">
        <v>104.26</v>
      </c>
      <c r="T1356" t="n">
        <v>12235.59</v>
      </c>
      <c r="U1356" t="n">
        <v>0.8</v>
      </c>
      <c r="V1356" t="n">
        <v>0.9</v>
      </c>
      <c r="W1356" t="n">
        <v>20.7</v>
      </c>
      <c r="X1356" t="n">
        <v>0.75</v>
      </c>
      <c r="Y1356" t="n">
        <v>1</v>
      </c>
      <c r="Z1356" t="n">
        <v>10</v>
      </c>
    </row>
    <row r="1357">
      <c r="A1357" t="n">
        <v>97</v>
      </c>
      <c r="B1357" t="n">
        <v>135</v>
      </c>
      <c r="C1357" t="inlineStr">
        <is>
          <t xml:space="preserve">CONCLUIDO	</t>
        </is>
      </c>
      <c r="D1357" t="n">
        <v>1.7407</v>
      </c>
      <c r="E1357" t="n">
        <v>57.45</v>
      </c>
      <c r="F1357" t="n">
        <v>53.28</v>
      </c>
      <c r="G1357" t="n">
        <v>122.96</v>
      </c>
      <c r="H1357" t="n">
        <v>1.44</v>
      </c>
      <c r="I1357" t="n">
        <v>26</v>
      </c>
      <c r="J1357" t="n">
        <v>312.28</v>
      </c>
      <c r="K1357" t="n">
        <v>59.89</v>
      </c>
      <c r="L1357" t="n">
        <v>25.25</v>
      </c>
      <c r="M1357" t="n">
        <v>24</v>
      </c>
      <c r="N1357" t="n">
        <v>92.15000000000001</v>
      </c>
      <c r="O1357" t="n">
        <v>38749.07</v>
      </c>
      <c r="P1357" t="n">
        <v>880.45</v>
      </c>
      <c r="Q1357" t="n">
        <v>1367.29</v>
      </c>
      <c r="R1357" t="n">
        <v>129.66</v>
      </c>
      <c r="S1357" t="n">
        <v>104.26</v>
      </c>
      <c r="T1357" t="n">
        <v>11756.16</v>
      </c>
      <c r="U1357" t="n">
        <v>0.8</v>
      </c>
      <c r="V1357" t="n">
        <v>0.9</v>
      </c>
      <c r="W1357" t="n">
        <v>20.68</v>
      </c>
      <c r="X1357" t="n">
        <v>0.71</v>
      </c>
      <c r="Y1357" t="n">
        <v>1</v>
      </c>
      <c r="Z1357" t="n">
        <v>10</v>
      </c>
    </row>
    <row r="1358">
      <c r="A1358" t="n">
        <v>98</v>
      </c>
      <c r="B1358" t="n">
        <v>135</v>
      </c>
      <c r="C1358" t="inlineStr">
        <is>
          <t xml:space="preserve">CONCLUIDO	</t>
        </is>
      </c>
      <c r="D1358" t="n">
        <v>1.7405</v>
      </c>
      <c r="E1358" t="n">
        <v>57.46</v>
      </c>
      <c r="F1358" t="n">
        <v>53.29</v>
      </c>
      <c r="G1358" t="n">
        <v>122.97</v>
      </c>
      <c r="H1358" t="n">
        <v>1.45</v>
      </c>
      <c r="I1358" t="n">
        <v>26</v>
      </c>
      <c r="J1358" t="n">
        <v>312.83</v>
      </c>
      <c r="K1358" t="n">
        <v>59.89</v>
      </c>
      <c r="L1358" t="n">
        <v>25.5</v>
      </c>
      <c r="M1358" t="n">
        <v>24</v>
      </c>
      <c r="N1358" t="n">
        <v>92.44</v>
      </c>
      <c r="O1358" t="n">
        <v>38816.85</v>
      </c>
      <c r="P1358" t="n">
        <v>881.72</v>
      </c>
      <c r="Q1358" t="n">
        <v>1367.27</v>
      </c>
      <c r="R1358" t="n">
        <v>129.52</v>
      </c>
      <c r="S1358" t="n">
        <v>104.26</v>
      </c>
      <c r="T1358" t="n">
        <v>11686.79</v>
      </c>
      <c r="U1358" t="n">
        <v>0.8</v>
      </c>
      <c r="V1358" t="n">
        <v>0.9</v>
      </c>
      <c r="W1358" t="n">
        <v>20.69</v>
      </c>
      <c r="X1358" t="n">
        <v>0.71</v>
      </c>
      <c r="Y1358" t="n">
        <v>1</v>
      </c>
      <c r="Z1358" t="n">
        <v>10</v>
      </c>
    </row>
    <row r="1359">
      <c r="A1359" t="n">
        <v>99</v>
      </c>
      <c r="B1359" t="n">
        <v>135</v>
      </c>
      <c r="C1359" t="inlineStr">
        <is>
          <t xml:space="preserve">CONCLUIDO	</t>
        </is>
      </c>
      <c r="D1359" t="n">
        <v>1.7404</v>
      </c>
      <c r="E1359" t="n">
        <v>57.46</v>
      </c>
      <c r="F1359" t="n">
        <v>53.29</v>
      </c>
      <c r="G1359" t="n">
        <v>122.98</v>
      </c>
      <c r="H1359" t="n">
        <v>1.46</v>
      </c>
      <c r="I1359" t="n">
        <v>26</v>
      </c>
      <c r="J1359" t="n">
        <v>313.38</v>
      </c>
      <c r="K1359" t="n">
        <v>59.89</v>
      </c>
      <c r="L1359" t="n">
        <v>25.75</v>
      </c>
      <c r="M1359" t="n">
        <v>24</v>
      </c>
      <c r="N1359" t="n">
        <v>92.75</v>
      </c>
      <c r="O1359" t="n">
        <v>38884.75</v>
      </c>
      <c r="P1359" t="n">
        <v>882.02</v>
      </c>
      <c r="Q1359" t="n">
        <v>1367.26</v>
      </c>
      <c r="R1359" t="n">
        <v>129.57</v>
      </c>
      <c r="S1359" t="n">
        <v>104.26</v>
      </c>
      <c r="T1359" t="n">
        <v>11711.18</v>
      </c>
      <c r="U1359" t="n">
        <v>0.8</v>
      </c>
      <c r="V1359" t="n">
        <v>0.9</v>
      </c>
      <c r="W1359" t="n">
        <v>20.69</v>
      </c>
      <c r="X1359" t="n">
        <v>0.72</v>
      </c>
      <c r="Y1359" t="n">
        <v>1</v>
      </c>
      <c r="Z1359" t="n">
        <v>10</v>
      </c>
    </row>
    <row r="1360">
      <c r="A1360" t="n">
        <v>100</v>
      </c>
      <c r="B1360" t="n">
        <v>135</v>
      </c>
      <c r="C1360" t="inlineStr">
        <is>
          <t xml:space="preserve">CONCLUIDO	</t>
        </is>
      </c>
      <c r="D1360" t="n">
        <v>1.7403</v>
      </c>
      <c r="E1360" t="n">
        <v>57.46</v>
      </c>
      <c r="F1360" t="n">
        <v>53.29</v>
      </c>
      <c r="G1360" t="n">
        <v>122.98</v>
      </c>
      <c r="H1360" t="n">
        <v>1.48</v>
      </c>
      <c r="I1360" t="n">
        <v>26</v>
      </c>
      <c r="J1360" t="n">
        <v>313.93</v>
      </c>
      <c r="K1360" t="n">
        <v>59.89</v>
      </c>
      <c r="L1360" t="n">
        <v>26</v>
      </c>
      <c r="M1360" t="n">
        <v>24</v>
      </c>
      <c r="N1360" t="n">
        <v>93.05</v>
      </c>
      <c r="O1360" t="n">
        <v>38952.8</v>
      </c>
      <c r="P1360" t="n">
        <v>881.55</v>
      </c>
      <c r="Q1360" t="n">
        <v>1367.31</v>
      </c>
      <c r="R1360" t="n">
        <v>129.79</v>
      </c>
      <c r="S1360" t="n">
        <v>104.26</v>
      </c>
      <c r="T1360" t="n">
        <v>11821.14</v>
      </c>
      <c r="U1360" t="n">
        <v>0.8</v>
      </c>
      <c r="V1360" t="n">
        <v>0.9</v>
      </c>
      <c r="W1360" t="n">
        <v>20.68</v>
      </c>
      <c r="X1360" t="n">
        <v>0.72</v>
      </c>
      <c r="Y1360" t="n">
        <v>1</v>
      </c>
      <c r="Z1360" t="n">
        <v>10</v>
      </c>
    </row>
    <row r="1361">
      <c r="A1361" t="n">
        <v>101</v>
      </c>
      <c r="B1361" t="n">
        <v>135</v>
      </c>
      <c r="C1361" t="inlineStr">
        <is>
          <t xml:space="preserve">CONCLUIDO	</t>
        </is>
      </c>
      <c r="D1361" t="n">
        <v>1.7426</v>
      </c>
      <c r="E1361" t="n">
        <v>57.38</v>
      </c>
      <c r="F1361" t="n">
        <v>53.27</v>
      </c>
      <c r="G1361" t="n">
        <v>127.84</v>
      </c>
      <c r="H1361" t="n">
        <v>1.49</v>
      </c>
      <c r="I1361" t="n">
        <v>25</v>
      </c>
      <c r="J1361" t="n">
        <v>314.49</v>
      </c>
      <c r="K1361" t="n">
        <v>59.89</v>
      </c>
      <c r="L1361" t="n">
        <v>26.25</v>
      </c>
      <c r="M1361" t="n">
        <v>23</v>
      </c>
      <c r="N1361" t="n">
        <v>93.34999999999999</v>
      </c>
      <c r="O1361" t="n">
        <v>39020.97</v>
      </c>
      <c r="P1361" t="n">
        <v>879.46</v>
      </c>
      <c r="Q1361" t="n">
        <v>1367.16</v>
      </c>
      <c r="R1361" t="n">
        <v>129.12</v>
      </c>
      <c r="S1361" t="n">
        <v>104.26</v>
      </c>
      <c r="T1361" t="n">
        <v>11492.46</v>
      </c>
      <c r="U1361" t="n">
        <v>0.8100000000000001</v>
      </c>
      <c r="V1361" t="n">
        <v>0.9</v>
      </c>
      <c r="W1361" t="n">
        <v>20.68</v>
      </c>
      <c r="X1361" t="n">
        <v>0.6899999999999999</v>
      </c>
      <c r="Y1361" t="n">
        <v>1</v>
      </c>
      <c r="Z1361" t="n">
        <v>10</v>
      </c>
    </row>
    <row r="1362">
      <c r="A1362" t="n">
        <v>102</v>
      </c>
      <c r="B1362" t="n">
        <v>135</v>
      </c>
      <c r="C1362" t="inlineStr">
        <is>
          <t xml:space="preserve">CONCLUIDO	</t>
        </is>
      </c>
      <c r="D1362" t="n">
        <v>1.7428</v>
      </c>
      <c r="E1362" t="n">
        <v>57.38</v>
      </c>
      <c r="F1362" t="n">
        <v>53.26</v>
      </c>
      <c r="G1362" t="n">
        <v>127.83</v>
      </c>
      <c r="H1362" t="n">
        <v>1.5</v>
      </c>
      <c r="I1362" t="n">
        <v>25</v>
      </c>
      <c r="J1362" t="n">
        <v>315.04</v>
      </c>
      <c r="K1362" t="n">
        <v>59.89</v>
      </c>
      <c r="L1362" t="n">
        <v>26.5</v>
      </c>
      <c r="M1362" t="n">
        <v>23</v>
      </c>
      <c r="N1362" t="n">
        <v>93.65000000000001</v>
      </c>
      <c r="O1362" t="n">
        <v>39089.29</v>
      </c>
      <c r="P1362" t="n">
        <v>880.97</v>
      </c>
      <c r="Q1362" t="n">
        <v>1367.26</v>
      </c>
      <c r="R1362" t="n">
        <v>128.92</v>
      </c>
      <c r="S1362" t="n">
        <v>104.26</v>
      </c>
      <c r="T1362" t="n">
        <v>11390.77</v>
      </c>
      <c r="U1362" t="n">
        <v>0.8100000000000001</v>
      </c>
      <c r="V1362" t="n">
        <v>0.9</v>
      </c>
      <c r="W1362" t="n">
        <v>20.68</v>
      </c>
      <c r="X1362" t="n">
        <v>0.68</v>
      </c>
      <c r="Y1362" t="n">
        <v>1</v>
      </c>
      <c r="Z1362" t="n">
        <v>10</v>
      </c>
    </row>
    <row r="1363">
      <c r="A1363" t="n">
        <v>103</v>
      </c>
      <c r="B1363" t="n">
        <v>135</v>
      </c>
      <c r="C1363" t="inlineStr">
        <is>
          <t xml:space="preserve">CONCLUIDO	</t>
        </is>
      </c>
      <c r="D1363" t="n">
        <v>1.7428</v>
      </c>
      <c r="E1363" t="n">
        <v>57.38</v>
      </c>
      <c r="F1363" t="n">
        <v>53.26</v>
      </c>
      <c r="G1363" t="n">
        <v>127.83</v>
      </c>
      <c r="H1363" t="n">
        <v>1.51</v>
      </c>
      <c r="I1363" t="n">
        <v>25</v>
      </c>
      <c r="J1363" t="n">
        <v>315.6</v>
      </c>
      <c r="K1363" t="n">
        <v>59.89</v>
      </c>
      <c r="L1363" t="n">
        <v>26.75</v>
      </c>
      <c r="M1363" t="n">
        <v>23</v>
      </c>
      <c r="N1363" t="n">
        <v>93.95999999999999</v>
      </c>
      <c r="O1363" t="n">
        <v>39157.74</v>
      </c>
      <c r="P1363" t="n">
        <v>880.98</v>
      </c>
      <c r="Q1363" t="n">
        <v>1367.26</v>
      </c>
      <c r="R1363" t="n">
        <v>128.92</v>
      </c>
      <c r="S1363" t="n">
        <v>104.26</v>
      </c>
      <c r="T1363" t="n">
        <v>11390.36</v>
      </c>
      <c r="U1363" t="n">
        <v>0.8100000000000001</v>
      </c>
      <c r="V1363" t="n">
        <v>0.9</v>
      </c>
      <c r="W1363" t="n">
        <v>20.68</v>
      </c>
      <c r="X1363" t="n">
        <v>0.6899999999999999</v>
      </c>
      <c r="Y1363" t="n">
        <v>1</v>
      </c>
      <c r="Z1363" t="n">
        <v>10</v>
      </c>
    </row>
    <row r="1364">
      <c r="A1364" t="n">
        <v>104</v>
      </c>
      <c r="B1364" t="n">
        <v>135</v>
      </c>
      <c r="C1364" t="inlineStr">
        <is>
          <t xml:space="preserve">CONCLUIDO	</t>
        </is>
      </c>
      <c r="D1364" t="n">
        <v>1.7429</v>
      </c>
      <c r="E1364" t="n">
        <v>57.38</v>
      </c>
      <c r="F1364" t="n">
        <v>53.26</v>
      </c>
      <c r="G1364" t="n">
        <v>127.82</v>
      </c>
      <c r="H1364" t="n">
        <v>1.52</v>
      </c>
      <c r="I1364" t="n">
        <v>25</v>
      </c>
      <c r="J1364" t="n">
        <v>316.15</v>
      </c>
      <c r="K1364" t="n">
        <v>59.89</v>
      </c>
      <c r="L1364" t="n">
        <v>27</v>
      </c>
      <c r="M1364" t="n">
        <v>23</v>
      </c>
      <c r="N1364" t="n">
        <v>94.26000000000001</v>
      </c>
      <c r="O1364" t="n">
        <v>39226.32</v>
      </c>
      <c r="P1364" t="n">
        <v>879.76</v>
      </c>
      <c r="Q1364" t="n">
        <v>1367.25</v>
      </c>
      <c r="R1364" t="n">
        <v>128.68</v>
      </c>
      <c r="S1364" t="n">
        <v>104.26</v>
      </c>
      <c r="T1364" t="n">
        <v>11271.68</v>
      </c>
      <c r="U1364" t="n">
        <v>0.8100000000000001</v>
      </c>
      <c r="V1364" t="n">
        <v>0.9</v>
      </c>
      <c r="W1364" t="n">
        <v>20.68</v>
      </c>
      <c r="X1364" t="n">
        <v>0.68</v>
      </c>
      <c r="Y1364" t="n">
        <v>1</v>
      </c>
      <c r="Z1364" t="n">
        <v>10</v>
      </c>
    </row>
    <row r="1365">
      <c r="A1365" t="n">
        <v>105</v>
      </c>
      <c r="B1365" t="n">
        <v>135</v>
      </c>
      <c r="C1365" t="inlineStr">
        <is>
          <t xml:space="preserve">CONCLUIDO	</t>
        </is>
      </c>
      <c r="D1365" t="n">
        <v>1.7425</v>
      </c>
      <c r="E1365" t="n">
        <v>57.39</v>
      </c>
      <c r="F1365" t="n">
        <v>53.27</v>
      </c>
      <c r="G1365" t="n">
        <v>127.86</v>
      </c>
      <c r="H1365" t="n">
        <v>1.53</v>
      </c>
      <c r="I1365" t="n">
        <v>25</v>
      </c>
      <c r="J1365" t="n">
        <v>316.71</v>
      </c>
      <c r="K1365" t="n">
        <v>59.89</v>
      </c>
      <c r="L1365" t="n">
        <v>27.25</v>
      </c>
      <c r="M1365" t="n">
        <v>23</v>
      </c>
      <c r="N1365" t="n">
        <v>94.56999999999999</v>
      </c>
      <c r="O1365" t="n">
        <v>39295.05</v>
      </c>
      <c r="P1365" t="n">
        <v>878.72</v>
      </c>
      <c r="Q1365" t="n">
        <v>1367.19</v>
      </c>
      <c r="R1365" t="n">
        <v>129.21</v>
      </c>
      <c r="S1365" t="n">
        <v>104.26</v>
      </c>
      <c r="T1365" t="n">
        <v>11536.69</v>
      </c>
      <c r="U1365" t="n">
        <v>0.8100000000000001</v>
      </c>
      <c r="V1365" t="n">
        <v>0.9</v>
      </c>
      <c r="W1365" t="n">
        <v>20.68</v>
      </c>
      <c r="X1365" t="n">
        <v>0.7</v>
      </c>
      <c r="Y1365" t="n">
        <v>1</v>
      </c>
      <c r="Z1365" t="n">
        <v>10</v>
      </c>
    </row>
    <row r="1366">
      <c r="A1366" t="n">
        <v>106</v>
      </c>
      <c r="B1366" t="n">
        <v>135</v>
      </c>
      <c r="C1366" t="inlineStr">
        <is>
          <t xml:space="preserve">CONCLUIDO	</t>
        </is>
      </c>
      <c r="D1366" t="n">
        <v>1.7457</v>
      </c>
      <c r="E1366" t="n">
        <v>57.28</v>
      </c>
      <c r="F1366" t="n">
        <v>53.22</v>
      </c>
      <c r="G1366" t="n">
        <v>133.05</v>
      </c>
      <c r="H1366" t="n">
        <v>1.54</v>
      </c>
      <c r="I1366" t="n">
        <v>24</v>
      </c>
      <c r="J1366" t="n">
        <v>317.27</v>
      </c>
      <c r="K1366" t="n">
        <v>59.89</v>
      </c>
      <c r="L1366" t="n">
        <v>27.5</v>
      </c>
      <c r="M1366" t="n">
        <v>22</v>
      </c>
      <c r="N1366" t="n">
        <v>94.88</v>
      </c>
      <c r="O1366" t="n">
        <v>39363.91</v>
      </c>
      <c r="P1366" t="n">
        <v>878.35</v>
      </c>
      <c r="Q1366" t="n">
        <v>1367.2</v>
      </c>
      <c r="R1366" t="n">
        <v>127.42</v>
      </c>
      <c r="S1366" t="n">
        <v>104.26</v>
      </c>
      <c r="T1366" t="n">
        <v>10644.86</v>
      </c>
      <c r="U1366" t="n">
        <v>0.82</v>
      </c>
      <c r="V1366" t="n">
        <v>0.9</v>
      </c>
      <c r="W1366" t="n">
        <v>20.68</v>
      </c>
      <c r="X1366" t="n">
        <v>0.64</v>
      </c>
      <c r="Y1366" t="n">
        <v>1</v>
      </c>
      <c r="Z1366" t="n">
        <v>10</v>
      </c>
    </row>
    <row r="1367">
      <c r="A1367" t="n">
        <v>107</v>
      </c>
      <c r="B1367" t="n">
        <v>135</v>
      </c>
      <c r="C1367" t="inlineStr">
        <is>
          <t xml:space="preserve">CONCLUIDO	</t>
        </is>
      </c>
      <c r="D1367" t="n">
        <v>1.7456</v>
      </c>
      <c r="E1367" t="n">
        <v>57.29</v>
      </c>
      <c r="F1367" t="n">
        <v>53.22</v>
      </c>
      <c r="G1367" t="n">
        <v>133.05</v>
      </c>
      <c r="H1367" t="n">
        <v>1.56</v>
      </c>
      <c r="I1367" t="n">
        <v>24</v>
      </c>
      <c r="J1367" t="n">
        <v>317.83</v>
      </c>
      <c r="K1367" t="n">
        <v>59.89</v>
      </c>
      <c r="L1367" t="n">
        <v>27.75</v>
      </c>
      <c r="M1367" t="n">
        <v>22</v>
      </c>
      <c r="N1367" t="n">
        <v>95.19</v>
      </c>
      <c r="O1367" t="n">
        <v>39432.92</v>
      </c>
      <c r="P1367" t="n">
        <v>878.87</v>
      </c>
      <c r="Q1367" t="n">
        <v>1367.24</v>
      </c>
      <c r="R1367" t="n">
        <v>127.32</v>
      </c>
      <c r="S1367" t="n">
        <v>104.26</v>
      </c>
      <c r="T1367" t="n">
        <v>10594.7</v>
      </c>
      <c r="U1367" t="n">
        <v>0.82</v>
      </c>
      <c r="V1367" t="n">
        <v>0.9</v>
      </c>
      <c r="W1367" t="n">
        <v>20.68</v>
      </c>
      <c r="X1367" t="n">
        <v>0.64</v>
      </c>
      <c r="Y1367" t="n">
        <v>1</v>
      </c>
      <c r="Z1367" t="n">
        <v>10</v>
      </c>
    </row>
    <row r="1368">
      <c r="A1368" t="n">
        <v>108</v>
      </c>
      <c r="B1368" t="n">
        <v>135</v>
      </c>
      <c r="C1368" t="inlineStr">
        <is>
          <t xml:space="preserve">CONCLUIDO	</t>
        </is>
      </c>
      <c r="D1368" t="n">
        <v>1.7447</v>
      </c>
      <c r="E1368" t="n">
        <v>57.32</v>
      </c>
      <c r="F1368" t="n">
        <v>53.25</v>
      </c>
      <c r="G1368" t="n">
        <v>133.12</v>
      </c>
      <c r="H1368" t="n">
        <v>1.57</v>
      </c>
      <c r="I1368" t="n">
        <v>24</v>
      </c>
      <c r="J1368" t="n">
        <v>318.39</v>
      </c>
      <c r="K1368" t="n">
        <v>59.89</v>
      </c>
      <c r="L1368" t="n">
        <v>28</v>
      </c>
      <c r="M1368" t="n">
        <v>22</v>
      </c>
      <c r="N1368" t="n">
        <v>95.5</v>
      </c>
      <c r="O1368" t="n">
        <v>39502.07</v>
      </c>
      <c r="P1368" t="n">
        <v>879.66</v>
      </c>
      <c r="Q1368" t="n">
        <v>1367.23</v>
      </c>
      <c r="R1368" t="n">
        <v>128.15</v>
      </c>
      <c r="S1368" t="n">
        <v>104.26</v>
      </c>
      <c r="T1368" t="n">
        <v>11010.13</v>
      </c>
      <c r="U1368" t="n">
        <v>0.8100000000000001</v>
      </c>
      <c r="V1368" t="n">
        <v>0.9</v>
      </c>
      <c r="W1368" t="n">
        <v>20.69</v>
      </c>
      <c r="X1368" t="n">
        <v>0.67</v>
      </c>
      <c r="Y1368" t="n">
        <v>1</v>
      </c>
      <c r="Z1368" t="n">
        <v>10</v>
      </c>
    </row>
    <row r="1369">
      <c r="A1369" t="n">
        <v>109</v>
      </c>
      <c r="B1369" t="n">
        <v>135</v>
      </c>
      <c r="C1369" t="inlineStr">
        <is>
          <t xml:space="preserve">CONCLUIDO	</t>
        </is>
      </c>
      <c r="D1369" t="n">
        <v>1.7448</v>
      </c>
      <c r="E1369" t="n">
        <v>57.31</v>
      </c>
      <c r="F1369" t="n">
        <v>53.25</v>
      </c>
      <c r="G1369" t="n">
        <v>133.12</v>
      </c>
      <c r="H1369" t="n">
        <v>1.58</v>
      </c>
      <c r="I1369" t="n">
        <v>24</v>
      </c>
      <c r="J1369" t="n">
        <v>318.95</v>
      </c>
      <c r="K1369" t="n">
        <v>59.89</v>
      </c>
      <c r="L1369" t="n">
        <v>28.25</v>
      </c>
      <c r="M1369" t="n">
        <v>22</v>
      </c>
      <c r="N1369" t="n">
        <v>95.81</v>
      </c>
      <c r="O1369" t="n">
        <v>39571.36</v>
      </c>
      <c r="P1369" t="n">
        <v>880.24</v>
      </c>
      <c r="Q1369" t="n">
        <v>1367.15</v>
      </c>
      <c r="R1369" t="n">
        <v>128.39</v>
      </c>
      <c r="S1369" t="n">
        <v>104.26</v>
      </c>
      <c r="T1369" t="n">
        <v>11131.11</v>
      </c>
      <c r="U1369" t="n">
        <v>0.8100000000000001</v>
      </c>
      <c r="V1369" t="n">
        <v>0.9</v>
      </c>
      <c r="W1369" t="n">
        <v>20.68</v>
      </c>
      <c r="X1369" t="n">
        <v>0.67</v>
      </c>
      <c r="Y1369" t="n">
        <v>1</v>
      </c>
      <c r="Z1369" t="n">
        <v>10</v>
      </c>
    </row>
    <row r="1370">
      <c r="A1370" t="n">
        <v>110</v>
      </c>
      <c r="B1370" t="n">
        <v>135</v>
      </c>
      <c r="C1370" t="inlineStr">
        <is>
          <t xml:space="preserve">CONCLUIDO	</t>
        </is>
      </c>
      <c r="D1370" t="n">
        <v>1.7451</v>
      </c>
      <c r="E1370" t="n">
        <v>57.3</v>
      </c>
      <c r="F1370" t="n">
        <v>53.24</v>
      </c>
      <c r="G1370" t="n">
        <v>133.09</v>
      </c>
      <c r="H1370" t="n">
        <v>1.59</v>
      </c>
      <c r="I1370" t="n">
        <v>24</v>
      </c>
      <c r="J1370" t="n">
        <v>319.51</v>
      </c>
      <c r="K1370" t="n">
        <v>59.89</v>
      </c>
      <c r="L1370" t="n">
        <v>28.5</v>
      </c>
      <c r="M1370" t="n">
        <v>22</v>
      </c>
      <c r="N1370" t="n">
        <v>96.13</v>
      </c>
      <c r="O1370" t="n">
        <v>39640.79</v>
      </c>
      <c r="P1370" t="n">
        <v>878.33</v>
      </c>
      <c r="Q1370" t="n">
        <v>1367.24</v>
      </c>
      <c r="R1370" t="n">
        <v>128.08</v>
      </c>
      <c r="S1370" t="n">
        <v>104.26</v>
      </c>
      <c r="T1370" t="n">
        <v>10978.6</v>
      </c>
      <c r="U1370" t="n">
        <v>0.8100000000000001</v>
      </c>
      <c r="V1370" t="n">
        <v>0.9</v>
      </c>
      <c r="W1370" t="n">
        <v>20.68</v>
      </c>
      <c r="X1370" t="n">
        <v>0.66</v>
      </c>
      <c r="Y1370" t="n">
        <v>1</v>
      </c>
      <c r="Z1370" t="n">
        <v>10</v>
      </c>
    </row>
    <row r="1371">
      <c r="A1371" t="n">
        <v>111</v>
      </c>
      <c r="B1371" t="n">
        <v>135</v>
      </c>
      <c r="C1371" t="inlineStr">
        <is>
          <t xml:space="preserve">CONCLUIDO	</t>
        </is>
      </c>
      <c r="D1371" t="n">
        <v>1.748</v>
      </c>
      <c r="E1371" t="n">
        <v>57.21</v>
      </c>
      <c r="F1371" t="n">
        <v>53.19</v>
      </c>
      <c r="G1371" t="n">
        <v>138.76</v>
      </c>
      <c r="H1371" t="n">
        <v>1.6</v>
      </c>
      <c r="I1371" t="n">
        <v>23</v>
      </c>
      <c r="J1371" t="n">
        <v>320.08</v>
      </c>
      <c r="K1371" t="n">
        <v>59.89</v>
      </c>
      <c r="L1371" t="n">
        <v>28.75</v>
      </c>
      <c r="M1371" t="n">
        <v>21</v>
      </c>
      <c r="N1371" t="n">
        <v>96.44</v>
      </c>
      <c r="O1371" t="n">
        <v>39710.36</v>
      </c>
      <c r="P1371" t="n">
        <v>878.61</v>
      </c>
      <c r="Q1371" t="n">
        <v>1367.2</v>
      </c>
      <c r="R1371" t="n">
        <v>126.65</v>
      </c>
      <c r="S1371" t="n">
        <v>104.26</v>
      </c>
      <c r="T1371" t="n">
        <v>10267.51</v>
      </c>
      <c r="U1371" t="n">
        <v>0.82</v>
      </c>
      <c r="V1371" t="n">
        <v>0.9</v>
      </c>
      <c r="W1371" t="n">
        <v>20.68</v>
      </c>
      <c r="X1371" t="n">
        <v>0.62</v>
      </c>
      <c r="Y1371" t="n">
        <v>1</v>
      </c>
      <c r="Z1371" t="n">
        <v>10</v>
      </c>
    </row>
    <row r="1372">
      <c r="A1372" t="n">
        <v>112</v>
      </c>
      <c r="B1372" t="n">
        <v>135</v>
      </c>
      <c r="C1372" t="inlineStr">
        <is>
          <t xml:space="preserve">CONCLUIDO	</t>
        </is>
      </c>
      <c r="D1372" t="n">
        <v>1.7473</v>
      </c>
      <c r="E1372" t="n">
        <v>57.23</v>
      </c>
      <c r="F1372" t="n">
        <v>53.22</v>
      </c>
      <c r="G1372" t="n">
        <v>138.82</v>
      </c>
      <c r="H1372" t="n">
        <v>1.61</v>
      </c>
      <c r="I1372" t="n">
        <v>23</v>
      </c>
      <c r="J1372" t="n">
        <v>320.64</v>
      </c>
      <c r="K1372" t="n">
        <v>59.89</v>
      </c>
      <c r="L1372" t="n">
        <v>29</v>
      </c>
      <c r="M1372" t="n">
        <v>21</v>
      </c>
      <c r="N1372" t="n">
        <v>96.75</v>
      </c>
      <c r="O1372" t="n">
        <v>39780.08</v>
      </c>
      <c r="P1372" t="n">
        <v>878.9400000000001</v>
      </c>
      <c r="Q1372" t="n">
        <v>1367.17</v>
      </c>
      <c r="R1372" t="n">
        <v>127.34</v>
      </c>
      <c r="S1372" t="n">
        <v>104.26</v>
      </c>
      <c r="T1372" t="n">
        <v>10609.39</v>
      </c>
      <c r="U1372" t="n">
        <v>0.82</v>
      </c>
      <c r="V1372" t="n">
        <v>0.9</v>
      </c>
      <c r="W1372" t="n">
        <v>20.68</v>
      </c>
      <c r="X1372" t="n">
        <v>0.64</v>
      </c>
      <c r="Y1372" t="n">
        <v>1</v>
      </c>
      <c r="Z1372" t="n">
        <v>10</v>
      </c>
    </row>
    <row r="1373">
      <c r="A1373" t="n">
        <v>113</v>
      </c>
      <c r="B1373" t="n">
        <v>135</v>
      </c>
      <c r="C1373" t="inlineStr">
        <is>
          <t xml:space="preserve">CONCLUIDO	</t>
        </is>
      </c>
      <c r="D1373" t="n">
        <v>1.7475</v>
      </c>
      <c r="E1373" t="n">
        <v>57.22</v>
      </c>
      <c r="F1373" t="n">
        <v>53.21</v>
      </c>
      <c r="G1373" t="n">
        <v>138.8</v>
      </c>
      <c r="H1373" t="n">
        <v>1.62</v>
      </c>
      <c r="I1373" t="n">
        <v>23</v>
      </c>
      <c r="J1373" t="n">
        <v>321.21</v>
      </c>
      <c r="K1373" t="n">
        <v>59.89</v>
      </c>
      <c r="L1373" t="n">
        <v>29.25</v>
      </c>
      <c r="M1373" t="n">
        <v>21</v>
      </c>
      <c r="N1373" t="n">
        <v>97.06999999999999</v>
      </c>
      <c r="O1373" t="n">
        <v>39849.95</v>
      </c>
      <c r="P1373" t="n">
        <v>878.5</v>
      </c>
      <c r="Q1373" t="n">
        <v>1367.23</v>
      </c>
      <c r="R1373" t="n">
        <v>127.03</v>
      </c>
      <c r="S1373" t="n">
        <v>104.26</v>
      </c>
      <c r="T1373" t="n">
        <v>10456.3</v>
      </c>
      <c r="U1373" t="n">
        <v>0.82</v>
      </c>
      <c r="V1373" t="n">
        <v>0.9</v>
      </c>
      <c r="W1373" t="n">
        <v>20.68</v>
      </c>
      <c r="X1373" t="n">
        <v>0.63</v>
      </c>
      <c r="Y1373" t="n">
        <v>1</v>
      </c>
      <c r="Z1373" t="n">
        <v>10</v>
      </c>
    </row>
    <row r="1374">
      <c r="A1374" t="n">
        <v>114</v>
      </c>
      <c r="B1374" t="n">
        <v>135</v>
      </c>
      <c r="C1374" t="inlineStr">
        <is>
          <t xml:space="preserve">CONCLUIDO	</t>
        </is>
      </c>
      <c r="D1374" t="n">
        <v>1.747</v>
      </c>
      <c r="E1374" t="n">
        <v>57.24</v>
      </c>
      <c r="F1374" t="n">
        <v>53.23</v>
      </c>
      <c r="G1374" t="n">
        <v>138.85</v>
      </c>
      <c r="H1374" t="n">
        <v>1.63</v>
      </c>
      <c r="I1374" t="n">
        <v>23</v>
      </c>
      <c r="J1374" t="n">
        <v>321.78</v>
      </c>
      <c r="K1374" t="n">
        <v>59.89</v>
      </c>
      <c r="L1374" t="n">
        <v>29.5</v>
      </c>
      <c r="M1374" t="n">
        <v>21</v>
      </c>
      <c r="N1374" t="n">
        <v>97.39</v>
      </c>
      <c r="O1374" t="n">
        <v>39919.96</v>
      </c>
      <c r="P1374" t="n">
        <v>878.5599999999999</v>
      </c>
      <c r="Q1374" t="n">
        <v>1367.18</v>
      </c>
      <c r="R1374" t="n">
        <v>127.82</v>
      </c>
      <c r="S1374" t="n">
        <v>104.26</v>
      </c>
      <c r="T1374" t="n">
        <v>10850.03</v>
      </c>
      <c r="U1374" t="n">
        <v>0.82</v>
      </c>
      <c r="V1374" t="n">
        <v>0.9</v>
      </c>
      <c r="W1374" t="n">
        <v>20.68</v>
      </c>
      <c r="X1374" t="n">
        <v>0.65</v>
      </c>
      <c r="Y1374" t="n">
        <v>1</v>
      </c>
      <c r="Z1374" t="n">
        <v>10</v>
      </c>
    </row>
    <row r="1375">
      <c r="A1375" t="n">
        <v>115</v>
      </c>
      <c r="B1375" t="n">
        <v>135</v>
      </c>
      <c r="C1375" t="inlineStr">
        <is>
          <t xml:space="preserve">CONCLUIDO	</t>
        </is>
      </c>
      <c r="D1375" t="n">
        <v>1.7468</v>
      </c>
      <c r="E1375" t="n">
        <v>57.25</v>
      </c>
      <c r="F1375" t="n">
        <v>53.23</v>
      </c>
      <c r="G1375" t="n">
        <v>138.87</v>
      </c>
      <c r="H1375" t="n">
        <v>1.64</v>
      </c>
      <c r="I1375" t="n">
        <v>23</v>
      </c>
      <c r="J1375" t="n">
        <v>322.34</v>
      </c>
      <c r="K1375" t="n">
        <v>59.89</v>
      </c>
      <c r="L1375" t="n">
        <v>29.75</v>
      </c>
      <c r="M1375" t="n">
        <v>21</v>
      </c>
      <c r="N1375" t="n">
        <v>97.70999999999999</v>
      </c>
      <c r="O1375" t="n">
        <v>39990.12</v>
      </c>
      <c r="P1375" t="n">
        <v>877.1799999999999</v>
      </c>
      <c r="Q1375" t="n">
        <v>1367.26</v>
      </c>
      <c r="R1375" t="n">
        <v>127.9</v>
      </c>
      <c r="S1375" t="n">
        <v>104.26</v>
      </c>
      <c r="T1375" t="n">
        <v>10890.66</v>
      </c>
      <c r="U1375" t="n">
        <v>0.82</v>
      </c>
      <c r="V1375" t="n">
        <v>0.9</v>
      </c>
      <c r="W1375" t="n">
        <v>20.68</v>
      </c>
      <c r="X1375" t="n">
        <v>0.66</v>
      </c>
      <c r="Y1375" t="n">
        <v>1</v>
      </c>
      <c r="Z1375" t="n">
        <v>10</v>
      </c>
    </row>
    <row r="1376">
      <c r="A1376" t="n">
        <v>116</v>
      </c>
      <c r="B1376" t="n">
        <v>135</v>
      </c>
      <c r="C1376" t="inlineStr">
        <is>
          <t xml:space="preserve">CONCLUIDO	</t>
        </is>
      </c>
      <c r="D1376" t="n">
        <v>1.7501</v>
      </c>
      <c r="E1376" t="n">
        <v>57.14</v>
      </c>
      <c r="F1376" t="n">
        <v>53.17</v>
      </c>
      <c r="G1376" t="n">
        <v>145.02</v>
      </c>
      <c r="H1376" t="n">
        <v>1.66</v>
      </c>
      <c r="I1376" t="n">
        <v>22</v>
      </c>
      <c r="J1376" t="n">
        <v>322.91</v>
      </c>
      <c r="K1376" t="n">
        <v>59.89</v>
      </c>
      <c r="L1376" t="n">
        <v>30</v>
      </c>
      <c r="M1376" t="n">
        <v>20</v>
      </c>
      <c r="N1376" t="n">
        <v>98.03</v>
      </c>
      <c r="O1376" t="n">
        <v>40060.43</v>
      </c>
      <c r="P1376" t="n">
        <v>876.47</v>
      </c>
      <c r="Q1376" t="n">
        <v>1367.19</v>
      </c>
      <c r="R1376" t="n">
        <v>125.79</v>
      </c>
      <c r="S1376" t="n">
        <v>104.26</v>
      </c>
      <c r="T1376" t="n">
        <v>9843.4</v>
      </c>
      <c r="U1376" t="n">
        <v>0.83</v>
      </c>
      <c r="V1376" t="n">
        <v>0.9</v>
      </c>
      <c r="W1376" t="n">
        <v>20.68</v>
      </c>
      <c r="X1376" t="n">
        <v>0.6</v>
      </c>
      <c r="Y1376" t="n">
        <v>1</v>
      </c>
      <c r="Z1376" t="n">
        <v>10</v>
      </c>
    </row>
    <row r="1377">
      <c r="A1377" t="n">
        <v>117</v>
      </c>
      <c r="B1377" t="n">
        <v>135</v>
      </c>
      <c r="C1377" t="inlineStr">
        <is>
          <t xml:space="preserve">CONCLUIDO	</t>
        </is>
      </c>
      <c r="D1377" t="n">
        <v>1.7505</v>
      </c>
      <c r="E1377" t="n">
        <v>57.13</v>
      </c>
      <c r="F1377" t="n">
        <v>53.16</v>
      </c>
      <c r="G1377" t="n">
        <v>144.98</v>
      </c>
      <c r="H1377" t="n">
        <v>1.67</v>
      </c>
      <c r="I1377" t="n">
        <v>22</v>
      </c>
      <c r="J1377" t="n">
        <v>323.49</v>
      </c>
      <c r="K1377" t="n">
        <v>59.89</v>
      </c>
      <c r="L1377" t="n">
        <v>30.25</v>
      </c>
      <c r="M1377" t="n">
        <v>20</v>
      </c>
      <c r="N1377" t="n">
        <v>98.34999999999999</v>
      </c>
      <c r="O1377" t="n">
        <v>40131.01</v>
      </c>
      <c r="P1377" t="n">
        <v>876.54</v>
      </c>
      <c r="Q1377" t="n">
        <v>1367.18</v>
      </c>
      <c r="R1377" t="n">
        <v>125.45</v>
      </c>
      <c r="S1377" t="n">
        <v>104.26</v>
      </c>
      <c r="T1377" t="n">
        <v>9673.459999999999</v>
      </c>
      <c r="U1377" t="n">
        <v>0.83</v>
      </c>
      <c r="V1377" t="n">
        <v>0.9</v>
      </c>
      <c r="W1377" t="n">
        <v>20.68</v>
      </c>
      <c r="X1377" t="n">
        <v>0.58</v>
      </c>
      <c r="Y1377" t="n">
        <v>1</v>
      </c>
      <c r="Z1377" t="n">
        <v>10</v>
      </c>
    </row>
    <row r="1378">
      <c r="A1378" t="n">
        <v>118</v>
      </c>
      <c r="B1378" t="n">
        <v>135</v>
      </c>
      <c r="C1378" t="inlineStr">
        <is>
          <t xml:space="preserve">CONCLUIDO	</t>
        </is>
      </c>
      <c r="D1378" t="n">
        <v>1.7498</v>
      </c>
      <c r="E1378" t="n">
        <v>57.15</v>
      </c>
      <c r="F1378" t="n">
        <v>53.18</v>
      </c>
      <c r="G1378" t="n">
        <v>145.05</v>
      </c>
      <c r="H1378" t="n">
        <v>1.68</v>
      </c>
      <c r="I1378" t="n">
        <v>22</v>
      </c>
      <c r="J1378" t="n">
        <v>324.06</v>
      </c>
      <c r="K1378" t="n">
        <v>59.89</v>
      </c>
      <c r="L1378" t="n">
        <v>30.5</v>
      </c>
      <c r="M1378" t="n">
        <v>20</v>
      </c>
      <c r="N1378" t="n">
        <v>98.67</v>
      </c>
      <c r="O1378" t="n">
        <v>40201.62</v>
      </c>
      <c r="P1378" t="n">
        <v>877.5</v>
      </c>
      <c r="Q1378" t="n">
        <v>1367.19</v>
      </c>
      <c r="R1378" t="n">
        <v>126.12</v>
      </c>
      <c r="S1378" t="n">
        <v>104.26</v>
      </c>
      <c r="T1378" t="n">
        <v>10007.83</v>
      </c>
      <c r="U1378" t="n">
        <v>0.83</v>
      </c>
      <c r="V1378" t="n">
        <v>0.9</v>
      </c>
      <c r="W1378" t="n">
        <v>20.68</v>
      </c>
      <c r="X1378" t="n">
        <v>0.61</v>
      </c>
      <c r="Y1378" t="n">
        <v>1</v>
      </c>
      <c r="Z1378" t="n">
        <v>10</v>
      </c>
    </row>
    <row r="1379">
      <c r="A1379" t="n">
        <v>119</v>
      </c>
      <c r="B1379" t="n">
        <v>135</v>
      </c>
      <c r="C1379" t="inlineStr">
        <is>
          <t xml:space="preserve">CONCLUIDO	</t>
        </is>
      </c>
      <c r="D1379" t="n">
        <v>1.7502</v>
      </c>
      <c r="E1379" t="n">
        <v>57.14</v>
      </c>
      <c r="F1379" t="n">
        <v>53.17</v>
      </c>
      <c r="G1379" t="n">
        <v>145.02</v>
      </c>
      <c r="H1379" t="n">
        <v>1.69</v>
      </c>
      <c r="I1379" t="n">
        <v>22</v>
      </c>
      <c r="J1379" t="n">
        <v>324.63</v>
      </c>
      <c r="K1379" t="n">
        <v>59.89</v>
      </c>
      <c r="L1379" t="n">
        <v>30.75</v>
      </c>
      <c r="M1379" t="n">
        <v>20</v>
      </c>
      <c r="N1379" t="n">
        <v>99</v>
      </c>
      <c r="O1379" t="n">
        <v>40272.38</v>
      </c>
      <c r="P1379" t="n">
        <v>877.17</v>
      </c>
      <c r="Q1379" t="n">
        <v>1367.26</v>
      </c>
      <c r="R1379" t="n">
        <v>125.89</v>
      </c>
      <c r="S1379" t="n">
        <v>104.26</v>
      </c>
      <c r="T1379" t="n">
        <v>9888.860000000001</v>
      </c>
      <c r="U1379" t="n">
        <v>0.83</v>
      </c>
      <c r="V1379" t="n">
        <v>0.9</v>
      </c>
      <c r="W1379" t="n">
        <v>20.68</v>
      </c>
      <c r="X1379" t="n">
        <v>0.6</v>
      </c>
      <c r="Y1379" t="n">
        <v>1</v>
      </c>
      <c r="Z1379" t="n">
        <v>10</v>
      </c>
    </row>
    <row r="1380">
      <c r="A1380" t="n">
        <v>120</v>
      </c>
      <c r="B1380" t="n">
        <v>135</v>
      </c>
      <c r="C1380" t="inlineStr">
        <is>
          <t xml:space="preserve">CONCLUIDO	</t>
        </is>
      </c>
      <c r="D1380" t="n">
        <v>1.7501</v>
      </c>
      <c r="E1380" t="n">
        <v>57.14</v>
      </c>
      <c r="F1380" t="n">
        <v>53.17</v>
      </c>
      <c r="G1380" t="n">
        <v>145.02</v>
      </c>
      <c r="H1380" t="n">
        <v>1.7</v>
      </c>
      <c r="I1380" t="n">
        <v>22</v>
      </c>
      <c r="J1380" t="n">
        <v>325.21</v>
      </c>
      <c r="K1380" t="n">
        <v>59.89</v>
      </c>
      <c r="L1380" t="n">
        <v>31</v>
      </c>
      <c r="M1380" t="n">
        <v>20</v>
      </c>
      <c r="N1380" t="n">
        <v>99.31999999999999</v>
      </c>
      <c r="O1380" t="n">
        <v>40343.29</v>
      </c>
      <c r="P1380" t="n">
        <v>876.33</v>
      </c>
      <c r="Q1380" t="n">
        <v>1367.19</v>
      </c>
      <c r="R1380" t="n">
        <v>126.08</v>
      </c>
      <c r="S1380" t="n">
        <v>104.26</v>
      </c>
      <c r="T1380" t="n">
        <v>9983.940000000001</v>
      </c>
      <c r="U1380" t="n">
        <v>0.83</v>
      </c>
      <c r="V1380" t="n">
        <v>0.9</v>
      </c>
      <c r="W1380" t="n">
        <v>20.68</v>
      </c>
      <c r="X1380" t="n">
        <v>0.6</v>
      </c>
      <c r="Y1380" t="n">
        <v>1</v>
      </c>
      <c r="Z1380" t="n">
        <v>10</v>
      </c>
    </row>
    <row r="1381">
      <c r="A1381" t="n">
        <v>121</v>
      </c>
      <c r="B1381" t="n">
        <v>135</v>
      </c>
      <c r="C1381" t="inlineStr">
        <is>
          <t xml:space="preserve">CONCLUIDO	</t>
        </is>
      </c>
      <c r="D1381" t="n">
        <v>1.7501</v>
      </c>
      <c r="E1381" t="n">
        <v>57.14</v>
      </c>
      <c r="F1381" t="n">
        <v>53.17</v>
      </c>
      <c r="G1381" t="n">
        <v>145.02</v>
      </c>
      <c r="H1381" t="n">
        <v>1.71</v>
      </c>
      <c r="I1381" t="n">
        <v>22</v>
      </c>
      <c r="J1381" t="n">
        <v>325.78</v>
      </c>
      <c r="K1381" t="n">
        <v>59.89</v>
      </c>
      <c r="L1381" t="n">
        <v>31.25</v>
      </c>
      <c r="M1381" t="n">
        <v>20</v>
      </c>
      <c r="N1381" t="n">
        <v>99.65000000000001</v>
      </c>
      <c r="O1381" t="n">
        <v>40414.36</v>
      </c>
      <c r="P1381" t="n">
        <v>875.34</v>
      </c>
      <c r="Q1381" t="n">
        <v>1367.14</v>
      </c>
      <c r="R1381" t="n">
        <v>126.24</v>
      </c>
      <c r="S1381" t="n">
        <v>104.26</v>
      </c>
      <c r="T1381" t="n">
        <v>10066.94</v>
      </c>
      <c r="U1381" t="n">
        <v>0.83</v>
      </c>
      <c r="V1381" t="n">
        <v>0.9</v>
      </c>
      <c r="W1381" t="n">
        <v>20.67</v>
      </c>
      <c r="X1381" t="n">
        <v>0.6</v>
      </c>
      <c r="Y1381" t="n">
        <v>1</v>
      </c>
      <c r="Z1381" t="n">
        <v>10</v>
      </c>
    </row>
    <row r="1382">
      <c r="A1382" t="n">
        <v>122</v>
      </c>
      <c r="B1382" t="n">
        <v>135</v>
      </c>
      <c r="C1382" t="inlineStr">
        <is>
          <t xml:space="preserve">CONCLUIDO	</t>
        </is>
      </c>
      <c r="D1382" t="n">
        <v>1.7526</v>
      </c>
      <c r="E1382" t="n">
        <v>57.06</v>
      </c>
      <c r="F1382" t="n">
        <v>53.14</v>
      </c>
      <c r="G1382" t="n">
        <v>151.84</v>
      </c>
      <c r="H1382" t="n">
        <v>1.72</v>
      </c>
      <c r="I1382" t="n">
        <v>21</v>
      </c>
      <c r="J1382" t="n">
        <v>326.36</v>
      </c>
      <c r="K1382" t="n">
        <v>59.89</v>
      </c>
      <c r="L1382" t="n">
        <v>31.5</v>
      </c>
      <c r="M1382" t="n">
        <v>19</v>
      </c>
      <c r="N1382" t="n">
        <v>99.97</v>
      </c>
      <c r="O1382" t="n">
        <v>40485.58</v>
      </c>
      <c r="P1382" t="n">
        <v>874.8200000000001</v>
      </c>
      <c r="Q1382" t="n">
        <v>1367.22</v>
      </c>
      <c r="R1382" t="n">
        <v>124.99</v>
      </c>
      <c r="S1382" t="n">
        <v>104.26</v>
      </c>
      <c r="T1382" t="n">
        <v>9447.799999999999</v>
      </c>
      <c r="U1382" t="n">
        <v>0.83</v>
      </c>
      <c r="V1382" t="n">
        <v>0.9</v>
      </c>
      <c r="W1382" t="n">
        <v>20.67</v>
      </c>
      <c r="X1382" t="n">
        <v>0.57</v>
      </c>
      <c r="Y1382" t="n">
        <v>1</v>
      </c>
      <c r="Z1382" t="n">
        <v>10</v>
      </c>
    </row>
    <row r="1383">
      <c r="A1383" t="n">
        <v>123</v>
      </c>
      <c r="B1383" t="n">
        <v>135</v>
      </c>
      <c r="C1383" t="inlineStr">
        <is>
          <t xml:space="preserve">CONCLUIDO	</t>
        </is>
      </c>
      <c r="D1383" t="n">
        <v>1.7529</v>
      </c>
      <c r="E1383" t="n">
        <v>57.05</v>
      </c>
      <c r="F1383" t="n">
        <v>53.13</v>
      </c>
      <c r="G1383" t="n">
        <v>151.81</v>
      </c>
      <c r="H1383" t="n">
        <v>1.73</v>
      </c>
      <c r="I1383" t="n">
        <v>21</v>
      </c>
      <c r="J1383" t="n">
        <v>326.94</v>
      </c>
      <c r="K1383" t="n">
        <v>59.89</v>
      </c>
      <c r="L1383" t="n">
        <v>31.75</v>
      </c>
      <c r="M1383" t="n">
        <v>19</v>
      </c>
      <c r="N1383" t="n">
        <v>100.3</v>
      </c>
      <c r="O1383" t="n">
        <v>40556.96</v>
      </c>
      <c r="P1383" t="n">
        <v>874.74</v>
      </c>
      <c r="Q1383" t="n">
        <v>1367.19</v>
      </c>
      <c r="R1383" t="n">
        <v>124.67</v>
      </c>
      <c r="S1383" t="n">
        <v>104.26</v>
      </c>
      <c r="T1383" t="n">
        <v>9284.26</v>
      </c>
      <c r="U1383" t="n">
        <v>0.84</v>
      </c>
      <c r="V1383" t="n">
        <v>0.9</v>
      </c>
      <c r="W1383" t="n">
        <v>20.67</v>
      </c>
      <c r="X1383" t="n">
        <v>0.5600000000000001</v>
      </c>
      <c r="Y1383" t="n">
        <v>1</v>
      </c>
      <c r="Z1383" t="n">
        <v>10</v>
      </c>
    </row>
    <row r="1384">
      <c r="A1384" t="n">
        <v>124</v>
      </c>
      <c r="B1384" t="n">
        <v>135</v>
      </c>
      <c r="C1384" t="inlineStr">
        <is>
          <t xml:space="preserve">CONCLUIDO	</t>
        </is>
      </c>
      <c r="D1384" t="n">
        <v>1.7528</v>
      </c>
      <c r="E1384" t="n">
        <v>57.05</v>
      </c>
      <c r="F1384" t="n">
        <v>53.14</v>
      </c>
      <c r="G1384" t="n">
        <v>151.82</v>
      </c>
      <c r="H1384" t="n">
        <v>1.74</v>
      </c>
      <c r="I1384" t="n">
        <v>21</v>
      </c>
      <c r="J1384" t="n">
        <v>327.52</v>
      </c>
      <c r="K1384" t="n">
        <v>59.89</v>
      </c>
      <c r="L1384" t="n">
        <v>32</v>
      </c>
      <c r="M1384" t="n">
        <v>19</v>
      </c>
      <c r="N1384" t="n">
        <v>100.63</v>
      </c>
      <c r="O1384" t="n">
        <v>40628.49</v>
      </c>
      <c r="P1384" t="n">
        <v>875.91</v>
      </c>
      <c r="Q1384" t="n">
        <v>1367.2</v>
      </c>
      <c r="R1384" t="n">
        <v>124.69</v>
      </c>
      <c r="S1384" t="n">
        <v>104.26</v>
      </c>
      <c r="T1384" t="n">
        <v>9295.969999999999</v>
      </c>
      <c r="U1384" t="n">
        <v>0.84</v>
      </c>
      <c r="V1384" t="n">
        <v>0.9</v>
      </c>
      <c r="W1384" t="n">
        <v>20.68</v>
      </c>
      <c r="X1384" t="n">
        <v>0.5600000000000001</v>
      </c>
      <c r="Y1384" t="n">
        <v>1</v>
      </c>
      <c r="Z1384" t="n">
        <v>10</v>
      </c>
    </row>
    <row r="1385">
      <c r="A1385" t="n">
        <v>125</v>
      </c>
      <c r="B1385" t="n">
        <v>135</v>
      </c>
      <c r="C1385" t="inlineStr">
        <is>
          <t xml:space="preserve">CONCLUIDO	</t>
        </is>
      </c>
      <c r="D1385" t="n">
        <v>1.7526</v>
      </c>
      <c r="E1385" t="n">
        <v>57.06</v>
      </c>
      <c r="F1385" t="n">
        <v>53.14</v>
      </c>
      <c r="G1385" t="n">
        <v>151.84</v>
      </c>
      <c r="H1385" t="n">
        <v>1.75</v>
      </c>
      <c r="I1385" t="n">
        <v>21</v>
      </c>
      <c r="J1385" t="n">
        <v>328.1</v>
      </c>
      <c r="K1385" t="n">
        <v>59.89</v>
      </c>
      <c r="L1385" t="n">
        <v>32.25</v>
      </c>
      <c r="M1385" t="n">
        <v>19</v>
      </c>
      <c r="N1385" t="n">
        <v>100.96</v>
      </c>
      <c r="O1385" t="n">
        <v>40700.18</v>
      </c>
      <c r="P1385" t="n">
        <v>875.1799999999999</v>
      </c>
      <c r="Q1385" t="n">
        <v>1367.24</v>
      </c>
      <c r="R1385" t="n">
        <v>124.95</v>
      </c>
      <c r="S1385" t="n">
        <v>104.26</v>
      </c>
      <c r="T1385" t="n">
        <v>9426.67</v>
      </c>
      <c r="U1385" t="n">
        <v>0.83</v>
      </c>
      <c r="V1385" t="n">
        <v>0.9</v>
      </c>
      <c r="W1385" t="n">
        <v>20.68</v>
      </c>
      <c r="X1385" t="n">
        <v>0.57</v>
      </c>
      <c r="Y1385" t="n">
        <v>1</v>
      </c>
      <c r="Z1385" t="n">
        <v>10</v>
      </c>
    </row>
    <row r="1386">
      <c r="A1386" t="n">
        <v>126</v>
      </c>
      <c r="B1386" t="n">
        <v>135</v>
      </c>
      <c r="C1386" t="inlineStr">
        <is>
          <t xml:space="preserve">CONCLUIDO	</t>
        </is>
      </c>
      <c r="D1386" t="n">
        <v>1.7524</v>
      </c>
      <c r="E1386" t="n">
        <v>57.06</v>
      </c>
      <c r="F1386" t="n">
        <v>53.15</v>
      </c>
      <c r="G1386" t="n">
        <v>151.86</v>
      </c>
      <c r="H1386" t="n">
        <v>1.76</v>
      </c>
      <c r="I1386" t="n">
        <v>21</v>
      </c>
      <c r="J1386" t="n">
        <v>328.68</v>
      </c>
      <c r="K1386" t="n">
        <v>59.89</v>
      </c>
      <c r="L1386" t="n">
        <v>32.5</v>
      </c>
      <c r="M1386" t="n">
        <v>19</v>
      </c>
      <c r="N1386" t="n">
        <v>101.3</v>
      </c>
      <c r="O1386" t="n">
        <v>40772.03</v>
      </c>
      <c r="P1386" t="n">
        <v>874.59</v>
      </c>
      <c r="Q1386" t="n">
        <v>1367.22</v>
      </c>
      <c r="R1386" t="n">
        <v>125.18</v>
      </c>
      <c r="S1386" t="n">
        <v>104.26</v>
      </c>
      <c r="T1386" t="n">
        <v>9542.799999999999</v>
      </c>
      <c r="U1386" t="n">
        <v>0.83</v>
      </c>
      <c r="V1386" t="n">
        <v>0.9</v>
      </c>
      <c r="W1386" t="n">
        <v>20.68</v>
      </c>
      <c r="X1386" t="n">
        <v>0.57</v>
      </c>
      <c r="Y1386" t="n">
        <v>1</v>
      </c>
      <c r="Z1386" t="n">
        <v>10</v>
      </c>
    </row>
    <row r="1387">
      <c r="A1387" t="n">
        <v>127</v>
      </c>
      <c r="B1387" t="n">
        <v>135</v>
      </c>
      <c r="C1387" t="inlineStr">
        <is>
          <t xml:space="preserve">CONCLUIDO	</t>
        </is>
      </c>
      <c r="D1387" t="n">
        <v>1.7526</v>
      </c>
      <c r="E1387" t="n">
        <v>57.06</v>
      </c>
      <c r="F1387" t="n">
        <v>53.14</v>
      </c>
      <c r="G1387" t="n">
        <v>151.84</v>
      </c>
      <c r="H1387" t="n">
        <v>1.77</v>
      </c>
      <c r="I1387" t="n">
        <v>21</v>
      </c>
      <c r="J1387" t="n">
        <v>329.27</v>
      </c>
      <c r="K1387" t="n">
        <v>59.89</v>
      </c>
      <c r="L1387" t="n">
        <v>32.75</v>
      </c>
      <c r="M1387" t="n">
        <v>19</v>
      </c>
      <c r="N1387" t="n">
        <v>101.63</v>
      </c>
      <c r="O1387" t="n">
        <v>40844.03</v>
      </c>
      <c r="P1387" t="n">
        <v>873.12</v>
      </c>
      <c r="Q1387" t="n">
        <v>1367.19</v>
      </c>
      <c r="R1387" t="n">
        <v>124.9</v>
      </c>
      <c r="S1387" t="n">
        <v>104.26</v>
      </c>
      <c r="T1387" t="n">
        <v>9402.709999999999</v>
      </c>
      <c r="U1387" t="n">
        <v>0.83</v>
      </c>
      <c r="V1387" t="n">
        <v>0.9</v>
      </c>
      <c r="W1387" t="n">
        <v>20.68</v>
      </c>
      <c r="X1387" t="n">
        <v>0.57</v>
      </c>
      <c r="Y1387" t="n">
        <v>1</v>
      </c>
      <c r="Z1387" t="n">
        <v>10</v>
      </c>
    </row>
    <row r="1388">
      <c r="A1388" t="n">
        <v>128</v>
      </c>
      <c r="B1388" t="n">
        <v>135</v>
      </c>
      <c r="C1388" t="inlineStr">
        <is>
          <t xml:space="preserve">CONCLUIDO	</t>
        </is>
      </c>
      <c r="D1388" t="n">
        <v>1.7553</v>
      </c>
      <c r="E1388" t="n">
        <v>56.97</v>
      </c>
      <c r="F1388" t="n">
        <v>53.11</v>
      </c>
      <c r="G1388" t="n">
        <v>159.32</v>
      </c>
      <c r="H1388" t="n">
        <v>1.78</v>
      </c>
      <c r="I1388" t="n">
        <v>20</v>
      </c>
      <c r="J1388" t="n">
        <v>329.85</v>
      </c>
      <c r="K1388" t="n">
        <v>59.89</v>
      </c>
      <c r="L1388" t="n">
        <v>33</v>
      </c>
      <c r="M1388" t="n">
        <v>18</v>
      </c>
      <c r="N1388" t="n">
        <v>101.97</v>
      </c>
      <c r="O1388" t="n">
        <v>40916.2</v>
      </c>
      <c r="P1388" t="n">
        <v>873.42</v>
      </c>
      <c r="Q1388" t="n">
        <v>1367.18</v>
      </c>
      <c r="R1388" t="n">
        <v>123.77</v>
      </c>
      <c r="S1388" t="n">
        <v>104.26</v>
      </c>
      <c r="T1388" t="n">
        <v>8839.26</v>
      </c>
      <c r="U1388" t="n">
        <v>0.84</v>
      </c>
      <c r="V1388" t="n">
        <v>0.9</v>
      </c>
      <c r="W1388" t="n">
        <v>20.68</v>
      </c>
      <c r="X1388" t="n">
        <v>0.53</v>
      </c>
      <c r="Y1388" t="n">
        <v>1</v>
      </c>
      <c r="Z1388" t="n">
        <v>10</v>
      </c>
    </row>
    <row r="1389">
      <c r="A1389" t="n">
        <v>129</v>
      </c>
      <c r="B1389" t="n">
        <v>135</v>
      </c>
      <c r="C1389" t="inlineStr">
        <is>
          <t xml:space="preserve">CONCLUIDO	</t>
        </is>
      </c>
      <c r="D1389" t="n">
        <v>1.7554</v>
      </c>
      <c r="E1389" t="n">
        <v>56.97</v>
      </c>
      <c r="F1389" t="n">
        <v>53.1</v>
      </c>
      <c r="G1389" t="n">
        <v>159.31</v>
      </c>
      <c r="H1389" t="n">
        <v>1.79</v>
      </c>
      <c r="I1389" t="n">
        <v>20</v>
      </c>
      <c r="J1389" t="n">
        <v>330.44</v>
      </c>
      <c r="K1389" t="n">
        <v>59.89</v>
      </c>
      <c r="L1389" t="n">
        <v>33.25</v>
      </c>
      <c r="M1389" t="n">
        <v>18</v>
      </c>
      <c r="N1389" t="n">
        <v>102.3</v>
      </c>
      <c r="O1389" t="n">
        <v>40988.53</v>
      </c>
      <c r="P1389" t="n">
        <v>874.78</v>
      </c>
      <c r="Q1389" t="n">
        <v>1367.3</v>
      </c>
      <c r="R1389" t="n">
        <v>123.84</v>
      </c>
      <c r="S1389" t="n">
        <v>104.26</v>
      </c>
      <c r="T1389" t="n">
        <v>8878.17</v>
      </c>
      <c r="U1389" t="n">
        <v>0.84</v>
      </c>
      <c r="V1389" t="n">
        <v>0.9</v>
      </c>
      <c r="W1389" t="n">
        <v>20.67</v>
      </c>
      <c r="X1389" t="n">
        <v>0.53</v>
      </c>
      <c r="Y1389" t="n">
        <v>1</v>
      </c>
      <c r="Z1389" t="n">
        <v>10</v>
      </c>
    </row>
    <row r="1390">
      <c r="A1390" t="n">
        <v>130</v>
      </c>
      <c r="B1390" t="n">
        <v>135</v>
      </c>
      <c r="C1390" t="inlineStr">
        <is>
          <t xml:space="preserve">CONCLUIDO	</t>
        </is>
      </c>
      <c r="D1390" t="n">
        <v>1.7553</v>
      </c>
      <c r="E1390" t="n">
        <v>56.97</v>
      </c>
      <c r="F1390" t="n">
        <v>53.11</v>
      </c>
      <c r="G1390" t="n">
        <v>159.32</v>
      </c>
      <c r="H1390" t="n">
        <v>1.8</v>
      </c>
      <c r="I1390" t="n">
        <v>20</v>
      </c>
      <c r="J1390" t="n">
        <v>331.03</v>
      </c>
      <c r="K1390" t="n">
        <v>59.89</v>
      </c>
      <c r="L1390" t="n">
        <v>33.5</v>
      </c>
      <c r="M1390" t="n">
        <v>18</v>
      </c>
      <c r="N1390" t="n">
        <v>102.64</v>
      </c>
      <c r="O1390" t="n">
        <v>41061.02</v>
      </c>
      <c r="P1390" t="n">
        <v>875.9</v>
      </c>
      <c r="Q1390" t="n">
        <v>1367.15</v>
      </c>
      <c r="R1390" t="n">
        <v>123.83</v>
      </c>
      <c r="S1390" t="n">
        <v>104.26</v>
      </c>
      <c r="T1390" t="n">
        <v>8869.73</v>
      </c>
      <c r="U1390" t="n">
        <v>0.84</v>
      </c>
      <c r="V1390" t="n">
        <v>0.9</v>
      </c>
      <c r="W1390" t="n">
        <v>20.67</v>
      </c>
      <c r="X1390" t="n">
        <v>0.53</v>
      </c>
      <c r="Y1390" t="n">
        <v>1</v>
      </c>
      <c r="Z1390" t="n">
        <v>10</v>
      </c>
    </row>
    <row r="1391">
      <c r="A1391" t="n">
        <v>131</v>
      </c>
      <c r="B1391" t="n">
        <v>135</v>
      </c>
      <c r="C1391" t="inlineStr">
        <is>
          <t xml:space="preserve">CONCLUIDO	</t>
        </is>
      </c>
      <c r="D1391" t="n">
        <v>1.7551</v>
      </c>
      <c r="E1391" t="n">
        <v>56.98</v>
      </c>
      <c r="F1391" t="n">
        <v>53.11</v>
      </c>
      <c r="G1391" t="n">
        <v>159.34</v>
      </c>
      <c r="H1391" t="n">
        <v>1.81</v>
      </c>
      <c r="I1391" t="n">
        <v>20</v>
      </c>
      <c r="J1391" t="n">
        <v>331.62</v>
      </c>
      <c r="K1391" t="n">
        <v>59.89</v>
      </c>
      <c r="L1391" t="n">
        <v>33.75</v>
      </c>
      <c r="M1391" t="n">
        <v>18</v>
      </c>
      <c r="N1391" t="n">
        <v>102.98</v>
      </c>
      <c r="O1391" t="n">
        <v>41133.67</v>
      </c>
      <c r="P1391" t="n">
        <v>876.29</v>
      </c>
      <c r="Q1391" t="n">
        <v>1367.18</v>
      </c>
      <c r="R1391" t="n">
        <v>124</v>
      </c>
      <c r="S1391" t="n">
        <v>104.26</v>
      </c>
      <c r="T1391" t="n">
        <v>8955.809999999999</v>
      </c>
      <c r="U1391" t="n">
        <v>0.84</v>
      </c>
      <c r="V1391" t="n">
        <v>0.9</v>
      </c>
      <c r="W1391" t="n">
        <v>20.67</v>
      </c>
      <c r="X1391" t="n">
        <v>0.54</v>
      </c>
      <c r="Y1391" t="n">
        <v>1</v>
      </c>
      <c r="Z1391" t="n">
        <v>10</v>
      </c>
    </row>
    <row r="1392">
      <c r="A1392" t="n">
        <v>132</v>
      </c>
      <c r="B1392" t="n">
        <v>135</v>
      </c>
      <c r="C1392" t="inlineStr">
        <is>
          <t xml:space="preserve">CONCLUIDO	</t>
        </is>
      </c>
      <c r="D1392" t="n">
        <v>1.7548</v>
      </c>
      <c r="E1392" t="n">
        <v>56.99</v>
      </c>
      <c r="F1392" t="n">
        <v>53.12</v>
      </c>
      <c r="G1392" t="n">
        <v>159.37</v>
      </c>
      <c r="H1392" t="n">
        <v>1.82</v>
      </c>
      <c r="I1392" t="n">
        <v>20</v>
      </c>
      <c r="J1392" t="n">
        <v>332.21</v>
      </c>
      <c r="K1392" t="n">
        <v>59.89</v>
      </c>
      <c r="L1392" t="n">
        <v>34</v>
      </c>
      <c r="M1392" t="n">
        <v>18</v>
      </c>
      <c r="N1392" t="n">
        <v>103.32</v>
      </c>
      <c r="O1392" t="n">
        <v>41206.49</v>
      </c>
      <c r="P1392" t="n">
        <v>876.2</v>
      </c>
      <c r="Q1392" t="n">
        <v>1367.21</v>
      </c>
      <c r="R1392" t="n">
        <v>124.31</v>
      </c>
      <c r="S1392" t="n">
        <v>104.26</v>
      </c>
      <c r="T1392" t="n">
        <v>9111.799999999999</v>
      </c>
      <c r="U1392" t="n">
        <v>0.84</v>
      </c>
      <c r="V1392" t="n">
        <v>0.9</v>
      </c>
      <c r="W1392" t="n">
        <v>20.67</v>
      </c>
      <c r="X1392" t="n">
        <v>0.55</v>
      </c>
      <c r="Y1392" t="n">
        <v>1</v>
      </c>
      <c r="Z1392" t="n">
        <v>10</v>
      </c>
    </row>
    <row r="1393">
      <c r="A1393" t="n">
        <v>133</v>
      </c>
      <c r="B1393" t="n">
        <v>135</v>
      </c>
      <c r="C1393" t="inlineStr">
        <is>
          <t xml:space="preserve">CONCLUIDO	</t>
        </is>
      </c>
      <c r="D1393" t="n">
        <v>1.7551</v>
      </c>
      <c r="E1393" t="n">
        <v>56.98</v>
      </c>
      <c r="F1393" t="n">
        <v>53.11</v>
      </c>
      <c r="G1393" t="n">
        <v>159.34</v>
      </c>
      <c r="H1393" t="n">
        <v>1.83</v>
      </c>
      <c r="I1393" t="n">
        <v>20</v>
      </c>
      <c r="J1393" t="n">
        <v>332.8</v>
      </c>
      <c r="K1393" t="n">
        <v>59.89</v>
      </c>
      <c r="L1393" t="n">
        <v>34.25</v>
      </c>
      <c r="M1393" t="n">
        <v>18</v>
      </c>
      <c r="N1393" t="n">
        <v>103.66</v>
      </c>
      <c r="O1393" t="n">
        <v>41279.48</v>
      </c>
      <c r="P1393" t="n">
        <v>875.13</v>
      </c>
      <c r="Q1393" t="n">
        <v>1367.19</v>
      </c>
      <c r="R1393" t="n">
        <v>124.09</v>
      </c>
      <c r="S1393" t="n">
        <v>104.26</v>
      </c>
      <c r="T1393" t="n">
        <v>8999.690000000001</v>
      </c>
      <c r="U1393" t="n">
        <v>0.84</v>
      </c>
      <c r="V1393" t="n">
        <v>0.9</v>
      </c>
      <c r="W1393" t="n">
        <v>20.67</v>
      </c>
      <c r="X1393" t="n">
        <v>0.54</v>
      </c>
      <c r="Y1393" t="n">
        <v>1</v>
      </c>
      <c r="Z1393" t="n">
        <v>10</v>
      </c>
    </row>
    <row r="1394">
      <c r="A1394" t="n">
        <v>134</v>
      </c>
      <c r="B1394" t="n">
        <v>135</v>
      </c>
      <c r="C1394" t="inlineStr">
        <is>
          <t xml:space="preserve">CONCLUIDO	</t>
        </is>
      </c>
      <c r="D1394" t="n">
        <v>1.7545</v>
      </c>
      <c r="E1394" t="n">
        <v>57</v>
      </c>
      <c r="F1394" t="n">
        <v>53.13</v>
      </c>
      <c r="G1394" t="n">
        <v>159.4</v>
      </c>
      <c r="H1394" t="n">
        <v>1.84</v>
      </c>
      <c r="I1394" t="n">
        <v>20</v>
      </c>
      <c r="J1394" t="n">
        <v>333.39</v>
      </c>
      <c r="K1394" t="n">
        <v>59.89</v>
      </c>
      <c r="L1394" t="n">
        <v>34.5</v>
      </c>
      <c r="M1394" t="n">
        <v>18</v>
      </c>
      <c r="N1394" t="n">
        <v>104.01</v>
      </c>
      <c r="O1394" t="n">
        <v>41352.63</v>
      </c>
      <c r="P1394" t="n">
        <v>872.7</v>
      </c>
      <c r="Q1394" t="n">
        <v>1367.18</v>
      </c>
      <c r="R1394" t="n">
        <v>124.41</v>
      </c>
      <c r="S1394" t="n">
        <v>104.26</v>
      </c>
      <c r="T1394" t="n">
        <v>9163.5</v>
      </c>
      <c r="U1394" t="n">
        <v>0.84</v>
      </c>
      <c r="V1394" t="n">
        <v>0.9</v>
      </c>
      <c r="W1394" t="n">
        <v>20.68</v>
      </c>
      <c r="X1394" t="n">
        <v>0.5600000000000001</v>
      </c>
      <c r="Y1394" t="n">
        <v>1</v>
      </c>
      <c r="Z1394" t="n">
        <v>10</v>
      </c>
    </row>
    <row r="1395">
      <c r="A1395" t="n">
        <v>135</v>
      </c>
      <c r="B1395" t="n">
        <v>135</v>
      </c>
      <c r="C1395" t="inlineStr">
        <is>
          <t xml:space="preserve">CONCLUIDO	</t>
        </is>
      </c>
      <c r="D1395" t="n">
        <v>1.7574</v>
      </c>
      <c r="E1395" t="n">
        <v>56.9</v>
      </c>
      <c r="F1395" t="n">
        <v>53.09</v>
      </c>
      <c r="G1395" t="n">
        <v>167.65</v>
      </c>
      <c r="H1395" t="n">
        <v>1.85</v>
      </c>
      <c r="I1395" t="n">
        <v>19</v>
      </c>
      <c r="J1395" t="n">
        <v>333.99</v>
      </c>
      <c r="K1395" t="n">
        <v>59.89</v>
      </c>
      <c r="L1395" t="n">
        <v>34.75</v>
      </c>
      <c r="M1395" t="n">
        <v>17</v>
      </c>
      <c r="N1395" t="n">
        <v>104.35</v>
      </c>
      <c r="O1395" t="n">
        <v>41426.07</v>
      </c>
      <c r="P1395" t="n">
        <v>871.7</v>
      </c>
      <c r="Q1395" t="n">
        <v>1367.23</v>
      </c>
      <c r="R1395" t="n">
        <v>123.28</v>
      </c>
      <c r="S1395" t="n">
        <v>104.26</v>
      </c>
      <c r="T1395" t="n">
        <v>8600.200000000001</v>
      </c>
      <c r="U1395" t="n">
        <v>0.85</v>
      </c>
      <c r="V1395" t="n">
        <v>0.9</v>
      </c>
      <c r="W1395" t="n">
        <v>20.67</v>
      </c>
      <c r="X1395" t="n">
        <v>0.51</v>
      </c>
      <c r="Y1395" t="n">
        <v>1</v>
      </c>
      <c r="Z1395" t="n">
        <v>10</v>
      </c>
    </row>
    <row r="1396">
      <c r="A1396" t="n">
        <v>136</v>
      </c>
      <c r="B1396" t="n">
        <v>135</v>
      </c>
      <c r="C1396" t="inlineStr">
        <is>
          <t xml:space="preserve">CONCLUIDO	</t>
        </is>
      </c>
      <c r="D1396" t="n">
        <v>1.7574</v>
      </c>
      <c r="E1396" t="n">
        <v>56.9</v>
      </c>
      <c r="F1396" t="n">
        <v>53.09</v>
      </c>
      <c r="G1396" t="n">
        <v>167.65</v>
      </c>
      <c r="H1396" t="n">
        <v>1.86</v>
      </c>
      <c r="I1396" t="n">
        <v>19</v>
      </c>
      <c r="J1396" t="n">
        <v>334.58</v>
      </c>
      <c r="K1396" t="n">
        <v>59.89</v>
      </c>
      <c r="L1396" t="n">
        <v>35</v>
      </c>
      <c r="M1396" t="n">
        <v>17</v>
      </c>
      <c r="N1396" t="n">
        <v>104.7</v>
      </c>
      <c r="O1396" t="n">
        <v>41499.57</v>
      </c>
      <c r="P1396" t="n">
        <v>872.75</v>
      </c>
      <c r="Q1396" t="n">
        <v>1367.22</v>
      </c>
      <c r="R1396" t="n">
        <v>123.32</v>
      </c>
      <c r="S1396" t="n">
        <v>104.26</v>
      </c>
      <c r="T1396" t="n">
        <v>8621.290000000001</v>
      </c>
      <c r="U1396" t="n">
        <v>0.85</v>
      </c>
      <c r="V1396" t="n">
        <v>0.9</v>
      </c>
      <c r="W1396" t="n">
        <v>20.67</v>
      </c>
      <c r="X1396" t="n">
        <v>0.51</v>
      </c>
      <c r="Y1396" t="n">
        <v>1</v>
      </c>
      <c r="Z1396" t="n">
        <v>10</v>
      </c>
    </row>
    <row r="1397">
      <c r="A1397" t="n">
        <v>137</v>
      </c>
      <c r="B1397" t="n">
        <v>135</v>
      </c>
      <c r="C1397" t="inlineStr">
        <is>
          <t xml:space="preserve">CONCLUIDO	</t>
        </is>
      </c>
      <c r="D1397" t="n">
        <v>1.7572</v>
      </c>
      <c r="E1397" t="n">
        <v>56.91</v>
      </c>
      <c r="F1397" t="n">
        <v>53.1</v>
      </c>
      <c r="G1397" t="n">
        <v>167.67</v>
      </c>
      <c r="H1397" t="n">
        <v>1.87</v>
      </c>
      <c r="I1397" t="n">
        <v>19</v>
      </c>
      <c r="J1397" t="n">
        <v>335.18</v>
      </c>
      <c r="K1397" t="n">
        <v>59.89</v>
      </c>
      <c r="L1397" t="n">
        <v>35.25</v>
      </c>
      <c r="M1397" t="n">
        <v>17</v>
      </c>
      <c r="N1397" t="n">
        <v>105.04</v>
      </c>
      <c r="O1397" t="n">
        <v>41573.23</v>
      </c>
      <c r="P1397" t="n">
        <v>873.21</v>
      </c>
      <c r="Q1397" t="n">
        <v>1367.2</v>
      </c>
      <c r="R1397" t="n">
        <v>123.32</v>
      </c>
      <c r="S1397" t="n">
        <v>104.26</v>
      </c>
      <c r="T1397" t="n">
        <v>8622.700000000001</v>
      </c>
      <c r="U1397" t="n">
        <v>0.85</v>
      </c>
      <c r="V1397" t="n">
        <v>0.9</v>
      </c>
      <c r="W1397" t="n">
        <v>20.68</v>
      </c>
      <c r="X1397" t="n">
        <v>0.52</v>
      </c>
      <c r="Y1397" t="n">
        <v>1</v>
      </c>
      <c r="Z1397" t="n">
        <v>10</v>
      </c>
    </row>
    <row r="1398">
      <c r="A1398" t="n">
        <v>138</v>
      </c>
      <c r="B1398" t="n">
        <v>135</v>
      </c>
      <c r="C1398" t="inlineStr">
        <is>
          <t xml:space="preserve">CONCLUIDO	</t>
        </is>
      </c>
      <c r="D1398" t="n">
        <v>1.7574</v>
      </c>
      <c r="E1398" t="n">
        <v>56.9</v>
      </c>
      <c r="F1398" t="n">
        <v>53.09</v>
      </c>
      <c r="G1398" t="n">
        <v>167.65</v>
      </c>
      <c r="H1398" t="n">
        <v>1.88</v>
      </c>
      <c r="I1398" t="n">
        <v>19</v>
      </c>
      <c r="J1398" t="n">
        <v>335.78</v>
      </c>
      <c r="K1398" t="n">
        <v>59.89</v>
      </c>
      <c r="L1398" t="n">
        <v>35.5</v>
      </c>
      <c r="M1398" t="n">
        <v>17</v>
      </c>
      <c r="N1398" t="n">
        <v>105.39</v>
      </c>
      <c r="O1398" t="n">
        <v>41647.07</v>
      </c>
      <c r="P1398" t="n">
        <v>873.62</v>
      </c>
      <c r="Q1398" t="n">
        <v>1367.2</v>
      </c>
      <c r="R1398" t="n">
        <v>123.25</v>
      </c>
      <c r="S1398" t="n">
        <v>104.26</v>
      </c>
      <c r="T1398" t="n">
        <v>8586.290000000001</v>
      </c>
      <c r="U1398" t="n">
        <v>0.85</v>
      </c>
      <c r="V1398" t="n">
        <v>0.9</v>
      </c>
      <c r="W1398" t="n">
        <v>20.67</v>
      </c>
      <c r="X1398" t="n">
        <v>0.51</v>
      </c>
      <c r="Y1398" t="n">
        <v>1</v>
      </c>
      <c r="Z1398" t="n">
        <v>10</v>
      </c>
    </row>
    <row r="1399">
      <c r="A1399" t="n">
        <v>139</v>
      </c>
      <c r="B1399" t="n">
        <v>135</v>
      </c>
      <c r="C1399" t="inlineStr">
        <is>
          <t xml:space="preserve">CONCLUIDO	</t>
        </is>
      </c>
      <c r="D1399" t="n">
        <v>1.7572</v>
      </c>
      <c r="E1399" t="n">
        <v>56.91</v>
      </c>
      <c r="F1399" t="n">
        <v>53.09</v>
      </c>
      <c r="G1399" t="n">
        <v>167.67</v>
      </c>
      <c r="H1399" t="n">
        <v>1.89</v>
      </c>
      <c r="I1399" t="n">
        <v>19</v>
      </c>
      <c r="J1399" t="n">
        <v>336.38</v>
      </c>
      <c r="K1399" t="n">
        <v>59.89</v>
      </c>
      <c r="L1399" t="n">
        <v>35.75</v>
      </c>
      <c r="M1399" t="n">
        <v>17</v>
      </c>
      <c r="N1399" t="n">
        <v>105.74</v>
      </c>
      <c r="O1399" t="n">
        <v>41721.08</v>
      </c>
      <c r="P1399" t="n">
        <v>873.21</v>
      </c>
      <c r="Q1399" t="n">
        <v>1367.17</v>
      </c>
      <c r="R1399" t="n">
        <v>123.35</v>
      </c>
      <c r="S1399" t="n">
        <v>104.26</v>
      </c>
      <c r="T1399" t="n">
        <v>8633.92</v>
      </c>
      <c r="U1399" t="n">
        <v>0.85</v>
      </c>
      <c r="V1399" t="n">
        <v>0.9</v>
      </c>
      <c r="W1399" t="n">
        <v>20.67</v>
      </c>
      <c r="X1399" t="n">
        <v>0.52</v>
      </c>
      <c r="Y1399" t="n">
        <v>1</v>
      </c>
      <c r="Z1399" t="n">
        <v>10</v>
      </c>
    </row>
    <row r="1400">
      <c r="A1400" t="n">
        <v>140</v>
      </c>
      <c r="B1400" t="n">
        <v>135</v>
      </c>
      <c r="C1400" t="inlineStr">
        <is>
          <t xml:space="preserve">CONCLUIDO	</t>
        </is>
      </c>
      <c r="D1400" t="n">
        <v>1.7574</v>
      </c>
      <c r="E1400" t="n">
        <v>56.9</v>
      </c>
      <c r="F1400" t="n">
        <v>53.09</v>
      </c>
      <c r="G1400" t="n">
        <v>167.65</v>
      </c>
      <c r="H1400" t="n">
        <v>1.9</v>
      </c>
      <c r="I1400" t="n">
        <v>19</v>
      </c>
      <c r="J1400" t="n">
        <v>336.98</v>
      </c>
      <c r="K1400" t="n">
        <v>59.89</v>
      </c>
      <c r="L1400" t="n">
        <v>36</v>
      </c>
      <c r="M1400" t="n">
        <v>17</v>
      </c>
      <c r="N1400" t="n">
        <v>106.09</v>
      </c>
      <c r="O1400" t="n">
        <v>41795.26</v>
      </c>
      <c r="P1400" t="n">
        <v>873.05</v>
      </c>
      <c r="Q1400" t="n">
        <v>1367.18</v>
      </c>
      <c r="R1400" t="n">
        <v>123.13</v>
      </c>
      <c r="S1400" t="n">
        <v>104.26</v>
      </c>
      <c r="T1400" t="n">
        <v>8527.360000000001</v>
      </c>
      <c r="U1400" t="n">
        <v>0.85</v>
      </c>
      <c r="V1400" t="n">
        <v>0.9</v>
      </c>
      <c r="W1400" t="n">
        <v>20.68</v>
      </c>
      <c r="X1400" t="n">
        <v>0.51</v>
      </c>
      <c r="Y1400" t="n">
        <v>1</v>
      </c>
      <c r="Z1400" t="n">
        <v>10</v>
      </c>
    </row>
    <row r="1401">
      <c r="A1401" t="n">
        <v>141</v>
      </c>
      <c r="B1401" t="n">
        <v>135</v>
      </c>
      <c r="C1401" t="inlineStr">
        <is>
          <t xml:space="preserve">CONCLUIDO	</t>
        </is>
      </c>
      <c r="D1401" t="n">
        <v>1.7574</v>
      </c>
      <c r="E1401" t="n">
        <v>56.9</v>
      </c>
      <c r="F1401" t="n">
        <v>53.09</v>
      </c>
      <c r="G1401" t="n">
        <v>167.65</v>
      </c>
      <c r="H1401" t="n">
        <v>1.91</v>
      </c>
      <c r="I1401" t="n">
        <v>19</v>
      </c>
      <c r="J1401" t="n">
        <v>337.58</v>
      </c>
      <c r="K1401" t="n">
        <v>59.89</v>
      </c>
      <c r="L1401" t="n">
        <v>36.25</v>
      </c>
      <c r="M1401" t="n">
        <v>17</v>
      </c>
      <c r="N1401" t="n">
        <v>106.45</v>
      </c>
      <c r="O1401" t="n">
        <v>41869.62</v>
      </c>
      <c r="P1401" t="n">
        <v>872.64</v>
      </c>
      <c r="Q1401" t="n">
        <v>1367.24</v>
      </c>
      <c r="R1401" t="n">
        <v>123.19</v>
      </c>
      <c r="S1401" t="n">
        <v>104.26</v>
      </c>
      <c r="T1401" t="n">
        <v>8557.139999999999</v>
      </c>
      <c r="U1401" t="n">
        <v>0.85</v>
      </c>
      <c r="V1401" t="n">
        <v>0.9</v>
      </c>
      <c r="W1401" t="n">
        <v>20.67</v>
      </c>
      <c r="X1401" t="n">
        <v>0.51</v>
      </c>
      <c r="Y1401" t="n">
        <v>1</v>
      </c>
      <c r="Z1401" t="n">
        <v>10</v>
      </c>
    </row>
    <row r="1402">
      <c r="A1402" t="n">
        <v>142</v>
      </c>
      <c r="B1402" t="n">
        <v>135</v>
      </c>
      <c r="C1402" t="inlineStr">
        <is>
          <t xml:space="preserve">CONCLUIDO	</t>
        </is>
      </c>
      <c r="D1402" t="n">
        <v>1.7574</v>
      </c>
      <c r="E1402" t="n">
        <v>56.9</v>
      </c>
      <c r="F1402" t="n">
        <v>53.09</v>
      </c>
      <c r="G1402" t="n">
        <v>167.65</v>
      </c>
      <c r="H1402" t="n">
        <v>1.92</v>
      </c>
      <c r="I1402" t="n">
        <v>19</v>
      </c>
      <c r="J1402" t="n">
        <v>338.19</v>
      </c>
      <c r="K1402" t="n">
        <v>59.89</v>
      </c>
      <c r="L1402" t="n">
        <v>36.5</v>
      </c>
      <c r="M1402" t="n">
        <v>17</v>
      </c>
      <c r="N1402" t="n">
        <v>106.8</v>
      </c>
      <c r="O1402" t="n">
        <v>41944.15</v>
      </c>
      <c r="P1402" t="n">
        <v>871.67</v>
      </c>
      <c r="Q1402" t="n">
        <v>1367.2</v>
      </c>
      <c r="R1402" t="n">
        <v>123.3</v>
      </c>
      <c r="S1402" t="n">
        <v>104.26</v>
      </c>
      <c r="T1402" t="n">
        <v>8611.030000000001</v>
      </c>
      <c r="U1402" t="n">
        <v>0.85</v>
      </c>
      <c r="V1402" t="n">
        <v>0.9</v>
      </c>
      <c r="W1402" t="n">
        <v>20.67</v>
      </c>
      <c r="X1402" t="n">
        <v>0.51</v>
      </c>
      <c r="Y1402" t="n">
        <v>1</v>
      </c>
      <c r="Z1402" t="n">
        <v>10</v>
      </c>
    </row>
    <row r="1403">
      <c r="A1403" t="n">
        <v>143</v>
      </c>
      <c r="B1403" t="n">
        <v>135</v>
      </c>
      <c r="C1403" t="inlineStr">
        <is>
          <t xml:space="preserve">CONCLUIDO	</t>
        </is>
      </c>
      <c r="D1403" t="n">
        <v>1.7605</v>
      </c>
      <c r="E1403" t="n">
        <v>56.8</v>
      </c>
      <c r="F1403" t="n">
        <v>53.04</v>
      </c>
      <c r="G1403" t="n">
        <v>176.8</v>
      </c>
      <c r="H1403" t="n">
        <v>1.93</v>
      </c>
      <c r="I1403" t="n">
        <v>18</v>
      </c>
      <c r="J1403" t="n">
        <v>338.79</v>
      </c>
      <c r="K1403" t="n">
        <v>59.89</v>
      </c>
      <c r="L1403" t="n">
        <v>36.75</v>
      </c>
      <c r="M1403" t="n">
        <v>16</v>
      </c>
      <c r="N1403" t="n">
        <v>107.16</v>
      </c>
      <c r="O1403" t="n">
        <v>42018.86</v>
      </c>
      <c r="P1403" t="n">
        <v>870.7</v>
      </c>
      <c r="Q1403" t="n">
        <v>1367.14</v>
      </c>
      <c r="R1403" t="n">
        <v>121.67</v>
      </c>
      <c r="S1403" t="n">
        <v>104.26</v>
      </c>
      <c r="T1403" t="n">
        <v>7800.73</v>
      </c>
      <c r="U1403" t="n">
        <v>0.86</v>
      </c>
      <c r="V1403" t="n">
        <v>0.9</v>
      </c>
      <c r="W1403" t="n">
        <v>20.67</v>
      </c>
      <c r="X1403" t="n">
        <v>0.46</v>
      </c>
      <c r="Y1403" t="n">
        <v>1</v>
      </c>
      <c r="Z1403" t="n">
        <v>10</v>
      </c>
    </row>
    <row r="1404">
      <c r="A1404" t="n">
        <v>144</v>
      </c>
      <c r="B1404" t="n">
        <v>135</v>
      </c>
      <c r="C1404" t="inlineStr">
        <is>
          <t xml:space="preserve">CONCLUIDO	</t>
        </is>
      </c>
      <c r="D1404" t="n">
        <v>1.7598</v>
      </c>
      <c r="E1404" t="n">
        <v>56.83</v>
      </c>
      <c r="F1404" t="n">
        <v>53.06</v>
      </c>
      <c r="G1404" t="n">
        <v>176.87</v>
      </c>
      <c r="H1404" t="n">
        <v>1.94</v>
      </c>
      <c r="I1404" t="n">
        <v>18</v>
      </c>
      <c r="J1404" t="n">
        <v>339.4</v>
      </c>
      <c r="K1404" t="n">
        <v>59.89</v>
      </c>
      <c r="L1404" t="n">
        <v>37</v>
      </c>
      <c r="M1404" t="n">
        <v>16</v>
      </c>
      <c r="N1404" t="n">
        <v>107.51</v>
      </c>
      <c r="O1404" t="n">
        <v>42093.75</v>
      </c>
      <c r="P1404" t="n">
        <v>871.91</v>
      </c>
      <c r="Q1404" t="n">
        <v>1367.17</v>
      </c>
      <c r="R1404" t="n">
        <v>122.32</v>
      </c>
      <c r="S1404" t="n">
        <v>104.26</v>
      </c>
      <c r="T1404" t="n">
        <v>8126.71</v>
      </c>
      <c r="U1404" t="n">
        <v>0.85</v>
      </c>
      <c r="V1404" t="n">
        <v>0.9</v>
      </c>
      <c r="W1404" t="n">
        <v>20.67</v>
      </c>
      <c r="X1404" t="n">
        <v>0.49</v>
      </c>
      <c r="Y1404" t="n">
        <v>1</v>
      </c>
      <c r="Z1404" t="n">
        <v>10</v>
      </c>
    </row>
    <row r="1405">
      <c r="A1405" t="n">
        <v>145</v>
      </c>
      <c r="B1405" t="n">
        <v>135</v>
      </c>
      <c r="C1405" t="inlineStr">
        <is>
          <t xml:space="preserve">CONCLUIDO	</t>
        </is>
      </c>
      <c r="D1405" t="n">
        <v>1.7593</v>
      </c>
      <c r="E1405" t="n">
        <v>56.84</v>
      </c>
      <c r="F1405" t="n">
        <v>53.08</v>
      </c>
      <c r="G1405" t="n">
        <v>176.93</v>
      </c>
      <c r="H1405" t="n">
        <v>1.95</v>
      </c>
      <c r="I1405" t="n">
        <v>18</v>
      </c>
      <c r="J1405" t="n">
        <v>340.01</v>
      </c>
      <c r="K1405" t="n">
        <v>59.89</v>
      </c>
      <c r="L1405" t="n">
        <v>37.25</v>
      </c>
      <c r="M1405" t="n">
        <v>16</v>
      </c>
      <c r="N1405" t="n">
        <v>107.87</v>
      </c>
      <c r="O1405" t="n">
        <v>42168.82</v>
      </c>
      <c r="P1405" t="n">
        <v>873.16</v>
      </c>
      <c r="Q1405" t="n">
        <v>1367.21</v>
      </c>
      <c r="R1405" t="n">
        <v>122.89</v>
      </c>
      <c r="S1405" t="n">
        <v>104.26</v>
      </c>
      <c r="T1405" t="n">
        <v>8411.969999999999</v>
      </c>
      <c r="U1405" t="n">
        <v>0.85</v>
      </c>
      <c r="V1405" t="n">
        <v>0.9</v>
      </c>
      <c r="W1405" t="n">
        <v>20.67</v>
      </c>
      <c r="X1405" t="n">
        <v>0.5</v>
      </c>
      <c r="Y1405" t="n">
        <v>1</v>
      </c>
      <c r="Z1405" t="n">
        <v>10</v>
      </c>
    </row>
    <row r="1406">
      <c r="A1406" t="n">
        <v>146</v>
      </c>
      <c r="B1406" t="n">
        <v>135</v>
      </c>
      <c r="C1406" t="inlineStr">
        <is>
          <t xml:space="preserve">CONCLUIDO	</t>
        </is>
      </c>
      <c r="D1406" t="n">
        <v>1.7593</v>
      </c>
      <c r="E1406" t="n">
        <v>56.84</v>
      </c>
      <c r="F1406" t="n">
        <v>53.08</v>
      </c>
      <c r="G1406" t="n">
        <v>176.93</v>
      </c>
      <c r="H1406" t="n">
        <v>1.96</v>
      </c>
      <c r="I1406" t="n">
        <v>18</v>
      </c>
      <c r="J1406" t="n">
        <v>340.62</v>
      </c>
      <c r="K1406" t="n">
        <v>59.89</v>
      </c>
      <c r="L1406" t="n">
        <v>37.5</v>
      </c>
      <c r="M1406" t="n">
        <v>16</v>
      </c>
      <c r="N1406" t="n">
        <v>108.23</v>
      </c>
      <c r="O1406" t="n">
        <v>42244.08</v>
      </c>
      <c r="P1406" t="n">
        <v>873.1799999999999</v>
      </c>
      <c r="Q1406" t="n">
        <v>1367.16</v>
      </c>
      <c r="R1406" t="n">
        <v>122.94</v>
      </c>
      <c r="S1406" t="n">
        <v>104.26</v>
      </c>
      <c r="T1406" t="n">
        <v>8434.860000000001</v>
      </c>
      <c r="U1406" t="n">
        <v>0.85</v>
      </c>
      <c r="V1406" t="n">
        <v>0.9</v>
      </c>
      <c r="W1406" t="n">
        <v>20.67</v>
      </c>
      <c r="X1406" t="n">
        <v>0.5</v>
      </c>
      <c r="Y1406" t="n">
        <v>1</v>
      </c>
      <c r="Z1406" t="n">
        <v>10</v>
      </c>
    </row>
    <row r="1407">
      <c r="A1407" t="n">
        <v>147</v>
      </c>
      <c r="B1407" t="n">
        <v>135</v>
      </c>
      <c r="C1407" t="inlineStr">
        <is>
          <t xml:space="preserve">CONCLUIDO	</t>
        </is>
      </c>
      <c r="D1407" t="n">
        <v>1.7595</v>
      </c>
      <c r="E1407" t="n">
        <v>56.83</v>
      </c>
      <c r="F1407" t="n">
        <v>53.07</v>
      </c>
      <c r="G1407" t="n">
        <v>176.9</v>
      </c>
      <c r="H1407" t="n">
        <v>1.97</v>
      </c>
      <c r="I1407" t="n">
        <v>18</v>
      </c>
      <c r="J1407" t="n">
        <v>341.23</v>
      </c>
      <c r="K1407" t="n">
        <v>59.89</v>
      </c>
      <c r="L1407" t="n">
        <v>37.75</v>
      </c>
      <c r="M1407" t="n">
        <v>16</v>
      </c>
      <c r="N1407" t="n">
        <v>108.59</v>
      </c>
      <c r="O1407" t="n">
        <v>42319.51</v>
      </c>
      <c r="P1407" t="n">
        <v>873.36</v>
      </c>
      <c r="Q1407" t="n">
        <v>1367.16</v>
      </c>
      <c r="R1407" t="n">
        <v>122.56</v>
      </c>
      <c r="S1407" t="n">
        <v>104.26</v>
      </c>
      <c r="T1407" t="n">
        <v>8246.52</v>
      </c>
      <c r="U1407" t="n">
        <v>0.85</v>
      </c>
      <c r="V1407" t="n">
        <v>0.9</v>
      </c>
      <c r="W1407" t="n">
        <v>20.67</v>
      </c>
      <c r="X1407" t="n">
        <v>0.49</v>
      </c>
      <c r="Y1407" t="n">
        <v>1</v>
      </c>
      <c r="Z1407" t="n">
        <v>10</v>
      </c>
    </row>
    <row r="1408">
      <c r="A1408" t="n">
        <v>148</v>
      </c>
      <c r="B1408" t="n">
        <v>135</v>
      </c>
      <c r="C1408" t="inlineStr">
        <is>
          <t xml:space="preserve">CONCLUIDO	</t>
        </is>
      </c>
      <c r="D1408" t="n">
        <v>1.7598</v>
      </c>
      <c r="E1408" t="n">
        <v>56.82</v>
      </c>
      <c r="F1408" t="n">
        <v>53.06</v>
      </c>
      <c r="G1408" t="n">
        <v>176.87</v>
      </c>
      <c r="H1408" t="n">
        <v>1.98</v>
      </c>
      <c r="I1408" t="n">
        <v>18</v>
      </c>
      <c r="J1408" t="n">
        <v>341.84</v>
      </c>
      <c r="K1408" t="n">
        <v>59.89</v>
      </c>
      <c r="L1408" t="n">
        <v>38</v>
      </c>
      <c r="M1408" t="n">
        <v>16</v>
      </c>
      <c r="N1408" t="n">
        <v>108.96</v>
      </c>
      <c r="O1408" t="n">
        <v>42395.13</v>
      </c>
      <c r="P1408" t="n">
        <v>873.0700000000001</v>
      </c>
      <c r="Q1408" t="n">
        <v>1367.2</v>
      </c>
      <c r="R1408" t="n">
        <v>122.37</v>
      </c>
      <c r="S1408" t="n">
        <v>104.26</v>
      </c>
      <c r="T1408" t="n">
        <v>8150.7</v>
      </c>
      <c r="U1408" t="n">
        <v>0.85</v>
      </c>
      <c r="V1408" t="n">
        <v>0.9</v>
      </c>
      <c r="W1408" t="n">
        <v>20.67</v>
      </c>
      <c r="X1408" t="n">
        <v>0.48</v>
      </c>
      <c r="Y1408" t="n">
        <v>1</v>
      </c>
      <c r="Z1408" t="n">
        <v>10</v>
      </c>
    </row>
    <row r="1409">
      <c r="A1409" t="n">
        <v>149</v>
      </c>
      <c r="B1409" t="n">
        <v>135</v>
      </c>
      <c r="C1409" t="inlineStr">
        <is>
          <t xml:space="preserve">CONCLUIDO	</t>
        </is>
      </c>
      <c r="D1409" t="n">
        <v>1.7601</v>
      </c>
      <c r="E1409" t="n">
        <v>56.82</v>
      </c>
      <c r="F1409" t="n">
        <v>53.05</v>
      </c>
      <c r="G1409" t="n">
        <v>176.84</v>
      </c>
      <c r="H1409" t="n">
        <v>1.99</v>
      </c>
      <c r="I1409" t="n">
        <v>18</v>
      </c>
      <c r="J1409" t="n">
        <v>342.46</v>
      </c>
      <c r="K1409" t="n">
        <v>59.89</v>
      </c>
      <c r="L1409" t="n">
        <v>38.25</v>
      </c>
      <c r="M1409" t="n">
        <v>16</v>
      </c>
      <c r="N1409" t="n">
        <v>109.32</v>
      </c>
      <c r="O1409" t="n">
        <v>42470.94</v>
      </c>
      <c r="P1409" t="n">
        <v>872.5</v>
      </c>
      <c r="Q1409" t="n">
        <v>1367.19</v>
      </c>
      <c r="R1409" t="n">
        <v>122.01</v>
      </c>
      <c r="S1409" t="n">
        <v>104.26</v>
      </c>
      <c r="T1409" t="n">
        <v>7971.69</v>
      </c>
      <c r="U1409" t="n">
        <v>0.85</v>
      </c>
      <c r="V1409" t="n">
        <v>0.9</v>
      </c>
      <c r="W1409" t="n">
        <v>20.67</v>
      </c>
      <c r="X1409" t="n">
        <v>0.48</v>
      </c>
      <c r="Y1409" t="n">
        <v>1</v>
      </c>
      <c r="Z1409" t="n">
        <v>10</v>
      </c>
    </row>
    <row r="1410">
      <c r="A1410" t="n">
        <v>150</v>
      </c>
      <c r="B1410" t="n">
        <v>135</v>
      </c>
      <c r="C1410" t="inlineStr">
        <is>
          <t xml:space="preserve">CONCLUIDO	</t>
        </is>
      </c>
      <c r="D1410" t="n">
        <v>1.7596</v>
      </c>
      <c r="E1410" t="n">
        <v>56.83</v>
      </c>
      <c r="F1410" t="n">
        <v>53.07</v>
      </c>
      <c r="G1410" t="n">
        <v>176.89</v>
      </c>
      <c r="H1410" t="n">
        <v>2</v>
      </c>
      <c r="I1410" t="n">
        <v>18</v>
      </c>
      <c r="J1410" t="n">
        <v>343.08</v>
      </c>
      <c r="K1410" t="n">
        <v>59.89</v>
      </c>
      <c r="L1410" t="n">
        <v>38.5</v>
      </c>
      <c r="M1410" t="n">
        <v>16</v>
      </c>
      <c r="N1410" t="n">
        <v>109.69</v>
      </c>
      <c r="O1410" t="n">
        <v>42546.93</v>
      </c>
      <c r="P1410" t="n">
        <v>872.3099999999999</v>
      </c>
      <c r="Q1410" t="n">
        <v>1367.15</v>
      </c>
      <c r="R1410" t="n">
        <v>122.51</v>
      </c>
      <c r="S1410" t="n">
        <v>104.26</v>
      </c>
      <c r="T1410" t="n">
        <v>8219.66</v>
      </c>
      <c r="U1410" t="n">
        <v>0.85</v>
      </c>
      <c r="V1410" t="n">
        <v>0.9</v>
      </c>
      <c r="W1410" t="n">
        <v>20.67</v>
      </c>
      <c r="X1410" t="n">
        <v>0.49</v>
      </c>
      <c r="Y1410" t="n">
        <v>1</v>
      </c>
      <c r="Z1410" t="n">
        <v>10</v>
      </c>
    </row>
    <row r="1411">
      <c r="A1411" t="n">
        <v>151</v>
      </c>
      <c r="B1411" t="n">
        <v>135</v>
      </c>
      <c r="C1411" t="inlineStr">
        <is>
          <t xml:space="preserve">CONCLUIDO	</t>
        </is>
      </c>
      <c r="D1411" t="n">
        <v>1.7596</v>
      </c>
      <c r="E1411" t="n">
        <v>56.83</v>
      </c>
      <c r="F1411" t="n">
        <v>53.07</v>
      </c>
      <c r="G1411" t="n">
        <v>176.9</v>
      </c>
      <c r="H1411" t="n">
        <v>2.01</v>
      </c>
      <c r="I1411" t="n">
        <v>18</v>
      </c>
      <c r="J1411" t="n">
        <v>343.69</v>
      </c>
      <c r="K1411" t="n">
        <v>59.89</v>
      </c>
      <c r="L1411" t="n">
        <v>38.75</v>
      </c>
      <c r="M1411" t="n">
        <v>16</v>
      </c>
      <c r="N1411" t="n">
        <v>110.06</v>
      </c>
      <c r="O1411" t="n">
        <v>42623.24</v>
      </c>
      <c r="P1411" t="n">
        <v>871.6</v>
      </c>
      <c r="Q1411" t="n">
        <v>1367.15</v>
      </c>
      <c r="R1411" t="n">
        <v>122.8</v>
      </c>
      <c r="S1411" t="n">
        <v>104.26</v>
      </c>
      <c r="T1411" t="n">
        <v>8364.610000000001</v>
      </c>
      <c r="U1411" t="n">
        <v>0.85</v>
      </c>
      <c r="V1411" t="n">
        <v>0.9</v>
      </c>
      <c r="W1411" t="n">
        <v>20.67</v>
      </c>
      <c r="X1411" t="n">
        <v>0.49</v>
      </c>
      <c r="Y1411" t="n">
        <v>1</v>
      </c>
      <c r="Z1411" t="n">
        <v>10</v>
      </c>
    </row>
    <row r="1412">
      <c r="A1412" t="n">
        <v>152</v>
      </c>
      <c r="B1412" t="n">
        <v>135</v>
      </c>
      <c r="C1412" t="inlineStr">
        <is>
          <t xml:space="preserve">CONCLUIDO	</t>
        </is>
      </c>
      <c r="D1412" t="n">
        <v>1.7617</v>
      </c>
      <c r="E1412" t="n">
        <v>56.76</v>
      </c>
      <c r="F1412" t="n">
        <v>53.05</v>
      </c>
      <c r="G1412" t="n">
        <v>187.23</v>
      </c>
      <c r="H1412" t="n">
        <v>2.02</v>
      </c>
      <c r="I1412" t="n">
        <v>17</v>
      </c>
      <c r="J1412" t="n">
        <v>344.31</v>
      </c>
      <c r="K1412" t="n">
        <v>59.89</v>
      </c>
      <c r="L1412" t="n">
        <v>39</v>
      </c>
      <c r="M1412" t="n">
        <v>15</v>
      </c>
      <c r="N1412" t="n">
        <v>110.43</v>
      </c>
      <c r="O1412" t="n">
        <v>42699.62</v>
      </c>
      <c r="P1412" t="n">
        <v>870.95</v>
      </c>
      <c r="Q1412" t="n">
        <v>1367.2</v>
      </c>
      <c r="R1412" t="n">
        <v>121.87</v>
      </c>
      <c r="S1412" t="n">
        <v>104.26</v>
      </c>
      <c r="T1412" t="n">
        <v>7908.64</v>
      </c>
      <c r="U1412" t="n">
        <v>0.86</v>
      </c>
      <c r="V1412" t="n">
        <v>0.9</v>
      </c>
      <c r="W1412" t="n">
        <v>20.67</v>
      </c>
      <c r="X1412" t="n">
        <v>0.47</v>
      </c>
      <c r="Y1412" t="n">
        <v>1</v>
      </c>
      <c r="Z1412" t="n">
        <v>10</v>
      </c>
    </row>
    <row r="1413">
      <c r="A1413" t="n">
        <v>153</v>
      </c>
      <c r="B1413" t="n">
        <v>135</v>
      </c>
      <c r="C1413" t="inlineStr">
        <is>
          <t xml:space="preserve">CONCLUIDO	</t>
        </is>
      </c>
      <c r="D1413" t="n">
        <v>1.7621</v>
      </c>
      <c r="E1413" t="n">
        <v>56.75</v>
      </c>
      <c r="F1413" t="n">
        <v>53.04</v>
      </c>
      <c r="G1413" t="n">
        <v>187.2</v>
      </c>
      <c r="H1413" t="n">
        <v>2.03</v>
      </c>
      <c r="I1413" t="n">
        <v>17</v>
      </c>
      <c r="J1413" t="n">
        <v>344.93</v>
      </c>
      <c r="K1413" t="n">
        <v>59.89</v>
      </c>
      <c r="L1413" t="n">
        <v>39.25</v>
      </c>
      <c r="M1413" t="n">
        <v>15</v>
      </c>
      <c r="N1413" t="n">
        <v>110.8</v>
      </c>
      <c r="O1413" t="n">
        <v>42776.18</v>
      </c>
      <c r="P1413" t="n">
        <v>871.04</v>
      </c>
      <c r="Q1413" t="n">
        <v>1367.17</v>
      </c>
      <c r="R1413" t="n">
        <v>121.5</v>
      </c>
      <c r="S1413" t="n">
        <v>104.26</v>
      </c>
      <c r="T1413" t="n">
        <v>7721.44</v>
      </c>
      <c r="U1413" t="n">
        <v>0.86</v>
      </c>
      <c r="V1413" t="n">
        <v>0.9</v>
      </c>
      <c r="W1413" t="n">
        <v>20.67</v>
      </c>
      <c r="X1413" t="n">
        <v>0.46</v>
      </c>
      <c r="Y1413" t="n">
        <v>1</v>
      </c>
      <c r="Z1413" t="n">
        <v>10</v>
      </c>
    </row>
    <row r="1414">
      <c r="A1414" t="n">
        <v>154</v>
      </c>
      <c r="B1414" t="n">
        <v>135</v>
      </c>
      <c r="C1414" t="inlineStr">
        <is>
          <t xml:space="preserve">CONCLUIDO	</t>
        </is>
      </c>
      <c r="D1414" t="n">
        <v>1.7628</v>
      </c>
      <c r="E1414" t="n">
        <v>56.73</v>
      </c>
      <c r="F1414" t="n">
        <v>53.01</v>
      </c>
      <c r="G1414" t="n">
        <v>187.11</v>
      </c>
      <c r="H1414" t="n">
        <v>2.04</v>
      </c>
      <c r="I1414" t="n">
        <v>17</v>
      </c>
      <c r="J1414" t="n">
        <v>345.56</v>
      </c>
      <c r="K1414" t="n">
        <v>59.89</v>
      </c>
      <c r="L1414" t="n">
        <v>39.5</v>
      </c>
      <c r="M1414" t="n">
        <v>15</v>
      </c>
      <c r="N1414" t="n">
        <v>111.17</v>
      </c>
      <c r="O1414" t="n">
        <v>42852.94</v>
      </c>
      <c r="P1414" t="n">
        <v>871.39</v>
      </c>
      <c r="Q1414" t="n">
        <v>1367.21</v>
      </c>
      <c r="R1414" t="n">
        <v>120.86</v>
      </c>
      <c r="S1414" t="n">
        <v>104.26</v>
      </c>
      <c r="T1414" t="n">
        <v>7400.47</v>
      </c>
      <c r="U1414" t="n">
        <v>0.86</v>
      </c>
      <c r="V1414" t="n">
        <v>0.9</v>
      </c>
      <c r="W1414" t="n">
        <v>20.67</v>
      </c>
      <c r="X1414" t="n">
        <v>0.44</v>
      </c>
      <c r="Y1414" t="n">
        <v>1</v>
      </c>
      <c r="Z1414" t="n">
        <v>10</v>
      </c>
    </row>
    <row r="1415">
      <c r="A1415" t="n">
        <v>155</v>
      </c>
      <c r="B1415" t="n">
        <v>135</v>
      </c>
      <c r="C1415" t="inlineStr">
        <is>
          <t xml:space="preserve">CONCLUIDO	</t>
        </is>
      </c>
      <c r="D1415" t="n">
        <v>1.7627</v>
      </c>
      <c r="E1415" t="n">
        <v>56.73</v>
      </c>
      <c r="F1415" t="n">
        <v>53.02</v>
      </c>
      <c r="G1415" t="n">
        <v>187.12</v>
      </c>
      <c r="H1415" t="n">
        <v>2.05</v>
      </c>
      <c r="I1415" t="n">
        <v>17</v>
      </c>
      <c r="J1415" t="n">
        <v>346.18</v>
      </c>
      <c r="K1415" t="n">
        <v>59.89</v>
      </c>
      <c r="L1415" t="n">
        <v>39.75</v>
      </c>
      <c r="M1415" t="n">
        <v>15</v>
      </c>
      <c r="N1415" t="n">
        <v>111.54</v>
      </c>
      <c r="O1415" t="n">
        <v>42929.9</v>
      </c>
      <c r="P1415" t="n">
        <v>872.01</v>
      </c>
      <c r="Q1415" t="n">
        <v>1367.14</v>
      </c>
      <c r="R1415" t="n">
        <v>121.2</v>
      </c>
      <c r="S1415" t="n">
        <v>104.26</v>
      </c>
      <c r="T1415" t="n">
        <v>7570.43</v>
      </c>
      <c r="U1415" t="n">
        <v>0.86</v>
      </c>
      <c r="V1415" t="n">
        <v>0.9</v>
      </c>
      <c r="W1415" t="n">
        <v>20.66</v>
      </c>
      <c r="X1415" t="n">
        <v>0.44</v>
      </c>
      <c r="Y1415" t="n">
        <v>1</v>
      </c>
      <c r="Z1415" t="n">
        <v>10</v>
      </c>
    </row>
    <row r="1416">
      <c r="A1416" t="n">
        <v>156</v>
      </c>
      <c r="B1416" t="n">
        <v>135</v>
      </c>
      <c r="C1416" t="inlineStr">
        <is>
          <t xml:space="preserve">CONCLUIDO	</t>
        </is>
      </c>
      <c r="D1416" t="n">
        <v>1.7625</v>
      </c>
      <c r="E1416" t="n">
        <v>56.74</v>
      </c>
      <c r="F1416" t="n">
        <v>53.02</v>
      </c>
      <c r="G1416" t="n">
        <v>187.15</v>
      </c>
      <c r="H1416" t="n">
        <v>2.06</v>
      </c>
      <c r="I1416" t="n">
        <v>17</v>
      </c>
      <c r="J1416" t="n">
        <v>346.81</v>
      </c>
      <c r="K1416" t="n">
        <v>59.89</v>
      </c>
      <c r="L1416" t="n">
        <v>40</v>
      </c>
      <c r="M1416" t="n">
        <v>15</v>
      </c>
      <c r="N1416" t="n">
        <v>111.92</v>
      </c>
      <c r="O1416" t="n">
        <v>43007.05</v>
      </c>
      <c r="P1416" t="n">
        <v>872.78</v>
      </c>
      <c r="Q1416" t="n">
        <v>1367.23</v>
      </c>
      <c r="R1416" t="n">
        <v>121.04</v>
      </c>
      <c r="S1416" t="n">
        <v>104.26</v>
      </c>
      <c r="T1416" t="n">
        <v>7490.32</v>
      </c>
      <c r="U1416" t="n">
        <v>0.86</v>
      </c>
      <c r="V1416" t="n">
        <v>0.9</v>
      </c>
      <c r="W1416" t="n">
        <v>20.67</v>
      </c>
      <c r="X1416" t="n">
        <v>0.45</v>
      </c>
      <c r="Y1416" t="n">
        <v>1</v>
      </c>
      <c r="Z1416" t="n">
        <v>10</v>
      </c>
    </row>
    <row r="1417">
      <c r="A1417" t="n">
        <v>0</v>
      </c>
      <c r="B1417" t="n">
        <v>80</v>
      </c>
      <c r="C1417" t="inlineStr">
        <is>
          <t xml:space="preserve">CONCLUIDO	</t>
        </is>
      </c>
      <c r="D1417" t="n">
        <v>1.056</v>
      </c>
      <c r="E1417" t="n">
        <v>94.7</v>
      </c>
      <c r="F1417" t="n">
        <v>71.66</v>
      </c>
      <c r="G1417" t="n">
        <v>6.69</v>
      </c>
      <c r="H1417" t="n">
        <v>0.11</v>
      </c>
      <c r="I1417" t="n">
        <v>643</v>
      </c>
      <c r="J1417" t="n">
        <v>159.12</v>
      </c>
      <c r="K1417" t="n">
        <v>50.28</v>
      </c>
      <c r="L1417" t="n">
        <v>1</v>
      </c>
      <c r="M1417" t="n">
        <v>641</v>
      </c>
      <c r="N1417" t="n">
        <v>27.84</v>
      </c>
      <c r="O1417" t="n">
        <v>19859.16</v>
      </c>
      <c r="P1417" t="n">
        <v>890.22</v>
      </c>
      <c r="Q1417" t="n">
        <v>1370.19</v>
      </c>
      <c r="R1417" t="n">
        <v>728.61</v>
      </c>
      <c r="S1417" t="n">
        <v>104.26</v>
      </c>
      <c r="T1417" t="n">
        <v>308147.97</v>
      </c>
      <c r="U1417" t="n">
        <v>0.14</v>
      </c>
      <c r="V1417" t="n">
        <v>0.67</v>
      </c>
      <c r="W1417" t="n">
        <v>21.68</v>
      </c>
      <c r="X1417" t="n">
        <v>19.02</v>
      </c>
      <c r="Y1417" t="n">
        <v>1</v>
      </c>
      <c r="Z1417" t="n">
        <v>10</v>
      </c>
    </row>
    <row r="1418">
      <c r="A1418" t="n">
        <v>1</v>
      </c>
      <c r="B1418" t="n">
        <v>80</v>
      </c>
      <c r="C1418" t="inlineStr">
        <is>
          <t xml:space="preserve">CONCLUIDO	</t>
        </is>
      </c>
      <c r="D1418" t="n">
        <v>1.1858</v>
      </c>
      <c r="E1418" t="n">
        <v>84.33</v>
      </c>
      <c r="F1418" t="n">
        <v>66.63</v>
      </c>
      <c r="G1418" t="n">
        <v>8.380000000000001</v>
      </c>
      <c r="H1418" t="n">
        <v>0.14</v>
      </c>
      <c r="I1418" t="n">
        <v>477</v>
      </c>
      <c r="J1418" t="n">
        <v>159.48</v>
      </c>
      <c r="K1418" t="n">
        <v>50.28</v>
      </c>
      <c r="L1418" t="n">
        <v>1.25</v>
      </c>
      <c r="M1418" t="n">
        <v>475</v>
      </c>
      <c r="N1418" t="n">
        <v>27.95</v>
      </c>
      <c r="O1418" t="n">
        <v>19902.91</v>
      </c>
      <c r="P1418" t="n">
        <v>827.16</v>
      </c>
      <c r="Q1418" t="n">
        <v>1369.2</v>
      </c>
      <c r="R1418" t="n">
        <v>563.03</v>
      </c>
      <c r="S1418" t="n">
        <v>104.26</v>
      </c>
      <c r="T1418" t="n">
        <v>226187.07</v>
      </c>
      <c r="U1418" t="n">
        <v>0.19</v>
      </c>
      <c r="V1418" t="n">
        <v>0.72</v>
      </c>
      <c r="W1418" t="n">
        <v>21.45</v>
      </c>
      <c r="X1418" t="n">
        <v>14.01</v>
      </c>
      <c r="Y1418" t="n">
        <v>1</v>
      </c>
      <c r="Z1418" t="n">
        <v>10</v>
      </c>
    </row>
    <row r="1419">
      <c r="A1419" t="n">
        <v>2</v>
      </c>
      <c r="B1419" t="n">
        <v>80</v>
      </c>
      <c r="C1419" t="inlineStr">
        <is>
          <t xml:space="preserve">CONCLUIDO	</t>
        </is>
      </c>
      <c r="D1419" t="n">
        <v>1.2793</v>
      </c>
      <c r="E1419" t="n">
        <v>78.17</v>
      </c>
      <c r="F1419" t="n">
        <v>63.63</v>
      </c>
      <c r="G1419" t="n">
        <v>10.07</v>
      </c>
      <c r="H1419" t="n">
        <v>0.17</v>
      </c>
      <c r="I1419" t="n">
        <v>379</v>
      </c>
      <c r="J1419" t="n">
        <v>159.83</v>
      </c>
      <c r="K1419" t="n">
        <v>50.28</v>
      </c>
      <c r="L1419" t="n">
        <v>1.5</v>
      </c>
      <c r="M1419" t="n">
        <v>377</v>
      </c>
      <c r="N1419" t="n">
        <v>28.05</v>
      </c>
      <c r="O1419" t="n">
        <v>19946.71</v>
      </c>
      <c r="P1419" t="n">
        <v>788.98</v>
      </c>
      <c r="Q1419" t="n">
        <v>1368.7</v>
      </c>
      <c r="R1419" t="n">
        <v>466</v>
      </c>
      <c r="S1419" t="n">
        <v>104.26</v>
      </c>
      <c r="T1419" t="n">
        <v>178162.48</v>
      </c>
      <c r="U1419" t="n">
        <v>0.22</v>
      </c>
      <c r="V1419" t="n">
        <v>0.75</v>
      </c>
      <c r="W1419" t="n">
        <v>21.25</v>
      </c>
      <c r="X1419" t="n">
        <v>11.02</v>
      </c>
      <c r="Y1419" t="n">
        <v>1</v>
      </c>
      <c r="Z1419" t="n">
        <v>10</v>
      </c>
    </row>
    <row r="1420">
      <c r="A1420" t="n">
        <v>3</v>
      </c>
      <c r="B1420" t="n">
        <v>80</v>
      </c>
      <c r="C1420" t="inlineStr">
        <is>
          <t xml:space="preserve">CONCLUIDO	</t>
        </is>
      </c>
      <c r="D1420" t="n">
        <v>1.3476</v>
      </c>
      <c r="E1420" t="n">
        <v>74.2</v>
      </c>
      <c r="F1420" t="n">
        <v>61.73</v>
      </c>
      <c r="G1420" t="n">
        <v>11.76</v>
      </c>
      <c r="H1420" t="n">
        <v>0.19</v>
      </c>
      <c r="I1420" t="n">
        <v>315</v>
      </c>
      <c r="J1420" t="n">
        <v>160.19</v>
      </c>
      <c r="K1420" t="n">
        <v>50.28</v>
      </c>
      <c r="L1420" t="n">
        <v>1.75</v>
      </c>
      <c r="M1420" t="n">
        <v>313</v>
      </c>
      <c r="N1420" t="n">
        <v>28.16</v>
      </c>
      <c r="O1420" t="n">
        <v>19990.53</v>
      </c>
      <c r="P1420" t="n">
        <v>764.41</v>
      </c>
      <c r="Q1420" t="n">
        <v>1368.53</v>
      </c>
      <c r="R1420" t="n">
        <v>404.2</v>
      </c>
      <c r="S1420" t="n">
        <v>104.26</v>
      </c>
      <c r="T1420" t="n">
        <v>147579.59</v>
      </c>
      <c r="U1420" t="n">
        <v>0.26</v>
      </c>
      <c r="V1420" t="n">
        <v>0.78</v>
      </c>
      <c r="W1420" t="n">
        <v>21.15</v>
      </c>
      <c r="X1420" t="n">
        <v>9.119999999999999</v>
      </c>
      <c r="Y1420" t="n">
        <v>1</v>
      </c>
      <c r="Z1420" t="n">
        <v>10</v>
      </c>
    </row>
    <row r="1421">
      <c r="A1421" t="n">
        <v>4</v>
      </c>
      <c r="B1421" t="n">
        <v>80</v>
      </c>
      <c r="C1421" t="inlineStr">
        <is>
          <t xml:space="preserve">CONCLUIDO	</t>
        </is>
      </c>
      <c r="D1421" t="n">
        <v>1.4016</v>
      </c>
      <c r="E1421" t="n">
        <v>71.34999999999999</v>
      </c>
      <c r="F1421" t="n">
        <v>60.35</v>
      </c>
      <c r="G1421" t="n">
        <v>13.46</v>
      </c>
      <c r="H1421" t="n">
        <v>0.22</v>
      </c>
      <c r="I1421" t="n">
        <v>269</v>
      </c>
      <c r="J1421" t="n">
        <v>160.54</v>
      </c>
      <c r="K1421" t="n">
        <v>50.28</v>
      </c>
      <c r="L1421" t="n">
        <v>2</v>
      </c>
      <c r="M1421" t="n">
        <v>267</v>
      </c>
      <c r="N1421" t="n">
        <v>28.26</v>
      </c>
      <c r="O1421" t="n">
        <v>20034.4</v>
      </c>
      <c r="P1421" t="n">
        <v>746.22</v>
      </c>
      <c r="Q1421" t="n">
        <v>1368.7</v>
      </c>
      <c r="R1421" t="n">
        <v>359.88</v>
      </c>
      <c r="S1421" t="n">
        <v>104.26</v>
      </c>
      <c r="T1421" t="n">
        <v>125652.93</v>
      </c>
      <c r="U1421" t="n">
        <v>0.29</v>
      </c>
      <c r="V1421" t="n">
        <v>0.79</v>
      </c>
      <c r="W1421" t="n">
        <v>21.05</v>
      </c>
      <c r="X1421" t="n">
        <v>7.75</v>
      </c>
      <c r="Y1421" t="n">
        <v>1</v>
      </c>
      <c r="Z1421" t="n">
        <v>10</v>
      </c>
    </row>
    <row r="1422">
      <c r="A1422" t="n">
        <v>5</v>
      </c>
      <c r="B1422" t="n">
        <v>80</v>
      </c>
      <c r="C1422" t="inlineStr">
        <is>
          <t xml:space="preserve">CONCLUIDO	</t>
        </is>
      </c>
      <c r="D1422" t="n">
        <v>1.443</v>
      </c>
      <c r="E1422" t="n">
        <v>69.3</v>
      </c>
      <c r="F1422" t="n">
        <v>59.4</v>
      </c>
      <c r="G1422" t="n">
        <v>15.17</v>
      </c>
      <c r="H1422" t="n">
        <v>0.25</v>
      </c>
      <c r="I1422" t="n">
        <v>235</v>
      </c>
      <c r="J1422" t="n">
        <v>160.9</v>
      </c>
      <c r="K1422" t="n">
        <v>50.28</v>
      </c>
      <c r="L1422" t="n">
        <v>2.25</v>
      </c>
      <c r="M1422" t="n">
        <v>233</v>
      </c>
      <c r="N1422" t="n">
        <v>28.37</v>
      </c>
      <c r="O1422" t="n">
        <v>20078.3</v>
      </c>
      <c r="P1422" t="n">
        <v>733.29</v>
      </c>
      <c r="Q1422" t="n">
        <v>1368.1</v>
      </c>
      <c r="R1422" t="n">
        <v>327.76</v>
      </c>
      <c r="S1422" t="n">
        <v>104.26</v>
      </c>
      <c r="T1422" t="n">
        <v>109761.82</v>
      </c>
      <c r="U1422" t="n">
        <v>0.32</v>
      </c>
      <c r="V1422" t="n">
        <v>0.8100000000000001</v>
      </c>
      <c r="W1422" t="n">
        <v>21.05</v>
      </c>
      <c r="X1422" t="n">
        <v>6.81</v>
      </c>
      <c r="Y1422" t="n">
        <v>1</v>
      </c>
      <c r="Z1422" t="n">
        <v>10</v>
      </c>
    </row>
    <row r="1423">
      <c r="A1423" t="n">
        <v>6</v>
      </c>
      <c r="B1423" t="n">
        <v>80</v>
      </c>
      <c r="C1423" t="inlineStr">
        <is>
          <t xml:space="preserve">CONCLUIDO	</t>
        </is>
      </c>
      <c r="D1423" t="n">
        <v>1.4773</v>
      </c>
      <c r="E1423" t="n">
        <v>67.69</v>
      </c>
      <c r="F1423" t="n">
        <v>58.63</v>
      </c>
      <c r="G1423" t="n">
        <v>16.83</v>
      </c>
      <c r="H1423" t="n">
        <v>0.27</v>
      </c>
      <c r="I1423" t="n">
        <v>209</v>
      </c>
      <c r="J1423" t="n">
        <v>161.26</v>
      </c>
      <c r="K1423" t="n">
        <v>50.28</v>
      </c>
      <c r="L1423" t="n">
        <v>2.5</v>
      </c>
      <c r="M1423" t="n">
        <v>207</v>
      </c>
      <c r="N1423" t="n">
        <v>28.48</v>
      </c>
      <c r="O1423" t="n">
        <v>20122.23</v>
      </c>
      <c r="P1423" t="n">
        <v>722.5700000000001</v>
      </c>
      <c r="Q1423" t="n">
        <v>1368</v>
      </c>
      <c r="R1423" t="n">
        <v>302.92</v>
      </c>
      <c r="S1423" t="n">
        <v>104.26</v>
      </c>
      <c r="T1423" t="n">
        <v>97469.09</v>
      </c>
      <c r="U1423" t="n">
        <v>0.34</v>
      </c>
      <c r="V1423" t="n">
        <v>0.82</v>
      </c>
      <c r="W1423" t="n">
        <v>20.99</v>
      </c>
      <c r="X1423" t="n">
        <v>6.04</v>
      </c>
      <c r="Y1423" t="n">
        <v>1</v>
      </c>
      <c r="Z1423" t="n">
        <v>10</v>
      </c>
    </row>
    <row r="1424">
      <c r="A1424" t="n">
        <v>7</v>
      </c>
      <c r="B1424" t="n">
        <v>80</v>
      </c>
      <c r="C1424" t="inlineStr">
        <is>
          <t xml:space="preserve">CONCLUIDO	</t>
        </is>
      </c>
      <c r="D1424" t="n">
        <v>1.5083</v>
      </c>
      <c r="E1424" t="n">
        <v>66.3</v>
      </c>
      <c r="F1424" t="n">
        <v>57.95</v>
      </c>
      <c r="G1424" t="n">
        <v>18.59</v>
      </c>
      <c r="H1424" t="n">
        <v>0.3</v>
      </c>
      <c r="I1424" t="n">
        <v>187</v>
      </c>
      <c r="J1424" t="n">
        <v>161.61</v>
      </c>
      <c r="K1424" t="n">
        <v>50.28</v>
      </c>
      <c r="L1424" t="n">
        <v>2.75</v>
      </c>
      <c r="M1424" t="n">
        <v>185</v>
      </c>
      <c r="N1424" t="n">
        <v>28.58</v>
      </c>
      <c r="O1424" t="n">
        <v>20166.2</v>
      </c>
      <c r="P1424" t="n">
        <v>712.9299999999999</v>
      </c>
      <c r="Q1424" t="n">
        <v>1367.92</v>
      </c>
      <c r="R1424" t="n">
        <v>281.22</v>
      </c>
      <c r="S1424" t="n">
        <v>104.26</v>
      </c>
      <c r="T1424" t="n">
        <v>86733.64</v>
      </c>
      <c r="U1424" t="n">
        <v>0.37</v>
      </c>
      <c r="V1424" t="n">
        <v>0.83</v>
      </c>
      <c r="W1424" t="n">
        <v>20.94</v>
      </c>
      <c r="X1424" t="n">
        <v>5.35</v>
      </c>
      <c r="Y1424" t="n">
        <v>1</v>
      </c>
      <c r="Z1424" t="n">
        <v>10</v>
      </c>
    </row>
    <row r="1425">
      <c r="A1425" t="n">
        <v>8</v>
      </c>
      <c r="B1425" t="n">
        <v>80</v>
      </c>
      <c r="C1425" t="inlineStr">
        <is>
          <t xml:space="preserve">CONCLUIDO	</t>
        </is>
      </c>
      <c r="D1425" t="n">
        <v>1.5316</v>
      </c>
      <c r="E1425" t="n">
        <v>65.29000000000001</v>
      </c>
      <c r="F1425" t="n">
        <v>57.49</v>
      </c>
      <c r="G1425" t="n">
        <v>20.29</v>
      </c>
      <c r="H1425" t="n">
        <v>0.33</v>
      </c>
      <c r="I1425" t="n">
        <v>170</v>
      </c>
      <c r="J1425" t="n">
        <v>161.97</v>
      </c>
      <c r="K1425" t="n">
        <v>50.28</v>
      </c>
      <c r="L1425" t="n">
        <v>3</v>
      </c>
      <c r="M1425" t="n">
        <v>168</v>
      </c>
      <c r="N1425" t="n">
        <v>28.69</v>
      </c>
      <c r="O1425" t="n">
        <v>20210.21</v>
      </c>
      <c r="P1425" t="n">
        <v>706.11</v>
      </c>
      <c r="Q1425" t="n">
        <v>1367.75</v>
      </c>
      <c r="R1425" t="n">
        <v>265.59</v>
      </c>
      <c r="S1425" t="n">
        <v>104.26</v>
      </c>
      <c r="T1425" t="n">
        <v>78999.41</v>
      </c>
      <c r="U1425" t="n">
        <v>0.39</v>
      </c>
      <c r="V1425" t="n">
        <v>0.83</v>
      </c>
      <c r="W1425" t="n">
        <v>20.94</v>
      </c>
      <c r="X1425" t="n">
        <v>4.9</v>
      </c>
      <c r="Y1425" t="n">
        <v>1</v>
      </c>
      <c r="Z1425" t="n">
        <v>10</v>
      </c>
    </row>
    <row r="1426">
      <c r="A1426" t="n">
        <v>9</v>
      </c>
      <c r="B1426" t="n">
        <v>80</v>
      </c>
      <c r="C1426" t="inlineStr">
        <is>
          <t xml:space="preserve">CONCLUIDO	</t>
        </is>
      </c>
      <c r="D1426" t="n">
        <v>1.5527</v>
      </c>
      <c r="E1426" t="n">
        <v>64.40000000000001</v>
      </c>
      <c r="F1426" t="n">
        <v>57.05</v>
      </c>
      <c r="G1426" t="n">
        <v>21.94</v>
      </c>
      <c r="H1426" t="n">
        <v>0.35</v>
      </c>
      <c r="I1426" t="n">
        <v>156</v>
      </c>
      <c r="J1426" t="n">
        <v>162.33</v>
      </c>
      <c r="K1426" t="n">
        <v>50.28</v>
      </c>
      <c r="L1426" t="n">
        <v>3.25</v>
      </c>
      <c r="M1426" t="n">
        <v>154</v>
      </c>
      <c r="N1426" t="n">
        <v>28.8</v>
      </c>
      <c r="O1426" t="n">
        <v>20254.26</v>
      </c>
      <c r="P1426" t="n">
        <v>699.63</v>
      </c>
      <c r="Q1426" t="n">
        <v>1368.07</v>
      </c>
      <c r="R1426" t="n">
        <v>251.71</v>
      </c>
      <c r="S1426" t="n">
        <v>104.26</v>
      </c>
      <c r="T1426" t="n">
        <v>72132.89</v>
      </c>
      <c r="U1426" t="n">
        <v>0.41</v>
      </c>
      <c r="V1426" t="n">
        <v>0.84</v>
      </c>
      <c r="W1426" t="n">
        <v>20.9</v>
      </c>
      <c r="X1426" t="n">
        <v>4.46</v>
      </c>
      <c r="Y1426" t="n">
        <v>1</v>
      </c>
      <c r="Z1426" t="n">
        <v>10</v>
      </c>
    </row>
    <row r="1427">
      <c r="A1427" t="n">
        <v>10</v>
      </c>
      <c r="B1427" t="n">
        <v>80</v>
      </c>
      <c r="C1427" t="inlineStr">
        <is>
          <t xml:space="preserve">CONCLUIDO	</t>
        </is>
      </c>
      <c r="D1427" t="n">
        <v>1.5723</v>
      </c>
      <c r="E1427" t="n">
        <v>63.6</v>
      </c>
      <c r="F1427" t="n">
        <v>56.67</v>
      </c>
      <c r="G1427" t="n">
        <v>23.78</v>
      </c>
      <c r="H1427" t="n">
        <v>0.38</v>
      </c>
      <c r="I1427" t="n">
        <v>143</v>
      </c>
      <c r="J1427" t="n">
        <v>162.68</v>
      </c>
      <c r="K1427" t="n">
        <v>50.28</v>
      </c>
      <c r="L1427" t="n">
        <v>3.5</v>
      </c>
      <c r="M1427" t="n">
        <v>141</v>
      </c>
      <c r="N1427" t="n">
        <v>28.9</v>
      </c>
      <c r="O1427" t="n">
        <v>20298.34</v>
      </c>
      <c r="P1427" t="n">
        <v>693.5700000000001</v>
      </c>
      <c r="Q1427" t="n">
        <v>1367.84</v>
      </c>
      <c r="R1427" t="n">
        <v>239.78</v>
      </c>
      <c r="S1427" t="n">
        <v>104.26</v>
      </c>
      <c r="T1427" t="n">
        <v>66231.39999999999</v>
      </c>
      <c r="U1427" t="n">
        <v>0.43</v>
      </c>
      <c r="V1427" t="n">
        <v>0.85</v>
      </c>
      <c r="W1427" t="n">
        <v>20.87</v>
      </c>
      <c r="X1427" t="n">
        <v>4.08</v>
      </c>
      <c r="Y1427" t="n">
        <v>1</v>
      </c>
      <c r="Z1427" t="n">
        <v>10</v>
      </c>
    </row>
    <row r="1428">
      <c r="A1428" t="n">
        <v>11</v>
      </c>
      <c r="B1428" t="n">
        <v>80</v>
      </c>
      <c r="C1428" t="inlineStr">
        <is>
          <t xml:space="preserve">CONCLUIDO	</t>
        </is>
      </c>
      <c r="D1428" t="n">
        <v>1.5881</v>
      </c>
      <c r="E1428" t="n">
        <v>62.97</v>
      </c>
      <c r="F1428" t="n">
        <v>56.36</v>
      </c>
      <c r="G1428" t="n">
        <v>25.43</v>
      </c>
      <c r="H1428" t="n">
        <v>0.41</v>
      </c>
      <c r="I1428" t="n">
        <v>133</v>
      </c>
      <c r="J1428" t="n">
        <v>163.04</v>
      </c>
      <c r="K1428" t="n">
        <v>50.28</v>
      </c>
      <c r="L1428" t="n">
        <v>3.75</v>
      </c>
      <c r="M1428" t="n">
        <v>131</v>
      </c>
      <c r="N1428" t="n">
        <v>29.01</v>
      </c>
      <c r="O1428" t="n">
        <v>20342.46</v>
      </c>
      <c r="P1428" t="n">
        <v>688.52</v>
      </c>
      <c r="Q1428" t="n">
        <v>1367.76</v>
      </c>
      <c r="R1428" t="n">
        <v>229.39</v>
      </c>
      <c r="S1428" t="n">
        <v>104.26</v>
      </c>
      <c r="T1428" t="n">
        <v>61088.43</v>
      </c>
      <c r="U1428" t="n">
        <v>0.45</v>
      </c>
      <c r="V1428" t="n">
        <v>0.85</v>
      </c>
      <c r="W1428" t="n">
        <v>20.86</v>
      </c>
      <c r="X1428" t="n">
        <v>3.77</v>
      </c>
      <c r="Y1428" t="n">
        <v>1</v>
      </c>
      <c r="Z1428" t="n">
        <v>10</v>
      </c>
    </row>
    <row r="1429">
      <c r="A1429" t="n">
        <v>12</v>
      </c>
      <c r="B1429" t="n">
        <v>80</v>
      </c>
      <c r="C1429" t="inlineStr">
        <is>
          <t xml:space="preserve">CONCLUIDO	</t>
        </is>
      </c>
      <c r="D1429" t="n">
        <v>1.6014</v>
      </c>
      <c r="E1429" t="n">
        <v>62.45</v>
      </c>
      <c r="F1429" t="n">
        <v>56.13</v>
      </c>
      <c r="G1429" t="n">
        <v>27.16</v>
      </c>
      <c r="H1429" t="n">
        <v>0.43</v>
      </c>
      <c r="I1429" t="n">
        <v>124</v>
      </c>
      <c r="J1429" t="n">
        <v>163.4</v>
      </c>
      <c r="K1429" t="n">
        <v>50.28</v>
      </c>
      <c r="L1429" t="n">
        <v>4</v>
      </c>
      <c r="M1429" t="n">
        <v>122</v>
      </c>
      <c r="N1429" t="n">
        <v>29.12</v>
      </c>
      <c r="O1429" t="n">
        <v>20386.62</v>
      </c>
      <c r="P1429" t="n">
        <v>684.64</v>
      </c>
      <c r="Q1429" t="n">
        <v>1367.72</v>
      </c>
      <c r="R1429" t="n">
        <v>222.14</v>
      </c>
      <c r="S1429" t="n">
        <v>104.26</v>
      </c>
      <c r="T1429" t="n">
        <v>57504.77</v>
      </c>
      <c r="U1429" t="n">
        <v>0.47</v>
      </c>
      <c r="V1429" t="n">
        <v>0.85</v>
      </c>
      <c r="W1429" t="n">
        <v>20.84</v>
      </c>
      <c r="X1429" t="n">
        <v>3.54</v>
      </c>
      <c r="Y1429" t="n">
        <v>1</v>
      </c>
      <c r="Z1429" t="n">
        <v>10</v>
      </c>
    </row>
    <row r="1430">
      <c r="A1430" t="n">
        <v>13</v>
      </c>
      <c r="B1430" t="n">
        <v>80</v>
      </c>
      <c r="C1430" t="inlineStr">
        <is>
          <t xml:space="preserve">CONCLUIDO	</t>
        </is>
      </c>
      <c r="D1430" t="n">
        <v>1.615</v>
      </c>
      <c r="E1430" t="n">
        <v>61.92</v>
      </c>
      <c r="F1430" t="n">
        <v>55.86</v>
      </c>
      <c r="G1430" t="n">
        <v>28.89</v>
      </c>
      <c r="H1430" t="n">
        <v>0.46</v>
      </c>
      <c r="I1430" t="n">
        <v>116</v>
      </c>
      <c r="J1430" t="n">
        <v>163.76</v>
      </c>
      <c r="K1430" t="n">
        <v>50.28</v>
      </c>
      <c r="L1430" t="n">
        <v>4.25</v>
      </c>
      <c r="M1430" t="n">
        <v>114</v>
      </c>
      <c r="N1430" t="n">
        <v>29.23</v>
      </c>
      <c r="O1430" t="n">
        <v>20430.81</v>
      </c>
      <c r="P1430" t="n">
        <v>679.98</v>
      </c>
      <c r="Q1430" t="n">
        <v>1367.62</v>
      </c>
      <c r="R1430" t="n">
        <v>213.28</v>
      </c>
      <c r="S1430" t="n">
        <v>104.26</v>
      </c>
      <c r="T1430" t="n">
        <v>53115.61</v>
      </c>
      <c r="U1430" t="n">
        <v>0.49</v>
      </c>
      <c r="V1430" t="n">
        <v>0.86</v>
      </c>
      <c r="W1430" t="n">
        <v>20.83</v>
      </c>
      <c r="X1430" t="n">
        <v>3.27</v>
      </c>
      <c r="Y1430" t="n">
        <v>1</v>
      </c>
      <c r="Z1430" t="n">
        <v>10</v>
      </c>
    </row>
    <row r="1431">
      <c r="A1431" t="n">
        <v>14</v>
      </c>
      <c r="B1431" t="n">
        <v>80</v>
      </c>
      <c r="C1431" t="inlineStr">
        <is>
          <t xml:space="preserve">CONCLUIDO	</t>
        </is>
      </c>
      <c r="D1431" t="n">
        <v>1.6255</v>
      </c>
      <c r="E1431" t="n">
        <v>61.52</v>
      </c>
      <c r="F1431" t="n">
        <v>55.68</v>
      </c>
      <c r="G1431" t="n">
        <v>30.65</v>
      </c>
      <c r="H1431" t="n">
        <v>0.49</v>
      </c>
      <c r="I1431" t="n">
        <v>109</v>
      </c>
      <c r="J1431" t="n">
        <v>164.12</v>
      </c>
      <c r="K1431" t="n">
        <v>50.28</v>
      </c>
      <c r="L1431" t="n">
        <v>4.5</v>
      </c>
      <c r="M1431" t="n">
        <v>107</v>
      </c>
      <c r="N1431" t="n">
        <v>29.34</v>
      </c>
      <c r="O1431" t="n">
        <v>20475.04</v>
      </c>
      <c r="P1431" t="n">
        <v>676.61</v>
      </c>
      <c r="Q1431" t="n">
        <v>1367.69</v>
      </c>
      <c r="R1431" t="n">
        <v>207.6</v>
      </c>
      <c r="S1431" t="n">
        <v>104.26</v>
      </c>
      <c r="T1431" t="n">
        <v>50310.07</v>
      </c>
      <c r="U1431" t="n">
        <v>0.5</v>
      </c>
      <c r="V1431" t="n">
        <v>0.86</v>
      </c>
      <c r="W1431" t="n">
        <v>20.81</v>
      </c>
      <c r="X1431" t="n">
        <v>3.1</v>
      </c>
      <c r="Y1431" t="n">
        <v>1</v>
      </c>
      <c r="Z1431" t="n">
        <v>10</v>
      </c>
    </row>
    <row r="1432">
      <c r="A1432" t="n">
        <v>15</v>
      </c>
      <c r="B1432" t="n">
        <v>80</v>
      </c>
      <c r="C1432" t="inlineStr">
        <is>
          <t xml:space="preserve">CONCLUIDO	</t>
        </is>
      </c>
      <c r="D1432" t="n">
        <v>1.6344</v>
      </c>
      <c r="E1432" t="n">
        <v>61.18</v>
      </c>
      <c r="F1432" t="n">
        <v>55.54</v>
      </c>
      <c r="G1432" t="n">
        <v>32.35</v>
      </c>
      <c r="H1432" t="n">
        <v>0.51</v>
      </c>
      <c r="I1432" t="n">
        <v>103</v>
      </c>
      <c r="J1432" t="n">
        <v>164.48</v>
      </c>
      <c r="K1432" t="n">
        <v>50.28</v>
      </c>
      <c r="L1432" t="n">
        <v>4.75</v>
      </c>
      <c r="M1432" t="n">
        <v>101</v>
      </c>
      <c r="N1432" t="n">
        <v>29.45</v>
      </c>
      <c r="O1432" t="n">
        <v>20519.3</v>
      </c>
      <c r="P1432" t="n">
        <v>673.36</v>
      </c>
      <c r="Q1432" t="n">
        <v>1367.62</v>
      </c>
      <c r="R1432" t="n">
        <v>202.63</v>
      </c>
      <c r="S1432" t="n">
        <v>104.26</v>
      </c>
      <c r="T1432" t="n">
        <v>47854.25</v>
      </c>
      <c r="U1432" t="n">
        <v>0.51</v>
      </c>
      <c r="V1432" t="n">
        <v>0.86</v>
      </c>
      <c r="W1432" t="n">
        <v>20.82</v>
      </c>
      <c r="X1432" t="n">
        <v>2.96</v>
      </c>
      <c r="Y1432" t="n">
        <v>1</v>
      </c>
      <c r="Z1432" t="n">
        <v>10</v>
      </c>
    </row>
    <row r="1433">
      <c r="A1433" t="n">
        <v>16</v>
      </c>
      <c r="B1433" t="n">
        <v>80</v>
      </c>
      <c r="C1433" t="inlineStr">
        <is>
          <t xml:space="preserve">CONCLUIDO	</t>
        </is>
      </c>
      <c r="D1433" t="n">
        <v>1.6448</v>
      </c>
      <c r="E1433" t="n">
        <v>60.8</v>
      </c>
      <c r="F1433" t="n">
        <v>55.35</v>
      </c>
      <c r="G1433" t="n">
        <v>34.23</v>
      </c>
      <c r="H1433" t="n">
        <v>0.54</v>
      </c>
      <c r="I1433" t="n">
        <v>97</v>
      </c>
      <c r="J1433" t="n">
        <v>164.83</v>
      </c>
      <c r="K1433" t="n">
        <v>50.28</v>
      </c>
      <c r="L1433" t="n">
        <v>5</v>
      </c>
      <c r="M1433" t="n">
        <v>95</v>
      </c>
      <c r="N1433" t="n">
        <v>29.55</v>
      </c>
      <c r="O1433" t="n">
        <v>20563.61</v>
      </c>
      <c r="P1433" t="n">
        <v>670.17</v>
      </c>
      <c r="Q1433" t="n">
        <v>1367.54</v>
      </c>
      <c r="R1433" t="n">
        <v>196.19</v>
      </c>
      <c r="S1433" t="n">
        <v>104.26</v>
      </c>
      <c r="T1433" t="n">
        <v>44664.54</v>
      </c>
      <c r="U1433" t="n">
        <v>0.53</v>
      </c>
      <c r="V1433" t="n">
        <v>0.87</v>
      </c>
      <c r="W1433" t="n">
        <v>20.81</v>
      </c>
      <c r="X1433" t="n">
        <v>2.76</v>
      </c>
      <c r="Y1433" t="n">
        <v>1</v>
      </c>
      <c r="Z1433" t="n">
        <v>10</v>
      </c>
    </row>
    <row r="1434">
      <c r="A1434" t="n">
        <v>17</v>
      </c>
      <c r="B1434" t="n">
        <v>80</v>
      </c>
      <c r="C1434" t="inlineStr">
        <is>
          <t xml:space="preserve">CONCLUIDO	</t>
        </is>
      </c>
      <c r="D1434" t="n">
        <v>1.6532</v>
      </c>
      <c r="E1434" t="n">
        <v>60.49</v>
      </c>
      <c r="F1434" t="n">
        <v>55.2</v>
      </c>
      <c r="G1434" t="n">
        <v>36</v>
      </c>
      <c r="H1434" t="n">
        <v>0.5600000000000001</v>
      </c>
      <c r="I1434" t="n">
        <v>92</v>
      </c>
      <c r="J1434" t="n">
        <v>165.19</v>
      </c>
      <c r="K1434" t="n">
        <v>50.28</v>
      </c>
      <c r="L1434" t="n">
        <v>5.25</v>
      </c>
      <c r="M1434" t="n">
        <v>90</v>
      </c>
      <c r="N1434" t="n">
        <v>29.66</v>
      </c>
      <c r="O1434" t="n">
        <v>20607.95</v>
      </c>
      <c r="P1434" t="n">
        <v>666.72</v>
      </c>
      <c r="Q1434" t="n">
        <v>1367.55</v>
      </c>
      <c r="R1434" t="n">
        <v>191.27</v>
      </c>
      <c r="S1434" t="n">
        <v>104.26</v>
      </c>
      <c r="T1434" t="n">
        <v>42231.1</v>
      </c>
      <c r="U1434" t="n">
        <v>0.55</v>
      </c>
      <c r="V1434" t="n">
        <v>0.87</v>
      </c>
      <c r="W1434" t="n">
        <v>20.8</v>
      </c>
      <c r="X1434" t="n">
        <v>2.62</v>
      </c>
      <c r="Y1434" t="n">
        <v>1</v>
      </c>
      <c r="Z1434" t="n">
        <v>10</v>
      </c>
    </row>
    <row r="1435">
      <c r="A1435" t="n">
        <v>18</v>
      </c>
      <c r="B1435" t="n">
        <v>80</v>
      </c>
      <c r="C1435" t="inlineStr">
        <is>
          <t xml:space="preserve">CONCLUIDO	</t>
        </is>
      </c>
      <c r="D1435" t="n">
        <v>1.6601</v>
      </c>
      <c r="E1435" t="n">
        <v>60.24</v>
      </c>
      <c r="F1435" t="n">
        <v>55.08</v>
      </c>
      <c r="G1435" t="n">
        <v>37.55</v>
      </c>
      <c r="H1435" t="n">
        <v>0.59</v>
      </c>
      <c r="I1435" t="n">
        <v>88</v>
      </c>
      <c r="J1435" t="n">
        <v>165.55</v>
      </c>
      <c r="K1435" t="n">
        <v>50.28</v>
      </c>
      <c r="L1435" t="n">
        <v>5.5</v>
      </c>
      <c r="M1435" t="n">
        <v>86</v>
      </c>
      <c r="N1435" t="n">
        <v>29.77</v>
      </c>
      <c r="O1435" t="n">
        <v>20652.33</v>
      </c>
      <c r="P1435" t="n">
        <v>664.36</v>
      </c>
      <c r="Q1435" t="n">
        <v>1367.44</v>
      </c>
      <c r="R1435" t="n">
        <v>187.76</v>
      </c>
      <c r="S1435" t="n">
        <v>104.26</v>
      </c>
      <c r="T1435" t="n">
        <v>40498.4</v>
      </c>
      <c r="U1435" t="n">
        <v>0.5600000000000001</v>
      </c>
      <c r="V1435" t="n">
        <v>0.87</v>
      </c>
      <c r="W1435" t="n">
        <v>20.79</v>
      </c>
      <c r="X1435" t="n">
        <v>2.5</v>
      </c>
      <c r="Y1435" t="n">
        <v>1</v>
      </c>
      <c r="Z1435" t="n">
        <v>10</v>
      </c>
    </row>
    <row r="1436">
      <c r="A1436" t="n">
        <v>19</v>
      </c>
      <c r="B1436" t="n">
        <v>80</v>
      </c>
      <c r="C1436" t="inlineStr">
        <is>
          <t xml:space="preserve">CONCLUIDO	</t>
        </is>
      </c>
      <c r="D1436" t="n">
        <v>1.6667</v>
      </c>
      <c r="E1436" t="n">
        <v>60</v>
      </c>
      <c r="F1436" t="n">
        <v>54.97</v>
      </c>
      <c r="G1436" t="n">
        <v>39.26</v>
      </c>
      <c r="H1436" t="n">
        <v>0.61</v>
      </c>
      <c r="I1436" t="n">
        <v>84</v>
      </c>
      <c r="J1436" t="n">
        <v>165.91</v>
      </c>
      <c r="K1436" t="n">
        <v>50.28</v>
      </c>
      <c r="L1436" t="n">
        <v>5.75</v>
      </c>
      <c r="M1436" t="n">
        <v>82</v>
      </c>
      <c r="N1436" t="n">
        <v>29.88</v>
      </c>
      <c r="O1436" t="n">
        <v>20696.74</v>
      </c>
      <c r="P1436" t="n">
        <v>661.8200000000001</v>
      </c>
      <c r="Q1436" t="n">
        <v>1367.65</v>
      </c>
      <c r="R1436" t="n">
        <v>184.25</v>
      </c>
      <c r="S1436" t="n">
        <v>104.26</v>
      </c>
      <c r="T1436" t="n">
        <v>38760.59</v>
      </c>
      <c r="U1436" t="n">
        <v>0.57</v>
      </c>
      <c r="V1436" t="n">
        <v>0.87</v>
      </c>
      <c r="W1436" t="n">
        <v>20.78</v>
      </c>
      <c r="X1436" t="n">
        <v>2.38</v>
      </c>
      <c r="Y1436" t="n">
        <v>1</v>
      </c>
      <c r="Z1436" t="n">
        <v>10</v>
      </c>
    </row>
    <row r="1437">
      <c r="A1437" t="n">
        <v>20</v>
      </c>
      <c r="B1437" t="n">
        <v>80</v>
      </c>
      <c r="C1437" t="inlineStr">
        <is>
          <t xml:space="preserve">CONCLUIDO	</t>
        </is>
      </c>
      <c r="D1437" t="n">
        <v>1.6734</v>
      </c>
      <c r="E1437" t="n">
        <v>59.76</v>
      </c>
      <c r="F1437" t="n">
        <v>54.85</v>
      </c>
      <c r="G1437" t="n">
        <v>41.14</v>
      </c>
      <c r="H1437" t="n">
        <v>0.64</v>
      </c>
      <c r="I1437" t="n">
        <v>80</v>
      </c>
      <c r="J1437" t="n">
        <v>166.27</v>
      </c>
      <c r="K1437" t="n">
        <v>50.28</v>
      </c>
      <c r="L1437" t="n">
        <v>6</v>
      </c>
      <c r="M1437" t="n">
        <v>78</v>
      </c>
      <c r="N1437" t="n">
        <v>29.99</v>
      </c>
      <c r="O1437" t="n">
        <v>20741.2</v>
      </c>
      <c r="P1437" t="n">
        <v>659.3099999999999</v>
      </c>
      <c r="Q1437" t="n">
        <v>1367.41</v>
      </c>
      <c r="R1437" t="n">
        <v>180.38</v>
      </c>
      <c r="S1437" t="n">
        <v>104.26</v>
      </c>
      <c r="T1437" t="n">
        <v>36846.77</v>
      </c>
      <c r="U1437" t="n">
        <v>0.58</v>
      </c>
      <c r="V1437" t="n">
        <v>0.87</v>
      </c>
      <c r="W1437" t="n">
        <v>20.78</v>
      </c>
      <c r="X1437" t="n">
        <v>2.27</v>
      </c>
      <c r="Y1437" t="n">
        <v>1</v>
      </c>
      <c r="Z1437" t="n">
        <v>10</v>
      </c>
    </row>
    <row r="1438">
      <c r="A1438" t="n">
        <v>21</v>
      </c>
      <c r="B1438" t="n">
        <v>80</v>
      </c>
      <c r="C1438" t="inlineStr">
        <is>
          <t xml:space="preserve">CONCLUIDO	</t>
        </is>
      </c>
      <c r="D1438" t="n">
        <v>1.6786</v>
      </c>
      <c r="E1438" t="n">
        <v>59.58</v>
      </c>
      <c r="F1438" t="n">
        <v>54.77</v>
      </c>
      <c r="G1438" t="n">
        <v>42.68</v>
      </c>
      <c r="H1438" t="n">
        <v>0.66</v>
      </c>
      <c r="I1438" t="n">
        <v>77</v>
      </c>
      <c r="J1438" t="n">
        <v>166.64</v>
      </c>
      <c r="K1438" t="n">
        <v>50.28</v>
      </c>
      <c r="L1438" t="n">
        <v>6.25</v>
      </c>
      <c r="M1438" t="n">
        <v>75</v>
      </c>
      <c r="N1438" t="n">
        <v>30.11</v>
      </c>
      <c r="O1438" t="n">
        <v>20785.69</v>
      </c>
      <c r="P1438" t="n">
        <v>656.58</v>
      </c>
      <c r="Q1438" t="n">
        <v>1367.54</v>
      </c>
      <c r="R1438" t="n">
        <v>177.57</v>
      </c>
      <c r="S1438" t="n">
        <v>104.26</v>
      </c>
      <c r="T1438" t="n">
        <v>35457.64</v>
      </c>
      <c r="U1438" t="n">
        <v>0.59</v>
      </c>
      <c r="V1438" t="n">
        <v>0.88</v>
      </c>
      <c r="W1438" t="n">
        <v>20.77</v>
      </c>
      <c r="X1438" t="n">
        <v>2.19</v>
      </c>
      <c r="Y1438" t="n">
        <v>1</v>
      </c>
      <c r="Z1438" t="n">
        <v>10</v>
      </c>
    </row>
    <row r="1439">
      <c r="A1439" t="n">
        <v>22</v>
      </c>
      <c r="B1439" t="n">
        <v>80</v>
      </c>
      <c r="C1439" t="inlineStr">
        <is>
          <t xml:space="preserve">CONCLUIDO	</t>
        </is>
      </c>
      <c r="D1439" t="n">
        <v>1.6861</v>
      </c>
      <c r="E1439" t="n">
        <v>59.31</v>
      </c>
      <c r="F1439" t="n">
        <v>54.63</v>
      </c>
      <c r="G1439" t="n">
        <v>44.9</v>
      </c>
      <c r="H1439" t="n">
        <v>0.6899999999999999</v>
      </c>
      <c r="I1439" t="n">
        <v>73</v>
      </c>
      <c r="J1439" t="n">
        <v>167</v>
      </c>
      <c r="K1439" t="n">
        <v>50.28</v>
      </c>
      <c r="L1439" t="n">
        <v>6.5</v>
      </c>
      <c r="M1439" t="n">
        <v>71</v>
      </c>
      <c r="N1439" t="n">
        <v>30.22</v>
      </c>
      <c r="O1439" t="n">
        <v>20830.22</v>
      </c>
      <c r="P1439" t="n">
        <v>653.54</v>
      </c>
      <c r="Q1439" t="n">
        <v>1367.49</v>
      </c>
      <c r="R1439" t="n">
        <v>173.29</v>
      </c>
      <c r="S1439" t="n">
        <v>104.26</v>
      </c>
      <c r="T1439" t="n">
        <v>33336.72</v>
      </c>
      <c r="U1439" t="n">
        <v>0.6</v>
      </c>
      <c r="V1439" t="n">
        <v>0.88</v>
      </c>
      <c r="W1439" t="n">
        <v>20.76</v>
      </c>
      <c r="X1439" t="n">
        <v>2.05</v>
      </c>
      <c r="Y1439" t="n">
        <v>1</v>
      </c>
      <c r="Z1439" t="n">
        <v>10</v>
      </c>
    </row>
    <row r="1440">
      <c r="A1440" t="n">
        <v>23</v>
      </c>
      <c r="B1440" t="n">
        <v>80</v>
      </c>
      <c r="C1440" t="inlineStr">
        <is>
          <t xml:space="preserve">CONCLUIDO	</t>
        </is>
      </c>
      <c r="D1440" t="n">
        <v>1.689</v>
      </c>
      <c r="E1440" t="n">
        <v>59.21</v>
      </c>
      <c r="F1440" t="n">
        <v>54.6</v>
      </c>
      <c r="G1440" t="n">
        <v>46.14</v>
      </c>
      <c r="H1440" t="n">
        <v>0.71</v>
      </c>
      <c r="I1440" t="n">
        <v>71</v>
      </c>
      <c r="J1440" t="n">
        <v>167.36</v>
      </c>
      <c r="K1440" t="n">
        <v>50.28</v>
      </c>
      <c r="L1440" t="n">
        <v>6.75</v>
      </c>
      <c r="M1440" t="n">
        <v>69</v>
      </c>
      <c r="N1440" t="n">
        <v>30.33</v>
      </c>
      <c r="O1440" t="n">
        <v>20874.78</v>
      </c>
      <c r="P1440" t="n">
        <v>652.25</v>
      </c>
      <c r="Q1440" t="n">
        <v>1367.4</v>
      </c>
      <c r="R1440" t="n">
        <v>171.84</v>
      </c>
      <c r="S1440" t="n">
        <v>104.26</v>
      </c>
      <c r="T1440" t="n">
        <v>32619.77</v>
      </c>
      <c r="U1440" t="n">
        <v>0.61</v>
      </c>
      <c r="V1440" t="n">
        <v>0.88</v>
      </c>
      <c r="W1440" t="n">
        <v>20.77</v>
      </c>
      <c r="X1440" t="n">
        <v>2.02</v>
      </c>
      <c r="Y1440" t="n">
        <v>1</v>
      </c>
      <c r="Z1440" t="n">
        <v>10</v>
      </c>
    </row>
    <row r="1441">
      <c r="A1441" t="n">
        <v>24</v>
      </c>
      <c r="B1441" t="n">
        <v>80</v>
      </c>
      <c r="C1441" t="inlineStr">
        <is>
          <t xml:space="preserve">CONCLUIDO	</t>
        </is>
      </c>
      <c r="D1441" t="n">
        <v>1.6945</v>
      </c>
      <c r="E1441" t="n">
        <v>59.02</v>
      </c>
      <c r="F1441" t="n">
        <v>54.5</v>
      </c>
      <c r="G1441" t="n">
        <v>48.09</v>
      </c>
      <c r="H1441" t="n">
        <v>0.74</v>
      </c>
      <c r="I1441" t="n">
        <v>68</v>
      </c>
      <c r="J1441" t="n">
        <v>167.72</v>
      </c>
      <c r="K1441" t="n">
        <v>50.28</v>
      </c>
      <c r="L1441" t="n">
        <v>7</v>
      </c>
      <c r="M1441" t="n">
        <v>66</v>
      </c>
      <c r="N1441" t="n">
        <v>30.44</v>
      </c>
      <c r="O1441" t="n">
        <v>20919.39</v>
      </c>
      <c r="P1441" t="n">
        <v>649.73</v>
      </c>
      <c r="Q1441" t="n">
        <v>1367.51</v>
      </c>
      <c r="R1441" t="n">
        <v>168.9</v>
      </c>
      <c r="S1441" t="n">
        <v>104.26</v>
      </c>
      <c r="T1441" t="n">
        <v>31167.05</v>
      </c>
      <c r="U1441" t="n">
        <v>0.62</v>
      </c>
      <c r="V1441" t="n">
        <v>0.88</v>
      </c>
      <c r="W1441" t="n">
        <v>20.76</v>
      </c>
      <c r="X1441" t="n">
        <v>1.92</v>
      </c>
      <c r="Y1441" t="n">
        <v>1</v>
      </c>
      <c r="Z1441" t="n">
        <v>10</v>
      </c>
    </row>
    <row r="1442">
      <c r="A1442" t="n">
        <v>25</v>
      </c>
      <c r="B1442" t="n">
        <v>80</v>
      </c>
      <c r="C1442" t="inlineStr">
        <is>
          <t xml:space="preserve">CONCLUIDO	</t>
        </is>
      </c>
      <c r="D1442" t="n">
        <v>1.6991</v>
      </c>
      <c r="E1442" t="n">
        <v>58.85</v>
      </c>
      <c r="F1442" t="n">
        <v>54.44</v>
      </c>
      <c r="G1442" t="n">
        <v>50.25</v>
      </c>
      <c r="H1442" t="n">
        <v>0.76</v>
      </c>
      <c r="I1442" t="n">
        <v>65</v>
      </c>
      <c r="J1442" t="n">
        <v>168.08</v>
      </c>
      <c r="K1442" t="n">
        <v>50.28</v>
      </c>
      <c r="L1442" t="n">
        <v>7.25</v>
      </c>
      <c r="M1442" t="n">
        <v>63</v>
      </c>
      <c r="N1442" t="n">
        <v>30.55</v>
      </c>
      <c r="O1442" t="n">
        <v>20964.03</v>
      </c>
      <c r="P1442" t="n">
        <v>647.83</v>
      </c>
      <c r="Q1442" t="n">
        <v>1367.42</v>
      </c>
      <c r="R1442" t="n">
        <v>166.63</v>
      </c>
      <c r="S1442" t="n">
        <v>104.26</v>
      </c>
      <c r="T1442" t="n">
        <v>30048.23</v>
      </c>
      <c r="U1442" t="n">
        <v>0.63</v>
      </c>
      <c r="V1442" t="n">
        <v>0.88</v>
      </c>
      <c r="W1442" t="n">
        <v>20.76</v>
      </c>
      <c r="X1442" t="n">
        <v>1.85</v>
      </c>
      <c r="Y1442" t="n">
        <v>1</v>
      </c>
      <c r="Z1442" t="n">
        <v>10</v>
      </c>
    </row>
    <row r="1443">
      <c r="A1443" t="n">
        <v>26</v>
      </c>
      <c r="B1443" t="n">
        <v>80</v>
      </c>
      <c r="C1443" t="inlineStr">
        <is>
          <t xml:space="preserve">CONCLUIDO	</t>
        </is>
      </c>
      <c r="D1443" t="n">
        <v>1.7026</v>
      </c>
      <c r="E1443" t="n">
        <v>58.73</v>
      </c>
      <c r="F1443" t="n">
        <v>54.38</v>
      </c>
      <c r="G1443" t="n">
        <v>51.79</v>
      </c>
      <c r="H1443" t="n">
        <v>0.79</v>
      </c>
      <c r="I1443" t="n">
        <v>63</v>
      </c>
      <c r="J1443" t="n">
        <v>168.44</v>
      </c>
      <c r="K1443" t="n">
        <v>50.28</v>
      </c>
      <c r="L1443" t="n">
        <v>7.5</v>
      </c>
      <c r="M1443" t="n">
        <v>61</v>
      </c>
      <c r="N1443" t="n">
        <v>30.66</v>
      </c>
      <c r="O1443" t="n">
        <v>21008.71</v>
      </c>
      <c r="P1443" t="n">
        <v>645.97</v>
      </c>
      <c r="Q1443" t="n">
        <v>1367.33</v>
      </c>
      <c r="R1443" t="n">
        <v>165.11</v>
      </c>
      <c r="S1443" t="n">
        <v>104.26</v>
      </c>
      <c r="T1443" t="n">
        <v>29296.51</v>
      </c>
      <c r="U1443" t="n">
        <v>0.63</v>
      </c>
      <c r="V1443" t="n">
        <v>0.88</v>
      </c>
      <c r="W1443" t="n">
        <v>20.75</v>
      </c>
      <c r="X1443" t="n">
        <v>1.8</v>
      </c>
      <c r="Y1443" t="n">
        <v>1</v>
      </c>
      <c r="Z1443" t="n">
        <v>10</v>
      </c>
    </row>
    <row r="1444">
      <c r="A1444" t="n">
        <v>27</v>
      </c>
      <c r="B1444" t="n">
        <v>80</v>
      </c>
      <c r="C1444" t="inlineStr">
        <is>
          <t xml:space="preserve">CONCLUIDO	</t>
        </is>
      </c>
      <c r="D1444" t="n">
        <v>1.7076</v>
      </c>
      <c r="E1444" t="n">
        <v>58.56</v>
      </c>
      <c r="F1444" t="n">
        <v>54.27</v>
      </c>
      <c r="G1444" t="n">
        <v>53.38</v>
      </c>
      <c r="H1444" t="n">
        <v>0.8100000000000001</v>
      </c>
      <c r="I1444" t="n">
        <v>61</v>
      </c>
      <c r="J1444" t="n">
        <v>168.81</v>
      </c>
      <c r="K1444" t="n">
        <v>50.28</v>
      </c>
      <c r="L1444" t="n">
        <v>7.75</v>
      </c>
      <c r="M1444" t="n">
        <v>59</v>
      </c>
      <c r="N1444" t="n">
        <v>30.78</v>
      </c>
      <c r="O1444" t="n">
        <v>21053.43</v>
      </c>
      <c r="P1444" t="n">
        <v>643.1900000000001</v>
      </c>
      <c r="Q1444" t="n">
        <v>1367.27</v>
      </c>
      <c r="R1444" t="n">
        <v>161.64</v>
      </c>
      <c r="S1444" t="n">
        <v>104.26</v>
      </c>
      <c r="T1444" t="n">
        <v>27571.84</v>
      </c>
      <c r="U1444" t="n">
        <v>0.65</v>
      </c>
      <c r="V1444" t="n">
        <v>0.88</v>
      </c>
      <c r="W1444" t="n">
        <v>20.74</v>
      </c>
      <c r="X1444" t="n">
        <v>1.69</v>
      </c>
      <c r="Y1444" t="n">
        <v>1</v>
      </c>
      <c r="Z1444" t="n">
        <v>10</v>
      </c>
    </row>
    <row r="1445">
      <c r="A1445" t="n">
        <v>28</v>
      </c>
      <c r="B1445" t="n">
        <v>80</v>
      </c>
      <c r="C1445" t="inlineStr">
        <is>
          <t xml:space="preserve">CONCLUIDO	</t>
        </is>
      </c>
      <c r="D1445" t="n">
        <v>1.711</v>
      </c>
      <c r="E1445" t="n">
        <v>58.44</v>
      </c>
      <c r="F1445" t="n">
        <v>54.22</v>
      </c>
      <c r="G1445" t="n">
        <v>55.14</v>
      </c>
      <c r="H1445" t="n">
        <v>0.84</v>
      </c>
      <c r="I1445" t="n">
        <v>59</v>
      </c>
      <c r="J1445" t="n">
        <v>169.17</v>
      </c>
      <c r="K1445" t="n">
        <v>50.28</v>
      </c>
      <c r="L1445" t="n">
        <v>8</v>
      </c>
      <c r="M1445" t="n">
        <v>57</v>
      </c>
      <c r="N1445" t="n">
        <v>30.89</v>
      </c>
      <c r="O1445" t="n">
        <v>21098.19</v>
      </c>
      <c r="P1445" t="n">
        <v>641.53</v>
      </c>
      <c r="Q1445" t="n">
        <v>1367.42</v>
      </c>
      <c r="R1445" t="n">
        <v>159.83</v>
      </c>
      <c r="S1445" t="n">
        <v>104.26</v>
      </c>
      <c r="T1445" t="n">
        <v>26678.41</v>
      </c>
      <c r="U1445" t="n">
        <v>0.65</v>
      </c>
      <c r="V1445" t="n">
        <v>0.88</v>
      </c>
      <c r="W1445" t="n">
        <v>20.74</v>
      </c>
      <c r="X1445" t="n">
        <v>1.64</v>
      </c>
      <c r="Y1445" t="n">
        <v>1</v>
      </c>
      <c r="Z1445" t="n">
        <v>10</v>
      </c>
    </row>
    <row r="1446">
      <c r="A1446" t="n">
        <v>29</v>
      </c>
      <c r="B1446" t="n">
        <v>80</v>
      </c>
      <c r="C1446" t="inlineStr">
        <is>
          <t xml:space="preserve">CONCLUIDO	</t>
        </is>
      </c>
      <c r="D1446" t="n">
        <v>1.7139</v>
      </c>
      <c r="E1446" t="n">
        <v>58.35</v>
      </c>
      <c r="F1446" t="n">
        <v>54.19</v>
      </c>
      <c r="G1446" t="n">
        <v>57.04</v>
      </c>
      <c r="H1446" t="n">
        <v>0.86</v>
      </c>
      <c r="I1446" t="n">
        <v>57</v>
      </c>
      <c r="J1446" t="n">
        <v>169.53</v>
      </c>
      <c r="K1446" t="n">
        <v>50.28</v>
      </c>
      <c r="L1446" t="n">
        <v>8.25</v>
      </c>
      <c r="M1446" t="n">
        <v>55</v>
      </c>
      <c r="N1446" t="n">
        <v>31</v>
      </c>
      <c r="O1446" t="n">
        <v>21142.98</v>
      </c>
      <c r="P1446" t="n">
        <v>639.63</v>
      </c>
      <c r="Q1446" t="n">
        <v>1367.29</v>
      </c>
      <c r="R1446" t="n">
        <v>159.08</v>
      </c>
      <c r="S1446" t="n">
        <v>104.26</v>
      </c>
      <c r="T1446" t="n">
        <v>26312.89</v>
      </c>
      <c r="U1446" t="n">
        <v>0.66</v>
      </c>
      <c r="V1446" t="n">
        <v>0.88</v>
      </c>
      <c r="W1446" t="n">
        <v>20.73</v>
      </c>
      <c r="X1446" t="n">
        <v>1.61</v>
      </c>
      <c r="Y1446" t="n">
        <v>1</v>
      </c>
      <c r="Z1446" t="n">
        <v>10</v>
      </c>
    </row>
    <row r="1447">
      <c r="A1447" t="n">
        <v>30</v>
      </c>
      <c r="B1447" t="n">
        <v>80</v>
      </c>
      <c r="C1447" t="inlineStr">
        <is>
          <t xml:space="preserve">CONCLUIDO	</t>
        </is>
      </c>
      <c r="D1447" t="n">
        <v>1.7176</v>
      </c>
      <c r="E1447" t="n">
        <v>58.22</v>
      </c>
      <c r="F1447" t="n">
        <v>54.12</v>
      </c>
      <c r="G1447" t="n">
        <v>59.04</v>
      </c>
      <c r="H1447" t="n">
        <v>0.89</v>
      </c>
      <c r="I1447" t="n">
        <v>55</v>
      </c>
      <c r="J1447" t="n">
        <v>169.9</v>
      </c>
      <c r="K1447" t="n">
        <v>50.28</v>
      </c>
      <c r="L1447" t="n">
        <v>8.5</v>
      </c>
      <c r="M1447" t="n">
        <v>53</v>
      </c>
      <c r="N1447" t="n">
        <v>31.12</v>
      </c>
      <c r="O1447" t="n">
        <v>21187.82</v>
      </c>
      <c r="P1447" t="n">
        <v>638.22</v>
      </c>
      <c r="Q1447" t="n">
        <v>1367.32</v>
      </c>
      <c r="R1447" t="n">
        <v>156.81</v>
      </c>
      <c r="S1447" t="n">
        <v>104.26</v>
      </c>
      <c r="T1447" t="n">
        <v>25183.82</v>
      </c>
      <c r="U1447" t="n">
        <v>0.66</v>
      </c>
      <c r="V1447" t="n">
        <v>0.89</v>
      </c>
      <c r="W1447" t="n">
        <v>20.73</v>
      </c>
      <c r="X1447" t="n">
        <v>1.54</v>
      </c>
      <c r="Y1447" t="n">
        <v>1</v>
      </c>
      <c r="Z1447" t="n">
        <v>10</v>
      </c>
    </row>
    <row r="1448">
      <c r="A1448" t="n">
        <v>31</v>
      </c>
      <c r="B1448" t="n">
        <v>80</v>
      </c>
      <c r="C1448" t="inlineStr">
        <is>
          <t xml:space="preserve">CONCLUIDO	</t>
        </is>
      </c>
      <c r="D1448" t="n">
        <v>1.7212</v>
      </c>
      <c r="E1448" t="n">
        <v>58.1</v>
      </c>
      <c r="F1448" t="n">
        <v>54.07</v>
      </c>
      <c r="G1448" t="n">
        <v>61.21</v>
      </c>
      <c r="H1448" t="n">
        <v>0.91</v>
      </c>
      <c r="I1448" t="n">
        <v>53</v>
      </c>
      <c r="J1448" t="n">
        <v>170.26</v>
      </c>
      <c r="K1448" t="n">
        <v>50.28</v>
      </c>
      <c r="L1448" t="n">
        <v>8.75</v>
      </c>
      <c r="M1448" t="n">
        <v>51</v>
      </c>
      <c r="N1448" t="n">
        <v>31.23</v>
      </c>
      <c r="O1448" t="n">
        <v>21232.69</v>
      </c>
      <c r="P1448" t="n">
        <v>635.4</v>
      </c>
      <c r="Q1448" t="n">
        <v>1367.19</v>
      </c>
      <c r="R1448" t="n">
        <v>154.94</v>
      </c>
      <c r="S1448" t="n">
        <v>104.26</v>
      </c>
      <c r="T1448" t="n">
        <v>24262.75</v>
      </c>
      <c r="U1448" t="n">
        <v>0.67</v>
      </c>
      <c r="V1448" t="n">
        <v>0.89</v>
      </c>
      <c r="W1448" t="n">
        <v>20.73</v>
      </c>
      <c r="X1448" t="n">
        <v>1.49</v>
      </c>
      <c r="Y1448" t="n">
        <v>1</v>
      </c>
      <c r="Z1448" t="n">
        <v>10</v>
      </c>
    </row>
    <row r="1449">
      <c r="A1449" t="n">
        <v>32</v>
      </c>
      <c r="B1449" t="n">
        <v>80</v>
      </c>
      <c r="C1449" t="inlineStr">
        <is>
          <t xml:space="preserve">CONCLUIDO	</t>
        </is>
      </c>
      <c r="D1449" t="n">
        <v>1.7227</v>
      </c>
      <c r="E1449" t="n">
        <v>58.05</v>
      </c>
      <c r="F1449" t="n">
        <v>54.05</v>
      </c>
      <c r="G1449" t="n">
        <v>62.36</v>
      </c>
      <c r="H1449" t="n">
        <v>0.9399999999999999</v>
      </c>
      <c r="I1449" t="n">
        <v>52</v>
      </c>
      <c r="J1449" t="n">
        <v>170.62</v>
      </c>
      <c r="K1449" t="n">
        <v>50.28</v>
      </c>
      <c r="L1449" t="n">
        <v>9</v>
      </c>
      <c r="M1449" t="n">
        <v>50</v>
      </c>
      <c r="N1449" t="n">
        <v>31.34</v>
      </c>
      <c r="O1449" t="n">
        <v>21277.6</v>
      </c>
      <c r="P1449" t="n">
        <v>634.55</v>
      </c>
      <c r="Q1449" t="n">
        <v>1367.22</v>
      </c>
      <c r="R1449" t="n">
        <v>154.23</v>
      </c>
      <c r="S1449" t="n">
        <v>104.26</v>
      </c>
      <c r="T1449" t="n">
        <v>23910.71</v>
      </c>
      <c r="U1449" t="n">
        <v>0.68</v>
      </c>
      <c r="V1449" t="n">
        <v>0.89</v>
      </c>
      <c r="W1449" t="n">
        <v>20.73</v>
      </c>
      <c r="X1449" t="n">
        <v>1.47</v>
      </c>
      <c r="Y1449" t="n">
        <v>1</v>
      </c>
      <c r="Z1449" t="n">
        <v>10</v>
      </c>
    </row>
    <row r="1450">
      <c r="A1450" t="n">
        <v>33</v>
      </c>
      <c r="B1450" t="n">
        <v>80</v>
      </c>
      <c r="C1450" t="inlineStr">
        <is>
          <t xml:space="preserve">CONCLUIDO	</t>
        </is>
      </c>
      <c r="D1450" t="n">
        <v>1.7271</v>
      </c>
      <c r="E1450" t="n">
        <v>57.9</v>
      </c>
      <c r="F1450" t="n">
        <v>53.96</v>
      </c>
      <c r="G1450" t="n">
        <v>64.76000000000001</v>
      </c>
      <c r="H1450" t="n">
        <v>0.96</v>
      </c>
      <c r="I1450" t="n">
        <v>50</v>
      </c>
      <c r="J1450" t="n">
        <v>170.99</v>
      </c>
      <c r="K1450" t="n">
        <v>50.28</v>
      </c>
      <c r="L1450" t="n">
        <v>9.25</v>
      </c>
      <c r="M1450" t="n">
        <v>48</v>
      </c>
      <c r="N1450" t="n">
        <v>31.46</v>
      </c>
      <c r="O1450" t="n">
        <v>21322.55</v>
      </c>
      <c r="P1450" t="n">
        <v>632.04</v>
      </c>
      <c r="Q1450" t="n">
        <v>1367.3</v>
      </c>
      <c r="R1450" t="n">
        <v>151.51</v>
      </c>
      <c r="S1450" t="n">
        <v>104.26</v>
      </c>
      <c r="T1450" t="n">
        <v>22559.81</v>
      </c>
      <c r="U1450" t="n">
        <v>0.6899999999999999</v>
      </c>
      <c r="V1450" t="n">
        <v>0.89</v>
      </c>
      <c r="W1450" t="n">
        <v>20.73</v>
      </c>
      <c r="X1450" t="n">
        <v>1.38</v>
      </c>
      <c r="Y1450" t="n">
        <v>1</v>
      </c>
      <c r="Z1450" t="n">
        <v>10</v>
      </c>
    </row>
    <row r="1451">
      <c r="A1451" t="n">
        <v>34</v>
      </c>
      <c r="B1451" t="n">
        <v>80</v>
      </c>
      <c r="C1451" t="inlineStr">
        <is>
          <t xml:space="preserve">CONCLUIDO	</t>
        </is>
      </c>
      <c r="D1451" t="n">
        <v>1.7283</v>
      </c>
      <c r="E1451" t="n">
        <v>57.86</v>
      </c>
      <c r="F1451" t="n">
        <v>53.96</v>
      </c>
      <c r="G1451" t="n">
        <v>66.06999999999999</v>
      </c>
      <c r="H1451" t="n">
        <v>0.98</v>
      </c>
      <c r="I1451" t="n">
        <v>49</v>
      </c>
      <c r="J1451" t="n">
        <v>171.35</v>
      </c>
      <c r="K1451" t="n">
        <v>50.28</v>
      </c>
      <c r="L1451" t="n">
        <v>9.5</v>
      </c>
      <c r="M1451" t="n">
        <v>47</v>
      </c>
      <c r="N1451" t="n">
        <v>31.57</v>
      </c>
      <c r="O1451" t="n">
        <v>21367.54</v>
      </c>
      <c r="P1451" t="n">
        <v>630.77</v>
      </c>
      <c r="Q1451" t="n">
        <v>1367.35</v>
      </c>
      <c r="R1451" t="n">
        <v>151.17</v>
      </c>
      <c r="S1451" t="n">
        <v>104.26</v>
      </c>
      <c r="T1451" t="n">
        <v>22394.41</v>
      </c>
      <c r="U1451" t="n">
        <v>0.6899999999999999</v>
      </c>
      <c r="V1451" t="n">
        <v>0.89</v>
      </c>
      <c r="W1451" t="n">
        <v>20.73</v>
      </c>
      <c r="X1451" t="n">
        <v>1.38</v>
      </c>
      <c r="Y1451" t="n">
        <v>1</v>
      </c>
      <c r="Z1451" t="n">
        <v>10</v>
      </c>
    </row>
    <row r="1452">
      <c r="A1452" t="n">
        <v>35</v>
      </c>
      <c r="B1452" t="n">
        <v>80</v>
      </c>
      <c r="C1452" t="inlineStr">
        <is>
          <t xml:space="preserve">CONCLUIDO	</t>
        </is>
      </c>
      <c r="D1452" t="n">
        <v>1.7302</v>
      </c>
      <c r="E1452" t="n">
        <v>57.8</v>
      </c>
      <c r="F1452" t="n">
        <v>53.92</v>
      </c>
      <c r="G1452" t="n">
        <v>67.41</v>
      </c>
      <c r="H1452" t="n">
        <v>1.01</v>
      </c>
      <c r="I1452" t="n">
        <v>48</v>
      </c>
      <c r="J1452" t="n">
        <v>171.72</v>
      </c>
      <c r="K1452" t="n">
        <v>50.28</v>
      </c>
      <c r="L1452" t="n">
        <v>9.75</v>
      </c>
      <c r="M1452" t="n">
        <v>46</v>
      </c>
      <c r="N1452" t="n">
        <v>31.69</v>
      </c>
      <c r="O1452" t="n">
        <v>21412.57</v>
      </c>
      <c r="P1452" t="n">
        <v>628.84</v>
      </c>
      <c r="Q1452" t="n">
        <v>1367.33</v>
      </c>
      <c r="R1452" t="n">
        <v>150.61</v>
      </c>
      <c r="S1452" t="n">
        <v>104.26</v>
      </c>
      <c r="T1452" t="n">
        <v>22119.97</v>
      </c>
      <c r="U1452" t="n">
        <v>0.6899999999999999</v>
      </c>
      <c r="V1452" t="n">
        <v>0.89</v>
      </c>
      <c r="W1452" t="n">
        <v>20.71</v>
      </c>
      <c r="X1452" t="n">
        <v>1.35</v>
      </c>
      <c r="Y1452" t="n">
        <v>1</v>
      </c>
      <c r="Z1452" t="n">
        <v>10</v>
      </c>
    </row>
    <row r="1453">
      <c r="A1453" t="n">
        <v>36</v>
      </c>
      <c r="B1453" t="n">
        <v>80</v>
      </c>
      <c r="C1453" t="inlineStr">
        <is>
          <t xml:space="preserve">CONCLUIDO	</t>
        </is>
      </c>
      <c r="D1453" t="n">
        <v>1.7338</v>
      </c>
      <c r="E1453" t="n">
        <v>57.68</v>
      </c>
      <c r="F1453" t="n">
        <v>53.87</v>
      </c>
      <c r="G1453" t="n">
        <v>70.27</v>
      </c>
      <c r="H1453" t="n">
        <v>1.03</v>
      </c>
      <c r="I1453" t="n">
        <v>46</v>
      </c>
      <c r="J1453" t="n">
        <v>172.08</v>
      </c>
      <c r="K1453" t="n">
        <v>50.28</v>
      </c>
      <c r="L1453" t="n">
        <v>10</v>
      </c>
      <c r="M1453" t="n">
        <v>44</v>
      </c>
      <c r="N1453" t="n">
        <v>31.8</v>
      </c>
      <c r="O1453" t="n">
        <v>21457.64</v>
      </c>
      <c r="P1453" t="n">
        <v>626.97</v>
      </c>
      <c r="Q1453" t="n">
        <v>1367.39</v>
      </c>
      <c r="R1453" t="n">
        <v>148.8</v>
      </c>
      <c r="S1453" t="n">
        <v>104.26</v>
      </c>
      <c r="T1453" t="n">
        <v>21225.24</v>
      </c>
      <c r="U1453" t="n">
        <v>0.7</v>
      </c>
      <c r="V1453" t="n">
        <v>0.89</v>
      </c>
      <c r="W1453" t="n">
        <v>20.71</v>
      </c>
      <c r="X1453" t="n">
        <v>1.29</v>
      </c>
      <c r="Y1453" t="n">
        <v>1</v>
      </c>
      <c r="Z1453" t="n">
        <v>10</v>
      </c>
    </row>
    <row r="1454">
      <c r="A1454" t="n">
        <v>37</v>
      </c>
      <c r="B1454" t="n">
        <v>80</v>
      </c>
      <c r="C1454" t="inlineStr">
        <is>
          <t xml:space="preserve">CONCLUIDO	</t>
        </is>
      </c>
      <c r="D1454" t="n">
        <v>1.7356</v>
      </c>
      <c r="E1454" t="n">
        <v>57.62</v>
      </c>
      <c r="F1454" t="n">
        <v>53.84</v>
      </c>
      <c r="G1454" t="n">
        <v>71.79000000000001</v>
      </c>
      <c r="H1454" t="n">
        <v>1.05</v>
      </c>
      <c r="I1454" t="n">
        <v>45</v>
      </c>
      <c r="J1454" t="n">
        <v>172.45</v>
      </c>
      <c r="K1454" t="n">
        <v>50.28</v>
      </c>
      <c r="L1454" t="n">
        <v>10.25</v>
      </c>
      <c r="M1454" t="n">
        <v>43</v>
      </c>
      <c r="N1454" t="n">
        <v>31.92</v>
      </c>
      <c r="O1454" t="n">
        <v>21502.75</v>
      </c>
      <c r="P1454" t="n">
        <v>625.76</v>
      </c>
      <c r="Q1454" t="n">
        <v>1367.27</v>
      </c>
      <c r="R1454" t="n">
        <v>147.4</v>
      </c>
      <c r="S1454" t="n">
        <v>104.26</v>
      </c>
      <c r="T1454" t="n">
        <v>20532.95</v>
      </c>
      <c r="U1454" t="n">
        <v>0.71</v>
      </c>
      <c r="V1454" t="n">
        <v>0.89</v>
      </c>
      <c r="W1454" t="n">
        <v>20.72</v>
      </c>
      <c r="X1454" t="n">
        <v>1.26</v>
      </c>
      <c r="Y1454" t="n">
        <v>1</v>
      </c>
      <c r="Z1454" t="n">
        <v>10</v>
      </c>
    </row>
    <row r="1455">
      <c r="A1455" t="n">
        <v>38</v>
      </c>
      <c r="B1455" t="n">
        <v>80</v>
      </c>
      <c r="C1455" t="inlineStr">
        <is>
          <t xml:space="preserve">CONCLUIDO	</t>
        </is>
      </c>
      <c r="D1455" t="n">
        <v>1.737</v>
      </c>
      <c r="E1455" t="n">
        <v>57.57</v>
      </c>
      <c r="F1455" t="n">
        <v>53.83</v>
      </c>
      <c r="G1455" t="n">
        <v>73.40000000000001</v>
      </c>
      <c r="H1455" t="n">
        <v>1.08</v>
      </c>
      <c r="I1455" t="n">
        <v>44</v>
      </c>
      <c r="J1455" t="n">
        <v>172.82</v>
      </c>
      <c r="K1455" t="n">
        <v>50.28</v>
      </c>
      <c r="L1455" t="n">
        <v>10.5</v>
      </c>
      <c r="M1455" t="n">
        <v>42</v>
      </c>
      <c r="N1455" t="n">
        <v>32.04</v>
      </c>
      <c r="O1455" t="n">
        <v>21547.89</v>
      </c>
      <c r="P1455" t="n">
        <v>624.15</v>
      </c>
      <c r="Q1455" t="n">
        <v>1367.23</v>
      </c>
      <c r="R1455" t="n">
        <v>147.52</v>
      </c>
      <c r="S1455" t="n">
        <v>104.26</v>
      </c>
      <c r="T1455" t="n">
        <v>20594.96</v>
      </c>
      <c r="U1455" t="n">
        <v>0.71</v>
      </c>
      <c r="V1455" t="n">
        <v>0.89</v>
      </c>
      <c r="W1455" t="n">
        <v>20.71</v>
      </c>
      <c r="X1455" t="n">
        <v>1.25</v>
      </c>
      <c r="Y1455" t="n">
        <v>1</v>
      </c>
      <c r="Z1455" t="n">
        <v>10</v>
      </c>
    </row>
    <row r="1456">
      <c r="A1456" t="n">
        <v>39</v>
      </c>
      <c r="B1456" t="n">
        <v>80</v>
      </c>
      <c r="C1456" t="inlineStr">
        <is>
          <t xml:space="preserve">CONCLUIDO	</t>
        </is>
      </c>
      <c r="D1456" t="n">
        <v>1.7398</v>
      </c>
      <c r="E1456" t="n">
        <v>57.48</v>
      </c>
      <c r="F1456" t="n">
        <v>53.77</v>
      </c>
      <c r="G1456" t="n">
        <v>75.03</v>
      </c>
      <c r="H1456" t="n">
        <v>1.1</v>
      </c>
      <c r="I1456" t="n">
        <v>43</v>
      </c>
      <c r="J1456" t="n">
        <v>173.18</v>
      </c>
      <c r="K1456" t="n">
        <v>50.28</v>
      </c>
      <c r="L1456" t="n">
        <v>10.75</v>
      </c>
      <c r="M1456" t="n">
        <v>41</v>
      </c>
      <c r="N1456" t="n">
        <v>32.15</v>
      </c>
      <c r="O1456" t="n">
        <v>21593.08</v>
      </c>
      <c r="P1456" t="n">
        <v>622.08</v>
      </c>
      <c r="Q1456" t="n">
        <v>1367.32</v>
      </c>
      <c r="R1456" t="n">
        <v>144.91</v>
      </c>
      <c r="S1456" t="n">
        <v>104.26</v>
      </c>
      <c r="T1456" t="n">
        <v>19295.89</v>
      </c>
      <c r="U1456" t="n">
        <v>0.72</v>
      </c>
      <c r="V1456" t="n">
        <v>0.89</v>
      </c>
      <c r="W1456" t="n">
        <v>20.72</v>
      </c>
      <c r="X1456" t="n">
        <v>1.19</v>
      </c>
      <c r="Y1456" t="n">
        <v>1</v>
      </c>
      <c r="Z1456" t="n">
        <v>10</v>
      </c>
    </row>
    <row r="1457">
      <c r="A1457" t="n">
        <v>40</v>
      </c>
      <c r="B1457" t="n">
        <v>80</v>
      </c>
      <c r="C1457" t="inlineStr">
        <is>
          <t xml:space="preserve">CONCLUIDO	</t>
        </is>
      </c>
      <c r="D1457" t="n">
        <v>1.7414</v>
      </c>
      <c r="E1457" t="n">
        <v>57.43</v>
      </c>
      <c r="F1457" t="n">
        <v>53.75</v>
      </c>
      <c r="G1457" t="n">
        <v>76.78</v>
      </c>
      <c r="H1457" t="n">
        <v>1.12</v>
      </c>
      <c r="I1457" t="n">
        <v>42</v>
      </c>
      <c r="J1457" t="n">
        <v>173.55</v>
      </c>
      <c r="K1457" t="n">
        <v>50.28</v>
      </c>
      <c r="L1457" t="n">
        <v>11</v>
      </c>
      <c r="M1457" t="n">
        <v>40</v>
      </c>
      <c r="N1457" t="n">
        <v>32.27</v>
      </c>
      <c r="O1457" t="n">
        <v>21638.31</v>
      </c>
      <c r="P1457" t="n">
        <v>620.63</v>
      </c>
      <c r="Q1457" t="n">
        <v>1367.24</v>
      </c>
      <c r="R1457" t="n">
        <v>144.67</v>
      </c>
      <c r="S1457" t="n">
        <v>104.26</v>
      </c>
      <c r="T1457" t="n">
        <v>19180.55</v>
      </c>
      <c r="U1457" t="n">
        <v>0.72</v>
      </c>
      <c r="V1457" t="n">
        <v>0.89</v>
      </c>
      <c r="W1457" t="n">
        <v>20.71</v>
      </c>
      <c r="X1457" t="n">
        <v>1.17</v>
      </c>
      <c r="Y1457" t="n">
        <v>1</v>
      </c>
      <c r="Z1457" t="n">
        <v>10</v>
      </c>
    </row>
    <row r="1458">
      <c r="A1458" t="n">
        <v>41</v>
      </c>
      <c r="B1458" t="n">
        <v>80</v>
      </c>
      <c r="C1458" t="inlineStr">
        <is>
          <t xml:space="preserve">CONCLUIDO	</t>
        </is>
      </c>
      <c r="D1458" t="n">
        <v>1.7436</v>
      </c>
      <c r="E1458" t="n">
        <v>57.35</v>
      </c>
      <c r="F1458" t="n">
        <v>53.71</v>
      </c>
      <c r="G1458" t="n">
        <v>78.59999999999999</v>
      </c>
      <c r="H1458" t="n">
        <v>1.15</v>
      </c>
      <c r="I1458" t="n">
        <v>41</v>
      </c>
      <c r="J1458" t="n">
        <v>173.92</v>
      </c>
      <c r="K1458" t="n">
        <v>50.28</v>
      </c>
      <c r="L1458" t="n">
        <v>11.25</v>
      </c>
      <c r="M1458" t="n">
        <v>39</v>
      </c>
      <c r="N1458" t="n">
        <v>32.39</v>
      </c>
      <c r="O1458" t="n">
        <v>21683.57</v>
      </c>
      <c r="P1458" t="n">
        <v>618.79</v>
      </c>
      <c r="Q1458" t="n">
        <v>1367.32</v>
      </c>
      <c r="R1458" t="n">
        <v>143.38</v>
      </c>
      <c r="S1458" t="n">
        <v>104.26</v>
      </c>
      <c r="T1458" t="n">
        <v>18540.63</v>
      </c>
      <c r="U1458" t="n">
        <v>0.73</v>
      </c>
      <c r="V1458" t="n">
        <v>0.89</v>
      </c>
      <c r="W1458" t="n">
        <v>20.71</v>
      </c>
      <c r="X1458" t="n">
        <v>1.13</v>
      </c>
      <c r="Y1458" t="n">
        <v>1</v>
      </c>
      <c r="Z1458" t="n">
        <v>10</v>
      </c>
    </row>
    <row r="1459">
      <c r="A1459" t="n">
        <v>42</v>
      </c>
      <c r="B1459" t="n">
        <v>80</v>
      </c>
      <c r="C1459" t="inlineStr">
        <is>
          <t xml:space="preserve">CONCLUIDO	</t>
        </is>
      </c>
      <c r="D1459" t="n">
        <v>1.7448</v>
      </c>
      <c r="E1459" t="n">
        <v>57.31</v>
      </c>
      <c r="F1459" t="n">
        <v>53.7</v>
      </c>
      <c r="G1459" t="n">
        <v>80.55</v>
      </c>
      <c r="H1459" t="n">
        <v>1.17</v>
      </c>
      <c r="I1459" t="n">
        <v>40</v>
      </c>
      <c r="J1459" t="n">
        <v>174.28</v>
      </c>
      <c r="K1459" t="n">
        <v>50.28</v>
      </c>
      <c r="L1459" t="n">
        <v>11.5</v>
      </c>
      <c r="M1459" t="n">
        <v>38</v>
      </c>
      <c r="N1459" t="n">
        <v>32.5</v>
      </c>
      <c r="O1459" t="n">
        <v>21728.87</v>
      </c>
      <c r="P1459" t="n">
        <v>617.95</v>
      </c>
      <c r="Q1459" t="n">
        <v>1367.28</v>
      </c>
      <c r="R1459" t="n">
        <v>143.12</v>
      </c>
      <c r="S1459" t="n">
        <v>104.26</v>
      </c>
      <c r="T1459" t="n">
        <v>18416.29</v>
      </c>
      <c r="U1459" t="n">
        <v>0.73</v>
      </c>
      <c r="V1459" t="n">
        <v>0.89</v>
      </c>
      <c r="W1459" t="n">
        <v>20.71</v>
      </c>
      <c r="X1459" t="n">
        <v>1.12</v>
      </c>
      <c r="Y1459" t="n">
        <v>1</v>
      </c>
      <c r="Z1459" t="n">
        <v>10</v>
      </c>
    </row>
    <row r="1460">
      <c r="A1460" t="n">
        <v>43</v>
      </c>
      <c r="B1460" t="n">
        <v>80</v>
      </c>
      <c r="C1460" t="inlineStr">
        <is>
          <t xml:space="preserve">CONCLUIDO	</t>
        </is>
      </c>
      <c r="D1460" t="n">
        <v>1.7462</v>
      </c>
      <c r="E1460" t="n">
        <v>57.27</v>
      </c>
      <c r="F1460" t="n">
        <v>53.69</v>
      </c>
      <c r="G1460" t="n">
        <v>82.59</v>
      </c>
      <c r="H1460" t="n">
        <v>1.19</v>
      </c>
      <c r="I1460" t="n">
        <v>39</v>
      </c>
      <c r="J1460" t="n">
        <v>174.65</v>
      </c>
      <c r="K1460" t="n">
        <v>50.28</v>
      </c>
      <c r="L1460" t="n">
        <v>11.75</v>
      </c>
      <c r="M1460" t="n">
        <v>37</v>
      </c>
      <c r="N1460" t="n">
        <v>32.62</v>
      </c>
      <c r="O1460" t="n">
        <v>21774.22</v>
      </c>
      <c r="P1460" t="n">
        <v>615.88</v>
      </c>
      <c r="Q1460" t="n">
        <v>1367.33</v>
      </c>
      <c r="R1460" t="n">
        <v>142.31</v>
      </c>
      <c r="S1460" t="n">
        <v>104.26</v>
      </c>
      <c r="T1460" t="n">
        <v>18016.45</v>
      </c>
      <c r="U1460" t="n">
        <v>0.73</v>
      </c>
      <c r="V1460" t="n">
        <v>0.89</v>
      </c>
      <c r="W1460" t="n">
        <v>20.72</v>
      </c>
      <c r="X1460" t="n">
        <v>1.11</v>
      </c>
      <c r="Y1460" t="n">
        <v>1</v>
      </c>
      <c r="Z1460" t="n">
        <v>10</v>
      </c>
    </row>
    <row r="1461">
      <c r="A1461" t="n">
        <v>44</v>
      </c>
      <c r="B1461" t="n">
        <v>80</v>
      </c>
      <c r="C1461" t="inlineStr">
        <is>
          <t xml:space="preserve">CONCLUIDO	</t>
        </is>
      </c>
      <c r="D1461" t="n">
        <v>1.7493</v>
      </c>
      <c r="E1461" t="n">
        <v>57.17</v>
      </c>
      <c r="F1461" t="n">
        <v>53.62</v>
      </c>
      <c r="G1461" t="n">
        <v>84.66</v>
      </c>
      <c r="H1461" t="n">
        <v>1.22</v>
      </c>
      <c r="I1461" t="n">
        <v>38</v>
      </c>
      <c r="J1461" t="n">
        <v>175.02</v>
      </c>
      <c r="K1461" t="n">
        <v>50.28</v>
      </c>
      <c r="L1461" t="n">
        <v>12</v>
      </c>
      <c r="M1461" t="n">
        <v>36</v>
      </c>
      <c r="N1461" t="n">
        <v>32.74</v>
      </c>
      <c r="O1461" t="n">
        <v>21819.6</v>
      </c>
      <c r="P1461" t="n">
        <v>613.45</v>
      </c>
      <c r="Q1461" t="n">
        <v>1367.25</v>
      </c>
      <c r="R1461" t="n">
        <v>140.34</v>
      </c>
      <c r="S1461" t="n">
        <v>104.26</v>
      </c>
      <c r="T1461" t="n">
        <v>17035.04</v>
      </c>
      <c r="U1461" t="n">
        <v>0.74</v>
      </c>
      <c r="V1461" t="n">
        <v>0.89</v>
      </c>
      <c r="W1461" t="n">
        <v>20.7</v>
      </c>
      <c r="X1461" t="n">
        <v>1.04</v>
      </c>
      <c r="Y1461" t="n">
        <v>1</v>
      </c>
      <c r="Z1461" t="n">
        <v>10</v>
      </c>
    </row>
    <row r="1462">
      <c r="A1462" t="n">
        <v>45</v>
      </c>
      <c r="B1462" t="n">
        <v>80</v>
      </c>
      <c r="C1462" t="inlineStr">
        <is>
          <t xml:space="preserve">CONCLUIDO	</t>
        </is>
      </c>
      <c r="D1462" t="n">
        <v>1.7509</v>
      </c>
      <c r="E1462" t="n">
        <v>57.12</v>
      </c>
      <c r="F1462" t="n">
        <v>53.6</v>
      </c>
      <c r="G1462" t="n">
        <v>86.92</v>
      </c>
      <c r="H1462" t="n">
        <v>1.24</v>
      </c>
      <c r="I1462" t="n">
        <v>37</v>
      </c>
      <c r="J1462" t="n">
        <v>175.39</v>
      </c>
      <c r="K1462" t="n">
        <v>50.28</v>
      </c>
      <c r="L1462" t="n">
        <v>12.25</v>
      </c>
      <c r="M1462" t="n">
        <v>35</v>
      </c>
      <c r="N1462" t="n">
        <v>32.86</v>
      </c>
      <c r="O1462" t="n">
        <v>21865.03</v>
      </c>
      <c r="P1462" t="n">
        <v>612.17</v>
      </c>
      <c r="Q1462" t="n">
        <v>1367.3</v>
      </c>
      <c r="R1462" t="n">
        <v>139.67</v>
      </c>
      <c r="S1462" t="n">
        <v>104.26</v>
      </c>
      <c r="T1462" t="n">
        <v>16708.06</v>
      </c>
      <c r="U1462" t="n">
        <v>0.75</v>
      </c>
      <c r="V1462" t="n">
        <v>0.89</v>
      </c>
      <c r="W1462" t="n">
        <v>20.7</v>
      </c>
      <c r="X1462" t="n">
        <v>1.02</v>
      </c>
      <c r="Y1462" t="n">
        <v>1</v>
      </c>
      <c r="Z1462" t="n">
        <v>10</v>
      </c>
    </row>
    <row r="1463">
      <c r="A1463" t="n">
        <v>46</v>
      </c>
      <c r="B1463" t="n">
        <v>80</v>
      </c>
      <c r="C1463" t="inlineStr">
        <is>
          <t xml:space="preserve">CONCLUIDO	</t>
        </is>
      </c>
      <c r="D1463" t="n">
        <v>1.7526</v>
      </c>
      <c r="E1463" t="n">
        <v>57.06</v>
      </c>
      <c r="F1463" t="n">
        <v>53.57</v>
      </c>
      <c r="G1463" t="n">
        <v>89.29000000000001</v>
      </c>
      <c r="H1463" t="n">
        <v>1.26</v>
      </c>
      <c r="I1463" t="n">
        <v>36</v>
      </c>
      <c r="J1463" t="n">
        <v>175.76</v>
      </c>
      <c r="K1463" t="n">
        <v>50.28</v>
      </c>
      <c r="L1463" t="n">
        <v>12.5</v>
      </c>
      <c r="M1463" t="n">
        <v>34</v>
      </c>
      <c r="N1463" t="n">
        <v>32.98</v>
      </c>
      <c r="O1463" t="n">
        <v>21910.49</v>
      </c>
      <c r="P1463" t="n">
        <v>609.89</v>
      </c>
      <c r="Q1463" t="n">
        <v>1367.19</v>
      </c>
      <c r="R1463" t="n">
        <v>138.79</v>
      </c>
      <c r="S1463" t="n">
        <v>104.26</v>
      </c>
      <c r="T1463" t="n">
        <v>16269.79</v>
      </c>
      <c r="U1463" t="n">
        <v>0.75</v>
      </c>
      <c r="V1463" t="n">
        <v>0.89</v>
      </c>
      <c r="W1463" t="n">
        <v>20.7</v>
      </c>
      <c r="X1463" t="n">
        <v>0.99</v>
      </c>
      <c r="Y1463" t="n">
        <v>1</v>
      </c>
      <c r="Z1463" t="n">
        <v>10</v>
      </c>
    </row>
    <row r="1464">
      <c r="A1464" t="n">
        <v>47</v>
      </c>
      <c r="B1464" t="n">
        <v>80</v>
      </c>
      <c r="C1464" t="inlineStr">
        <is>
          <t xml:space="preserve">CONCLUIDO	</t>
        </is>
      </c>
      <c r="D1464" t="n">
        <v>1.7519</v>
      </c>
      <c r="E1464" t="n">
        <v>57.08</v>
      </c>
      <c r="F1464" t="n">
        <v>53.6</v>
      </c>
      <c r="G1464" t="n">
        <v>89.33</v>
      </c>
      <c r="H1464" t="n">
        <v>1.28</v>
      </c>
      <c r="I1464" t="n">
        <v>36</v>
      </c>
      <c r="J1464" t="n">
        <v>176.12</v>
      </c>
      <c r="K1464" t="n">
        <v>50.28</v>
      </c>
      <c r="L1464" t="n">
        <v>12.75</v>
      </c>
      <c r="M1464" t="n">
        <v>34</v>
      </c>
      <c r="N1464" t="n">
        <v>33.09</v>
      </c>
      <c r="O1464" t="n">
        <v>21956</v>
      </c>
      <c r="P1464" t="n">
        <v>609</v>
      </c>
      <c r="Q1464" t="n">
        <v>1367.23</v>
      </c>
      <c r="R1464" t="n">
        <v>139.33</v>
      </c>
      <c r="S1464" t="n">
        <v>104.26</v>
      </c>
      <c r="T1464" t="n">
        <v>16543.27</v>
      </c>
      <c r="U1464" t="n">
        <v>0.75</v>
      </c>
      <c r="V1464" t="n">
        <v>0.89</v>
      </c>
      <c r="W1464" t="n">
        <v>20.71</v>
      </c>
      <c r="X1464" t="n">
        <v>1.02</v>
      </c>
      <c r="Y1464" t="n">
        <v>1</v>
      </c>
      <c r="Z1464" t="n">
        <v>10</v>
      </c>
    </row>
    <row r="1465">
      <c r="A1465" t="n">
        <v>48</v>
      </c>
      <c r="B1465" t="n">
        <v>80</v>
      </c>
      <c r="C1465" t="inlineStr">
        <is>
          <t xml:space="preserve">CONCLUIDO	</t>
        </is>
      </c>
      <c r="D1465" t="n">
        <v>1.7533</v>
      </c>
      <c r="E1465" t="n">
        <v>57.04</v>
      </c>
      <c r="F1465" t="n">
        <v>53.58</v>
      </c>
      <c r="G1465" t="n">
        <v>91.86</v>
      </c>
      <c r="H1465" t="n">
        <v>1.31</v>
      </c>
      <c r="I1465" t="n">
        <v>35</v>
      </c>
      <c r="J1465" t="n">
        <v>176.49</v>
      </c>
      <c r="K1465" t="n">
        <v>50.28</v>
      </c>
      <c r="L1465" t="n">
        <v>13</v>
      </c>
      <c r="M1465" t="n">
        <v>33</v>
      </c>
      <c r="N1465" t="n">
        <v>33.21</v>
      </c>
      <c r="O1465" t="n">
        <v>22001.54</v>
      </c>
      <c r="P1465" t="n">
        <v>608.13</v>
      </c>
      <c r="Q1465" t="n">
        <v>1367.21</v>
      </c>
      <c r="R1465" t="n">
        <v>139.45</v>
      </c>
      <c r="S1465" t="n">
        <v>104.26</v>
      </c>
      <c r="T1465" t="n">
        <v>16606.6</v>
      </c>
      <c r="U1465" t="n">
        <v>0.75</v>
      </c>
      <c r="V1465" t="n">
        <v>0.89</v>
      </c>
      <c r="W1465" t="n">
        <v>20.7</v>
      </c>
      <c r="X1465" t="n">
        <v>1.01</v>
      </c>
      <c r="Y1465" t="n">
        <v>1</v>
      </c>
      <c r="Z1465" t="n">
        <v>10</v>
      </c>
    </row>
    <row r="1466">
      <c r="A1466" t="n">
        <v>49</v>
      </c>
      <c r="B1466" t="n">
        <v>80</v>
      </c>
      <c r="C1466" t="inlineStr">
        <is>
          <t xml:space="preserve">CONCLUIDO	</t>
        </is>
      </c>
      <c r="D1466" t="n">
        <v>1.7564</v>
      </c>
      <c r="E1466" t="n">
        <v>56.94</v>
      </c>
      <c r="F1466" t="n">
        <v>53.52</v>
      </c>
      <c r="G1466" t="n">
        <v>94.44</v>
      </c>
      <c r="H1466" t="n">
        <v>1.33</v>
      </c>
      <c r="I1466" t="n">
        <v>34</v>
      </c>
      <c r="J1466" t="n">
        <v>176.86</v>
      </c>
      <c r="K1466" t="n">
        <v>50.28</v>
      </c>
      <c r="L1466" t="n">
        <v>13.25</v>
      </c>
      <c r="M1466" t="n">
        <v>32</v>
      </c>
      <c r="N1466" t="n">
        <v>33.33</v>
      </c>
      <c r="O1466" t="n">
        <v>22047.13</v>
      </c>
      <c r="P1466" t="n">
        <v>605</v>
      </c>
      <c r="Q1466" t="n">
        <v>1367.27</v>
      </c>
      <c r="R1466" t="n">
        <v>136.8</v>
      </c>
      <c r="S1466" t="n">
        <v>104.26</v>
      </c>
      <c r="T1466" t="n">
        <v>15288.1</v>
      </c>
      <c r="U1466" t="n">
        <v>0.76</v>
      </c>
      <c r="V1466" t="n">
        <v>0.9</v>
      </c>
      <c r="W1466" t="n">
        <v>20.7</v>
      </c>
      <c r="X1466" t="n">
        <v>0.9399999999999999</v>
      </c>
      <c r="Y1466" t="n">
        <v>1</v>
      </c>
      <c r="Z1466" t="n">
        <v>10</v>
      </c>
    </row>
    <row r="1467">
      <c r="A1467" t="n">
        <v>50</v>
      </c>
      <c r="B1467" t="n">
        <v>80</v>
      </c>
      <c r="C1467" t="inlineStr">
        <is>
          <t xml:space="preserve">CONCLUIDO	</t>
        </is>
      </c>
      <c r="D1467" t="n">
        <v>1.7556</v>
      </c>
      <c r="E1467" t="n">
        <v>56.96</v>
      </c>
      <c r="F1467" t="n">
        <v>53.54</v>
      </c>
      <c r="G1467" t="n">
        <v>94.48999999999999</v>
      </c>
      <c r="H1467" t="n">
        <v>1.35</v>
      </c>
      <c r="I1467" t="n">
        <v>34</v>
      </c>
      <c r="J1467" t="n">
        <v>177.23</v>
      </c>
      <c r="K1467" t="n">
        <v>50.28</v>
      </c>
      <c r="L1467" t="n">
        <v>13.5</v>
      </c>
      <c r="M1467" t="n">
        <v>32</v>
      </c>
      <c r="N1467" t="n">
        <v>33.45</v>
      </c>
      <c r="O1467" t="n">
        <v>22092.76</v>
      </c>
      <c r="P1467" t="n">
        <v>604.64</v>
      </c>
      <c r="Q1467" t="n">
        <v>1367.3</v>
      </c>
      <c r="R1467" t="n">
        <v>137.99</v>
      </c>
      <c r="S1467" t="n">
        <v>104.26</v>
      </c>
      <c r="T1467" t="n">
        <v>15882.78</v>
      </c>
      <c r="U1467" t="n">
        <v>0.76</v>
      </c>
      <c r="V1467" t="n">
        <v>0.9</v>
      </c>
      <c r="W1467" t="n">
        <v>20.7</v>
      </c>
      <c r="X1467" t="n">
        <v>0.96</v>
      </c>
      <c r="Y1467" t="n">
        <v>1</v>
      </c>
      <c r="Z1467" t="n">
        <v>10</v>
      </c>
    </row>
    <row r="1468">
      <c r="A1468" t="n">
        <v>51</v>
      </c>
      <c r="B1468" t="n">
        <v>80</v>
      </c>
      <c r="C1468" t="inlineStr">
        <is>
          <t xml:space="preserve">CONCLUIDO	</t>
        </is>
      </c>
      <c r="D1468" t="n">
        <v>1.7586</v>
      </c>
      <c r="E1468" t="n">
        <v>56.86</v>
      </c>
      <c r="F1468" t="n">
        <v>53.48</v>
      </c>
      <c r="G1468" t="n">
        <v>97.23</v>
      </c>
      <c r="H1468" t="n">
        <v>1.37</v>
      </c>
      <c r="I1468" t="n">
        <v>33</v>
      </c>
      <c r="J1468" t="n">
        <v>177.6</v>
      </c>
      <c r="K1468" t="n">
        <v>50.28</v>
      </c>
      <c r="L1468" t="n">
        <v>13.75</v>
      </c>
      <c r="M1468" t="n">
        <v>31</v>
      </c>
      <c r="N1468" t="n">
        <v>33.57</v>
      </c>
      <c r="O1468" t="n">
        <v>22138.42</v>
      </c>
      <c r="P1468" t="n">
        <v>602.85</v>
      </c>
      <c r="Q1468" t="n">
        <v>1367.3</v>
      </c>
      <c r="R1468" t="n">
        <v>135.58</v>
      </c>
      <c r="S1468" t="n">
        <v>104.26</v>
      </c>
      <c r="T1468" t="n">
        <v>14680.97</v>
      </c>
      <c r="U1468" t="n">
        <v>0.77</v>
      </c>
      <c r="V1468" t="n">
        <v>0.9</v>
      </c>
      <c r="W1468" t="n">
        <v>20.7</v>
      </c>
      <c r="X1468" t="n">
        <v>0.9</v>
      </c>
      <c r="Y1468" t="n">
        <v>1</v>
      </c>
      <c r="Z1468" t="n">
        <v>10</v>
      </c>
    </row>
    <row r="1469">
      <c r="A1469" t="n">
        <v>52</v>
      </c>
      <c r="B1469" t="n">
        <v>80</v>
      </c>
      <c r="C1469" t="inlineStr">
        <is>
          <t xml:space="preserve">CONCLUIDO	</t>
        </is>
      </c>
      <c r="D1469" t="n">
        <v>1.7599</v>
      </c>
      <c r="E1469" t="n">
        <v>56.82</v>
      </c>
      <c r="F1469" t="n">
        <v>53.46</v>
      </c>
      <c r="G1469" t="n">
        <v>100.25</v>
      </c>
      <c r="H1469" t="n">
        <v>1.4</v>
      </c>
      <c r="I1469" t="n">
        <v>32</v>
      </c>
      <c r="J1469" t="n">
        <v>177.97</v>
      </c>
      <c r="K1469" t="n">
        <v>50.28</v>
      </c>
      <c r="L1469" t="n">
        <v>14</v>
      </c>
      <c r="M1469" t="n">
        <v>30</v>
      </c>
      <c r="N1469" t="n">
        <v>33.69</v>
      </c>
      <c r="O1469" t="n">
        <v>22184.13</v>
      </c>
      <c r="P1469" t="n">
        <v>601.27</v>
      </c>
      <c r="Q1469" t="n">
        <v>1367.24</v>
      </c>
      <c r="R1469" t="n">
        <v>135.5</v>
      </c>
      <c r="S1469" t="n">
        <v>104.26</v>
      </c>
      <c r="T1469" t="n">
        <v>14647.37</v>
      </c>
      <c r="U1469" t="n">
        <v>0.77</v>
      </c>
      <c r="V1469" t="n">
        <v>0.9</v>
      </c>
      <c r="W1469" t="n">
        <v>20.69</v>
      </c>
      <c r="X1469" t="n">
        <v>0.89</v>
      </c>
      <c r="Y1469" t="n">
        <v>1</v>
      </c>
      <c r="Z1469" t="n">
        <v>10</v>
      </c>
    </row>
    <row r="1470">
      <c r="A1470" t="n">
        <v>53</v>
      </c>
      <c r="B1470" t="n">
        <v>80</v>
      </c>
      <c r="C1470" t="inlineStr">
        <is>
          <t xml:space="preserve">CONCLUIDO	</t>
        </is>
      </c>
      <c r="D1470" t="n">
        <v>1.7596</v>
      </c>
      <c r="E1470" t="n">
        <v>56.83</v>
      </c>
      <c r="F1470" t="n">
        <v>53.48</v>
      </c>
      <c r="G1470" t="n">
        <v>100.27</v>
      </c>
      <c r="H1470" t="n">
        <v>1.42</v>
      </c>
      <c r="I1470" t="n">
        <v>32</v>
      </c>
      <c r="J1470" t="n">
        <v>178.34</v>
      </c>
      <c r="K1470" t="n">
        <v>50.28</v>
      </c>
      <c r="L1470" t="n">
        <v>14.25</v>
      </c>
      <c r="M1470" t="n">
        <v>30</v>
      </c>
      <c r="N1470" t="n">
        <v>33.82</v>
      </c>
      <c r="O1470" t="n">
        <v>22229.88</v>
      </c>
      <c r="P1470" t="n">
        <v>599.0700000000001</v>
      </c>
      <c r="Q1470" t="n">
        <v>1367.2</v>
      </c>
      <c r="R1470" t="n">
        <v>135.54</v>
      </c>
      <c r="S1470" t="n">
        <v>104.26</v>
      </c>
      <c r="T1470" t="n">
        <v>14667.46</v>
      </c>
      <c r="U1470" t="n">
        <v>0.77</v>
      </c>
      <c r="V1470" t="n">
        <v>0.9</v>
      </c>
      <c r="W1470" t="n">
        <v>20.7</v>
      </c>
      <c r="X1470" t="n">
        <v>0.9</v>
      </c>
      <c r="Y1470" t="n">
        <v>1</v>
      </c>
      <c r="Z1470" t="n">
        <v>10</v>
      </c>
    </row>
    <row r="1471">
      <c r="A1471" t="n">
        <v>54</v>
      </c>
      <c r="B1471" t="n">
        <v>80</v>
      </c>
      <c r="C1471" t="inlineStr">
        <is>
          <t xml:space="preserve">CONCLUIDO	</t>
        </is>
      </c>
      <c r="D1471" t="n">
        <v>1.7619</v>
      </c>
      <c r="E1471" t="n">
        <v>56.76</v>
      </c>
      <c r="F1471" t="n">
        <v>53.43</v>
      </c>
      <c r="G1471" t="n">
        <v>103.42</v>
      </c>
      <c r="H1471" t="n">
        <v>1.44</v>
      </c>
      <c r="I1471" t="n">
        <v>31</v>
      </c>
      <c r="J1471" t="n">
        <v>178.72</v>
      </c>
      <c r="K1471" t="n">
        <v>50.28</v>
      </c>
      <c r="L1471" t="n">
        <v>14.5</v>
      </c>
      <c r="M1471" t="n">
        <v>29</v>
      </c>
      <c r="N1471" t="n">
        <v>33.94</v>
      </c>
      <c r="O1471" t="n">
        <v>22275.67</v>
      </c>
      <c r="P1471" t="n">
        <v>598.55</v>
      </c>
      <c r="Q1471" t="n">
        <v>1367.17</v>
      </c>
      <c r="R1471" t="n">
        <v>134.25</v>
      </c>
      <c r="S1471" t="n">
        <v>104.26</v>
      </c>
      <c r="T1471" t="n">
        <v>14024.75</v>
      </c>
      <c r="U1471" t="n">
        <v>0.78</v>
      </c>
      <c r="V1471" t="n">
        <v>0.9</v>
      </c>
      <c r="W1471" t="n">
        <v>20.7</v>
      </c>
      <c r="X1471" t="n">
        <v>0.86</v>
      </c>
      <c r="Y1471" t="n">
        <v>1</v>
      </c>
      <c r="Z1471" t="n">
        <v>10</v>
      </c>
    </row>
    <row r="1472">
      <c r="A1472" t="n">
        <v>55</v>
      </c>
      <c r="B1472" t="n">
        <v>80</v>
      </c>
      <c r="C1472" t="inlineStr">
        <is>
          <t xml:space="preserve">CONCLUIDO	</t>
        </is>
      </c>
      <c r="D1472" t="n">
        <v>1.7639</v>
      </c>
      <c r="E1472" t="n">
        <v>56.69</v>
      </c>
      <c r="F1472" t="n">
        <v>53.4</v>
      </c>
      <c r="G1472" t="n">
        <v>106.8</v>
      </c>
      <c r="H1472" t="n">
        <v>1.46</v>
      </c>
      <c r="I1472" t="n">
        <v>30</v>
      </c>
      <c r="J1472" t="n">
        <v>179.09</v>
      </c>
      <c r="K1472" t="n">
        <v>50.28</v>
      </c>
      <c r="L1472" t="n">
        <v>14.75</v>
      </c>
      <c r="M1472" t="n">
        <v>28</v>
      </c>
      <c r="N1472" t="n">
        <v>34.06</v>
      </c>
      <c r="O1472" t="n">
        <v>22321.5</v>
      </c>
      <c r="P1472" t="n">
        <v>595.61</v>
      </c>
      <c r="Q1472" t="n">
        <v>1367.25</v>
      </c>
      <c r="R1472" t="n">
        <v>133.2</v>
      </c>
      <c r="S1472" t="n">
        <v>104.26</v>
      </c>
      <c r="T1472" t="n">
        <v>13505.87</v>
      </c>
      <c r="U1472" t="n">
        <v>0.78</v>
      </c>
      <c r="V1472" t="n">
        <v>0.9</v>
      </c>
      <c r="W1472" t="n">
        <v>20.69</v>
      </c>
      <c r="X1472" t="n">
        <v>0.82</v>
      </c>
      <c r="Y1472" t="n">
        <v>1</v>
      </c>
      <c r="Z1472" t="n">
        <v>10</v>
      </c>
    </row>
    <row r="1473">
      <c r="A1473" t="n">
        <v>56</v>
      </c>
      <c r="B1473" t="n">
        <v>80</v>
      </c>
      <c r="C1473" t="inlineStr">
        <is>
          <t xml:space="preserve">CONCLUIDO	</t>
        </is>
      </c>
      <c r="D1473" t="n">
        <v>1.7637</v>
      </c>
      <c r="E1473" t="n">
        <v>56.7</v>
      </c>
      <c r="F1473" t="n">
        <v>53.41</v>
      </c>
      <c r="G1473" t="n">
        <v>106.82</v>
      </c>
      <c r="H1473" t="n">
        <v>1.48</v>
      </c>
      <c r="I1473" t="n">
        <v>30</v>
      </c>
      <c r="J1473" t="n">
        <v>179.46</v>
      </c>
      <c r="K1473" t="n">
        <v>50.28</v>
      </c>
      <c r="L1473" t="n">
        <v>15</v>
      </c>
      <c r="M1473" t="n">
        <v>28</v>
      </c>
      <c r="N1473" t="n">
        <v>34.18</v>
      </c>
      <c r="O1473" t="n">
        <v>22367.38</v>
      </c>
      <c r="P1473" t="n">
        <v>595</v>
      </c>
      <c r="Q1473" t="n">
        <v>1367.21</v>
      </c>
      <c r="R1473" t="n">
        <v>133.56</v>
      </c>
      <c r="S1473" t="n">
        <v>104.26</v>
      </c>
      <c r="T1473" t="n">
        <v>13688.25</v>
      </c>
      <c r="U1473" t="n">
        <v>0.78</v>
      </c>
      <c r="V1473" t="n">
        <v>0.9</v>
      </c>
      <c r="W1473" t="n">
        <v>20.69</v>
      </c>
      <c r="X1473" t="n">
        <v>0.83</v>
      </c>
      <c r="Y1473" t="n">
        <v>1</v>
      </c>
      <c r="Z1473" t="n">
        <v>10</v>
      </c>
    </row>
    <row r="1474">
      <c r="A1474" t="n">
        <v>57</v>
      </c>
      <c r="B1474" t="n">
        <v>80</v>
      </c>
      <c r="C1474" t="inlineStr">
        <is>
          <t xml:space="preserve">CONCLUIDO	</t>
        </is>
      </c>
      <c r="D1474" t="n">
        <v>1.7654</v>
      </c>
      <c r="E1474" t="n">
        <v>56.64</v>
      </c>
      <c r="F1474" t="n">
        <v>53.38</v>
      </c>
      <c r="G1474" t="n">
        <v>110.45</v>
      </c>
      <c r="H1474" t="n">
        <v>1.5</v>
      </c>
      <c r="I1474" t="n">
        <v>29</v>
      </c>
      <c r="J1474" t="n">
        <v>179.83</v>
      </c>
      <c r="K1474" t="n">
        <v>50.28</v>
      </c>
      <c r="L1474" t="n">
        <v>15.25</v>
      </c>
      <c r="M1474" t="n">
        <v>27</v>
      </c>
      <c r="N1474" t="n">
        <v>34.3</v>
      </c>
      <c r="O1474" t="n">
        <v>22413.29</v>
      </c>
      <c r="P1474" t="n">
        <v>593.49</v>
      </c>
      <c r="Q1474" t="n">
        <v>1367.28</v>
      </c>
      <c r="R1474" t="n">
        <v>132.7</v>
      </c>
      <c r="S1474" t="n">
        <v>104.26</v>
      </c>
      <c r="T1474" t="n">
        <v>13262.59</v>
      </c>
      <c r="U1474" t="n">
        <v>0.79</v>
      </c>
      <c r="V1474" t="n">
        <v>0.9</v>
      </c>
      <c r="W1474" t="n">
        <v>20.69</v>
      </c>
      <c r="X1474" t="n">
        <v>0.8100000000000001</v>
      </c>
      <c r="Y1474" t="n">
        <v>1</v>
      </c>
      <c r="Z1474" t="n">
        <v>10</v>
      </c>
    </row>
    <row r="1475">
      <c r="A1475" t="n">
        <v>58</v>
      </c>
      <c r="B1475" t="n">
        <v>80</v>
      </c>
      <c r="C1475" t="inlineStr">
        <is>
          <t xml:space="preserve">CONCLUIDO	</t>
        </is>
      </c>
      <c r="D1475" t="n">
        <v>1.7656</v>
      </c>
      <c r="E1475" t="n">
        <v>56.64</v>
      </c>
      <c r="F1475" t="n">
        <v>53.38</v>
      </c>
      <c r="G1475" t="n">
        <v>110.44</v>
      </c>
      <c r="H1475" t="n">
        <v>1.53</v>
      </c>
      <c r="I1475" t="n">
        <v>29</v>
      </c>
      <c r="J1475" t="n">
        <v>180.2</v>
      </c>
      <c r="K1475" t="n">
        <v>50.28</v>
      </c>
      <c r="L1475" t="n">
        <v>15.5</v>
      </c>
      <c r="M1475" t="n">
        <v>27</v>
      </c>
      <c r="N1475" t="n">
        <v>34.43</v>
      </c>
      <c r="O1475" t="n">
        <v>22459.24</v>
      </c>
      <c r="P1475" t="n">
        <v>592.8</v>
      </c>
      <c r="Q1475" t="n">
        <v>1367.32</v>
      </c>
      <c r="R1475" t="n">
        <v>132.73</v>
      </c>
      <c r="S1475" t="n">
        <v>104.26</v>
      </c>
      <c r="T1475" t="n">
        <v>13277.92</v>
      </c>
      <c r="U1475" t="n">
        <v>0.79</v>
      </c>
      <c r="V1475" t="n">
        <v>0.9</v>
      </c>
      <c r="W1475" t="n">
        <v>20.69</v>
      </c>
      <c r="X1475" t="n">
        <v>0.8</v>
      </c>
      <c r="Y1475" t="n">
        <v>1</v>
      </c>
      <c r="Z1475" t="n">
        <v>10</v>
      </c>
    </row>
    <row r="1476">
      <c r="A1476" t="n">
        <v>59</v>
      </c>
      <c r="B1476" t="n">
        <v>80</v>
      </c>
      <c r="C1476" t="inlineStr">
        <is>
          <t xml:space="preserve">CONCLUIDO	</t>
        </is>
      </c>
      <c r="D1476" t="n">
        <v>1.7673</v>
      </c>
      <c r="E1476" t="n">
        <v>56.58</v>
      </c>
      <c r="F1476" t="n">
        <v>53.36</v>
      </c>
      <c r="G1476" t="n">
        <v>114.34</v>
      </c>
      <c r="H1476" t="n">
        <v>1.55</v>
      </c>
      <c r="I1476" t="n">
        <v>28</v>
      </c>
      <c r="J1476" t="n">
        <v>180.58</v>
      </c>
      <c r="K1476" t="n">
        <v>50.28</v>
      </c>
      <c r="L1476" t="n">
        <v>15.75</v>
      </c>
      <c r="M1476" t="n">
        <v>26</v>
      </c>
      <c r="N1476" t="n">
        <v>34.55</v>
      </c>
      <c r="O1476" t="n">
        <v>22505.24</v>
      </c>
      <c r="P1476" t="n">
        <v>590.36</v>
      </c>
      <c r="Q1476" t="n">
        <v>1367.27</v>
      </c>
      <c r="R1476" t="n">
        <v>131.85</v>
      </c>
      <c r="S1476" t="n">
        <v>104.26</v>
      </c>
      <c r="T1476" t="n">
        <v>12843.08</v>
      </c>
      <c r="U1476" t="n">
        <v>0.79</v>
      </c>
      <c r="V1476" t="n">
        <v>0.9</v>
      </c>
      <c r="W1476" t="n">
        <v>20.69</v>
      </c>
      <c r="X1476" t="n">
        <v>0.78</v>
      </c>
      <c r="Y1476" t="n">
        <v>1</v>
      </c>
      <c r="Z1476" t="n">
        <v>10</v>
      </c>
    </row>
    <row r="1477">
      <c r="A1477" t="n">
        <v>60</v>
      </c>
      <c r="B1477" t="n">
        <v>80</v>
      </c>
      <c r="C1477" t="inlineStr">
        <is>
          <t xml:space="preserve">CONCLUIDO	</t>
        </is>
      </c>
      <c r="D1477" t="n">
        <v>1.7679</v>
      </c>
      <c r="E1477" t="n">
        <v>56.56</v>
      </c>
      <c r="F1477" t="n">
        <v>53.34</v>
      </c>
      <c r="G1477" t="n">
        <v>114.29</v>
      </c>
      <c r="H1477" t="n">
        <v>1.57</v>
      </c>
      <c r="I1477" t="n">
        <v>28</v>
      </c>
      <c r="J1477" t="n">
        <v>180.95</v>
      </c>
      <c r="K1477" t="n">
        <v>50.28</v>
      </c>
      <c r="L1477" t="n">
        <v>16</v>
      </c>
      <c r="M1477" t="n">
        <v>26</v>
      </c>
      <c r="N1477" t="n">
        <v>34.67</v>
      </c>
      <c r="O1477" t="n">
        <v>22551.28</v>
      </c>
      <c r="P1477" t="n">
        <v>588.6799999999999</v>
      </c>
      <c r="Q1477" t="n">
        <v>1367.28</v>
      </c>
      <c r="R1477" t="n">
        <v>131.13</v>
      </c>
      <c r="S1477" t="n">
        <v>104.26</v>
      </c>
      <c r="T1477" t="n">
        <v>12483.54</v>
      </c>
      <c r="U1477" t="n">
        <v>0.8</v>
      </c>
      <c r="V1477" t="n">
        <v>0.9</v>
      </c>
      <c r="W1477" t="n">
        <v>20.69</v>
      </c>
      <c r="X1477" t="n">
        <v>0.76</v>
      </c>
      <c r="Y1477" t="n">
        <v>1</v>
      </c>
      <c r="Z1477" t="n">
        <v>10</v>
      </c>
    </row>
    <row r="1478">
      <c r="A1478" t="n">
        <v>61</v>
      </c>
      <c r="B1478" t="n">
        <v>80</v>
      </c>
      <c r="C1478" t="inlineStr">
        <is>
          <t xml:space="preserve">CONCLUIDO	</t>
        </is>
      </c>
      <c r="D1478" t="n">
        <v>1.7694</v>
      </c>
      <c r="E1478" t="n">
        <v>56.52</v>
      </c>
      <c r="F1478" t="n">
        <v>53.32</v>
      </c>
      <c r="G1478" t="n">
        <v>118.49</v>
      </c>
      <c r="H1478" t="n">
        <v>1.59</v>
      </c>
      <c r="I1478" t="n">
        <v>27</v>
      </c>
      <c r="J1478" t="n">
        <v>181.32</v>
      </c>
      <c r="K1478" t="n">
        <v>50.28</v>
      </c>
      <c r="L1478" t="n">
        <v>16.25</v>
      </c>
      <c r="M1478" t="n">
        <v>25</v>
      </c>
      <c r="N1478" t="n">
        <v>34.79</v>
      </c>
      <c r="O1478" t="n">
        <v>22597.36</v>
      </c>
      <c r="P1478" t="n">
        <v>587.1900000000001</v>
      </c>
      <c r="Q1478" t="n">
        <v>1367.29</v>
      </c>
      <c r="R1478" t="n">
        <v>130.95</v>
      </c>
      <c r="S1478" t="n">
        <v>104.26</v>
      </c>
      <c r="T1478" t="n">
        <v>12395.15</v>
      </c>
      <c r="U1478" t="n">
        <v>0.8</v>
      </c>
      <c r="V1478" t="n">
        <v>0.9</v>
      </c>
      <c r="W1478" t="n">
        <v>20.68</v>
      </c>
      <c r="X1478" t="n">
        <v>0.74</v>
      </c>
      <c r="Y1478" t="n">
        <v>1</v>
      </c>
      <c r="Z1478" t="n">
        <v>10</v>
      </c>
    </row>
    <row r="1479">
      <c r="A1479" t="n">
        <v>62</v>
      </c>
      <c r="B1479" t="n">
        <v>80</v>
      </c>
      <c r="C1479" t="inlineStr">
        <is>
          <t xml:space="preserve">CONCLUIDO	</t>
        </is>
      </c>
      <c r="D1479" t="n">
        <v>1.7696</v>
      </c>
      <c r="E1479" t="n">
        <v>56.51</v>
      </c>
      <c r="F1479" t="n">
        <v>53.32</v>
      </c>
      <c r="G1479" t="n">
        <v>118.48</v>
      </c>
      <c r="H1479" t="n">
        <v>1.61</v>
      </c>
      <c r="I1479" t="n">
        <v>27</v>
      </c>
      <c r="J1479" t="n">
        <v>181.7</v>
      </c>
      <c r="K1479" t="n">
        <v>50.28</v>
      </c>
      <c r="L1479" t="n">
        <v>16.5</v>
      </c>
      <c r="M1479" t="n">
        <v>25</v>
      </c>
      <c r="N1479" t="n">
        <v>34.92</v>
      </c>
      <c r="O1479" t="n">
        <v>22643.61</v>
      </c>
      <c r="P1479" t="n">
        <v>584.47</v>
      </c>
      <c r="Q1479" t="n">
        <v>1367.23</v>
      </c>
      <c r="R1479" t="n">
        <v>130.61</v>
      </c>
      <c r="S1479" t="n">
        <v>104.26</v>
      </c>
      <c r="T1479" t="n">
        <v>12223.9</v>
      </c>
      <c r="U1479" t="n">
        <v>0.8</v>
      </c>
      <c r="V1479" t="n">
        <v>0.9</v>
      </c>
      <c r="W1479" t="n">
        <v>20.69</v>
      </c>
      <c r="X1479" t="n">
        <v>0.74</v>
      </c>
      <c r="Y1479" t="n">
        <v>1</v>
      </c>
      <c r="Z1479" t="n">
        <v>10</v>
      </c>
    </row>
    <row r="1480">
      <c r="A1480" t="n">
        <v>63</v>
      </c>
      <c r="B1480" t="n">
        <v>80</v>
      </c>
      <c r="C1480" t="inlineStr">
        <is>
          <t xml:space="preserve">CONCLUIDO	</t>
        </is>
      </c>
      <c r="D1480" t="n">
        <v>1.7715</v>
      </c>
      <c r="E1480" t="n">
        <v>56.45</v>
      </c>
      <c r="F1480" t="n">
        <v>53.29</v>
      </c>
      <c r="G1480" t="n">
        <v>122.97</v>
      </c>
      <c r="H1480" t="n">
        <v>1.63</v>
      </c>
      <c r="I1480" t="n">
        <v>26</v>
      </c>
      <c r="J1480" t="n">
        <v>182.07</v>
      </c>
      <c r="K1480" t="n">
        <v>50.28</v>
      </c>
      <c r="L1480" t="n">
        <v>16.75</v>
      </c>
      <c r="M1480" t="n">
        <v>24</v>
      </c>
      <c r="N1480" t="n">
        <v>35.04</v>
      </c>
      <c r="O1480" t="n">
        <v>22689.77</v>
      </c>
      <c r="P1480" t="n">
        <v>582.66</v>
      </c>
      <c r="Q1480" t="n">
        <v>1367.33</v>
      </c>
      <c r="R1480" t="n">
        <v>129.56</v>
      </c>
      <c r="S1480" t="n">
        <v>104.26</v>
      </c>
      <c r="T1480" t="n">
        <v>11707.92</v>
      </c>
      <c r="U1480" t="n">
        <v>0.8</v>
      </c>
      <c r="V1480" t="n">
        <v>0.9</v>
      </c>
      <c r="W1480" t="n">
        <v>20.68</v>
      </c>
      <c r="X1480" t="n">
        <v>0.71</v>
      </c>
      <c r="Y1480" t="n">
        <v>1</v>
      </c>
      <c r="Z1480" t="n">
        <v>10</v>
      </c>
    </row>
    <row r="1481">
      <c r="A1481" t="n">
        <v>64</v>
      </c>
      <c r="B1481" t="n">
        <v>80</v>
      </c>
      <c r="C1481" t="inlineStr">
        <is>
          <t xml:space="preserve">CONCLUIDO	</t>
        </is>
      </c>
      <c r="D1481" t="n">
        <v>1.7714</v>
      </c>
      <c r="E1481" t="n">
        <v>56.45</v>
      </c>
      <c r="F1481" t="n">
        <v>53.29</v>
      </c>
      <c r="G1481" t="n">
        <v>122.98</v>
      </c>
      <c r="H1481" t="n">
        <v>1.65</v>
      </c>
      <c r="I1481" t="n">
        <v>26</v>
      </c>
      <c r="J1481" t="n">
        <v>182.45</v>
      </c>
      <c r="K1481" t="n">
        <v>50.28</v>
      </c>
      <c r="L1481" t="n">
        <v>17</v>
      </c>
      <c r="M1481" t="n">
        <v>24</v>
      </c>
      <c r="N1481" t="n">
        <v>35.17</v>
      </c>
      <c r="O1481" t="n">
        <v>22735.98</v>
      </c>
      <c r="P1481" t="n">
        <v>582.73</v>
      </c>
      <c r="Q1481" t="n">
        <v>1367.17</v>
      </c>
      <c r="R1481" t="n">
        <v>129.7</v>
      </c>
      <c r="S1481" t="n">
        <v>104.26</v>
      </c>
      <c r="T1481" t="n">
        <v>11778.47</v>
      </c>
      <c r="U1481" t="n">
        <v>0.8</v>
      </c>
      <c r="V1481" t="n">
        <v>0.9</v>
      </c>
      <c r="W1481" t="n">
        <v>20.69</v>
      </c>
      <c r="X1481" t="n">
        <v>0.71</v>
      </c>
      <c r="Y1481" t="n">
        <v>1</v>
      </c>
      <c r="Z1481" t="n">
        <v>10</v>
      </c>
    </row>
    <row r="1482">
      <c r="A1482" t="n">
        <v>65</v>
      </c>
      <c r="B1482" t="n">
        <v>80</v>
      </c>
      <c r="C1482" t="inlineStr">
        <is>
          <t xml:space="preserve">CONCLUIDO	</t>
        </is>
      </c>
      <c r="D1482" t="n">
        <v>1.7734</v>
      </c>
      <c r="E1482" t="n">
        <v>56.39</v>
      </c>
      <c r="F1482" t="n">
        <v>53.26</v>
      </c>
      <c r="G1482" t="n">
        <v>127.82</v>
      </c>
      <c r="H1482" t="n">
        <v>1.67</v>
      </c>
      <c r="I1482" t="n">
        <v>25</v>
      </c>
      <c r="J1482" t="n">
        <v>182.82</v>
      </c>
      <c r="K1482" t="n">
        <v>50.28</v>
      </c>
      <c r="L1482" t="n">
        <v>17.25</v>
      </c>
      <c r="M1482" t="n">
        <v>23</v>
      </c>
      <c r="N1482" t="n">
        <v>35.29</v>
      </c>
      <c r="O1482" t="n">
        <v>22782.23</v>
      </c>
      <c r="P1482" t="n">
        <v>578.74</v>
      </c>
      <c r="Q1482" t="n">
        <v>1367.14</v>
      </c>
      <c r="R1482" t="n">
        <v>128.95</v>
      </c>
      <c r="S1482" t="n">
        <v>104.26</v>
      </c>
      <c r="T1482" t="n">
        <v>11407.64</v>
      </c>
      <c r="U1482" t="n">
        <v>0.8100000000000001</v>
      </c>
      <c r="V1482" t="n">
        <v>0.9</v>
      </c>
      <c r="W1482" t="n">
        <v>20.68</v>
      </c>
      <c r="X1482" t="n">
        <v>0.68</v>
      </c>
      <c r="Y1482" t="n">
        <v>1</v>
      </c>
      <c r="Z1482" t="n">
        <v>10</v>
      </c>
    </row>
    <row r="1483">
      <c r="A1483" t="n">
        <v>66</v>
      </c>
      <c r="B1483" t="n">
        <v>80</v>
      </c>
      <c r="C1483" t="inlineStr">
        <is>
          <t xml:space="preserve">CONCLUIDO	</t>
        </is>
      </c>
      <c r="D1483" t="n">
        <v>1.7732</v>
      </c>
      <c r="E1483" t="n">
        <v>56.39</v>
      </c>
      <c r="F1483" t="n">
        <v>53.26</v>
      </c>
      <c r="G1483" t="n">
        <v>127.83</v>
      </c>
      <c r="H1483" t="n">
        <v>1.69</v>
      </c>
      <c r="I1483" t="n">
        <v>25</v>
      </c>
      <c r="J1483" t="n">
        <v>183.2</v>
      </c>
      <c r="K1483" t="n">
        <v>50.28</v>
      </c>
      <c r="L1483" t="n">
        <v>17.5</v>
      </c>
      <c r="M1483" t="n">
        <v>23</v>
      </c>
      <c r="N1483" t="n">
        <v>35.42</v>
      </c>
      <c r="O1483" t="n">
        <v>22828.53</v>
      </c>
      <c r="P1483" t="n">
        <v>579.4400000000001</v>
      </c>
      <c r="Q1483" t="n">
        <v>1367.19</v>
      </c>
      <c r="R1483" t="n">
        <v>128.83</v>
      </c>
      <c r="S1483" t="n">
        <v>104.26</v>
      </c>
      <c r="T1483" t="n">
        <v>11347.85</v>
      </c>
      <c r="U1483" t="n">
        <v>0.8100000000000001</v>
      </c>
      <c r="V1483" t="n">
        <v>0.9</v>
      </c>
      <c r="W1483" t="n">
        <v>20.69</v>
      </c>
      <c r="X1483" t="n">
        <v>0.6899999999999999</v>
      </c>
      <c r="Y1483" t="n">
        <v>1</v>
      </c>
      <c r="Z1483" t="n">
        <v>10</v>
      </c>
    </row>
    <row r="1484">
      <c r="A1484" t="n">
        <v>67</v>
      </c>
      <c r="B1484" t="n">
        <v>80</v>
      </c>
      <c r="C1484" t="inlineStr">
        <is>
          <t xml:space="preserve">CONCLUIDO	</t>
        </is>
      </c>
      <c r="D1484" t="n">
        <v>1.7733</v>
      </c>
      <c r="E1484" t="n">
        <v>56.39</v>
      </c>
      <c r="F1484" t="n">
        <v>53.26</v>
      </c>
      <c r="G1484" t="n">
        <v>127.83</v>
      </c>
      <c r="H1484" t="n">
        <v>1.72</v>
      </c>
      <c r="I1484" t="n">
        <v>25</v>
      </c>
      <c r="J1484" t="n">
        <v>183.57</v>
      </c>
      <c r="K1484" t="n">
        <v>50.28</v>
      </c>
      <c r="L1484" t="n">
        <v>17.75</v>
      </c>
      <c r="M1484" t="n">
        <v>23</v>
      </c>
      <c r="N1484" t="n">
        <v>35.54</v>
      </c>
      <c r="O1484" t="n">
        <v>22874.86</v>
      </c>
      <c r="P1484" t="n">
        <v>576.73</v>
      </c>
      <c r="Q1484" t="n">
        <v>1367.19</v>
      </c>
      <c r="R1484" t="n">
        <v>128.89</v>
      </c>
      <c r="S1484" t="n">
        <v>104.26</v>
      </c>
      <c r="T1484" t="n">
        <v>11375.32</v>
      </c>
      <c r="U1484" t="n">
        <v>0.8100000000000001</v>
      </c>
      <c r="V1484" t="n">
        <v>0.9</v>
      </c>
      <c r="W1484" t="n">
        <v>20.68</v>
      </c>
      <c r="X1484" t="n">
        <v>0.6899999999999999</v>
      </c>
      <c r="Y1484" t="n">
        <v>1</v>
      </c>
      <c r="Z1484" t="n">
        <v>10</v>
      </c>
    </row>
    <row r="1485">
      <c r="A1485" t="n">
        <v>68</v>
      </c>
      <c r="B1485" t="n">
        <v>80</v>
      </c>
      <c r="C1485" t="inlineStr">
        <is>
          <t xml:space="preserve">CONCLUIDO	</t>
        </is>
      </c>
      <c r="D1485" t="n">
        <v>1.7756</v>
      </c>
      <c r="E1485" t="n">
        <v>56.32</v>
      </c>
      <c r="F1485" t="n">
        <v>53.22</v>
      </c>
      <c r="G1485" t="n">
        <v>133.05</v>
      </c>
      <c r="H1485" t="n">
        <v>1.74</v>
      </c>
      <c r="I1485" t="n">
        <v>24</v>
      </c>
      <c r="J1485" t="n">
        <v>183.95</v>
      </c>
      <c r="K1485" t="n">
        <v>50.28</v>
      </c>
      <c r="L1485" t="n">
        <v>18</v>
      </c>
      <c r="M1485" t="n">
        <v>22</v>
      </c>
      <c r="N1485" t="n">
        <v>35.67</v>
      </c>
      <c r="O1485" t="n">
        <v>22921.24</v>
      </c>
      <c r="P1485" t="n">
        <v>575.15</v>
      </c>
      <c r="Q1485" t="n">
        <v>1367.25</v>
      </c>
      <c r="R1485" t="n">
        <v>127.46</v>
      </c>
      <c r="S1485" t="n">
        <v>104.26</v>
      </c>
      <c r="T1485" t="n">
        <v>10664.55</v>
      </c>
      <c r="U1485" t="n">
        <v>0.82</v>
      </c>
      <c r="V1485" t="n">
        <v>0.9</v>
      </c>
      <c r="W1485" t="n">
        <v>20.68</v>
      </c>
      <c r="X1485" t="n">
        <v>0.64</v>
      </c>
      <c r="Y1485" t="n">
        <v>1</v>
      </c>
      <c r="Z1485" t="n">
        <v>10</v>
      </c>
    </row>
    <row r="1486">
      <c r="A1486" t="n">
        <v>69</v>
      </c>
      <c r="B1486" t="n">
        <v>80</v>
      </c>
      <c r="C1486" t="inlineStr">
        <is>
          <t xml:space="preserve">CONCLUIDO	</t>
        </is>
      </c>
      <c r="D1486" t="n">
        <v>1.7748</v>
      </c>
      <c r="E1486" t="n">
        <v>56.35</v>
      </c>
      <c r="F1486" t="n">
        <v>53.25</v>
      </c>
      <c r="G1486" t="n">
        <v>133.12</v>
      </c>
      <c r="H1486" t="n">
        <v>1.76</v>
      </c>
      <c r="I1486" t="n">
        <v>24</v>
      </c>
      <c r="J1486" t="n">
        <v>184.33</v>
      </c>
      <c r="K1486" t="n">
        <v>50.28</v>
      </c>
      <c r="L1486" t="n">
        <v>18.25</v>
      </c>
      <c r="M1486" t="n">
        <v>22</v>
      </c>
      <c r="N1486" t="n">
        <v>35.8</v>
      </c>
      <c r="O1486" t="n">
        <v>22967.66</v>
      </c>
      <c r="P1486" t="n">
        <v>575.01</v>
      </c>
      <c r="Q1486" t="n">
        <v>1367.28</v>
      </c>
      <c r="R1486" t="n">
        <v>128.22</v>
      </c>
      <c r="S1486" t="n">
        <v>104.26</v>
      </c>
      <c r="T1486" t="n">
        <v>11048.13</v>
      </c>
      <c r="U1486" t="n">
        <v>0.8100000000000001</v>
      </c>
      <c r="V1486" t="n">
        <v>0.9</v>
      </c>
      <c r="W1486" t="n">
        <v>20.69</v>
      </c>
      <c r="X1486" t="n">
        <v>0.67</v>
      </c>
      <c r="Y1486" t="n">
        <v>1</v>
      </c>
      <c r="Z1486" t="n">
        <v>10</v>
      </c>
    </row>
    <row r="1487">
      <c r="A1487" t="n">
        <v>70</v>
      </c>
      <c r="B1487" t="n">
        <v>80</v>
      </c>
      <c r="C1487" t="inlineStr">
        <is>
          <t xml:space="preserve">CONCLUIDO	</t>
        </is>
      </c>
      <c r="D1487" t="n">
        <v>1.7751</v>
      </c>
      <c r="E1487" t="n">
        <v>56.33</v>
      </c>
      <c r="F1487" t="n">
        <v>53.24</v>
      </c>
      <c r="G1487" t="n">
        <v>133.09</v>
      </c>
      <c r="H1487" t="n">
        <v>1.78</v>
      </c>
      <c r="I1487" t="n">
        <v>24</v>
      </c>
      <c r="J1487" t="n">
        <v>184.7</v>
      </c>
      <c r="K1487" t="n">
        <v>50.28</v>
      </c>
      <c r="L1487" t="n">
        <v>18.5</v>
      </c>
      <c r="M1487" t="n">
        <v>22</v>
      </c>
      <c r="N1487" t="n">
        <v>35.92</v>
      </c>
      <c r="O1487" t="n">
        <v>23014.13</v>
      </c>
      <c r="P1487" t="n">
        <v>573.0599999999999</v>
      </c>
      <c r="Q1487" t="n">
        <v>1367.2</v>
      </c>
      <c r="R1487" t="n">
        <v>128.07</v>
      </c>
      <c r="S1487" t="n">
        <v>104.26</v>
      </c>
      <c r="T1487" t="n">
        <v>10968.92</v>
      </c>
      <c r="U1487" t="n">
        <v>0.8100000000000001</v>
      </c>
      <c r="V1487" t="n">
        <v>0.9</v>
      </c>
      <c r="W1487" t="n">
        <v>20.68</v>
      </c>
      <c r="X1487" t="n">
        <v>0.66</v>
      </c>
      <c r="Y1487" t="n">
        <v>1</v>
      </c>
      <c r="Z1487" t="n">
        <v>10</v>
      </c>
    </row>
    <row r="1488">
      <c r="A1488" t="n">
        <v>71</v>
      </c>
      <c r="B1488" t="n">
        <v>80</v>
      </c>
      <c r="C1488" t="inlineStr">
        <is>
          <t xml:space="preserve">CONCLUIDO	</t>
        </is>
      </c>
      <c r="D1488" t="n">
        <v>1.7774</v>
      </c>
      <c r="E1488" t="n">
        <v>56.26</v>
      </c>
      <c r="F1488" t="n">
        <v>53.2</v>
      </c>
      <c r="G1488" t="n">
        <v>138.78</v>
      </c>
      <c r="H1488" t="n">
        <v>1.8</v>
      </c>
      <c r="I1488" t="n">
        <v>23</v>
      </c>
      <c r="J1488" t="n">
        <v>185.08</v>
      </c>
      <c r="K1488" t="n">
        <v>50.28</v>
      </c>
      <c r="L1488" t="n">
        <v>18.75</v>
      </c>
      <c r="M1488" t="n">
        <v>21</v>
      </c>
      <c r="N1488" t="n">
        <v>36.05</v>
      </c>
      <c r="O1488" t="n">
        <v>23060.64</v>
      </c>
      <c r="P1488" t="n">
        <v>572.54</v>
      </c>
      <c r="Q1488" t="n">
        <v>1367.26</v>
      </c>
      <c r="R1488" t="n">
        <v>126.79</v>
      </c>
      <c r="S1488" t="n">
        <v>104.26</v>
      </c>
      <c r="T1488" t="n">
        <v>10334.67</v>
      </c>
      <c r="U1488" t="n">
        <v>0.82</v>
      </c>
      <c r="V1488" t="n">
        <v>0.9</v>
      </c>
      <c r="W1488" t="n">
        <v>20.68</v>
      </c>
      <c r="X1488" t="n">
        <v>0.62</v>
      </c>
      <c r="Y1488" t="n">
        <v>1</v>
      </c>
      <c r="Z1488" t="n">
        <v>10</v>
      </c>
    </row>
    <row r="1489">
      <c r="A1489" t="n">
        <v>72</v>
      </c>
      <c r="B1489" t="n">
        <v>80</v>
      </c>
      <c r="C1489" t="inlineStr">
        <is>
          <t xml:space="preserve">CONCLUIDO	</t>
        </is>
      </c>
      <c r="D1489" t="n">
        <v>1.7771</v>
      </c>
      <c r="E1489" t="n">
        <v>56.27</v>
      </c>
      <c r="F1489" t="n">
        <v>53.2</v>
      </c>
      <c r="G1489" t="n">
        <v>138.8</v>
      </c>
      <c r="H1489" t="n">
        <v>1.82</v>
      </c>
      <c r="I1489" t="n">
        <v>23</v>
      </c>
      <c r="J1489" t="n">
        <v>185.46</v>
      </c>
      <c r="K1489" t="n">
        <v>50.28</v>
      </c>
      <c r="L1489" t="n">
        <v>19</v>
      </c>
      <c r="M1489" t="n">
        <v>21</v>
      </c>
      <c r="N1489" t="n">
        <v>36.18</v>
      </c>
      <c r="O1489" t="n">
        <v>23107.19</v>
      </c>
      <c r="P1489" t="n">
        <v>570.39</v>
      </c>
      <c r="Q1489" t="n">
        <v>1367.26</v>
      </c>
      <c r="R1489" t="n">
        <v>126.92</v>
      </c>
      <c r="S1489" t="n">
        <v>104.26</v>
      </c>
      <c r="T1489" t="n">
        <v>10399.66</v>
      </c>
      <c r="U1489" t="n">
        <v>0.82</v>
      </c>
      <c r="V1489" t="n">
        <v>0.9</v>
      </c>
      <c r="W1489" t="n">
        <v>20.68</v>
      </c>
      <c r="X1489" t="n">
        <v>0.63</v>
      </c>
      <c r="Y1489" t="n">
        <v>1</v>
      </c>
      <c r="Z1489" t="n">
        <v>10</v>
      </c>
    </row>
    <row r="1490">
      <c r="A1490" t="n">
        <v>73</v>
      </c>
      <c r="B1490" t="n">
        <v>80</v>
      </c>
      <c r="C1490" t="inlineStr">
        <is>
          <t xml:space="preserve">CONCLUIDO	</t>
        </is>
      </c>
      <c r="D1490" t="n">
        <v>1.7761</v>
      </c>
      <c r="E1490" t="n">
        <v>56.3</v>
      </c>
      <c r="F1490" t="n">
        <v>53.24</v>
      </c>
      <c r="G1490" t="n">
        <v>138.88</v>
      </c>
      <c r="H1490" t="n">
        <v>1.84</v>
      </c>
      <c r="I1490" t="n">
        <v>23</v>
      </c>
      <c r="J1490" t="n">
        <v>185.84</v>
      </c>
      <c r="K1490" t="n">
        <v>50.28</v>
      </c>
      <c r="L1490" t="n">
        <v>19.25</v>
      </c>
      <c r="M1490" t="n">
        <v>21</v>
      </c>
      <c r="N1490" t="n">
        <v>36.31</v>
      </c>
      <c r="O1490" t="n">
        <v>23153.78</v>
      </c>
      <c r="P1490" t="n">
        <v>568.08</v>
      </c>
      <c r="Q1490" t="n">
        <v>1367.31</v>
      </c>
      <c r="R1490" t="n">
        <v>128.14</v>
      </c>
      <c r="S1490" t="n">
        <v>104.26</v>
      </c>
      <c r="T1490" t="n">
        <v>11008.92</v>
      </c>
      <c r="U1490" t="n">
        <v>0.8100000000000001</v>
      </c>
      <c r="V1490" t="n">
        <v>0.9</v>
      </c>
      <c r="W1490" t="n">
        <v>20.68</v>
      </c>
      <c r="X1490" t="n">
        <v>0.66</v>
      </c>
      <c r="Y1490" t="n">
        <v>1</v>
      </c>
      <c r="Z1490" t="n">
        <v>10</v>
      </c>
    </row>
    <row r="1491">
      <c r="A1491" t="n">
        <v>74</v>
      </c>
      <c r="B1491" t="n">
        <v>80</v>
      </c>
      <c r="C1491" t="inlineStr">
        <is>
          <t xml:space="preserve">CONCLUIDO	</t>
        </is>
      </c>
      <c r="D1491" t="n">
        <v>1.7796</v>
      </c>
      <c r="E1491" t="n">
        <v>56.19</v>
      </c>
      <c r="F1491" t="n">
        <v>53.16</v>
      </c>
      <c r="G1491" t="n">
        <v>144.98</v>
      </c>
      <c r="H1491" t="n">
        <v>1.86</v>
      </c>
      <c r="I1491" t="n">
        <v>22</v>
      </c>
      <c r="J1491" t="n">
        <v>186.21</v>
      </c>
      <c r="K1491" t="n">
        <v>50.28</v>
      </c>
      <c r="L1491" t="n">
        <v>19.5</v>
      </c>
      <c r="M1491" t="n">
        <v>20</v>
      </c>
      <c r="N1491" t="n">
        <v>36.43</v>
      </c>
      <c r="O1491" t="n">
        <v>23200.42</v>
      </c>
      <c r="P1491" t="n">
        <v>566.74</v>
      </c>
      <c r="Q1491" t="n">
        <v>1367.3</v>
      </c>
      <c r="R1491" t="n">
        <v>125.31</v>
      </c>
      <c r="S1491" t="n">
        <v>104.26</v>
      </c>
      <c r="T1491" t="n">
        <v>9600.75</v>
      </c>
      <c r="U1491" t="n">
        <v>0.83</v>
      </c>
      <c r="V1491" t="n">
        <v>0.9</v>
      </c>
      <c r="W1491" t="n">
        <v>20.68</v>
      </c>
      <c r="X1491" t="n">
        <v>0.58</v>
      </c>
      <c r="Y1491" t="n">
        <v>1</v>
      </c>
      <c r="Z1491" t="n">
        <v>10</v>
      </c>
    </row>
    <row r="1492">
      <c r="A1492" t="n">
        <v>75</v>
      </c>
      <c r="B1492" t="n">
        <v>80</v>
      </c>
      <c r="C1492" t="inlineStr">
        <is>
          <t xml:space="preserve">CONCLUIDO	</t>
        </is>
      </c>
      <c r="D1492" t="n">
        <v>1.779</v>
      </c>
      <c r="E1492" t="n">
        <v>56.21</v>
      </c>
      <c r="F1492" t="n">
        <v>53.18</v>
      </c>
      <c r="G1492" t="n">
        <v>145.03</v>
      </c>
      <c r="H1492" t="n">
        <v>1.88</v>
      </c>
      <c r="I1492" t="n">
        <v>22</v>
      </c>
      <c r="J1492" t="n">
        <v>186.59</v>
      </c>
      <c r="K1492" t="n">
        <v>50.28</v>
      </c>
      <c r="L1492" t="n">
        <v>19.75</v>
      </c>
      <c r="M1492" t="n">
        <v>20</v>
      </c>
      <c r="N1492" t="n">
        <v>36.56</v>
      </c>
      <c r="O1492" t="n">
        <v>23247.1</v>
      </c>
      <c r="P1492" t="n">
        <v>565.75</v>
      </c>
      <c r="Q1492" t="n">
        <v>1367.24</v>
      </c>
      <c r="R1492" t="n">
        <v>125.86</v>
      </c>
      <c r="S1492" t="n">
        <v>104.26</v>
      </c>
      <c r="T1492" t="n">
        <v>9878.17</v>
      </c>
      <c r="U1492" t="n">
        <v>0.83</v>
      </c>
      <c r="V1492" t="n">
        <v>0.9</v>
      </c>
      <c r="W1492" t="n">
        <v>20.69</v>
      </c>
      <c r="X1492" t="n">
        <v>0.6</v>
      </c>
      <c r="Y1492" t="n">
        <v>1</v>
      </c>
      <c r="Z1492" t="n">
        <v>10</v>
      </c>
    </row>
    <row r="1493">
      <c r="A1493" t="n">
        <v>76</v>
      </c>
      <c r="B1493" t="n">
        <v>80</v>
      </c>
      <c r="C1493" t="inlineStr">
        <is>
          <t xml:space="preserve">CONCLUIDO	</t>
        </is>
      </c>
      <c r="D1493" t="n">
        <v>1.779</v>
      </c>
      <c r="E1493" t="n">
        <v>56.21</v>
      </c>
      <c r="F1493" t="n">
        <v>53.18</v>
      </c>
      <c r="G1493" t="n">
        <v>145.03</v>
      </c>
      <c r="H1493" t="n">
        <v>1.9</v>
      </c>
      <c r="I1493" t="n">
        <v>22</v>
      </c>
      <c r="J1493" t="n">
        <v>186.97</v>
      </c>
      <c r="K1493" t="n">
        <v>50.28</v>
      </c>
      <c r="L1493" t="n">
        <v>20</v>
      </c>
      <c r="M1493" t="n">
        <v>20</v>
      </c>
      <c r="N1493" t="n">
        <v>36.69</v>
      </c>
      <c r="O1493" t="n">
        <v>23293.82</v>
      </c>
      <c r="P1493" t="n">
        <v>563.16</v>
      </c>
      <c r="Q1493" t="n">
        <v>1367.17</v>
      </c>
      <c r="R1493" t="n">
        <v>126.22</v>
      </c>
      <c r="S1493" t="n">
        <v>104.26</v>
      </c>
      <c r="T1493" t="n">
        <v>10057.29</v>
      </c>
      <c r="U1493" t="n">
        <v>0.83</v>
      </c>
      <c r="V1493" t="n">
        <v>0.9</v>
      </c>
      <c r="W1493" t="n">
        <v>20.67</v>
      </c>
      <c r="X1493" t="n">
        <v>0.6</v>
      </c>
      <c r="Y1493" t="n">
        <v>1</v>
      </c>
      <c r="Z1493" t="n">
        <v>10</v>
      </c>
    </row>
    <row r="1494">
      <c r="A1494" t="n">
        <v>77</v>
      </c>
      <c r="B1494" t="n">
        <v>80</v>
      </c>
      <c r="C1494" t="inlineStr">
        <is>
          <t xml:space="preserve">CONCLUIDO	</t>
        </is>
      </c>
      <c r="D1494" t="n">
        <v>1.7813</v>
      </c>
      <c r="E1494" t="n">
        <v>56.14</v>
      </c>
      <c r="F1494" t="n">
        <v>53.14</v>
      </c>
      <c r="G1494" t="n">
        <v>151.82</v>
      </c>
      <c r="H1494" t="n">
        <v>1.92</v>
      </c>
      <c r="I1494" t="n">
        <v>21</v>
      </c>
      <c r="J1494" t="n">
        <v>187.35</v>
      </c>
      <c r="K1494" t="n">
        <v>50.28</v>
      </c>
      <c r="L1494" t="n">
        <v>20.25</v>
      </c>
      <c r="M1494" t="n">
        <v>19</v>
      </c>
      <c r="N1494" t="n">
        <v>36.82</v>
      </c>
      <c r="O1494" t="n">
        <v>23340.59</v>
      </c>
      <c r="P1494" t="n">
        <v>560.71</v>
      </c>
      <c r="Q1494" t="n">
        <v>1367.25</v>
      </c>
      <c r="R1494" t="n">
        <v>124.64</v>
      </c>
      <c r="S1494" t="n">
        <v>104.26</v>
      </c>
      <c r="T1494" t="n">
        <v>9269.74</v>
      </c>
      <c r="U1494" t="n">
        <v>0.84</v>
      </c>
      <c r="V1494" t="n">
        <v>0.9</v>
      </c>
      <c r="W1494" t="n">
        <v>20.68</v>
      </c>
      <c r="X1494" t="n">
        <v>0.5600000000000001</v>
      </c>
      <c r="Y1494" t="n">
        <v>1</v>
      </c>
      <c r="Z1494" t="n">
        <v>10</v>
      </c>
    </row>
    <row r="1495">
      <c r="A1495" t="n">
        <v>78</v>
      </c>
      <c r="B1495" t="n">
        <v>80</v>
      </c>
      <c r="C1495" t="inlineStr">
        <is>
          <t xml:space="preserve">CONCLUIDO	</t>
        </is>
      </c>
      <c r="D1495" t="n">
        <v>1.7814</v>
      </c>
      <c r="E1495" t="n">
        <v>56.14</v>
      </c>
      <c r="F1495" t="n">
        <v>53.14</v>
      </c>
      <c r="G1495" t="n">
        <v>151.82</v>
      </c>
      <c r="H1495" t="n">
        <v>1.94</v>
      </c>
      <c r="I1495" t="n">
        <v>21</v>
      </c>
      <c r="J1495" t="n">
        <v>187.73</v>
      </c>
      <c r="K1495" t="n">
        <v>50.28</v>
      </c>
      <c r="L1495" t="n">
        <v>20.5</v>
      </c>
      <c r="M1495" t="n">
        <v>19</v>
      </c>
      <c r="N1495" t="n">
        <v>36.95</v>
      </c>
      <c r="O1495" t="n">
        <v>23387.4</v>
      </c>
      <c r="P1495" t="n">
        <v>560.79</v>
      </c>
      <c r="Q1495" t="n">
        <v>1367.24</v>
      </c>
      <c r="R1495" t="n">
        <v>124.64</v>
      </c>
      <c r="S1495" t="n">
        <v>104.26</v>
      </c>
      <c r="T1495" t="n">
        <v>9269.85</v>
      </c>
      <c r="U1495" t="n">
        <v>0.84</v>
      </c>
      <c r="V1495" t="n">
        <v>0.9</v>
      </c>
      <c r="W1495" t="n">
        <v>20.68</v>
      </c>
      <c r="X1495" t="n">
        <v>0.5600000000000001</v>
      </c>
      <c r="Y1495" t="n">
        <v>1</v>
      </c>
      <c r="Z1495" t="n">
        <v>10</v>
      </c>
    </row>
    <row r="1496">
      <c r="A1496" t="n">
        <v>79</v>
      </c>
      <c r="B1496" t="n">
        <v>80</v>
      </c>
      <c r="C1496" t="inlineStr">
        <is>
          <t xml:space="preserve">CONCLUIDO	</t>
        </is>
      </c>
      <c r="D1496" t="n">
        <v>1.7811</v>
      </c>
      <c r="E1496" t="n">
        <v>56.14</v>
      </c>
      <c r="F1496" t="n">
        <v>53.14</v>
      </c>
      <c r="G1496" t="n">
        <v>151.84</v>
      </c>
      <c r="H1496" t="n">
        <v>1.96</v>
      </c>
      <c r="I1496" t="n">
        <v>21</v>
      </c>
      <c r="J1496" t="n">
        <v>188.11</v>
      </c>
      <c r="K1496" t="n">
        <v>50.28</v>
      </c>
      <c r="L1496" t="n">
        <v>20.75</v>
      </c>
      <c r="M1496" t="n">
        <v>19</v>
      </c>
      <c r="N1496" t="n">
        <v>37.08</v>
      </c>
      <c r="O1496" t="n">
        <v>23434.26</v>
      </c>
      <c r="P1496" t="n">
        <v>557.9</v>
      </c>
      <c r="Q1496" t="n">
        <v>1367.17</v>
      </c>
      <c r="R1496" t="n">
        <v>124.97</v>
      </c>
      <c r="S1496" t="n">
        <v>104.26</v>
      </c>
      <c r="T1496" t="n">
        <v>9437.09</v>
      </c>
      <c r="U1496" t="n">
        <v>0.83</v>
      </c>
      <c r="V1496" t="n">
        <v>0.9</v>
      </c>
      <c r="W1496" t="n">
        <v>20.68</v>
      </c>
      <c r="X1496" t="n">
        <v>0.57</v>
      </c>
      <c r="Y1496" t="n">
        <v>1</v>
      </c>
      <c r="Z1496" t="n">
        <v>10</v>
      </c>
    </row>
    <row r="1497">
      <c r="A1497" t="n">
        <v>80</v>
      </c>
      <c r="B1497" t="n">
        <v>80</v>
      </c>
      <c r="C1497" t="inlineStr">
        <is>
          <t xml:space="preserve">CONCLUIDO	</t>
        </is>
      </c>
      <c r="D1497" t="n">
        <v>1.7833</v>
      </c>
      <c r="E1497" t="n">
        <v>56.08</v>
      </c>
      <c r="F1497" t="n">
        <v>53.11</v>
      </c>
      <c r="G1497" t="n">
        <v>159.32</v>
      </c>
      <c r="H1497" t="n">
        <v>1.98</v>
      </c>
      <c r="I1497" t="n">
        <v>20</v>
      </c>
      <c r="J1497" t="n">
        <v>188.49</v>
      </c>
      <c r="K1497" t="n">
        <v>50.28</v>
      </c>
      <c r="L1497" t="n">
        <v>21</v>
      </c>
      <c r="M1497" t="n">
        <v>17</v>
      </c>
      <c r="N1497" t="n">
        <v>37.21</v>
      </c>
      <c r="O1497" t="n">
        <v>23481.16</v>
      </c>
      <c r="P1497" t="n">
        <v>555.6900000000001</v>
      </c>
      <c r="Q1497" t="n">
        <v>1367.24</v>
      </c>
      <c r="R1497" t="n">
        <v>123.66</v>
      </c>
      <c r="S1497" t="n">
        <v>104.26</v>
      </c>
      <c r="T1497" t="n">
        <v>8788.200000000001</v>
      </c>
      <c r="U1497" t="n">
        <v>0.84</v>
      </c>
      <c r="V1497" t="n">
        <v>0.9</v>
      </c>
      <c r="W1497" t="n">
        <v>20.68</v>
      </c>
      <c r="X1497" t="n">
        <v>0.53</v>
      </c>
      <c r="Y1497" t="n">
        <v>1</v>
      </c>
      <c r="Z1497" t="n">
        <v>10</v>
      </c>
    </row>
    <row r="1498">
      <c r="A1498" t="n">
        <v>81</v>
      </c>
      <c r="B1498" t="n">
        <v>80</v>
      </c>
      <c r="C1498" t="inlineStr">
        <is>
          <t xml:space="preserve">CONCLUIDO	</t>
        </is>
      </c>
      <c r="D1498" t="n">
        <v>1.7833</v>
      </c>
      <c r="E1498" t="n">
        <v>56.08</v>
      </c>
      <c r="F1498" t="n">
        <v>53.11</v>
      </c>
      <c r="G1498" t="n">
        <v>159.32</v>
      </c>
      <c r="H1498" t="n">
        <v>2</v>
      </c>
      <c r="I1498" t="n">
        <v>20</v>
      </c>
      <c r="J1498" t="n">
        <v>188.87</v>
      </c>
      <c r="K1498" t="n">
        <v>50.28</v>
      </c>
      <c r="L1498" t="n">
        <v>21.25</v>
      </c>
      <c r="M1498" t="n">
        <v>18</v>
      </c>
      <c r="N1498" t="n">
        <v>37.34</v>
      </c>
      <c r="O1498" t="n">
        <v>23528.1</v>
      </c>
      <c r="P1498" t="n">
        <v>557.1799999999999</v>
      </c>
      <c r="Q1498" t="n">
        <v>1367.16</v>
      </c>
      <c r="R1498" t="n">
        <v>123.83</v>
      </c>
      <c r="S1498" t="n">
        <v>104.26</v>
      </c>
      <c r="T1498" t="n">
        <v>8870.4</v>
      </c>
      <c r="U1498" t="n">
        <v>0.84</v>
      </c>
      <c r="V1498" t="n">
        <v>0.9</v>
      </c>
      <c r="W1498" t="n">
        <v>20.67</v>
      </c>
      <c r="X1498" t="n">
        <v>0.53</v>
      </c>
      <c r="Y1498" t="n">
        <v>1</v>
      </c>
      <c r="Z1498" t="n">
        <v>10</v>
      </c>
    </row>
    <row r="1499">
      <c r="A1499" t="n">
        <v>82</v>
      </c>
      <c r="B1499" t="n">
        <v>80</v>
      </c>
      <c r="C1499" t="inlineStr">
        <is>
          <t xml:space="preserve">CONCLUIDO	</t>
        </is>
      </c>
      <c r="D1499" t="n">
        <v>1.7828</v>
      </c>
      <c r="E1499" t="n">
        <v>56.09</v>
      </c>
      <c r="F1499" t="n">
        <v>53.12</v>
      </c>
      <c r="G1499" t="n">
        <v>159.36</v>
      </c>
      <c r="H1499" t="n">
        <v>2.02</v>
      </c>
      <c r="I1499" t="n">
        <v>20</v>
      </c>
      <c r="J1499" t="n">
        <v>189.25</v>
      </c>
      <c r="K1499" t="n">
        <v>50.28</v>
      </c>
      <c r="L1499" t="n">
        <v>21.5</v>
      </c>
      <c r="M1499" t="n">
        <v>17</v>
      </c>
      <c r="N1499" t="n">
        <v>37.47</v>
      </c>
      <c r="O1499" t="n">
        <v>23575.09</v>
      </c>
      <c r="P1499" t="n">
        <v>556.36</v>
      </c>
      <c r="Q1499" t="n">
        <v>1367.21</v>
      </c>
      <c r="R1499" t="n">
        <v>124.07</v>
      </c>
      <c r="S1499" t="n">
        <v>104.26</v>
      </c>
      <c r="T1499" t="n">
        <v>8989.290000000001</v>
      </c>
      <c r="U1499" t="n">
        <v>0.84</v>
      </c>
      <c r="V1499" t="n">
        <v>0.9</v>
      </c>
      <c r="W1499" t="n">
        <v>20.68</v>
      </c>
      <c r="X1499" t="n">
        <v>0.55</v>
      </c>
      <c r="Y1499" t="n">
        <v>1</v>
      </c>
      <c r="Z1499" t="n">
        <v>10</v>
      </c>
    </row>
    <row r="1500">
      <c r="A1500" t="n">
        <v>83</v>
      </c>
      <c r="B1500" t="n">
        <v>80</v>
      </c>
      <c r="C1500" t="inlineStr">
        <is>
          <t xml:space="preserve">CONCLUIDO	</t>
        </is>
      </c>
      <c r="D1500" t="n">
        <v>1.7827</v>
      </c>
      <c r="E1500" t="n">
        <v>56.1</v>
      </c>
      <c r="F1500" t="n">
        <v>53.13</v>
      </c>
      <c r="G1500" t="n">
        <v>159.38</v>
      </c>
      <c r="H1500" t="n">
        <v>2.04</v>
      </c>
      <c r="I1500" t="n">
        <v>20</v>
      </c>
      <c r="J1500" t="n">
        <v>189.63</v>
      </c>
      <c r="K1500" t="n">
        <v>50.28</v>
      </c>
      <c r="L1500" t="n">
        <v>21.75</v>
      </c>
      <c r="M1500" t="n">
        <v>16</v>
      </c>
      <c r="N1500" t="n">
        <v>37.6</v>
      </c>
      <c r="O1500" t="n">
        <v>23622.13</v>
      </c>
      <c r="P1500" t="n">
        <v>551.38</v>
      </c>
      <c r="Q1500" t="n">
        <v>1367.19</v>
      </c>
      <c r="R1500" t="n">
        <v>124.24</v>
      </c>
      <c r="S1500" t="n">
        <v>104.26</v>
      </c>
      <c r="T1500" t="n">
        <v>9074.85</v>
      </c>
      <c r="U1500" t="n">
        <v>0.84</v>
      </c>
      <c r="V1500" t="n">
        <v>0.9</v>
      </c>
      <c r="W1500" t="n">
        <v>20.68</v>
      </c>
      <c r="X1500" t="n">
        <v>0.55</v>
      </c>
      <c r="Y1500" t="n">
        <v>1</v>
      </c>
      <c r="Z1500" t="n">
        <v>10</v>
      </c>
    </row>
    <row r="1501">
      <c r="A1501" t="n">
        <v>84</v>
      </c>
      <c r="B1501" t="n">
        <v>80</v>
      </c>
      <c r="C1501" t="inlineStr">
        <is>
          <t xml:space="preserve">CONCLUIDO	</t>
        </is>
      </c>
      <c r="D1501" t="n">
        <v>1.7849</v>
      </c>
      <c r="E1501" t="n">
        <v>56.03</v>
      </c>
      <c r="F1501" t="n">
        <v>53.09</v>
      </c>
      <c r="G1501" t="n">
        <v>167.65</v>
      </c>
      <c r="H1501" t="n">
        <v>2.05</v>
      </c>
      <c r="I1501" t="n">
        <v>19</v>
      </c>
      <c r="J1501" t="n">
        <v>190.01</v>
      </c>
      <c r="K1501" t="n">
        <v>50.28</v>
      </c>
      <c r="L1501" t="n">
        <v>22</v>
      </c>
      <c r="M1501" t="n">
        <v>15</v>
      </c>
      <c r="N1501" t="n">
        <v>37.74</v>
      </c>
      <c r="O1501" t="n">
        <v>23669.2</v>
      </c>
      <c r="P1501" t="n">
        <v>549.87</v>
      </c>
      <c r="Q1501" t="n">
        <v>1367.22</v>
      </c>
      <c r="R1501" t="n">
        <v>123.11</v>
      </c>
      <c r="S1501" t="n">
        <v>104.26</v>
      </c>
      <c r="T1501" t="n">
        <v>8516.879999999999</v>
      </c>
      <c r="U1501" t="n">
        <v>0.85</v>
      </c>
      <c r="V1501" t="n">
        <v>0.9</v>
      </c>
      <c r="W1501" t="n">
        <v>20.68</v>
      </c>
      <c r="X1501" t="n">
        <v>0.51</v>
      </c>
      <c r="Y1501" t="n">
        <v>1</v>
      </c>
      <c r="Z1501" t="n">
        <v>10</v>
      </c>
    </row>
    <row r="1502">
      <c r="A1502" t="n">
        <v>85</v>
      </c>
      <c r="B1502" t="n">
        <v>80</v>
      </c>
      <c r="C1502" t="inlineStr">
        <is>
          <t xml:space="preserve">CONCLUIDO	</t>
        </is>
      </c>
      <c r="D1502" t="n">
        <v>1.7845</v>
      </c>
      <c r="E1502" t="n">
        <v>56.04</v>
      </c>
      <c r="F1502" t="n">
        <v>53.1</v>
      </c>
      <c r="G1502" t="n">
        <v>167.69</v>
      </c>
      <c r="H1502" t="n">
        <v>2.07</v>
      </c>
      <c r="I1502" t="n">
        <v>19</v>
      </c>
      <c r="J1502" t="n">
        <v>190.4</v>
      </c>
      <c r="K1502" t="n">
        <v>50.28</v>
      </c>
      <c r="L1502" t="n">
        <v>22.25</v>
      </c>
      <c r="M1502" t="n">
        <v>12</v>
      </c>
      <c r="N1502" t="n">
        <v>37.87</v>
      </c>
      <c r="O1502" t="n">
        <v>23716.33</v>
      </c>
      <c r="P1502" t="n">
        <v>549.74</v>
      </c>
      <c r="Q1502" t="n">
        <v>1367.19</v>
      </c>
      <c r="R1502" t="n">
        <v>123.47</v>
      </c>
      <c r="S1502" t="n">
        <v>104.26</v>
      </c>
      <c r="T1502" t="n">
        <v>8697.450000000001</v>
      </c>
      <c r="U1502" t="n">
        <v>0.84</v>
      </c>
      <c r="V1502" t="n">
        <v>0.9</v>
      </c>
      <c r="W1502" t="n">
        <v>20.68</v>
      </c>
      <c r="X1502" t="n">
        <v>0.52</v>
      </c>
      <c r="Y1502" t="n">
        <v>1</v>
      </c>
      <c r="Z1502" t="n">
        <v>10</v>
      </c>
    </row>
    <row r="1503">
      <c r="A1503" t="n">
        <v>86</v>
      </c>
      <c r="B1503" t="n">
        <v>80</v>
      </c>
      <c r="C1503" t="inlineStr">
        <is>
          <t xml:space="preserve">CONCLUIDO	</t>
        </is>
      </c>
      <c r="D1503" t="n">
        <v>1.7848</v>
      </c>
      <c r="E1503" t="n">
        <v>56.03</v>
      </c>
      <c r="F1503" t="n">
        <v>53.09</v>
      </c>
      <c r="G1503" t="n">
        <v>167.66</v>
      </c>
      <c r="H1503" t="n">
        <v>2.09</v>
      </c>
      <c r="I1503" t="n">
        <v>19</v>
      </c>
      <c r="J1503" t="n">
        <v>190.78</v>
      </c>
      <c r="K1503" t="n">
        <v>50.28</v>
      </c>
      <c r="L1503" t="n">
        <v>22.5</v>
      </c>
      <c r="M1503" t="n">
        <v>13</v>
      </c>
      <c r="N1503" t="n">
        <v>38</v>
      </c>
      <c r="O1503" t="n">
        <v>23763.49</v>
      </c>
      <c r="P1503" t="n">
        <v>548.95</v>
      </c>
      <c r="Q1503" t="n">
        <v>1367.15</v>
      </c>
      <c r="R1503" t="n">
        <v>123</v>
      </c>
      <c r="S1503" t="n">
        <v>104.26</v>
      </c>
      <c r="T1503" t="n">
        <v>8459.200000000001</v>
      </c>
      <c r="U1503" t="n">
        <v>0.85</v>
      </c>
      <c r="V1503" t="n">
        <v>0.9</v>
      </c>
      <c r="W1503" t="n">
        <v>20.68</v>
      </c>
      <c r="X1503" t="n">
        <v>0.52</v>
      </c>
      <c r="Y1503" t="n">
        <v>1</v>
      </c>
      <c r="Z1503" t="n">
        <v>10</v>
      </c>
    </row>
    <row r="1504">
      <c r="A1504" t="n">
        <v>87</v>
      </c>
      <c r="B1504" t="n">
        <v>80</v>
      </c>
      <c r="C1504" t="inlineStr">
        <is>
          <t xml:space="preserve">CONCLUIDO	</t>
        </is>
      </c>
      <c r="D1504" t="n">
        <v>1.7843</v>
      </c>
      <c r="E1504" t="n">
        <v>56.05</v>
      </c>
      <c r="F1504" t="n">
        <v>53.11</v>
      </c>
      <c r="G1504" t="n">
        <v>167.71</v>
      </c>
      <c r="H1504" t="n">
        <v>2.11</v>
      </c>
      <c r="I1504" t="n">
        <v>19</v>
      </c>
      <c r="J1504" t="n">
        <v>191.16</v>
      </c>
      <c r="K1504" t="n">
        <v>50.28</v>
      </c>
      <c r="L1504" t="n">
        <v>22.75</v>
      </c>
      <c r="M1504" t="n">
        <v>7</v>
      </c>
      <c r="N1504" t="n">
        <v>38.13</v>
      </c>
      <c r="O1504" t="n">
        <v>23810.71</v>
      </c>
      <c r="P1504" t="n">
        <v>548.17</v>
      </c>
      <c r="Q1504" t="n">
        <v>1367.27</v>
      </c>
      <c r="R1504" t="n">
        <v>123.36</v>
      </c>
      <c r="S1504" t="n">
        <v>104.26</v>
      </c>
      <c r="T1504" t="n">
        <v>8639.26</v>
      </c>
      <c r="U1504" t="n">
        <v>0.85</v>
      </c>
      <c r="V1504" t="n">
        <v>0.9</v>
      </c>
      <c r="W1504" t="n">
        <v>20.69</v>
      </c>
      <c r="X1504" t="n">
        <v>0.53</v>
      </c>
      <c r="Y1504" t="n">
        <v>1</v>
      </c>
      <c r="Z1504" t="n">
        <v>10</v>
      </c>
    </row>
    <row r="1505">
      <c r="A1505" t="n">
        <v>88</v>
      </c>
      <c r="B1505" t="n">
        <v>80</v>
      </c>
      <c r="C1505" t="inlineStr">
        <is>
          <t xml:space="preserve">CONCLUIDO	</t>
        </is>
      </c>
      <c r="D1505" t="n">
        <v>1.7842</v>
      </c>
      <c r="E1505" t="n">
        <v>56.05</v>
      </c>
      <c r="F1505" t="n">
        <v>53.11</v>
      </c>
      <c r="G1505" t="n">
        <v>167.72</v>
      </c>
      <c r="H1505" t="n">
        <v>2.13</v>
      </c>
      <c r="I1505" t="n">
        <v>19</v>
      </c>
      <c r="J1505" t="n">
        <v>191.55</v>
      </c>
      <c r="K1505" t="n">
        <v>50.28</v>
      </c>
      <c r="L1505" t="n">
        <v>23</v>
      </c>
      <c r="M1505" t="n">
        <v>6</v>
      </c>
      <c r="N1505" t="n">
        <v>38.27</v>
      </c>
      <c r="O1505" t="n">
        <v>23857.96</v>
      </c>
      <c r="P1505" t="n">
        <v>548.34</v>
      </c>
      <c r="Q1505" t="n">
        <v>1367.34</v>
      </c>
      <c r="R1505" t="n">
        <v>123.27</v>
      </c>
      <c r="S1505" t="n">
        <v>104.26</v>
      </c>
      <c r="T1505" t="n">
        <v>8593.74</v>
      </c>
      <c r="U1505" t="n">
        <v>0.85</v>
      </c>
      <c r="V1505" t="n">
        <v>0.9</v>
      </c>
      <c r="W1505" t="n">
        <v>20.69</v>
      </c>
      <c r="X1505" t="n">
        <v>0.53</v>
      </c>
      <c r="Y1505" t="n">
        <v>1</v>
      </c>
      <c r="Z1505" t="n">
        <v>10</v>
      </c>
    </row>
    <row r="1506">
      <c r="A1506" t="n">
        <v>89</v>
      </c>
      <c r="B1506" t="n">
        <v>80</v>
      </c>
      <c r="C1506" t="inlineStr">
        <is>
          <t xml:space="preserve">CONCLUIDO	</t>
        </is>
      </c>
      <c r="D1506" t="n">
        <v>1.7842</v>
      </c>
      <c r="E1506" t="n">
        <v>56.05</v>
      </c>
      <c r="F1506" t="n">
        <v>53.11</v>
      </c>
      <c r="G1506" t="n">
        <v>167.72</v>
      </c>
      <c r="H1506" t="n">
        <v>2.15</v>
      </c>
      <c r="I1506" t="n">
        <v>19</v>
      </c>
      <c r="J1506" t="n">
        <v>191.93</v>
      </c>
      <c r="K1506" t="n">
        <v>50.28</v>
      </c>
      <c r="L1506" t="n">
        <v>23.25</v>
      </c>
      <c r="M1506" t="n">
        <v>5</v>
      </c>
      <c r="N1506" t="n">
        <v>38.4</v>
      </c>
      <c r="O1506" t="n">
        <v>23905.27</v>
      </c>
      <c r="P1506" t="n">
        <v>548.25</v>
      </c>
      <c r="Q1506" t="n">
        <v>1367.3</v>
      </c>
      <c r="R1506" t="n">
        <v>123.38</v>
      </c>
      <c r="S1506" t="n">
        <v>104.26</v>
      </c>
      <c r="T1506" t="n">
        <v>8652.48</v>
      </c>
      <c r="U1506" t="n">
        <v>0.85</v>
      </c>
      <c r="V1506" t="n">
        <v>0.9</v>
      </c>
      <c r="W1506" t="n">
        <v>20.69</v>
      </c>
      <c r="X1506" t="n">
        <v>0.53</v>
      </c>
      <c r="Y1506" t="n">
        <v>1</v>
      </c>
      <c r="Z1506" t="n">
        <v>10</v>
      </c>
    </row>
    <row r="1507">
      <c r="A1507" t="n">
        <v>90</v>
      </c>
      <c r="B1507" t="n">
        <v>80</v>
      </c>
      <c r="C1507" t="inlineStr">
        <is>
          <t xml:space="preserve">CONCLUIDO	</t>
        </is>
      </c>
      <c r="D1507" t="n">
        <v>1.7842</v>
      </c>
      <c r="E1507" t="n">
        <v>56.05</v>
      </c>
      <c r="F1507" t="n">
        <v>53.11</v>
      </c>
      <c r="G1507" t="n">
        <v>167.72</v>
      </c>
      <c r="H1507" t="n">
        <v>2.17</v>
      </c>
      <c r="I1507" t="n">
        <v>19</v>
      </c>
      <c r="J1507" t="n">
        <v>192.31</v>
      </c>
      <c r="K1507" t="n">
        <v>50.28</v>
      </c>
      <c r="L1507" t="n">
        <v>23.5</v>
      </c>
      <c r="M1507" t="n">
        <v>3</v>
      </c>
      <c r="N1507" t="n">
        <v>38.53</v>
      </c>
      <c r="O1507" t="n">
        <v>23952.62</v>
      </c>
      <c r="P1507" t="n">
        <v>548.01</v>
      </c>
      <c r="Q1507" t="n">
        <v>1367.3</v>
      </c>
      <c r="R1507" t="n">
        <v>123.28</v>
      </c>
      <c r="S1507" t="n">
        <v>104.26</v>
      </c>
      <c r="T1507" t="n">
        <v>8601.549999999999</v>
      </c>
      <c r="U1507" t="n">
        <v>0.85</v>
      </c>
      <c r="V1507" t="n">
        <v>0.9</v>
      </c>
      <c r="W1507" t="n">
        <v>20.69</v>
      </c>
      <c r="X1507" t="n">
        <v>0.53</v>
      </c>
      <c r="Y1507" t="n">
        <v>1</v>
      </c>
      <c r="Z1507" t="n">
        <v>10</v>
      </c>
    </row>
    <row r="1508">
      <c r="A1508" t="n">
        <v>91</v>
      </c>
      <c r="B1508" t="n">
        <v>80</v>
      </c>
      <c r="C1508" t="inlineStr">
        <is>
          <t xml:space="preserve">CONCLUIDO	</t>
        </is>
      </c>
      <c r="D1508" t="n">
        <v>1.7839</v>
      </c>
      <c r="E1508" t="n">
        <v>56.06</v>
      </c>
      <c r="F1508" t="n">
        <v>53.12</v>
      </c>
      <c r="G1508" t="n">
        <v>167.75</v>
      </c>
      <c r="H1508" t="n">
        <v>2.19</v>
      </c>
      <c r="I1508" t="n">
        <v>19</v>
      </c>
      <c r="J1508" t="n">
        <v>192.7</v>
      </c>
      <c r="K1508" t="n">
        <v>50.28</v>
      </c>
      <c r="L1508" t="n">
        <v>23.75</v>
      </c>
      <c r="M1508" t="n">
        <v>0</v>
      </c>
      <c r="N1508" t="n">
        <v>38.67</v>
      </c>
      <c r="O1508" t="n">
        <v>24000.01</v>
      </c>
      <c r="P1508" t="n">
        <v>548.73</v>
      </c>
      <c r="Q1508" t="n">
        <v>1367.34</v>
      </c>
      <c r="R1508" t="n">
        <v>123.4</v>
      </c>
      <c r="S1508" t="n">
        <v>104.26</v>
      </c>
      <c r="T1508" t="n">
        <v>8659.450000000001</v>
      </c>
      <c r="U1508" t="n">
        <v>0.84</v>
      </c>
      <c r="V1508" t="n">
        <v>0.9</v>
      </c>
      <c r="W1508" t="n">
        <v>20.7</v>
      </c>
      <c r="X1508" t="n">
        <v>0.54</v>
      </c>
      <c r="Y1508" t="n">
        <v>1</v>
      </c>
      <c r="Z1508" t="n">
        <v>10</v>
      </c>
    </row>
    <row r="1509">
      <c r="A1509" t="n">
        <v>0</v>
      </c>
      <c r="B1509" t="n">
        <v>115</v>
      </c>
      <c r="C1509" t="inlineStr">
        <is>
          <t xml:space="preserve">CONCLUIDO	</t>
        </is>
      </c>
      <c r="D1509" t="n">
        <v>0.8295</v>
      </c>
      <c r="E1509" t="n">
        <v>120.55</v>
      </c>
      <c r="F1509" t="n">
        <v>79.18000000000001</v>
      </c>
      <c r="G1509" t="n">
        <v>5.39</v>
      </c>
      <c r="H1509" t="n">
        <v>0.08</v>
      </c>
      <c r="I1509" t="n">
        <v>882</v>
      </c>
      <c r="J1509" t="n">
        <v>222.93</v>
      </c>
      <c r="K1509" t="n">
        <v>56.94</v>
      </c>
      <c r="L1509" t="n">
        <v>1</v>
      </c>
      <c r="M1509" t="n">
        <v>880</v>
      </c>
      <c r="N1509" t="n">
        <v>49.99</v>
      </c>
      <c r="O1509" t="n">
        <v>27728.69</v>
      </c>
      <c r="P1509" t="n">
        <v>1218.43</v>
      </c>
      <c r="Q1509" t="n">
        <v>1371.24</v>
      </c>
      <c r="R1509" t="n">
        <v>974.35</v>
      </c>
      <c r="S1509" t="n">
        <v>104.26</v>
      </c>
      <c r="T1509" t="n">
        <v>429821.55</v>
      </c>
      <c r="U1509" t="n">
        <v>0.11</v>
      </c>
      <c r="V1509" t="n">
        <v>0.61</v>
      </c>
      <c r="W1509" t="n">
        <v>22.08</v>
      </c>
      <c r="X1509" t="n">
        <v>26.53</v>
      </c>
      <c r="Y1509" t="n">
        <v>1</v>
      </c>
      <c r="Z1509" t="n">
        <v>10</v>
      </c>
    </row>
    <row r="1510">
      <c r="A1510" t="n">
        <v>1</v>
      </c>
      <c r="B1510" t="n">
        <v>115</v>
      </c>
      <c r="C1510" t="inlineStr">
        <is>
          <t xml:space="preserve">CONCLUIDO	</t>
        </is>
      </c>
      <c r="D1510" t="n">
        <v>0.9807</v>
      </c>
      <c r="E1510" t="n">
        <v>101.96</v>
      </c>
      <c r="F1510" t="n">
        <v>71.43000000000001</v>
      </c>
      <c r="G1510" t="n">
        <v>6.75</v>
      </c>
      <c r="H1510" t="n">
        <v>0.1</v>
      </c>
      <c r="I1510" t="n">
        <v>635</v>
      </c>
      <c r="J1510" t="n">
        <v>223.35</v>
      </c>
      <c r="K1510" t="n">
        <v>56.94</v>
      </c>
      <c r="L1510" t="n">
        <v>1.25</v>
      </c>
      <c r="M1510" t="n">
        <v>633</v>
      </c>
      <c r="N1510" t="n">
        <v>50.15</v>
      </c>
      <c r="O1510" t="n">
        <v>27780.03</v>
      </c>
      <c r="P1510" t="n">
        <v>1099.46</v>
      </c>
      <c r="Q1510" t="n">
        <v>1370.05</v>
      </c>
      <c r="R1510" t="n">
        <v>720.59</v>
      </c>
      <c r="S1510" t="n">
        <v>104.26</v>
      </c>
      <c r="T1510" t="n">
        <v>304175.6</v>
      </c>
      <c r="U1510" t="n">
        <v>0.14</v>
      </c>
      <c r="V1510" t="n">
        <v>0.67</v>
      </c>
      <c r="W1510" t="n">
        <v>21.68</v>
      </c>
      <c r="X1510" t="n">
        <v>18.8</v>
      </c>
      <c r="Y1510" t="n">
        <v>1</v>
      </c>
      <c r="Z1510" t="n">
        <v>10</v>
      </c>
    </row>
    <row r="1511">
      <c r="A1511" t="n">
        <v>2</v>
      </c>
      <c r="B1511" t="n">
        <v>115</v>
      </c>
      <c r="C1511" t="inlineStr">
        <is>
          <t xml:space="preserve">CONCLUIDO	</t>
        </is>
      </c>
      <c r="D1511" t="n">
        <v>1.0895</v>
      </c>
      <c r="E1511" t="n">
        <v>91.78</v>
      </c>
      <c r="F1511" t="n">
        <v>67.27</v>
      </c>
      <c r="G1511" t="n">
        <v>8.1</v>
      </c>
      <c r="H1511" t="n">
        <v>0.12</v>
      </c>
      <c r="I1511" t="n">
        <v>498</v>
      </c>
      <c r="J1511" t="n">
        <v>223.76</v>
      </c>
      <c r="K1511" t="n">
        <v>56.94</v>
      </c>
      <c r="L1511" t="n">
        <v>1.5</v>
      </c>
      <c r="M1511" t="n">
        <v>496</v>
      </c>
      <c r="N1511" t="n">
        <v>50.32</v>
      </c>
      <c r="O1511" t="n">
        <v>27831.42</v>
      </c>
      <c r="P1511" t="n">
        <v>1035.17</v>
      </c>
      <c r="Q1511" t="n">
        <v>1369.23</v>
      </c>
      <c r="R1511" t="n">
        <v>584.5700000000001</v>
      </c>
      <c r="S1511" t="n">
        <v>104.26</v>
      </c>
      <c r="T1511" t="n">
        <v>236852.95</v>
      </c>
      <c r="U1511" t="n">
        <v>0.18</v>
      </c>
      <c r="V1511" t="n">
        <v>0.71</v>
      </c>
      <c r="W1511" t="n">
        <v>21.46</v>
      </c>
      <c r="X1511" t="n">
        <v>14.65</v>
      </c>
      <c r="Y1511" t="n">
        <v>1</v>
      </c>
      <c r="Z1511" t="n">
        <v>10</v>
      </c>
    </row>
    <row r="1512">
      <c r="A1512" t="n">
        <v>3</v>
      </c>
      <c r="B1512" t="n">
        <v>115</v>
      </c>
      <c r="C1512" t="inlineStr">
        <is>
          <t xml:space="preserve">CONCLUIDO	</t>
        </is>
      </c>
      <c r="D1512" t="n">
        <v>1.1745</v>
      </c>
      <c r="E1512" t="n">
        <v>85.14</v>
      </c>
      <c r="F1512" t="n">
        <v>64.53</v>
      </c>
      <c r="G1512" t="n">
        <v>9.470000000000001</v>
      </c>
      <c r="H1512" t="n">
        <v>0.14</v>
      </c>
      <c r="I1512" t="n">
        <v>409</v>
      </c>
      <c r="J1512" t="n">
        <v>224.18</v>
      </c>
      <c r="K1512" t="n">
        <v>56.94</v>
      </c>
      <c r="L1512" t="n">
        <v>1.75</v>
      </c>
      <c r="M1512" t="n">
        <v>407</v>
      </c>
      <c r="N1512" t="n">
        <v>50.49</v>
      </c>
      <c r="O1512" t="n">
        <v>27882.87</v>
      </c>
      <c r="P1512" t="n">
        <v>992.79</v>
      </c>
      <c r="Q1512" t="n">
        <v>1368.98</v>
      </c>
      <c r="R1512" t="n">
        <v>495.35</v>
      </c>
      <c r="S1512" t="n">
        <v>104.26</v>
      </c>
      <c r="T1512" t="n">
        <v>192686.83</v>
      </c>
      <c r="U1512" t="n">
        <v>0.21</v>
      </c>
      <c r="V1512" t="n">
        <v>0.74</v>
      </c>
      <c r="W1512" t="n">
        <v>21.31</v>
      </c>
      <c r="X1512" t="n">
        <v>11.92</v>
      </c>
      <c r="Y1512" t="n">
        <v>1</v>
      </c>
      <c r="Z1512" t="n">
        <v>10</v>
      </c>
    </row>
    <row r="1513">
      <c r="A1513" t="n">
        <v>4</v>
      </c>
      <c r="B1513" t="n">
        <v>115</v>
      </c>
      <c r="C1513" t="inlineStr">
        <is>
          <t xml:space="preserve">CONCLUIDO	</t>
        </is>
      </c>
      <c r="D1513" t="n">
        <v>1.24</v>
      </c>
      <c r="E1513" t="n">
        <v>80.64</v>
      </c>
      <c r="F1513" t="n">
        <v>62.71</v>
      </c>
      <c r="G1513" t="n">
        <v>10.81</v>
      </c>
      <c r="H1513" t="n">
        <v>0.16</v>
      </c>
      <c r="I1513" t="n">
        <v>348</v>
      </c>
      <c r="J1513" t="n">
        <v>224.6</v>
      </c>
      <c r="K1513" t="n">
        <v>56.94</v>
      </c>
      <c r="L1513" t="n">
        <v>2</v>
      </c>
      <c r="M1513" t="n">
        <v>346</v>
      </c>
      <c r="N1513" t="n">
        <v>50.65</v>
      </c>
      <c r="O1513" t="n">
        <v>27934.37</v>
      </c>
      <c r="P1513" t="n">
        <v>964.3200000000001</v>
      </c>
      <c r="Q1513" t="n">
        <v>1368.59</v>
      </c>
      <c r="R1513" t="n">
        <v>435.64</v>
      </c>
      <c r="S1513" t="n">
        <v>104.26</v>
      </c>
      <c r="T1513" t="n">
        <v>163138.09</v>
      </c>
      <c r="U1513" t="n">
        <v>0.24</v>
      </c>
      <c r="V1513" t="n">
        <v>0.76</v>
      </c>
      <c r="W1513" t="n">
        <v>21.21</v>
      </c>
      <c r="X1513" t="n">
        <v>10.1</v>
      </c>
      <c r="Y1513" t="n">
        <v>1</v>
      </c>
      <c r="Z1513" t="n">
        <v>10</v>
      </c>
    </row>
    <row r="1514">
      <c r="A1514" t="n">
        <v>5</v>
      </c>
      <c r="B1514" t="n">
        <v>115</v>
      </c>
      <c r="C1514" t="inlineStr">
        <is>
          <t xml:space="preserve">CONCLUIDO	</t>
        </is>
      </c>
      <c r="D1514" t="n">
        <v>1.2941</v>
      </c>
      <c r="E1514" t="n">
        <v>77.28</v>
      </c>
      <c r="F1514" t="n">
        <v>61.36</v>
      </c>
      <c r="G1514" t="n">
        <v>12.19</v>
      </c>
      <c r="H1514" t="n">
        <v>0.18</v>
      </c>
      <c r="I1514" t="n">
        <v>302</v>
      </c>
      <c r="J1514" t="n">
        <v>225.01</v>
      </c>
      <c r="K1514" t="n">
        <v>56.94</v>
      </c>
      <c r="L1514" t="n">
        <v>2.25</v>
      </c>
      <c r="M1514" t="n">
        <v>300</v>
      </c>
      <c r="N1514" t="n">
        <v>50.82</v>
      </c>
      <c r="O1514" t="n">
        <v>27985.94</v>
      </c>
      <c r="P1514" t="n">
        <v>943.01</v>
      </c>
      <c r="Q1514" t="n">
        <v>1368.69</v>
      </c>
      <c r="R1514" t="n">
        <v>391.59</v>
      </c>
      <c r="S1514" t="n">
        <v>104.26</v>
      </c>
      <c r="T1514" t="n">
        <v>141339.1</v>
      </c>
      <c r="U1514" t="n">
        <v>0.27</v>
      </c>
      <c r="V1514" t="n">
        <v>0.78</v>
      </c>
      <c r="W1514" t="n">
        <v>21.14</v>
      </c>
      <c r="X1514" t="n">
        <v>8.75</v>
      </c>
      <c r="Y1514" t="n">
        <v>1</v>
      </c>
      <c r="Z1514" t="n">
        <v>10</v>
      </c>
    </row>
    <row r="1515">
      <c r="A1515" t="n">
        <v>6</v>
      </c>
      <c r="B1515" t="n">
        <v>115</v>
      </c>
      <c r="C1515" t="inlineStr">
        <is>
          <t xml:space="preserve">CONCLUIDO	</t>
        </is>
      </c>
      <c r="D1515" t="n">
        <v>1.3388</v>
      </c>
      <c r="E1515" t="n">
        <v>74.69</v>
      </c>
      <c r="F1515" t="n">
        <v>60.31</v>
      </c>
      <c r="G1515" t="n">
        <v>13.55</v>
      </c>
      <c r="H1515" t="n">
        <v>0.2</v>
      </c>
      <c r="I1515" t="n">
        <v>267</v>
      </c>
      <c r="J1515" t="n">
        <v>225.43</v>
      </c>
      <c r="K1515" t="n">
        <v>56.94</v>
      </c>
      <c r="L1515" t="n">
        <v>2.5</v>
      </c>
      <c r="M1515" t="n">
        <v>265</v>
      </c>
      <c r="N1515" t="n">
        <v>50.99</v>
      </c>
      <c r="O1515" t="n">
        <v>28037.57</v>
      </c>
      <c r="P1515" t="n">
        <v>926.4</v>
      </c>
      <c r="Q1515" t="n">
        <v>1368.44</v>
      </c>
      <c r="R1515" t="n">
        <v>358.2</v>
      </c>
      <c r="S1515" t="n">
        <v>104.26</v>
      </c>
      <c r="T1515" t="n">
        <v>124821.12</v>
      </c>
      <c r="U1515" t="n">
        <v>0.29</v>
      </c>
      <c r="V1515" t="n">
        <v>0.8</v>
      </c>
      <c r="W1515" t="n">
        <v>21.07</v>
      </c>
      <c r="X1515" t="n">
        <v>7.71</v>
      </c>
      <c r="Y1515" t="n">
        <v>1</v>
      </c>
      <c r="Z1515" t="n">
        <v>10</v>
      </c>
    </row>
    <row r="1516">
      <c r="A1516" t="n">
        <v>7</v>
      </c>
      <c r="B1516" t="n">
        <v>115</v>
      </c>
      <c r="C1516" t="inlineStr">
        <is>
          <t xml:space="preserve">CONCLUIDO	</t>
        </is>
      </c>
      <c r="D1516" t="n">
        <v>1.3748</v>
      </c>
      <c r="E1516" t="n">
        <v>72.73999999999999</v>
      </c>
      <c r="F1516" t="n">
        <v>59.54</v>
      </c>
      <c r="G1516" t="n">
        <v>14.89</v>
      </c>
      <c r="H1516" t="n">
        <v>0.22</v>
      </c>
      <c r="I1516" t="n">
        <v>240</v>
      </c>
      <c r="J1516" t="n">
        <v>225.85</v>
      </c>
      <c r="K1516" t="n">
        <v>56.94</v>
      </c>
      <c r="L1516" t="n">
        <v>2.75</v>
      </c>
      <c r="M1516" t="n">
        <v>238</v>
      </c>
      <c r="N1516" t="n">
        <v>51.16</v>
      </c>
      <c r="O1516" t="n">
        <v>28089.25</v>
      </c>
      <c r="P1516" t="n">
        <v>913.95</v>
      </c>
      <c r="Q1516" t="n">
        <v>1368.26</v>
      </c>
      <c r="R1516" t="n">
        <v>331.74</v>
      </c>
      <c r="S1516" t="n">
        <v>104.26</v>
      </c>
      <c r="T1516" t="n">
        <v>111727.97</v>
      </c>
      <c r="U1516" t="n">
        <v>0.31</v>
      </c>
      <c r="V1516" t="n">
        <v>0.8100000000000001</v>
      </c>
      <c r="W1516" t="n">
        <v>21.06</v>
      </c>
      <c r="X1516" t="n">
        <v>6.94</v>
      </c>
      <c r="Y1516" t="n">
        <v>1</v>
      </c>
      <c r="Z1516" t="n">
        <v>10</v>
      </c>
    </row>
    <row r="1517">
      <c r="A1517" t="n">
        <v>8</v>
      </c>
      <c r="B1517" t="n">
        <v>115</v>
      </c>
      <c r="C1517" t="inlineStr">
        <is>
          <t xml:space="preserve">CONCLUIDO	</t>
        </is>
      </c>
      <c r="D1517" t="n">
        <v>1.4079</v>
      </c>
      <c r="E1517" t="n">
        <v>71.03</v>
      </c>
      <c r="F1517" t="n">
        <v>58.84</v>
      </c>
      <c r="G1517" t="n">
        <v>16.27</v>
      </c>
      <c r="H1517" t="n">
        <v>0.24</v>
      </c>
      <c r="I1517" t="n">
        <v>217</v>
      </c>
      <c r="J1517" t="n">
        <v>226.27</v>
      </c>
      <c r="K1517" t="n">
        <v>56.94</v>
      </c>
      <c r="L1517" t="n">
        <v>3</v>
      </c>
      <c r="M1517" t="n">
        <v>215</v>
      </c>
      <c r="N1517" t="n">
        <v>51.33</v>
      </c>
      <c r="O1517" t="n">
        <v>28140.99</v>
      </c>
      <c r="P1517" t="n">
        <v>902.58</v>
      </c>
      <c r="Q1517" t="n">
        <v>1368.15</v>
      </c>
      <c r="R1517" t="n">
        <v>309.7</v>
      </c>
      <c r="S1517" t="n">
        <v>104.26</v>
      </c>
      <c r="T1517" t="n">
        <v>100821.62</v>
      </c>
      <c r="U1517" t="n">
        <v>0.34</v>
      </c>
      <c r="V1517" t="n">
        <v>0.8100000000000001</v>
      </c>
      <c r="W1517" t="n">
        <v>21.01</v>
      </c>
      <c r="X1517" t="n">
        <v>6.25</v>
      </c>
      <c r="Y1517" t="n">
        <v>1</v>
      </c>
      <c r="Z1517" t="n">
        <v>10</v>
      </c>
    </row>
    <row r="1518">
      <c r="A1518" t="n">
        <v>9</v>
      </c>
      <c r="B1518" t="n">
        <v>115</v>
      </c>
      <c r="C1518" t="inlineStr">
        <is>
          <t xml:space="preserve">CONCLUIDO	</t>
        </is>
      </c>
      <c r="D1518" t="n">
        <v>1.4342</v>
      </c>
      <c r="E1518" t="n">
        <v>69.72</v>
      </c>
      <c r="F1518" t="n">
        <v>58.33</v>
      </c>
      <c r="G1518" t="n">
        <v>17.59</v>
      </c>
      <c r="H1518" t="n">
        <v>0.25</v>
      </c>
      <c r="I1518" t="n">
        <v>199</v>
      </c>
      <c r="J1518" t="n">
        <v>226.69</v>
      </c>
      <c r="K1518" t="n">
        <v>56.94</v>
      </c>
      <c r="L1518" t="n">
        <v>3.25</v>
      </c>
      <c r="M1518" t="n">
        <v>197</v>
      </c>
      <c r="N1518" t="n">
        <v>51.5</v>
      </c>
      <c r="O1518" t="n">
        <v>28192.8</v>
      </c>
      <c r="P1518" t="n">
        <v>894.01</v>
      </c>
      <c r="Q1518" t="n">
        <v>1367.91</v>
      </c>
      <c r="R1518" t="n">
        <v>293.22</v>
      </c>
      <c r="S1518" t="n">
        <v>104.26</v>
      </c>
      <c r="T1518" t="n">
        <v>92672.3</v>
      </c>
      <c r="U1518" t="n">
        <v>0.36</v>
      </c>
      <c r="V1518" t="n">
        <v>0.82</v>
      </c>
      <c r="W1518" t="n">
        <v>20.97</v>
      </c>
      <c r="X1518" t="n">
        <v>5.74</v>
      </c>
      <c r="Y1518" t="n">
        <v>1</v>
      </c>
      <c r="Z1518" t="n">
        <v>10</v>
      </c>
    </row>
    <row r="1519">
      <c r="A1519" t="n">
        <v>10</v>
      </c>
      <c r="B1519" t="n">
        <v>115</v>
      </c>
      <c r="C1519" t="inlineStr">
        <is>
          <t xml:space="preserve">CONCLUIDO	</t>
        </is>
      </c>
      <c r="D1519" t="n">
        <v>1.4594</v>
      </c>
      <c r="E1519" t="n">
        <v>68.52</v>
      </c>
      <c r="F1519" t="n">
        <v>57.83</v>
      </c>
      <c r="G1519" t="n">
        <v>18.96</v>
      </c>
      <c r="H1519" t="n">
        <v>0.27</v>
      </c>
      <c r="I1519" t="n">
        <v>183</v>
      </c>
      <c r="J1519" t="n">
        <v>227.11</v>
      </c>
      <c r="K1519" t="n">
        <v>56.94</v>
      </c>
      <c r="L1519" t="n">
        <v>3.5</v>
      </c>
      <c r="M1519" t="n">
        <v>181</v>
      </c>
      <c r="N1519" t="n">
        <v>51.67</v>
      </c>
      <c r="O1519" t="n">
        <v>28244.66</v>
      </c>
      <c r="P1519" t="n">
        <v>885.86</v>
      </c>
      <c r="Q1519" t="n">
        <v>1367.85</v>
      </c>
      <c r="R1519" t="n">
        <v>277.81</v>
      </c>
      <c r="S1519" t="n">
        <v>104.26</v>
      </c>
      <c r="T1519" t="n">
        <v>85045.92999999999</v>
      </c>
      <c r="U1519" t="n">
        <v>0.38</v>
      </c>
      <c r="V1519" t="n">
        <v>0.83</v>
      </c>
      <c r="W1519" t="n">
        <v>20.92</v>
      </c>
      <c r="X1519" t="n">
        <v>5.24</v>
      </c>
      <c r="Y1519" t="n">
        <v>1</v>
      </c>
      <c r="Z1519" t="n">
        <v>10</v>
      </c>
    </row>
    <row r="1520">
      <c r="A1520" t="n">
        <v>11</v>
      </c>
      <c r="B1520" t="n">
        <v>115</v>
      </c>
      <c r="C1520" t="inlineStr">
        <is>
          <t xml:space="preserve">CONCLUIDO	</t>
        </is>
      </c>
      <c r="D1520" t="n">
        <v>1.4793</v>
      </c>
      <c r="E1520" t="n">
        <v>67.59999999999999</v>
      </c>
      <c r="F1520" t="n">
        <v>57.48</v>
      </c>
      <c r="G1520" t="n">
        <v>20.29</v>
      </c>
      <c r="H1520" t="n">
        <v>0.29</v>
      </c>
      <c r="I1520" t="n">
        <v>170</v>
      </c>
      <c r="J1520" t="n">
        <v>227.53</v>
      </c>
      <c r="K1520" t="n">
        <v>56.94</v>
      </c>
      <c r="L1520" t="n">
        <v>3.75</v>
      </c>
      <c r="M1520" t="n">
        <v>168</v>
      </c>
      <c r="N1520" t="n">
        <v>51.84</v>
      </c>
      <c r="O1520" t="n">
        <v>28296.58</v>
      </c>
      <c r="P1520" t="n">
        <v>879.8</v>
      </c>
      <c r="Q1520" t="n">
        <v>1367.71</v>
      </c>
      <c r="R1520" t="n">
        <v>265.79</v>
      </c>
      <c r="S1520" t="n">
        <v>104.26</v>
      </c>
      <c r="T1520" t="n">
        <v>79101.64999999999</v>
      </c>
      <c r="U1520" t="n">
        <v>0.39</v>
      </c>
      <c r="V1520" t="n">
        <v>0.83</v>
      </c>
      <c r="W1520" t="n">
        <v>20.92</v>
      </c>
      <c r="X1520" t="n">
        <v>4.89</v>
      </c>
      <c r="Y1520" t="n">
        <v>1</v>
      </c>
      <c r="Z1520" t="n">
        <v>10</v>
      </c>
    </row>
    <row r="1521">
      <c r="A1521" t="n">
        <v>12</v>
      </c>
      <c r="B1521" t="n">
        <v>115</v>
      </c>
      <c r="C1521" t="inlineStr">
        <is>
          <t xml:space="preserve">CONCLUIDO	</t>
        </is>
      </c>
      <c r="D1521" t="n">
        <v>1.4994</v>
      </c>
      <c r="E1521" t="n">
        <v>66.7</v>
      </c>
      <c r="F1521" t="n">
        <v>57.1</v>
      </c>
      <c r="G1521" t="n">
        <v>21.68</v>
      </c>
      <c r="H1521" t="n">
        <v>0.31</v>
      </c>
      <c r="I1521" t="n">
        <v>158</v>
      </c>
      <c r="J1521" t="n">
        <v>227.95</v>
      </c>
      <c r="K1521" t="n">
        <v>56.94</v>
      </c>
      <c r="L1521" t="n">
        <v>4</v>
      </c>
      <c r="M1521" t="n">
        <v>156</v>
      </c>
      <c r="N1521" t="n">
        <v>52.01</v>
      </c>
      <c r="O1521" t="n">
        <v>28348.56</v>
      </c>
      <c r="P1521" t="n">
        <v>873.42</v>
      </c>
      <c r="Q1521" t="n">
        <v>1367.84</v>
      </c>
      <c r="R1521" t="n">
        <v>253.68</v>
      </c>
      <c r="S1521" t="n">
        <v>104.26</v>
      </c>
      <c r="T1521" t="n">
        <v>73106.96000000001</v>
      </c>
      <c r="U1521" t="n">
        <v>0.41</v>
      </c>
      <c r="V1521" t="n">
        <v>0.84</v>
      </c>
      <c r="W1521" t="n">
        <v>20.89</v>
      </c>
      <c r="X1521" t="n">
        <v>4.51</v>
      </c>
      <c r="Y1521" t="n">
        <v>1</v>
      </c>
      <c r="Z1521" t="n">
        <v>10</v>
      </c>
    </row>
    <row r="1522">
      <c r="A1522" t="n">
        <v>13</v>
      </c>
      <c r="B1522" t="n">
        <v>115</v>
      </c>
      <c r="C1522" t="inlineStr">
        <is>
          <t xml:space="preserve">CONCLUIDO	</t>
        </is>
      </c>
      <c r="D1522" t="n">
        <v>1.5156</v>
      </c>
      <c r="E1522" t="n">
        <v>65.98</v>
      </c>
      <c r="F1522" t="n">
        <v>56.82</v>
      </c>
      <c r="G1522" t="n">
        <v>23.04</v>
      </c>
      <c r="H1522" t="n">
        <v>0.33</v>
      </c>
      <c r="I1522" t="n">
        <v>148</v>
      </c>
      <c r="J1522" t="n">
        <v>228.38</v>
      </c>
      <c r="K1522" t="n">
        <v>56.94</v>
      </c>
      <c r="L1522" t="n">
        <v>4.25</v>
      </c>
      <c r="M1522" t="n">
        <v>146</v>
      </c>
      <c r="N1522" t="n">
        <v>52.18</v>
      </c>
      <c r="O1522" t="n">
        <v>28400.61</v>
      </c>
      <c r="P1522" t="n">
        <v>868.51</v>
      </c>
      <c r="Q1522" t="n">
        <v>1367.85</v>
      </c>
      <c r="R1522" t="n">
        <v>244</v>
      </c>
      <c r="S1522" t="n">
        <v>104.26</v>
      </c>
      <c r="T1522" t="n">
        <v>68316.98</v>
      </c>
      <c r="U1522" t="n">
        <v>0.43</v>
      </c>
      <c r="V1522" t="n">
        <v>0.84</v>
      </c>
      <c r="W1522" t="n">
        <v>20.89</v>
      </c>
      <c r="X1522" t="n">
        <v>4.23</v>
      </c>
      <c r="Y1522" t="n">
        <v>1</v>
      </c>
      <c r="Z1522" t="n">
        <v>10</v>
      </c>
    </row>
    <row r="1523">
      <c r="A1523" t="n">
        <v>14</v>
      </c>
      <c r="B1523" t="n">
        <v>115</v>
      </c>
      <c r="C1523" t="inlineStr">
        <is>
          <t xml:space="preserve">CONCLUIDO	</t>
        </is>
      </c>
      <c r="D1523" t="n">
        <v>1.5306</v>
      </c>
      <c r="E1523" t="n">
        <v>65.33</v>
      </c>
      <c r="F1523" t="n">
        <v>56.57</v>
      </c>
      <c r="G1523" t="n">
        <v>24.42</v>
      </c>
      <c r="H1523" t="n">
        <v>0.35</v>
      </c>
      <c r="I1523" t="n">
        <v>139</v>
      </c>
      <c r="J1523" t="n">
        <v>228.8</v>
      </c>
      <c r="K1523" t="n">
        <v>56.94</v>
      </c>
      <c r="L1523" t="n">
        <v>4.5</v>
      </c>
      <c r="M1523" t="n">
        <v>137</v>
      </c>
      <c r="N1523" t="n">
        <v>52.36</v>
      </c>
      <c r="O1523" t="n">
        <v>28452.71</v>
      </c>
      <c r="P1523" t="n">
        <v>864.1</v>
      </c>
      <c r="Q1523" t="n">
        <v>1367.76</v>
      </c>
      <c r="R1523" t="n">
        <v>236.01</v>
      </c>
      <c r="S1523" t="n">
        <v>104.26</v>
      </c>
      <c r="T1523" t="n">
        <v>64367.23</v>
      </c>
      <c r="U1523" t="n">
        <v>0.44</v>
      </c>
      <c r="V1523" t="n">
        <v>0.85</v>
      </c>
      <c r="W1523" t="n">
        <v>20.88</v>
      </c>
      <c r="X1523" t="n">
        <v>3.99</v>
      </c>
      <c r="Y1523" t="n">
        <v>1</v>
      </c>
      <c r="Z1523" t="n">
        <v>10</v>
      </c>
    </row>
    <row r="1524">
      <c r="A1524" t="n">
        <v>15</v>
      </c>
      <c r="B1524" t="n">
        <v>115</v>
      </c>
      <c r="C1524" t="inlineStr">
        <is>
          <t xml:space="preserve">CONCLUIDO	</t>
        </is>
      </c>
      <c r="D1524" t="n">
        <v>1.5446</v>
      </c>
      <c r="E1524" t="n">
        <v>64.73999999999999</v>
      </c>
      <c r="F1524" t="n">
        <v>56.33</v>
      </c>
      <c r="G1524" t="n">
        <v>25.8</v>
      </c>
      <c r="H1524" t="n">
        <v>0.37</v>
      </c>
      <c r="I1524" t="n">
        <v>131</v>
      </c>
      <c r="J1524" t="n">
        <v>229.22</v>
      </c>
      <c r="K1524" t="n">
        <v>56.94</v>
      </c>
      <c r="L1524" t="n">
        <v>4.75</v>
      </c>
      <c r="M1524" t="n">
        <v>129</v>
      </c>
      <c r="N1524" t="n">
        <v>52.53</v>
      </c>
      <c r="O1524" t="n">
        <v>28504.87</v>
      </c>
      <c r="P1524" t="n">
        <v>859.85</v>
      </c>
      <c r="Q1524" t="n">
        <v>1367.66</v>
      </c>
      <c r="R1524" t="n">
        <v>227.85</v>
      </c>
      <c r="S1524" t="n">
        <v>104.26</v>
      </c>
      <c r="T1524" t="n">
        <v>60324.47</v>
      </c>
      <c r="U1524" t="n">
        <v>0.46</v>
      </c>
      <c r="V1524" t="n">
        <v>0.85</v>
      </c>
      <c r="W1524" t="n">
        <v>20.87</v>
      </c>
      <c r="X1524" t="n">
        <v>3.75</v>
      </c>
      <c r="Y1524" t="n">
        <v>1</v>
      </c>
      <c r="Z1524" t="n">
        <v>10</v>
      </c>
    </row>
    <row r="1525">
      <c r="A1525" t="n">
        <v>16</v>
      </c>
      <c r="B1525" t="n">
        <v>115</v>
      </c>
      <c r="C1525" t="inlineStr">
        <is>
          <t xml:space="preserve">CONCLUIDO	</t>
        </is>
      </c>
      <c r="D1525" t="n">
        <v>1.5563</v>
      </c>
      <c r="E1525" t="n">
        <v>64.25</v>
      </c>
      <c r="F1525" t="n">
        <v>56.15</v>
      </c>
      <c r="G1525" t="n">
        <v>27.17</v>
      </c>
      <c r="H1525" t="n">
        <v>0.39</v>
      </c>
      <c r="I1525" t="n">
        <v>124</v>
      </c>
      <c r="J1525" t="n">
        <v>229.65</v>
      </c>
      <c r="K1525" t="n">
        <v>56.94</v>
      </c>
      <c r="L1525" t="n">
        <v>5</v>
      </c>
      <c r="M1525" t="n">
        <v>122</v>
      </c>
      <c r="N1525" t="n">
        <v>52.7</v>
      </c>
      <c r="O1525" t="n">
        <v>28557.1</v>
      </c>
      <c r="P1525" t="n">
        <v>856.4299999999999</v>
      </c>
      <c r="Q1525" t="n">
        <v>1367.61</v>
      </c>
      <c r="R1525" t="n">
        <v>221.92</v>
      </c>
      <c r="S1525" t="n">
        <v>104.26</v>
      </c>
      <c r="T1525" t="n">
        <v>57393.81</v>
      </c>
      <c r="U1525" t="n">
        <v>0.47</v>
      </c>
      <c r="V1525" t="n">
        <v>0.85</v>
      </c>
      <c r="W1525" t="n">
        <v>20.87</v>
      </c>
      <c r="X1525" t="n">
        <v>3.57</v>
      </c>
      <c r="Y1525" t="n">
        <v>1</v>
      </c>
      <c r="Z1525" t="n">
        <v>10</v>
      </c>
    </row>
    <row r="1526">
      <c r="A1526" t="n">
        <v>17</v>
      </c>
      <c r="B1526" t="n">
        <v>115</v>
      </c>
      <c r="C1526" t="inlineStr">
        <is>
          <t xml:space="preserve">CONCLUIDO	</t>
        </is>
      </c>
      <c r="D1526" t="n">
        <v>1.5682</v>
      </c>
      <c r="E1526" t="n">
        <v>63.77</v>
      </c>
      <c r="F1526" t="n">
        <v>55.93</v>
      </c>
      <c r="G1526" t="n">
        <v>28.44</v>
      </c>
      <c r="H1526" t="n">
        <v>0.41</v>
      </c>
      <c r="I1526" t="n">
        <v>118</v>
      </c>
      <c r="J1526" t="n">
        <v>230.07</v>
      </c>
      <c r="K1526" t="n">
        <v>56.94</v>
      </c>
      <c r="L1526" t="n">
        <v>5.25</v>
      </c>
      <c r="M1526" t="n">
        <v>116</v>
      </c>
      <c r="N1526" t="n">
        <v>52.88</v>
      </c>
      <c r="O1526" t="n">
        <v>28609.38</v>
      </c>
      <c r="P1526" t="n">
        <v>852.34</v>
      </c>
      <c r="Q1526" t="n">
        <v>1367.54</v>
      </c>
      <c r="R1526" t="n">
        <v>215.73</v>
      </c>
      <c r="S1526" t="n">
        <v>104.26</v>
      </c>
      <c r="T1526" t="n">
        <v>54328.98</v>
      </c>
      <c r="U1526" t="n">
        <v>0.48</v>
      </c>
      <c r="V1526" t="n">
        <v>0.86</v>
      </c>
      <c r="W1526" t="n">
        <v>20.82</v>
      </c>
      <c r="X1526" t="n">
        <v>3.34</v>
      </c>
      <c r="Y1526" t="n">
        <v>1</v>
      </c>
      <c r="Z1526" t="n">
        <v>10</v>
      </c>
    </row>
    <row r="1527">
      <c r="A1527" t="n">
        <v>18</v>
      </c>
      <c r="B1527" t="n">
        <v>115</v>
      </c>
      <c r="C1527" t="inlineStr">
        <is>
          <t xml:space="preserve">CONCLUIDO	</t>
        </is>
      </c>
      <c r="D1527" t="n">
        <v>1.5785</v>
      </c>
      <c r="E1527" t="n">
        <v>63.35</v>
      </c>
      <c r="F1527" t="n">
        <v>55.77</v>
      </c>
      <c r="G1527" t="n">
        <v>29.88</v>
      </c>
      <c r="H1527" t="n">
        <v>0.42</v>
      </c>
      <c r="I1527" t="n">
        <v>112</v>
      </c>
      <c r="J1527" t="n">
        <v>230.49</v>
      </c>
      <c r="K1527" t="n">
        <v>56.94</v>
      </c>
      <c r="L1527" t="n">
        <v>5.5</v>
      </c>
      <c r="M1527" t="n">
        <v>110</v>
      </c>
      <c r="N1527" t="n">
        <v>53.05</v>
      </c>
      <c r="O1527" t="n">
        <v>28661.73</v>
      </c>
      <c r="P1527" t="n">
        <v>849.4299999999999</v>
      </c>
      <c r="Q1527" t="n">
        <v>1367.65</v>
      </c>
      <c r="R1527" t="n">
        <v>210.19</v>
      </c>
      <c r="S1527" t="n">
        <v>104.26</v>
      </c>
      <c r="T1527" t="n">
        <v>51592.36</v>
      </c>
      <c r="U1527" t="n">
        <v>0.5</v>
      </c>
      <c r="V1527" t="n">
        <v>0.86</v>
      </c>
      <c r="W1527" t="n">
        <v>20.83</v>
      </c>
      <c r="X1527" t="n">
        <v>3.19</v>
      </c>
      <c r="Y1527" t="n">
        <v>1</v>
      </c>
      <c r="Z1527" t="n">
        <v>10</v>
      </c>
    </row>
    <row r="1528">
      <c r="A1528" t="n">
        <v>19</v>
      </c>
      <c r="B1528" t="n">
        <v>115</v>
      </c>
      <c r="C1528" t="inlineStr">
        <is>
          <t xml:space="preserve">CONCLUIDO	</t>
        </is>
      </c>
      <c r="D1528" t="n">
        <v>1.5876</v>
      </c>
      <c r="E1528" t="n">
        <v>62.99</v>
      </c>
      <c r="F1528" t="n">
        <v>55.63</v>
      </c>
      <c r="G1528" t="n">
        <v>31.2</v>
      </c>
      <c r="H1528" t="n">
        <v>0.44</v>
      </c>
      <c r="I1528" t="n">
        <v>107</v>
      </c>
      <c r="J1528" t="n">
        <v>230.92</v>
      </c>
      <c r="K1528" t="n">
        <v>56.94</v>
      </c>
      <c r="L1528" t="n">
        <v>5.75</v>
      </c>
      <c r="M1528" t="n">
        <v>105</v>
      </c>
      <c r="N1528" t="n">
        <v>53.23</v>
      </c>
      <c r="O1528" t="n">
        <v>28714.14</v>
      </c>
      <c r="P1528" t="n">
        <v>846.52</v>
      </c>
      <c r="Q1528" t="n">
        <v>1367.59</v>
      </c>
      <c r="R1528" t="n">
        <v>205.47</v>
      </c>
      <c r="S1528" t="n">
        <v>104.26</v>
      </c>
      <c r="T1528" t="n">
        <v>49256.46</v>
      </c>
      <c r="U1528" t="n">
        <v>0.51</v>
      </c>
      <c r="V1528" t="n">
        <v>0.86</v>
      </c>
      <c r="W1528" t="n">
        <v>20.82</v>
      </c>
      <c r="X1528" t="n">
        <v>3.04</v>
      </c>
      <c r="Y1528" t="n">
        <v>1</v>
      </c>
      <c r="Z1528" t="n">
        <v>10</v>
      </c>
    </row>
    <row r="1529">
      <c r="A1529" t="n">
        <v>20</v>
      </c>
      <c r="B1529" t="n">
        <v>115</v>
      </c>
      <c r="C1529" t="inlineStr">
        <is>
          <t xml:space="preserve">CONCLUIDO	</t>
        </is>
      </c>
      <c r="D1529" t="n">
        <v>1.5973</v>
      </c>
      <c r="E1529" t="n">
        <v>62.61</v>
      </c>
      <c r="F1529" t="n">
        <v>55.47</v>
      </c>
      <c r="G1529" t="n">
        <v>32.63</v>
      </c>
      <c r="H1529" t="n">
        <v>0.46</v>
      </c>
      <c r="I1529" t="n">
        <v>102</v>
      </c>
      <c r="J1529" t="n">
        <v>231.34</v>
      </c>
      <c r="K1529" t="n">
        <v>56.94</v>
      </c>
      <c r="L1529" t="n">
        <v>6</v>
      </c>
      <c r="M1529" t="n">
        <v>100</v>
      </c>
      <c r="N1529" t="n">
        <v>53.4</v>
      </c>
      <c r="O1529" t="n">
        <v>28766.61</v>
      </c>
      <c r="P1529" t="n">
        <v>843.29</v>
      </c>
      <c r="Q1529" t="n">
        <v>1367.53</v>
      </c>
      <c r="R1529" t="n">
        <v>200.77</v>
      </c>
      <c r="S1529" t="n">
        <v>104.26</v>
      </c>
      <c r="T1529" t="n">
        <v>46929.55</v>
      </c>
      <c r="U1529" t="n">
        <v>0.52</v>
      </c>
      <c r="V1529" t="n">
        <v>0.86</v>
      </c>
      <c r="W1529" t="n">
        <v>20.8</v>
      </c>
      <c r="X1529" t="n">
        <v>2.89</v>
      </c>
      <c r="Y1529" t="n">
        <v>1</v>
      </c>
      <c r="Z1529" t="n">
        <v>10</v>
      </c>
    </row>
    <row r="1530">
      <c r="A1530" t="n">
        <v>21</v>
      </c>
      <c r="B1530" t="n">
        <v>115</v>
      </c>
      <c r="C1530" t="inlineStr">
        <is>
          <t xml:space="preserve">CONCLUIDO	</t>
        </is>
      </c>
      <c r="D1530" t="n">
        <v>1.6039</v>
      </c>
      <c r="E1530" t="n">
        <v>62.35</v>
      </c>
      <c r="F1530" t="n">
        <v>55.39</v>
      </c>
      <c r="G1530" t="n">
        <v>33.91</v>
      </c>
      <c r="H1530" t="n">
        <v>0.48</v>
      </c>
      <c r="I1530" t="n">
        <v>98</v>
      </c>
      <c r="J1530" t="n">
        <v>231.77</v>
      </c>
      <c r="K1530" t="n">
        <v>56.94</v>
      </c>
      <c r="L1530" t="n">
        <v>6.25</v>
      </c>
      <c r="M1530" t="n">
        <v>96</v>
      </c>
      <c r="N1530" t="n">
        <v>53.58</v>
      </c>
      <c r="O1530" t="n">
        <v>28819.14</v>
      </c>
      <c r="P1530" t="n">
        <v>841.45</v>
      </c>
      <c r="Q1530" t="n">
        <v>1367.62</v>
      </c>
      <c r="R1530" t="n">
        <v>197.7</v>
      </c>
      <c r="S1530" t="n">
        <v>104.26</v>
      </c>
      <c r="T1530" t="n">
        <v>45417.77</v>
      </c>
      <c r="U1530" t="n">
        <v>0.53</v>
      </c>
      <c r="V1530" t="n">
        <v>0.87</v>
      </c>
      <c r="W1530" t="n">
        <v>20.8</v>
      </c>
      <c r="X1530" t="n">
        <v>2.8</v>
      </c>
      <c r="Y1530" t="n">
        <v>1</v>
      </c>
      <c r="Z1530" t="n">
        <v>10</v>
      </c>
    </row>
    <row r="1531">
      <c r="A1531" t="n">
        <v>22</v>
      </c>
      <c r="B1531" t="n">
        <v>115</v>
      </c>
      <c r="C1531" t="inlineStr">
        <is>
          <t xml:space="preserve">CONCLUIDO	</t>
        </is>
      </c>
      <c r="D1531" t="n">
        <v>1.6112</v>
      </c>
      <c r="E1531" t="n">
        <v>62.07</v>
      </c>
      <c r="F1531" t="n">
        <v>55.28</v>
      </c>
      <c r="G1531" t="n">
        <v>35.28</v>
      </c>
      <c r="H1531" t="n">
        <v>0.5</v>
      </c>
      <c r="I1531" t="n">
        <v>94</v>
      </c>
      <c r="J1531" t="n">
        <v>232.2</v>
      </c>
      <c r="K1531" t="n">
        <v>56.94</v>
      </c>
      <c r="L1531" t="n">
        <v>6.5</v>
      </c>
      <c r="M1531" t="n">
        <v>92</v>
      </c>
      <c r="N1531" t="n">
        <v>53.75</v>
      </c>
      <c r="O1531" t="n">
        <v>28871.74</v>
      </c>
      <c r="P1531" t="n">
        <v>839.27</v>
      </c>
      <c r="Q1531" t="n">
        <v>1367.54</v>
      </c>
      <c r="R1531" t="n">
        <v>193.99</v>
      </c>
      <c r="S1531" t="n">
        <v>104.26</v>
      </c>
      <c r="T1531" t="n">
        <v>43582.89</v>
      </c>
      <c r="U1531" t="n">
        <v>0.54</v>
      </c>
      <c r="V1531" t="n">
        <v>0.87</v>
      </c>
      <c r="W1531" t="n">
        <v>20.8</v>
      </c>
      <c r="X1531" t="n">
        <v>2.7</v>
      </c>
      <c r="Y1531" t="n">
        <v>1</v>
      </c>
      <c r="Z1531" t="n">
        <v>10</v>
      </c>
    </row>
    <row r="1532">
      <c r="A1532" t="n">
        <v>23</v>
      </c>
      <c r="B1532" t="n">
        <v>115</v>
      </c>
      <c r="C1532" t="inlineStr">
        <is>
          <t xml:space="preserve">CONCLUIDO	</t>
        </is>
      </c>
      <c r="D1532" t="n">
        <v>1.6201</v>
      </c>
      <c r="E1532" t="n">
        <v>61.73</v>
      </c>
      <c r="F1532" t="n">
        <v>55.12</v>
      </c>
      <c r="G1532" t="n">
        <v>36.74</v>
      </c>
      <c r="H1532" t="n">
        <v>0.52</v>
      </c>
      <c r="I1532" t="n">
        <v>90</v>
      </c>
      <c r="J1532" t="n">
        <v>232.62</v>
      </c>
      <c r="K1532" t="n">
        <v>56.94</v>
      </c>
      <c r="L1532" t="n">
        <v>6.75</v>
      </c>
      <c r="M1532" t="n">
        <v>88</v>
      </c>
      <c r="N1532" t="n">
        <v>53.93</v>
      </c>
      <c r="O1532" t="n">
        <v>28924.39</v>
      </c>
      <c r="P1532" t="n">
        <v>836.02</v>
      </c>
      <c r="Q1532" t="n">
        <v>1367.44</v>
      </c>
      <c r="R1532" t="n">
        <v>189.02</v>
      </c>
      <c r="S1532" t="n">
        <v>104.26</v>
      </c>
      <c r="T1532" t="n">
        <v>41114.5</v>
      </c>
      <c r="U1532" t="n">
        <v>0.55</v>
      </c>
      <c r="V1532" t="n">
        <v>0.87</v>
      </c>
      <c r="W1532" t="n">
        <v>20.78</v>
      </c>
      <c r="X1532" t="n">
        <v>2.53</v>
      </c>
      <c r="Y1532" t="n">
        <v>1</v>
      </c>
      <c r="Z1532" t="n">
        <v>10</v>
      </c>
    </row>
    <row r="1533">
      <c r="A1533" t="n">
        <v>24</v>
      </c>
      <c r="B1533" t="n">
        <v>115</v>
      </c>
      <c r="C1533" t="inlineStr">
        <is>
          <t xml:space="preserve">CONCLUIDO	</t>
        </is>
      </c>
      <c r="D1533" t="n">
        <v>1.6255</v>
      </c>
      <c r="E1533" t="n">
        <v>61.52</v>
      </c>
      <c r="F1533" t="n">
        <v>55.04</v>
      </c>
      <c r="G1533" t="n">
        <v>37.96</v>
      </c>
      <c r="H1533" t="n">
        <v>0.53</v>
      </c>
      <c r="I1533" t="n">
        <v>87</v>
      </c>
      <c r="J1533" t="n">
        <v>233.05</v>
      </c>
      <c r="K1533" t="n">
        <v>56.94</v>
      </c>
      <c r="L1533" t="n">
        <v>7</v>
      </c>
      <c r="M1533" t="n">
        <v>85</v>
      </c>
      <c r="N1533" t="n">
        <v>54.11</v>
      </c>
      <c r="O1533" t="n">
        <v>28977.11</v>
      </c>
      <c r="P1533" t="n">
        <v>834.23</v>
      </c>
      <c r="Q1533" t="n">
        <v>1367.71</v>
      </c>
      <c r="R1533" t="n">
        <v>186.42</v>
      </c>
      <c r="S1533" t="n">
        <v>104.26</v>
      </c>
      <c r="T1533" t="n">
        <v>39831.74</v>
      </c>
      <c r="U1533" t="n">
        <v>0.5600000000000001</v>
      </c>
      <c r="V1533" t="n">
        <v>0.87</v>
      </c>
      <c r="W1533" t="n">
        <v>20.78</v>
      </c>
      <c r="X1533" t="n">
        <v>2.45</v>
      </c>
      <c r="Y1533" t="n">
        <v>1</v>
      </c>
      <c r="Z1533" t="n">
        <v>10</v>
      </c>
    </row>
    <row r="1534">
      <c r="A1534" t="n">
        <v>25</v>
      </c>
      <c r="B1534" t="n">
        <v>115</v>
      </c>
      <c r="C1534" t="inlineStr">
        <is>
          <t xml:space="preserve">CONCLUIDO	</t>
        </is>
      </c>
      <c r="D1534" t="n">
        <v>1.6307</v>
      </c>
      <c r="E1534" t="n">
        <v>61.32</v>
      </c>
      <c r="F1534" t="n">
        <v>54.97</v>
      </c>
      <c r="G1534" t="n">
        <v>39.27</v>
      </c>
      <c r="H1534" t="n">
        <v>0.55</v>
      </c>
      <c r="I1534" t="n">
        <v>84</v>
      </c>
      <c r="J1534" t="n">
        <v>233.48</v>
      </c>
      <c r="K1534" t="n">
        <v>56.94</v>
      </c>
      <c r="L1534" t="n">
        <v>7.25</v>
      </c>
      <c r="M1534" t="n">
        <v>82</v>
      </c>
      <c r="N1534" t="n">
        <v>54.29</v>
      </c>
      <c r="O1534" t="n">
        <v>29029.89</v>
      </c>
      <c r="P1534" t="n">
        <v>832.72</v>
      </c>
      <c r="Q1534" t="n">
        <v>1367.39</v>
      </c>
      <c r="R1534" t="n">
        <v>184.31</v>
      </c>
      <c r="S1534" t="n">
        <v>104.26</v>
      </c>
      <c r="T1534" t="n">
        <v>38792.25</v>
      </c>
      <c r="U1534" t="n">
        <v>0.57</v>
      </c>
      <c r="V1534" t="n">
        <v>0.87</v>
      </c>
      <c r="W1534" t="n">
        <v>20.78</v>
      </c>
      <c r="X1534" t="n">
        <v>2.39</v>
      </c>
      <c r="Y1534" t="n">
        <v>1</v>
      </c>
      <c r="Z1534" t="n">
        <v>10</v>
      </c>
    </row>
    <row r="1535">
      <c r="A1535" t="n">
        <v>26</v>
      </c>
      <c r="B1535" t="n">
        <v>115</v>
      </c>
      <c r="C1535" t="inlineStr">
        <is>
          <t xml:space="preserve">CONCLUIDO	</t>
        </is>
      </c>
      <c r="D1535" t="n">
        <v>1.6371</v>
      </c>
      <c r="E1535" t="n">
        <v>61.08</v>
      </c>
      <c r="F1535" t="n">
        <v>54.87</v>
      </c>
      <c r="G1535" t="n">
        <v>40.64</v>
      </c>
      <c r="H1535" t="n">
        <v>0.57</v>
      </c>
      <c r="I1535" t="n">
        <v>81</v>
      </c>
      <c r="J1535" t="n">
        <v>233.91</v>
      </c>
      <c r="K1535" t="n">
        <v>56.94</v>
      </c>
      <c r="L1535" t="n">
        <v>7.5</v>
      </c>
      <c r="M1535" t="n">
        <v>79</v>
      </c>
      <c r="N1535" t="n">
        <v>54.46</v>
      </c>
      <c r="O1535" t="n">
        <v>29082.74</v>
      </c>
      <c r="P1535" t="n">
        <v>830.26</v>
      </c>
      <c r="Q1535" t="n">
        <v>1367.55</v>
      </c>
      <c r="R1535" t="n">
        <v>180.65</v>
      </c>
      <c r="S1535" t="n">
        <v>104.26</v>
      </c>
      <c r="T1535" t="n">
        <v>36975.25</v>
      </c>
      <c r="U1535" t="n">
        <v>0.58</v>
      </c>
      <c r="V1535" t="n">
        <v>0.87</v>
      </c>
      <c r="W1535" t="n">
        <v>20.78</v>
      </c>
      <c r="X1535" t="n">
        <v>2.29</v>
      </c>
      <c r="Y1535" t="n">
        <v>1</v>
      </c>
      <c r="Z1535" t="n">
        <v>10</v>
      </c>
    </row>
    <row r="1536">
      <c r="A1536" t="n">
        <v>27</v>
      </c>
      <c r="B1536" t="n">
        <v>115</v>
      </c>
      <c r="C1536" t="inlineStr">
        <is>
          <t xml:space="preserve">CONCLUIDO	</t>
        </is>
      </c>
      <c r="D1536" t="n">
        <v>1.6427</v>
      </c>
      <c r="E1536" t="n">
        <v>60.88</v>
      </c>
      <c r="F1536" t="n">
        <v>54.79</v>
      </c>
      <c r="G1536" t="n">
        <v>42.15</v>
      </c>
      <c r="H1536" t="n">
        <v>0.59</v>
      </c>
      <c r="I1536" t="n">
        <v>78</v>
      </c>
      <c r="J1536" t="n">
        <v>234.34</v>
      </c>
      <c r="K1536" t="n">
        <v>56.94</v>
      </c>
      <c r="L1536" t="n">
        <v>7.75</v>
      </c>
      <c r="M1536" t="n">
        <v>76</v>
      </c>
      <c r="N1536" t="n">
        <v>54.64</v>
      </c>
      <c r="O1536" t="n">
        <v>29135.65</v>
      </c>
      <c r="P1536" t="n">
        <v>828.73</v>
      </c>
      <c r="Q1536" t="n">
        <v>1367.31</v>
      </c>
      <c r="R1536" t="n">
        <v>177.98</v>
      </c>
      <c r="S1536" t="n">
        <v>104.26</v>
      </c>
      <c r="T1536" t="n">
        <v>35654.89</v>
      </c>
      <c r="U1536" t="n">
        <v>0.59</v>
      </c>
      <c r="V1536" t="n">
        <v>0.87</v>
      </c>
      <c r="W1536" t="n">
        <v>20.78</v>
      </c>
      <c r="X1536" t="n">
        <v>2.21</v>
      </c>
      <c r="Y1536" t="n">
        <v>1</v>
      </c>
      <c r="Z1536" t="n">
        <v>10</v>
      </c>
    </row>
    <row r="1537">
      <c r="A1537" t="n">
        <v>28</v>
      </c>
      <c r="B1537" t="n">
        <v>115</v>
      </c>
      <c r="C1537" t="inlineStr">
        <is>
          <t xml:space="preserve">CONCLUIDO	</t>
        </is>
      </c>
      <c r="D1537" t="n">
        <v>1.6486</v>
      </c>
      <c r="E1537" t="n">
        <v>60.66</v>
      </c>
      <c r="F1537" t="n">
        <v>54.71</v>
      </c>
      <c r="G1537" t="n">
        <v>43.76</v>
      </c>
      <c r="H1537" t="n">
        <v>0.61</v>
      </c>
      <c r="I1537" t="n">
        <v>75</v>
      </c>
      <c r="J1537" t="n">
        <v>234.77</v>
      </c>
      <c r="K1537" t="n">
        <v>56.94</v>
      </c>
      <c r="L1537" t="n">
        <v>8</v>
      </c>
      <c r="M1537" t="n">
        <v>73</v>
      </c>
      <c r="N1537" t="n">
        <v>54.82</v>
      </c>
      <c r="O1537" t="n">
        <v>29188.62</v>
      </c>
      <c r="P1537" t="n">
        <v>826.3</v>
      </c>
      <c r="Q1537" t="n">
        <v>1367.62</v>
      </c>
      <c r="R1537" t="n">
        <v>175.3</v>
      </c>
      <c r="S1537" t="n">
        <v>104.26</v>
      </c>
      <c r="T1537" t="n">
        <v>34329.17</v>
      </c>
      <c r="U1537" t="n">
        <v>0.59</v>
      </c>
      <c r="V1537" t="n">
        <v>0.88</v>
      </c>
      <c r="W1537" t="n">
        <v>20.77</v>
      </c>
      <c r="X1537" t="n">
        <v>2.12</v>
      </c>
      <c r="Y1537" t="n">
        <v>1</v>
      </c>
      <c r="Z1537" t="n">
        <v>10</v>
      </c>
    </row>
    <row r="1538">
      <c r="A1538" t="n">
        <v>29</v>
      </c>
      <c r="B1538" t="n">
        <v>115</v>
      </c>
      <c r="C1538" t="inlineStr">
        <is>
          <t xml:space="preserve">CONCLUIDO	</t>
        </is>
      </c>
      <c r="D1538" t="n">
        <v>1.6526</v>
      </c>
      <c r="E1538" t="n">
        <v>60.51</v>
      </c>
      <c r="F1538" t="n">
        <v>54.64</v>
      </c>
      <c r="G1538" t="n">
        <v>44.91</v>
      </c>
      <c r="H1538" t="n">
        <v>0.62</v>
      </c>
      <c r="I1538" t="n">
        <v>73</v>
      </c>
      <c r="J1538" t="n">
        <v>235.2</v>
      </c>
      <c r="K1538" t="n">
        <v>56.94</v>
      </c>
      <c r="L1538" t="n">
        <v>8.25</v>
      </c>
      <c r="M1538" t="n">
        <v>71</v>
      </c>
      <c r="N1538" t="n">
        <v>55</v>
      </c>
      <c r="O1538" t="n">
        <v>29241.66</v>
      </c>
      <c r="P1538" t="n">
        <v>825.1799999999999</v>
      </c>
      <c r="Q1538" t="n">
        <v>1367.45</v>
      </c>
      <c r="R1538" t="n">
        <v>173.39</v>
      </c>
      <c r="S1538" t="n">
        <v>104.26</v>
      </c>
      <c r="T1538" t="n">
        <v>33387.93</v>
      </c>
      <c r="U1538" t="n">
        <v>0.6</v>
      </c>
      <c r="V1538" t="n">
        <v>0.88</v>
      </c>
      <c r="W1538" t="n">
        <v>20.77</v>
      </c>
      <c r="X1538" t="n">
        <v>2.06</v>
      </c>
      <c r="Y1538" t="n">
        <v>1</v>
      </c>
      <c r="Z1538" t="n">
        <v>10</v>
      </c>
    </row>
    <row r="1539">
      <c r="A1539" t="n">
        <v>30</v>
      </c>
      <c r="B1539" t="n">
        <v>115</v>
      </c>
      <c r="C1539" t="inlineStr">
        <is>
          <t xml:space="preserve">CONCLUIDO	</t>
        </is>
      </c>
      <c r="D1539" t="n">
        <v>1.657</v>
      </c>
      <c r="E1539" t="n">
        <v>60.35</v>
      </c>
      <c r="F1539" t="n">
        <v>54.57</v>
      </c>
      <c r="G1539" t="n">
        <v>46.12</v>
      </c>
      <c r="H1539" t="n">
        <v>0.64</v>
      </c>
      <c r="I1539" t="n">
        <v>71</v>
      </c>
      <c r="J1539" t="n">
        <v>235.63</v>
      </c>
      <c r="K1539" t="n">
        <v>56.94</v>
      </c>
      <c r="L1539" t="n">
        <v>8.5</v>
      </c>
      <c r="M1539" t="n">
        <v>69</v>
      </c>
      <c r="N1539" t="n">
        <v>55.18</v>
      </c>
      <c r="O1539" t="n">
        <v>29294.76</v>
      </c>
      <c r="P1539" t="n">
        <v>823.3099999999999</v>
      </c>
      <c r="Q1539" t="n">
        <v>1367.4</v>
      </c>
      <c r="R1539" t="n">
        <v>171.48</v>
      </c>
      <c r="S1539" t="n">
        <v>104.26</v>
      </c>
      <c r="T1539" t="n">
        <v>32440.42</v>
      </c>
      <c r="U1539" t="n">
        <v>0.61</v>
      </c>
      <c r="V1539" t="n">
        <v>0.88</v>
      </c>
      <c r="W1539" t="n">
        <v>20.75</v>
      </c>
      <c r="X1539" t="n">
        <v>1.99</v>
      </c>
      <c r="Y1539" t="n">
        <v>1</v>
      </c>
      <c r="Z1539" t="n">
        <v>10</v>
      </c>
    </row>
    <row r="1540">
      <c r="A1540" t="n">
        <v>31</v>
      </c>
      <c r="B1540" t="n">
        <v>115</v>
      </c>
      <c r="C1540" t="inlineStr">
        <is>
          <t xml:space="preserve">CONCLUIDO	</t>
        </is>
      </c>
      <c r="D1540" t="n">
        <v>1.6599</v>
      </c>
      <c r="E1540" t="n">
        <v>60.24</v>
      </c>
      <c r="F1540" t="n">
        <v>54.55</v>
      </c>
      <c r="G1540" t="n">
        <v>47.44</v>
      </c>
      <c r="H1540" t="n">
        <v>0.66</v>
      </c>
      <c r="I1540" t="n">
        <v>69</v>
      </c>
      <c r="J1540" t="n">
        <v>236.06</v>
      </c>
      <c r="K1540" t="n">
        <v>56.94</v>
      </c>
      <c r="L1540" t="n">
        <v>8.75</v>
      </c>
      <c r="M1540" t="n">
        <v>67</v>
      </c>
      <c r="N1540" t="n">
        <v>55.36</v>
      </c>
      <c r="O1540" t="n">
        <v>29347.92</v>
      </c>
      <c r="P1540" t="n">
        <v>822.35</v>
      </c>
      <c r="Q1540" t="n">
        <v>1367.37</v>
      </c>
      <c r="R1540" t="n">
        <v>170.66</v>
      </c>
      <c r="S1540" t="n">
        <v>104.26</v>
      </c>
      <c r="T1540" t="n">
        <v>32042.73</v>
      </c>
      <c r="U1540" t="n">
        <v>0.61</v>
      </c>
      <c r="V1540" t="n">
        <v>0.88</v>
      </c>
      <c r="W1540" t="n">
        <v>20.76</v>
      </c>
      <c r="X1540" t="n">
        <v>1.97</v>
      </c>
      <c r="Y1540" t="n">
        <v>1</v>
      </c>
      <c r="Z1540" t="n">
        <v>10</v>
      </c>
    </row>
    <row r="1541">
      <c r="A1541" t="n">
        <v>32</v>
      </c>
      <c r="B1541" t="n">
        <v>115</v>
      </c>
      <c r="C1541" t="inlineStr">
        <is>
          <t xml:space="preserve">CONCLUIDO	</t>
        </is>
      </c>
      <c r="D1541" t="n">
        <v>1.6642</v>
      </c>
      <c r="E1541" t="n">
        <v>60.09</v>
      </c>
      <c r="F1541" t="n">
        <v>54.49</v>
      </c>
      <c r="G1541" t="n">
        <v>48.79</v>
      </c>
      <c r="H1541" t="n">
        <v>0.68</v>
      </c>
      <c r="I1541" t="n">
        <v>67</v>
      </c>
      <c r="J1541" t="n">
        <v>236.49</v>
      </c>
      <c r="K1541" t="n">
        <v>56.94</v>
      </c>
      <c r="L1541" t="n">
        <v>9</v>
      </c>
      <c r="M1541" t="n">
        <v>65</v>
      </c>
      <c r="N1541" t="n">
        <v>55.55</v>
      </c>
      <c r="O1541" t="n">
        <v>29401.15</v>
      </c>
      <c r="P1541" t="n">
        <v>820.46</v>
      </c>
      <c r="Q1541" t="n">
        <v>1367.5</v>
      </c>
      <c r="R1541" t="n">
        <v>168.57</v>
      </c>
      <c r="S1541" t="n">
        <v>104.26</v>
      </c>
      <c r="T1541" t="n">
        <v>31005.66</v>
      </c>
      <c r="U1541" t="n">
        <v>0.62</v>
      </c>
      <c r="V1541" t="n">
        <v>0.88</v>
      </c>
      <c r="W1541" t="n">
        <v>20.75</v>
      </c>
      <c r="X1541" t="n">
        <v>1.9</v>
      </c>
      <c r="Y1541" t="n">
        <v>1</v>
      </c>
      <c r="Z1541" t="n">
        <v>10</v>
      </c>
    </row>
    <row r="1542">
      <c r="A1542" t="n">
        <v>33</v>
      </c>
      <c r="B1542" t="n">
        <v>115</v>
      </c>
      <c r="C1542" t="inlineStr">
        <is>
          <t xml:space="preserve">CONCLUIDO	</t>
        </is>
      </c>
      <c r="D1542" t="n">
        <v>1.6687</v>
      </c>
      <c r="E1542" t="n">
        <v>59.93</v>
      </c>
      <c r="F1542" t="n">
        <v>54.41</v>
      </c>
      <c r="G1542" t="n">
        <v>50.23</v>
      </c>
      <c r="H1542" t="n">
        <v>0.6899999999999999</v>
      </c>
      <c r="I1542" t="n">
        <v>65</v>
      </c>
      <c r="J1542" t="n">
        <v>236.92</v>
      </c>
      <c r="K1542" t="n">
        <v>56.94</v>
      </c>
      <c r="L1542" t="n">
        <v>9.25</v>
      </c>
      <c r="M1542" t="n">
        <v>63</v>
      </c>
      <c r="N1542" t="n">
        <v>55.73</v>
      </c>
      <c r="O1542" t="n">
        <v>29454.44</v>
      </c>
      <c r="P1542" t="n">
        <v>818.86</v>
      </c>
      <c r="Q1542" t="n">
        <v>1367.44</v>
      </c>
      <c r="R1542" t="n">
        <v>165.98</v>
      </c>
      <c r="S1542" t="n">
        <v>104.26</v>
      </c>
      <c r="T1542" t="n">
        <v>29720.12</v>
      </c>
      <c r="U1542" t="n">
        <v>0.63</v>
      </c>
      <c r="V1542" t="n">
        <v>0.88</v>
      </c>
      <c r="W1542" t="n">
        <v>20.75</v>
      </c>
      <c r="X1542" t="n">
        <v>1.83</v>
      </c>
      <c r="Y1542" t="n">
        <v>1</v>
      </c>
      <c r="Z1542" t="n">
        <v>10</v>
      </c>
    </row>
    <row r="1543">
      <c r="A1543" t="n">
        <v>34</v>
      </c>
      <c r="B1543" t="n">
        <v>115</v>
      </c>
      <c r="C1543" t="inlineStr">
        <is>
          <t xml:space="preserve">CONCLUIDO	</t>
        </is>
      </c>
      <c r="D1543" t="n">
        <v>1.6722</v>
      </c>
      <c r="E1543" t="n">
        <v>59.8</v>
      </c>
      <c r="F1543" t="n">
        <v>54.38</v>
      </c>
      <c r="G1543" t="n">
        <v>51.79</v>
      </c>
      <c r="H1543" t="n">
        <v>0.71</v>
      </c>
      <c r="I1543" t="n">
        <v>63</v>
      </c>
      <c r="J1543" t="n">
        <v>237.35</v>
      </c>
      <c r="K1543" t="n">
        <v>56.94</v>
      </c>
      <c r="L1543" t="n">
        <v>9.5</v>
      </c>
      <c r="M1543" t="n">
        <v>61</v>
      </c>
      <c r="N1543" t="n">
        <v>55.91</v>
      </c>
      <c r="O1543" t="n">
        <v>29507.8</v>
      </c>
      <c r="P1543" t="n">
        <v>817.74</v>
      </c>
      <c r="Q1543" t="n">
        <v>1367.47</v>
      </c>
      <c r="R1543" t="n">
        <v>165.21</v>
      </c>
      <c r="S1543" t="n">
        <v>104.26</v>
      </c>
      <c r="T1543" t="n">
        <v>29346.26</v>
      </c>
      <c r="U1543" t="n">
        <v>0.63</v>
      </c>
      <c r="V1543" t="n">
        <v>0.88</v>
      </c>
      <c r="W1543" t="n">
        <v>20.74</v>
      </c>
      <c r="X1543" t="n">
        <v>1.8</v>
      </c>
      <c r="Y1543" t="n">
        <v>1</v>
      </c>
      <c r="Z1543" t="n">
        <v>10</v>
      </c>
    </row>
    <row r="1544">
      <c r="A1544" t="n">
        <v>35</v>
      </c>
      <c r="B1544" t="n">
        <v>115</v>
      </c>
      <c r="C1544" t="inlineStr">
        <is>
          <t xml:space="preserve">CONCLUIDO	</t>
        </is>
      </c>
      <c r="D1544" t="n">
        <v>1.6769</v>
      </c>
      <c r="E1544" t="n">
        <v>59.63</v>
      </c>
      <c r="F1544" t="n">
        <v>54.3</v>
      </c>
      <c r="G1544" t="n">
        <v>53.4</v>
      </c>
      <c r="H1544" t="n">
        <v>0.73</v>
      </c>
      <c r="I1544" t="n">
        <v>61</v>
      </c>
      <c r="J1544" t="n">
        <v>237.79</v>
      </c>
      <c r="K1544" t="n">
        <v>56.94</v>
      </c>
      <c r="L1544" t="n">
        <v>9.75</v>
      </c>
      <c r="M1544" t="n">
        <v>59</v>
      </c>
      <c r="N1544" t="n">
        <v>56.09</v>
      </c>
      <c r="O1544" t="n">
        <v>29561.22</v>
      </c>
      <c r="P1544" t="n">
        <v>816.02</v>
      </c>
      <c r="Q1544" t="n">
        <v>1367.55</v>
      </c>
      <c r="R1544" t="n">
        <v>162.18</v>
      </c>
      <c r="S1544" t="n">
        <v>104.26</v>
      </c>
      <c r="T1544" t="n">
        <v>27839.44</v>
      </c>
      <c r="U1544" t="n">
        <v>0.64</v>
      </c>
      <c r="V1544" t="n">
        <v>0.88</v>
      </c>
      <c r="W1544" t="n">
        <v>20.75</v>
      </c>
      <c r="X1544" t="n">
        <v>1.71</v>
      </c>
      <c r="Y1544" t="n">
        <v>1</v>
      </c>
      <c r="Z1544" t="n">
        <v>10</v>
      </c>
    </row>
    <row r="1545">
      <c r="A1545" t="n">
        <v>36</v>
      </c>
      <c r="B1545" t="n">
        <v>115</v>
      </c>
      <c r="C1545" t="inlineStr">
        <is>
          <t xml:space="preserve">CONCLUIDO	</t>
        </is>
      </c>
      <c r="D1545" t="n">
        <v>1.6787</v>
      </c>
      <c r="E1545" t="n">
        <v>59.57</v>
      </c>
      <c r="F1545" t="n">
        <v>54.28</v>
      </c>
      <c r="G1545" t="n">
        <v>54.28</v>
      </c>
      <c r="H1545" t="n">
        <v>0.75</v>
      </c>
      <c r="I1545" t="n">
        <v>60</v>
      </c>
      <c r="J1545" t="n">
        <v>238.22</v>
      </c>
      <c r="K1545" t="n">
        <v>56.94</v>
      </c>
      <c r="L1545" t="n">
        <v>10</v>
      </c>
      <c r="M1545" t="n">
        <v>58</v>
      </c>
      <c r="N1545" t="n">
        <v>56.28</v>
      </c>
      <c r="O1545" t="n">
        <v>29614.71</v>
      </c>
      <c r="P1545" t="n">
        <v>814.6799999999999</v>
      </c>
      <c r="Q1545" t="n">
        <v>1367.54</v>
      </c>
      <c r="R1545" t="n">
        <v>161.48</v>
      </c>
      <c r="S1545" t="n">
        <v>104.26</v>
      </c>
      <c r="T1545" t="n">
        <v>27495.31</v>
      </c>
      <c r="U1545" t="n">
        <v>0.65</v>
      </c>
      <c r="V1545" t="n">
        <v>0.88</v>
      </c>
      <c r="W1545" t="n">
        <v>20.75</v>
      </c>
      <c r="X1545" t="n">
        <v>1.7</v>
      </c>
      <c r="Y1545" t="n">
        <v>1</v>
      </c>
      <c r="Z1545" t="n">
        <v>10</v>
      </c>
    </row>
    <row r="1546">
      <c r="A1546" t="n">
        <v>37</v>
      </c>
      <c r="B1546" t="n">
        <v>115</v>
      </c>
      <c r="C1546" t="inlineStr">
        <is>
          <t xml:space="preserve">CONCLUIDO	</t>
        </is>
      </c>
      <c r="D1546" t="n">
        <v>1.6834</v>
      </c>
      <c r="E1546" t="n">
        <v>59.4</v>
      </c>
      <c r="F1546" t="n">
        <v>54.2</v>
      </c>
      <c r="G1546" t="n">
        <v>56.07</v>
      </c>
      <c r="H1546" t="n">
        <v>0.76</v>
      </c>
      <c r="I1546" t="n">
        <v>58</v>
      </c>
      <c r="J1546" t="n">
        <v>238.66</v>
      </c>
      <c r="K1546" t="n">
        <v>56.94</v>
      </c>
      <c r="L1546" t="n">
        <v>10.25</v>
      </c>
      <c r="M1546" t="n">
        <v>56</v>
      </c>
      <c r="N1546" t="n">
        <v>56.46</v>
      </c>
      <c r="O1546" t="n">
        <v>29668.27</v>
      </c>
      <c r="P1546" t="n">
        <v>813.25</v>
      </c>
      <c r="Q1546" t="n">
        <v>1367.34</v>
      </c>
      <c r="R1546" t="n">
        <v>159.34</v>
      </c>
      <c r="S1546" t="n">
        <v>104.26</v>
      </c>
      <c r="T1546" t="n">
        <v>26435.24</v>
      </c>
      <c r="U1546" t="n">
        <v>0.65</v>
      </c>
      <c r="V1546" t="n">
        <v>0.88</v>
      </c>
      <c r="W1546" t="n">
        <v>20.73</v>
      </c>
      <c r="X1546" t="n">
        <v>1.62</v>
      </c>
      <c r="Y1546" t="n">
        <v>1</v>
      </c>
      <c r="Z1546" t="n">
        <v>10</v>
      </c>
    </row>
    <row r="1547">
      <c r="A1547" t="n">
        <v>38</v>
      </c>
      <c r="B1547" t="n">
        <v>115</v>
      </c>
      <c r="C1547" t="inlineStr">
        <is>
          <t xml:space="preserve">CONCLUIDO	</t>
        </is>
      </c>
      <c r="D1547" t="n">
        <v>1.6843</v>
      </c>
      <c r="E1547" t="n">
        <v>59.37</v>
      </c>
      <c r="F1547" t="n">
        <v>54.21</v>
      </c>
      <c r="G1547" t="n">
        <v>57.06</v>
      </c>
      <c r="H1547" t="n">
        <v>0.78</v>
      </c>
      <c r="I1547" t="n">
        <v>57</v>
      </c>
      <c r="J1547" t="n">
        <v>239.09</v>
      </c>
      <c r="K1547" t="n">
        <v>56.94</v>
      </c>
      <c r="L1547" t="n">
        <v>10.5</v>
      </c>
      <c r="M1547" t="n">
        <v>55</v>
      </c>
      <c r="N1547" t="n">
        <v>56.65</v>
      </c>
      <c r="O1547" t="n">
        <v>29721.89</v>
      </c>
      <c r="P1547" t="n">
        <v>812.34</v>
      </c>
      <c r="Q1547" t="n">
        <v>1367.4</v>
      </c>
      <c r="R1547" t="n">
        <v>159.34</v>
      </c>
      <c r="S1547" t="n">
        <v>104.26</v>
      </c>
      <c r="T1547" t="n">
        <v>26438.88</v>
      </c>
      <c r="U1547" t="n">
        <v>0.65</v>
      </c>
      <c r="V1547" t="n">
        <v>0.88</v>
      </c>
      <c r="W1547" t="n">
        <v>20.74</v>
      </c>
      <c r="X1547" t="n">
        <v>1.63</v>
      </c>
      <c r="Y1547" t="n">
        <v>1</v>
      </c>
      <c r="Z1547" t="n">
        <v>10</v>
      </c>
    </row>
    <row r="1548">
      <c r="A1548" t="n">
        <v>39</v>
      </c>
      <c r="B1548" t="n">
        <v>115</v>
      </c>
      <c r="C1548" t="inlineStr">
        <is>
          <t xml:space="preserve">CONCLUIDO	</t>
        </is>
      </c>
      <c r="D1548" t="n">
        <v>1.6889</v>
      </c>
      <c r="E1548" t="n">
        <v>59.21</v>
      </c>
      <c r="F1548" t="n">
        <v>54.14</v>
      </c>
      <c r="G1548" t="n">
        <v>59.06</v>
      </c>
      <c r="H1548" t="n">
        <v>0.8</v>
      </c>
      <c r="I1548" t="n">
        <v>55</v>
      </c>
      <c r="J1548" t="n">
        <v>239.53</v>
      </c>
      <c r="K1548" t="n">
        <v>56.94</v>
      </c>
      <c r="L1548" t="n">
        <v>10.75</v>
      </c>
      <c r="M1548" t="n">
        <v>53</v>
      </c>
      <c r="N1548" t="n">
        <v>56.83</v>
      </c>
      <c r="O1548" t="n">
        <v>29775.57</v>
      </c>
      <c r="P1548" t="n">
        <v>810.78</v>
      </c>
      <c r="Q1548" t="n">
        <v>1367.45</v>
      </c>
      <c r="R1548" t="n">
        <v>157.06</v>
      </c>
      <c r="S1548" t="n">
        <v>104.26</v>
      </c>
      <c r="T1548" t="n">
        <v>25309.66</v>
      </c>
      <c r="U1548" t="n">
        <v>0.66</v>
      </c>
      <c r="V1548" t="n">
        <v>0.89</v>
      </c>
      <c r="W1548" t="n">
        <v>20.74</v>
      </c>
      <c r="X1548" t="n">
        <v>1.56</v>
      </c>
      <c r="Y1548" t="n">
        <v>1</v>
      </c>
      <c r="Z1548" t="n">
        <v>10</v>
      </c>
    </row>
    <row r="1549">
      <c r="A1549" t="n">
        <v>40</v>
      </c>
      <c r="B1549" t="n">
        <v>115</v>
      </c>
      <c r="C1549" t="inlineStr">
        <is>
          <t xml:space="preserve">CONCLUIDO	</t>
        </is>
      </c>
      <c r="D1549" t="n">
        <v>1.6913</v>
      </c>
      <c r="E1549" t="n">
        <v>59.13</v>
      </c>
      <c r="F1549" t="n">
        <v>54.09</v>
      </c>
      <c r="G1549" t="n">
        <v>60.11</v>
      </c>
      <c r="H1549" t="n">
        <v>0.82</v>
      </c>
      <c r="I1549" t="n">
        <v>54</v>
      </c>
      <c r="J1549" t="n">
        <v>239.96</v>
      </c>
      <c r="K1549" t="n">
        <v>56.94</v>
      </c>
      <c r="L1549" t="n">
        <v>11</v>
      </c>
      <c r="M1549" t="n">
        <v>52</v>
      </c>
      <c r="N1549" t="n">
        <v>57.02</v>
      </c>
      <c r="O1549" t="n">
        <v>29829.32</v>
      </c>
      <c r="P1549" t="n">
        <v>809.83</v>
      </c>
      <c r="Q1549" t="n">
        <v>1367.36</v>
      </c>
      <c r="R1549" t="n">
        <v>155.69</v>
      </c>
      <c r="S1549" t="n">
        <v>104.26</v>
      </c>
      <c r="T1549" t="n">
        <v>24629.28</v>
      </c>
      <c r="U1549" t="n">
        <v>0.67</v>
      </c>
      <c r="V1549" t="n">
        <v>0.89</v>
      </c>
      <c r="W1549" t="n">
        <v>20.73</v>
      </c>
      <c r="X1549" t="n">
        <v>1.52</v>
      </c>
      <c r="Y1549" t="n">
        <v>1</v>
      </c>
      <c r="Z1549" t="n">
        <v>10</v>
      </c>
    </row>
    <row r="1550">
      <c r="A1550" t="n">
        <v>41</v>
      </c>
      <c r="B1550" t="n">
        <v>115</v>
      </c>
      <c r="C1550" t="inlineStr">
        <is>
          <t xml:space="preserve">CONCLUIDO	</t>
        </is>
      </c>
      <c r="D1550" t="n">
        <v>1.6935</v>
      </c>
      <c r="E1550" t="n">
        <v>59.05</v>
      </c>
      <c r="F1550" t="n">
        <v>54.06</v>
      </c>
      <c r="G1550" t="n">
        <v>61.2</v>
      </c>
      <c r="H1550" t="n">
        <v>0.83</v>
      </c>
      <c r="I1550" t="n">
        <v>53</v>
      </c>
      <c r="J1550" t="n">
        <v>240.4</v>
      </c>
      <c r="K1550" t="n">
        <v>56.94</v>
      </c>
      <c r="L1550" t="n">
        <v>11.25</v>
      </c>
      <c r="M1550" t="n">
        <v>51</v>
      </c>
      <c r="N1550" t="n">
        <v>57.21</v>
      </c>
      <c r="O1550" t="n">
        <v>29883.27</v>
      </c>
      <c r="P1550" t="n">
        <v>808.42</v>
      </c>
      <c r="Q1550" t="n">
        <v>1367.43</v>
      </c>
      <c r="R1550" t="n">
        <v>154.87</v>
      </c>
      <c r="S1550" t="n">
        <v>104.26</v>
      </c>
      <c r="T1550" t="n">
        <v>24227.78</v>
      </c>
      <c r="U1550" t="n">
        <v>0.67</v>
      </c>
      <c r="V1550" t="n">
        <v>0.89</v>
      </c>
      <c r="W1550" t="n">
        <v>20.73</v>
      </c>
      <c r="X1550" t="n">
        <v>1.48</v>
      </c>
      <c r="Y1550" t="n">
        <v>1</v>
      </c>
      <c r="Z1550" t="n">
        <v>10</v>
      </c>
    </row>
    <row r="1551">
      <c r="A1551" t="n">
        <v>42</v>
      </c>
      <c r="B1551" t="n">
        <v>115</v>
      </c>
      <c r="C1551" t="inlineStr">
        <is>
          <t xml:space="preserve">CONCLUIDO	</t>
        </is>
      </c>
      <c r="D1551" t="n">
        <v>1.6958</v>
      </c>
      <c r="E1551" t="n">
        <v>58.97</v>
      </c>
      <c r="F1551" t="n">
        <v>54.03</v>
      </c>
      <c r="G1551" t="n">
        <v>62.34</v>
      </c>
      <c r="H1551" t="n">
        <v>0.85</v>
      </c>
      <c r="I1551" t="n">
        <v>52</v>
      </c>
      <c r="J1551" t="n">
        <v>240.84</v>
      </c>
      <c r="K1551" t="n">
        <v>56.94</v>
      </c>
      <c r="L1551" t="n">
        <v>11.5</v>
      </c>
      <c r="M1551" t="n">
        <v>50</v>
      </c>
      <c r="N1551" t="n">
        <v>57.39</v>
      </c>
      <c r="O1551" t="n">
        <v>29937.16</v>
      </c>
      <c r="P1551" t="n">
        <v>807.14</v>
      </c>
      <c r="Q1551" t="n">
        <v>1367.4</v>
      </c>
      <c r="R1551" t="n">
        <v>153.91</v>
      </c>
      <c r="S1551" t="n">
        <v>104.26</v>
      </c>
      <c r="T1551" t="n">
        <v>23752.37</v>
      </c>
      <c r="U1551" t="n">
        <v>0.68</v>
      </c>
      <c r="V1551" t="n">
        <v>0.89</v>
      </c>
      <c r="W1551" t="n">
        <v>20.72</v>
      </c>
      <c r="X1551" t="n">
        <v>1.45</v>
      </c>
      <c r="Y1551" t="n">
        <v>1</v>
      </c>
      <c r="Z1551" t="n">
        <v>10</v>
      </c>
    </row>
    <row r="1552">
      <c r="A1552" t="n">
        <v>43</v>
      </c>
      <c r="B1552" t="n">
        <v>115</v>
      </c>
      <c r="C1552" t="inlineStr">
        <is>
          <t xml:space="preserve">CONCLUIDO	</t>
        </is>
      </c>
      <c r="D1552" t="n">
        <v>1.6976</v>
      </c>
      <c r="E1552" t="n">
        <v>58.91</v>
      </c>
      <c r="F1552" t="n">
        <v>54.01</v>
      </c>
      <c r="G1552" t="n">
        <v>63.54</v>
      </c>
      <c r="H1552" t="n">
        <v>0.87</v>
      </c>
      <c r="I1552" t="n">
        <v>51</v>
      </c>
      <c r="J1552" t="n">
        <v>241.27</v>
      </c>
      <c r="K1552" t="n">
        <v>56.94</v>
      </c>
      <c r="L1552" t="n">
        <v>11.75</v>
      </c>
      <c r="M1552" t="n">
        <v>49</v>
      </c>
      <c r="N1552" t="n">
        <v>57.58</v>
      </c>
      <c r="O1552" t="n">
        <v>29991.11</v>
      </c>
      <c r="P1552" t="n">
        <v>806.29</v>
      </c>
      <c r="Q1552" t="n">
        <v>1367.34</v>
      </c>
      <c r="R1552" t="n">
        <v>153.14</v>
      </c>
      <c r="S1552" t="n">
        <v>104.26</v>
      </c>
      <c r="T1552" t="n">
        <v>23373.28</v>
      </c>
      <c r="U1552" t="n">
        <v>0.68</v>
      </c>
      <c r="V1552" t="n">
        <v>0.89</v>
      </c>
      <c r="W1552" t="n">
        <v>20.72</v>
      </c>
      <c r="X1552" t="n">
        <v>1.43</v>
      </c>
      <c r="Y1552" t="n">
        <v>1</v>
      </c>
      <c r="Z1552" t="n">
        <v>10</v>
      </c>
    </row>
    <row r="1553">
      <c r="A1553" t="n">
        <v>44</v>
      </c>
      <c r="B1553" t="n">
        <v>115</v>
      </c>
      <c r="C1553" t="inlineStr">
        <is>
          <t xml:space="preserve">CONCLUIDO	</t>
        </is>
      </c>
      <c r="D1553" t="n">
        <v>1.6985</v>
      </c>
      <c r="E1553" t="n">
        <v>58.88</v>
      </c>
      <c r="F1553" t="n">
        <v>54.02</v>
      </c>
      <c r="G1553" t="n">
        <v>64.83</v>
      </c>
      <c r="H1553" t="n">
        <v>0.88</v>
      </c>
      <c r="I1553" t="n">
        <v>50</v>
      </c>
      <c r="J1553" t="n">
        <v>241.71</v>
      </c>
      <c r="K1553" t="n">
        <v>56.94</v>
      </c>
      <c r="L1553" t="n">
        <v>12</v>
      </c>
      <c r="M1553" t="n">
        <v>48</v>
      </c>
      <c r="N1553" t="n">
        <v>57.77</v>
      </c>
      <c r="O1553" t="n">
        <v>30045.13</v>
      </c>
      <c r="P1553" t="n">
        <v>805.83</v>
      </c>
      <c r="Q1553" t="n">
        <v>1367.41</v>
      </c>
      <c r="R1553" t="n">
        <v>153.26</v>
      </c>
      <c r="S1553" t="n">
        <v>104.26</v>
      </c>
      <c r="T1553" t="n">
        <v>23436.14</v>
      </c>
      <c r="U1553" t="n">
        <v>0.68</v>
      </c>
      <c r="V1553" t="n">
        <v>0.89</v>
      </c>
      <c r="W1553" t="n">
        <v>20.73</v>
      </c>
      <c r="X1553" t="n">
        <v>1.44</v>
      </c>
      <c r="Y1553" t="n">
        <v>1</v>
      </c>
      <c r="Z1553" t="n">
        <v>10</v>
      </c>
    </row>
    <row r="1554">
      <c r="A1554" t="n">
        <v>45</v>
      </c>
      <c r="B1554" t="n">
        <v>115</v>
      </c>
      <c r="C1554" t="inlineStr">
        <is>
          <t xml:space="preserve">CONCLUIDO	</t>
        </is>
      </c>
      <c r="D1554" t="n">
        <v>1.7038</v>
      </c>
      <c r="E1554" t="n">
        <v>58.69</v>
      </c>
      <c r="F1554" t="n">
        <v>53.92</v>
      </c>
      <c r="G1554" t="n">
        <v>67.40000000000001</v>
      </c>
      <c r="H1554" t="n">
        <v>0.9</v>
      </c>
      <c r="I1554" t="n">
        <v>48</v>
      </c>
      <c r="J1554" t="n">
        <v>242.15</v>
      </c>
      <c r="K1554" t="n">
        <v>56.94</v>
      </c>
      <c r="L1554" t="n">
        <v>12.25</v>
      </c>
      <c r="M1554" t="n">
        <v>46</v>
      </c>
      <c r="N1554" t="n">
        <v>57.96</v>
      </c>
      <c r="O1554" t="n">
        <v>30099.23</v>
      </c>
      <c r="P1554" t="n">
        <v>803.8200000000001</v>
      </c>
      <c r="Q1554" t="n">
        <v>1367.38</v>
      </c>
      <c r="R1554" t="n">
        <v>150.18</v>
      </c>
      <c r="S1554" t="n">
        <v>104.26</v>
      </c>
      <c r="T1554" t="n">
        <v>21906.94</v>
      </c>
      <c r="U1554" t="n">
        <v>0.6899999999999999</v>
      </c>
      <c r="V1554" t="n">
        <v>0.89</v>
      </c>
      <c r="W1554" t="n">
        <v>20.72</v>
      </c>
      <c r="X1554" t="n">
        <v>1.34</v>
      </c>
      <c r="Y1554" t="n">
        <v>1</v>
      </c>
      <c r="Z1554" t="n">
        <v>10</v>
      </c>
    </row>
    <row r="1555">
      <c r="A1555" t="n">
        <v>46</v>
      </c>
      <c r="B1555" t="n">
        <v>115</v>
      </c>
      <c r="C1555" t="inlineStr">
        <is>
          <t xml:space="preserve">CONCLUIDO	</t>
        </is>
      </c>
      <c r="D1555" t="n">
        <v>1.7059</v>
      </c>
      <c r="E1555" t="n">
        <v>58.62</v>
      </c>
      <c r="F1555" t="n">
        <v>53.9</v>
      </c>
      <c r="G1555" t="n">
        <v>68.81</v>
      </c>
      <c r="H1555" t="n">
        <v>0.92</v>
      </c>
      <c r="I1555" t="n">
        <v>47</v>
      </c>
      <c r="J1555" t="n">
        <v>242.59</v>
      </c>
      <c r="K1555" t="n">
        <v>56.94</v>
      </c>
      <c r="L1555" t="n">
        <v>12.5</v>
      </c>
      <c r="M1555" t="n">
        <v>45</v>
      </c>
      <c r="N1555" t="n">
        <v>58.15</v>
      </c>
      <c r="O1555" t="n">
        <v>30153.38</v>
      </c>
      <c r="P1555" t="n">
        <v>802.53</v>
      </c>
      <c r="Q1555" t="n">
        <v>1367.26</v>
      </c>
      <c r="R1555" t="n">
        <v>149.73</v>
      </c>
      <c r="S1555" t="n">
        <v>104.26</v>
      </c>
      <c r="T1555" t="n">
        <v>21685.99</v>
      </c>
      <c r="U1555" t="n">
        <v>0.7</v>
      </c>
      <c r="V1555" t="n">
        <v>0.89</v>
      </c>
      <c r="W1555" t="n">
        <v>20.71</v>
      </c>
      <c r="X1555" t="n">
        <v>1.32</v>
      </c>
      <c r="Y1555" t="n">
        <v>1</v>
      </c>
      <c r="Z1555" t="n">
        <v>10</v>
      </c>
    </row>
    <row r="1556">
      <c r="A1556" t="n">
        <v>47</v>
      </c>
      <c r="B1556" t="n">
        <v>115</v>
      </c>
      <c r="C1556" t="inlineStr">
        <is>
          <t xml:space="preserve">CONCLUIDO	</t>
        </is>
      </c>
      <c r="D1556" t="n">
        <v>1.7078</v>
      </c>
      <c r="E1556" t="n">
        <v>58.55</v>
      </c>
      <c r="F1556" t="n">
        <v>53.87</v>
      </c>
      <c r="G1556" t="n">
        <v>70.27</v>
      </c>
      <c r="H1556" t="n">
        <v>0.93</v>
      </c>
      <c r="I1556" t="n">
        <v>46</v>
      </c>
      <c r="J1556" t="n">
        <v>243.03</v>
      </c>
      <c r="K1556" t="n">
        <v>56.94</v>
      </c>
      <c r="L1556" t="n">
        <v>12.75</v>
      </c>
      <c r="M1556" t="n">
        <v>44</v>
      </c>
      <c r="N1556" t="n">
        <v>58.34</v>
      </c>
      <c r="O1556" t="n">
        <v>30207.61</v>
      </c>
      <c r="P1556" t="n">
        <v>801.45</v>
      </c>
      <c r="Q1556" t="n">
        <v>1367.39</v>
      </c>
      <c r="R1556" t="n">
        <v>148.38</v>
      </c>
      <c r="S1556" t="n">
        <v>104.26</v>
      </c>
      <c r="T1556" t="n">
        <v>21018.33</v>
      </c>
      <c r="U1556" t="n">
        <v>0.7</v>
      </c>
      <c r="V1556" t="n">
        <v>0.89</v>
      </c>
      <c r="W1556" t="n">
        <v>20.73</v>
      </c>
      <c r="X1556" t="n">
        <v>1.29</v>
      </c>
      <c r="Y1556" t="n">
        <v>1</v>
      </c>
      <c r="Z1556" t="n">
        <v>10</v>
      </c>
    </row>
    <row r="1557">
      <c r="A1557" t="n">
        <v>48</v>
      </c>
      <c r="B1557" t="n">
        <v>115</v>
      </c>
      <c r="C1557" t="inlineStr">
        <is>
          <t xml:space="preserve">CONCLUIDO	</t>
        </is>
      </c>
      <c r="D1557" t="n">
        <v>1.7086</v>
      </c>
      <c r="E1557" t="n">
        <v>58.53</v>
      </c>
      <c r="F1557" t="n">
        <v>53.85</v>
      </c>
      <c r="G1557" t="n">
        <v>70.23999999999999</v>
      </c>
      <c r="H1557" t="n">
        <v>0.95</v>
      </c>
      <c r="I1557" t="n">
        <v>46</v>
      </c>
      <c r="J1557" t="n">
        <v>243.47</v>
      </c>
      <c r="K1557" t="n">
        <v>56.94</v>
      </c>
      <c r="L1557" t="n">
        <v>13</v>
      </c>
      <c r="M1557" t="n">
        <v>44</v>
      </c>
      <c r="N1557" t="n">
        <v>58.53</v>
      </c>
      <c r="O1557" t="n">
        <v>30261.91</v>
      </c>
      <c r="P1557" t="n">
        <v>800.59</v>
      </c>
      <c r="Q1557" t="n">
        <v>1367.27</v>
      </c>
      <c r="R1557" t="n">
        <v>147.88</v>
      </c>
      <c r="S1557" t="n">
        <v>104.26</v>
      </c>
      <c r="T1557" t="n">
        <v>20766.4</v>
      </c>
      <c r="U1557" t="n">
        <v>0.71</v>
      </c>
      <c r="V1557" t="n">
        <v>0.89</v>
      </c>
      <c r="W1557" t="n">
        <v>20.72</v>
      </c>
      <c r="X1557" t="n">
        <v>1.27</v>
      </c>
      <c r="Y1557" t="n">
        <v>1</v>
      </c>
      <c r="Z1557" t="n">
        <v>10</v>
      </c>
    </row>
    <row r="1558">
      <c r="A1558" t="n">
        <v>49</v>
      </c>
      <c r="B1558" t="n">
        <v>115</v>
      </c>
      <c r="C1558" t="inlineStr">
        <is>
          <t xml:space="preserve">CONCLUIDO	</t>
        </is>
      </c>
      <c r="D1558" t="n">
        <v>1.7105</v>
      </c>
      <c r="E1558" t="n">
        <v>58.46</v>
      </c>
      <c r="F1558" t="n">
        <v>53.83</v>
      </c>
      <c r="G1558" t="n">
        <v>71.77</v>
      </c>
      <c r="H1558" t="n">
        <v>0.97</v>
      </c>
      <c r="I1558" t="n">
        <v>45</v>
      </c>
      <c r="J1558" t="n">
        <v>243.91</v>
      </c>
      <c r="K1558" t="n">
        <v>56.94</v>
      </c>
      <c r="L1558" t="n">
        <v>13.25</v>
      </c>
      <c r="M1558" t="n">
        <v>43</v>
      </c>
      <c r="N1558" t="n">
        <v>58.72</v>
      </c>
      <c r="O1558" t="n">
        <v>30316.27</v>
      </c>
      <c r="P1558" t="n">
        <v>799.51</v>
      </c>
      <c r="Q1558" t="n">
        <v>1367.34</v>
      </c>
      <c r="R1558" t="n">
        <v>147.01</v>
      </c>
      <c r="S1558" t="n">
        <v>104.26</v>
      </c>
      <c r="T1558" t="n">
        <v>20338.72</v>
      </c>
      <c r="U1558" t="n">
        <v>0.71</v>
      </c>
      <c r="V1558" t="n">
        <v>0.89</v>
      </c>
      <c r="W1558" t="n">
        <v>20.72</v>
      </c>
      <c r="X1558" t="n">
        <v>1.25</v>
      </c>
      <c r="Y1558" t="n">
        <v>1</v>
      </c>
      <c r="Z1558" t="n">
        <v>10</v>
      </c>
    </row>
    <row r="1559">
      <c r="A1559" t="n">
        <v>50</v>
      </c>
      <c r="B1559" t="n">
        <v>115</v>
      </c>
      <c r="C1559" t="inlineStr">
        <is>
          <t xml:space="preserve">CONCLUIDO	</t>
        </is>
      </c>
      <c r="D1559" t="n">
        <v>1.7116</v>
      </c>
      <c r="E1559" t="n">
        <v>58.42</v>
      </c>
      <c r="F1559" t="n">
        <v>53.83</v>
      </c>
      <c r="G1559" t="n">
        <v>73.41</v>
      </c>
      <c r="H1559" t="n">
        <v>0.98</v>
      </c>
      <c r="I1559" t="n">
        <v>44</v>
      </c>
      <c r="J1559" t="n">
        <v>244.35</v>
      </c>
      <c r="K1559" t="n">
        <v>56.94</v>
      </c>
      <c r="L1559" t="n">
        <v>13.5</v>
      </c>
      <c r="M1559" t="n">
        <v>42</v>
      </c>
      <c r="N1559" t="n">
        <v>58.91</v>
      </c>
      <c r="O1559" t="n">
        <v>30370.7</v>
      </c>
      <c r="P1559" t="n">
        <v>799.42</v>
      </c>
      <c r="Q1559" t="n">
        <v>1367.37</v>
      </c>
      <c r="R1559" t="n">
        <v>147.63</v>
      </c>
      <c r="S1559" t="n">
        <v>104.26</v>
      </c>
      <c r="T1559" t="n">
        <v>20649.05</v>
      </c>
      <c r="U1559" t="n">
        <v>0.71</v>
      </c>
      <c r="V1559" t="n">
        <v>0.89</v>
      </c>
      <c r="W1559" t="n">
        <v>20.71</v>
      </c>
      <c r="X1559" t="n">
        <v>1.25</v>
      </c>
      <c r="Y1559" t="n">
        <v>1</v>
      </c>
      <c r="Z1559" t="n">
        <v>10</v>
      </c>
    </row>
    <row r="1560">
      <c r="A1560" t="n">
        <v>51</v>
      </c>
      <c r="B1560" t="n">
        <v>115</v>
      </c>
      <c r="C1560" t="inlineStr">
        <is>
          <t xml:space="preserve">CONCLUIDO	</t>
        </is>
      </c>
      <c r="D1560" t="n">
        <v>1.715</v>
      </c>
      <c r="E1560" t="n">
        <v>58.31</v>
      </c>
      <c r="F1560" t="n">
        <v>53.76</v>
      </c>
      <c r="G1560" t="n">
        <v>75.02</v>
      </c>
      <c r="H1560" t="n">
        <v>1</v>
      </c>
      <c r="I1560" t="n">
        <v>43</v>
      </c>
      <c r="J1560" t="n">
        <v>244.79</v>
      </c>
      <c r="K1560" t="n">
        <v>56.94</v>
      </c>
      <c r="L1560" t="n">
        <v>13.75</v>
      </c>
      <c r="M1560" t="n">
        <v>41</v>
      </c>
      <c r="N1560" t="n">
        <v>59.1</v>
      </c>
      <c r="O1560" t="n">
        <v>30425.2</v>
      </c>
      <c r="P1560" t="n">
        <v>797.91</v>
      </c>
      <c r="Q1560" t="n">
        <v>1367.37</v>
      </c>
      <c r="R1560" t="n">
        <v>144.82</v>
      </c>
      <c r="S1560" t="n">
        <v>104.26</v>
      </c>
      <c r="T1560" t="n">
        <v>19252.31</v>
      </c>
      <c r="U1560" t="n">
        <v>0.72</v>
      </c>
      <c r="V1560" t="n">
        <v>0.89</v>
      </c>
      <c r="W1560" t="n">
        <v>20.72</v>
      </c>
      <c r="X1560" t="n">
        <v>1.18</v>
      </c>
      <c r="Y1560" t="n">
        <v>1</v>
      </c>
      <c r="Z1560" t="n">
        <v>10</v>
      </c>
    </row>
    <row r="1561">
      <c r="A1561" t="n">
        <v>52</v>
      </c>
      <c r="B1561" t="n">
        <v>115</v>
      </c>
      <c r="C1561" t="inlineStr">
        <is>
          <t xml:space="preserve">CONCLUIDO	</t>
        </is>
      </c>
      <c r="D1561" t="n">
        <v>1.7169</v>
      </c>
      <c r="E1561" t="n">
        <v>58.24</v>
      </c>
      <c r="F1561" t="n">
        <v>53.74</v>
      </c>
      <c r="G1561" t="n">
        <v>76.77</v>
      </c>
      <c r="H1561" t="n">
        <v>1.02</v>
      </c>
      <c r="I1561" t="n">
        <v>42</v>
      </c>
      <c r="J1561" t="n">
        <v>245.23</v>
      </c>
      <c r="K1561" t="n">
        <v>56.94</v>
      </c>
      <c r="L1561" t="n">
        <v>14</v>
      </c>
      <c r="M1561" t="n">
        <v>40</v>
      </c>
      <c r="N1561" t="n">
        <v>59.29</v>
      </c>
      <c r="O1561" t="n">
        <v>30479.78</v>
      </c>
      <c r="P1561" t="n">
        <v>796.72</v>
      </c>
      <c r="Q1561" t="n">
        <v>1367.23</v>
      </c>
      <c r="R1561" t="n">
        <v>144.39</v>
      </c>
      <c r="S1561" t="n">
        <v>104.26</v>
      </c>
      <c r="T1561" t="n">
        <v>19040.09</v>
      </c>
      <c r="U1561" t="n">
        <v>0.72</v>
      </c>
      <c r="V1561" t="n">
        <v>0.89</v>
      </c>
      <c r="W1561" t="n">
        <v>20.71</v>
      </c>
      <c r="X1561" t="n">
        <v>1.16</v>
      </c>
      <c r="Y1561" t="n">
        <v>1</v>
      </c>
      <c r="Z1561" t="n">
        <v>10</v>
      </c>
    </row>
    <row r="1562">
      <c r="A1562" t="n">
        <v>53</v>
      </c>
      <c r="B1562" t="n">
        <v>115</v>
      </c>
      <c r="C1562" t="inlineStr">
        <is>
          <t xml:space="preserve">CONCLUIDO	</t>
        </is>
      </c>
      <c r="D1562" t="n">
        <v>1.7187</v>
      </c>
      <c r="E1562" t="n">
        <v>58.18</v>
      </c>
      <c r="F1562" t="n">
        <v>53.72</v>
      </c>
      <c r="G1562" t="n">
        <v>78.62</v>
      </c>
      <c r="H1562" t="n">
        <v>1.03</v>
      </c>
      <c r="I1562" t="n">
        <v>41</v>
      </c>
      <c r="J1562" t="n">
        <v>245.68</v>
      </c>
      <c r="K1562" t="n">
        <v>56.94</v>
      </c>
      <c r="L1562" t="n">
        <v>14.25</v>
      </c>
      <c r="M1562" t="n">
        <v>39</v>
      </c>
      <c r="N1562" t="n">
        <v>59.48</v>
      </c>
      <c r="O1562" t="n">
        <v>30534.42</v>
      </c>
      <c r="P1562" t="n">
        <v>795.46</v>
      </c>
      <c r="Q1562" t="n">
        <v>1367.28</v>
      </c>
      <c r="R1562" t="n">
        <v>143.72</v>
      </c>
      <c r="S1562" t="n">
        <v>104.26</v>
      </c>
      <c r="T1562" t="n">
        <v>18709.93</v>
      </c>
      <c r="U1562" t="n">
        <v>0.73</v>
      </c>
      <c r="V1562" t="n">
        <v>0.89</v>
      </c>
      <c r="W1562" t="n">
        <v>20.71</v>
      </c>
      <c r="X1562" t="n">
        <v>1.14</v>
      </c>
      <c r="Y1562" t="n">
        <v>1</v>
      </c>
      <c r="Z1562" t="n">
        <v>10</v>
      </c>
    </row>
    <row r="1563">
      <c r="A1563" t="n">
        <v>54</v>
      </c>
      <c r="B1563" t="n">
        <v>115</v>
      </c>
      <c r="C1563" t="inlineStr">
        <is>
          <t xml:space="preserve">CONCLUIDO	</t>
        </is>
      </c>
      <c r="D1563" t="n">
        <v>1.719</v>
      </c>
      <c r="E1563" t="n">
        <v>58.17</v>
      </c>
      <c r="F1563" t="n">
        <v>53.71</v>
      </c>
      <c r="G1563" t="n">
        <v>78.59999999999999</v>
      </c>
      <c r="H1563" t="n">
        <v>1.05</v>
      </c>
      <c r="I1563" t="n">
        <v>41</v>
      </c>
      <c r="J1563" t="n">
        <v>246.12</v>
      </c>
      <c r="K1563" t="n">
        <v>56.94</v>
      </c>
      <c r="L1563" t="n">
        <v>14.5</v>
      </c>
      <c r="M1563" t="n">
        <v>39</v>
      </c>
      <c r="N1563" t="n">
        <v>59.68</v>
      </c>
      <c r="O1563" t="n">
        <v>30589.13</v>
      </c>
      <c r="P1563" t="n">
        <v>794.97</v>
      </c>
      <c r="Q1563" t="n">
        <v>1367.36</v>
      </c>
      <c r="R1563" t="n">
        <v>143.5</v>
      </c>
      <c r="S1563" t="n">
        <v>104.26</v>
      </c>
      <c r="T1563" t="n">
        <v>18601.16</v>
      </c>
      <c r="U1563" t="n">
        <v>0.73</v>
      </c>
      <c r="V1563" t="n">
        <v>0.89</v>
      </c>
      <c r="W1563" t="n">
        <v>20.7</v>
      </c>
      <c r="X1563" t="n">
        <v>1.13</v>
      </c>
      <c r="Y1563" t="n">
        <v>1</v>
      </c>
      <c r="Z1563" t="n">
        <v>10</v>
      </c>
    </row>
    <row r="1564">
      <c r="A1564" t="n">
        <v>55</v>
      </c>
      <c r="B1564" t="n">
        <v>115</v>
      </c>
      <c r="C1564" t="inlineStr">
        <is>
          <t xml:space="preserve">CONCLUIDO	</t>
        </is>
      </c>
      <c r="D1564" t="n">
        <v>1.7209</v>
      </c>
      <c r="E1564" t="n">
        <v>58.11</v>
      </c>
      <c r="F1564" t="n">
        <v>53.69</v>
      </c>
      <c r="G1564" t="n">
        <v>80.54000000000001</v>
      </c>
      <c r="H1564" t="n">
        <v>1.06</v>
      </c>
      <c r="I1564" t="n">
        <v>40</v>
      </c>
      <c r="J1564" t="n">
        <v>246.57</v>
      </c>
      <c r="K1564" t="n">
        <v>56.94</v>
      </c>
      <c r="L1564" t="n">
        <v>14.75</v>
      </c>
      <c r="M1564" t="n">
        <v>38</v>
      </c>
      <c r="N1564" t="n">
        <v>59.87</v>
      </c>
      <c r="O1564" t="n">
        <v>30643.91</v>
      </c>
      <c r="P1564" t="n">
        <v>794.88</v>
      </c>
      <c r="Q1564" t="n">
        <v>1367.24</v>
      </c>
      <c r="R1564" t="n">
        <v>142.94</v>
      </c>
      <c r="S1564" t="n">
        <v>104.26</v>
      </c>
      <c r="T1564" t="n">
        <v>18326.56</v>
      </c>
      <c r="U1564" t="n">
        <v>0.73</v>
      </c>
      <c r="V1564" t="n">
        <v>0.89</v>
      </c>
      <c r="W1564" t="n">
        <v>20.7</v>
      </c>
      <c r="X1564" t="n">
        <v>1.11</v>
      </c>
      <c r="Y1564" t="n">
        <v>1</v>
      </c>
      <c r="Z1564" t="n">
        <v>10</v>
      </c>
    </row>
    <row r="1565">
      <c r="A1565" t="n">
        <v>56</v>
      </c>
      <c r="B1565" t="n">
        <v>115</v>
      </c>
      <c r="C1565" t="inlineStr">
        <is>
          <t xml:space="preserve">CONCLUIDO	</t>
        </is>
      </c>
      <c r="D1565" t="n">
        <v>1.7236</v>
      </c>
      <c r="E1565" t="n">
        <v>58.02</v>
      </c>
      <c r="F1565" t="n">
        <v>53.64</v>
      </c>
      <c r="G1565" t="n">
        <v>82.53</v>
      </c>
      <c r="H1565" t="n">
        <v>1.08</v>
      </c>
      <c r="I1565" t="n">
        <v>39</v>
      </c>
      <c r="J1565" t="n">
        <v>247.01</v>
      </c>
      <c r="K1565" t="n">
        <v>56.94</v>
      </c>
      <c r="L1565" t="n">
        <v>15</v>
      </c>
      <c r="M1565" t="n">
        <v>37</v>
      </c>
      <c r="N1565" t="n">
        <v>60.07</v>
      </c>
      <c r="O1565" t="n">
        <v>30698.76</v>
      </c>
      <c r="P1565" t="n">
        <v>793.03</v>
      </c>
      <c r="Q1565" t="n">
        <v>1367.22</v>
      </c>
      <c r="R1565" t="n">
        <v>141.18</v>
      </c>
      <c r="S1565" t="n">
        <v>104.26</v>
      </c>
      <c r="T1565" t="n">
        <v>17452.29</v>
      </c>
      <c r="U1565" t="n">
        <v>0.74</v>
      </c>
      <c r="V1565" t="n">
        <v>0.89</v>
      </c>
      <c r="W1565" t="n">
        <v>20.71</v>
      </c>
      <c r="X1565" t="n">
        <v>1.07</v>
      </c>
      <c r="Y1565" t="n">
        <v>1</v>
      </c>
      <c r="Z1565" t="n">
        <v>10</v>
      </c>
    </row>
    <row r="1566">
      <c r="A1566" t="n">
        <v>57</v>
      </c>
      <c r="B1566" t="n">
        <v>115</v>
      </c>
      <c r="C1566" t="inlineStr">
        <is>
          <t xml:space="preserve">CONCLUIDO	</t>
        </is>
      </c>
      <c r="D1566" t="n">
        <v>1.7226</v>
      </c>
      <c r="E1566" t="n">
        <v>58.05</v>
      </c>
      <c r="F1566" t="n">
        <v>53.68</v>
      </c>
      <c r="G1566" t="n">
        <v>82.58</v>
      </c>
      <c r="H1566" t="n">
        <v>1.1</v>
      </c>
      <c r="I1566" t="n">
        <v>39</v>
      </c>
      <c r="J1566" t="n">
        <v>247.46</v>
      </c>
      <c r="K1566" t="n">
        <v>56.94</v>
      </c>
      <c r="L1566" t="n">
        <v>15.25</v>
      </c>
      <c r="M1566" t="n">
        <v>37</v>
      </c>
      <c r="N1566" t="n">
        <v>60.26</v>
      </c>
      <c r="O1566" t="n">
        <v>30753.68</v>
      </c>
      <c r="P1566" t="n">
        <v>792.9</v>
      </c>
      <c r="Q1566" t="n">
        <v>1367.31</v>
      </c>
      <c r="R1566" t="n">
        <v>142.31</v>
      </c>
      <c r="S1566" t="n">
        <v>104.26</v>
      </c>
      <c r="T1566" t="n">
        <v>18014.94</v>
      </c>
      <c r="U1566" t="n">
        <v>0.73</v>
      </c>
      <c r="V1566" t="n">
        <v>0.89</v>
      </c>
      <c r="W1566" t="n">
        <v>20.71</v>
      </c>
      <c r="X1566" t="n">
        <v>1.1</v>
      </c>
      <c r="Y1566" t="n">
        <v>1</v>
      </c>
      <c r="Z1566" t="n">
        <v>10</v>
      </c>
    </row>
    <row r="1567">
      <c r="A1567" t="n">
        <v>58</v>
      </c>
      <c r="B1567" t="n">
        <v>115</v>
      </c>
      <c r="C1567" t="inlineStr">
        <is>
          <t xml:space="preserve">CONCLUIDO	</t>
        </is>
      </c>
      <c r="D1567" t="n">
        <v>1.7256</v>
      </c>
      <c r="E1567" t="n">
        <v>57.95</v>
      </c>
      <c r="F1567" t="n">
        <v>53.62</v>
      </c>
      <c r="G1567" t="n">
        <v>84.66</v>
      </c>
      <c r="H1567" t="n">
        <v>1.11</v>
      </c>
      <c r="I1567" t="n">
        <v>38</v>
      </c>
      <c r="J1567" t="n">
        <v>247.9</v>
      </c>
      <c r="K1567" t="n">
        <v>56.94</v>
      </c>
      <c r="L1567" t="n">
        <v>15.5</v>
      </c>
      <c r="M1567" t="n">
        <v>36</v>
      </c>
      <c r="N1567" t="n">
        <v>60.46</v>
      </c>
      <c r="O1567" t="n">
        <v>30808.68</v>
      </c>
      <c r="P1567" t="n">
        <v>791.47</v>
      </c>
      <c r="Q1567" t="n">
        <v>1367.24</v>
      </c>
      <c r="R1567" t="n">
        <v>140.43</v>
      </c>
      <c r="S1567" t="n">
        <v>104.26</v>
      </c>
      <c r="T1567" t="n">
        <v>17081.41</v>
      </c>
      <c r="U1567" t="n">
        <v>0.74</v>
      </c>
      <c r="V1567" t="n">
        <v>0.89</v>
      </c>
      <c r="W1567" t="n">
        <v>20.71</v>
      </c>
      <c r="X1567" t="n">
        <v>1.04</v>
      </c>
      <c r="Y1567" t="n">
        <v>1</v>
      </c>
      <c r="Z1567" t="n">
        <v>10</v>
      </c>
    </row>
    <row r="1568">
      <c r="A1568" t="n">
        <v>59</v>
      </c>
      <c r="B1568" t="n">
        <v>115</v>
      </c>
      <c r="C1568" t="inlineStr">
        <is>
          <t xml:space="preserve">CONCLUIDO	</t>
        </is>
      </c>
      <c r="D1568" t="n">
        <v>1.7277</v>
      </c>
      <c r="E1568" t="n">
        <v>57.88</v>
      </c>
      <c r="F1568" t="n">
        <v>53.6</v>
      </c>
      <c r="G1568" t="n">
        <v>86.91</v>
      </c>
      <c r="H1568" t="n">
        <v>1.13</v>
      </c>
      <c r="I1568" t="n">
        <v>37</v>
      </c>
      <c r="J1568" t="n">
        <v>248.35</v>
      </c>
      <c r="K1568" t="n">
        <v>56.94</v>
      </c>
      <c r="L1568" t="n">
        <v>15.75</v>
      </c>
      <c r="M1568" t="n">
        <v>35</v>
      </c>
      <c r="N1568" t="n">
        <v>60.66</v>
      </c>
      <c r="O1568" t="n">
        <v>30863.74</v>
      </c>
      <c r="P1568" t="n">
        <v>789.9</v>
      </c>
      <c r="Q1568" t="n">
        <v>1367.25</v>
      </c>
      <c r="R1568" t="n">
        <v>139.37</v>
      </c>
      <c r="S1568" t="n">
        <v>104.26</v>
      </c>
      <c r="T1568" t="n">
        <v>16557.18</v>
      </c>
      <c r="U1568" t="n">
        <v>0.75</v>
      </c>
      <c r="V1568" t="n">
        <v>0.89</v>
      </c>
      <c r="W1568" t="n">
        <v>20.71</v>
      </c>
      <c r="X1568" t="n">
        <v>1.02</v>
      </c>
      <c r="Y1568" t="n">
        <v>1</v>
      </c>
      <c r="Z1568" t="n">
        <v>10</v>
      </c>
    </row>
    <row r="1569">
      <c r="A1569" t="n">
        <v>60</v>
      </c>
      <c r="B1569" t="n">
        <v>115</v>
      </c>
      <c r="C1569" t="inlineStr">
        <is>
          <t xml:space="preserve">CONCLUIDO	</t>
        </is>
      </c>
      <c r="D1569" t="n">
        <v>1.727</v>
      </c>
      <c r="E1569" t="n">
        <v>57.9</v>
      </c>
      <c r="F1569" t="n">
        <v>53.62</v>
      </c>
      <c r="G1569" t="n">
        <v>86.95</v>
      </c>
      <c r="H1569" t="n">
        <v>1.14</v>
      </c>
      <c r="I1569" t="n">
        <v>37</v>
      </c>
      <c r="J1569" t="n">
        <v>248.79</v>
      </c>
      <c r="K1569" t="n">
        <v>56.94</v>
      </c>
      <c r="L1569" t="n">
        <v>16</v>
      </c>
      <c r="M1569" t="n">
        <v>35</v>
      </c>
      <c r="N1569" t="n">
        <v>60.85</v>
      </c>
      <c r="O1569" t="n">
        <v>30918.88</v>
      </c>
      <c r="P1569" t="n">
        <v>790.01</v>
      </c>
      <c r="Q1569" t="n">
        <v>1367.35</v>
      </c>
      <c r="R1569" t="n">
        <v>140.51</v>
      </c>
      <c r="S1569" t="n">
        <v>104.26</v>
      </c>
      <c r="T1569" t="n">
        <v>17128.25</v>
      </c>
      <c r="U1569" t="n">
        <v>0.74</v>
      </c>
      <c r="V1569" t="n">
        <v>0.89</v>
      </c>
      <c r="W1569" t="n">
        <v>20.7</v>
      </c>
      <c r="X1569" t="n">
        <v>1.04</v>
      </c>
      <c r="Y1569" t="n">
        <v>1</v>
      </c>
      <c r="Z1569" t="n">
        <v>10</v>
      </c>
    </row>
    <row r="1570">
      <c r="A1570" t="n">
        <v>61</v>
      </c>
      <c r="B1570" t="n">
        <v>115</v>
      </c>
      <c r="C1570" t="inlineStr">
        <is>
          <t xml:space="preserve">CONCLUIDO	</t>
        </is>
      </c>
      <c r="D1570" t="n">
        <v>1.7296</v>
      </c>
      <c r="E1570" t="n">
        <v>57.82</v>
      </c>
      <c r="F1570" t="n">
        <v>53.58</v>
      </c>
      <c r="G1570" t="n">
        <v>89.29000000000001</v>
      </c>
      <c r="H1570" t="n">
        <v>1.16</v>
      </c>
      <c r="I1570" t="n">
        <v>36</v>
      </c>
      <c r="J1570" t="n">
        <v>249.24</v>
      </c>
      <c r="K1570" t="n">
        <v>56.94</v>
      </c>
      <c r="L1570" t="n">
        <v>16.25</v>
      </c>
      <c r="M1570" t="n">
        <v>34</v>
      </c>
      <c r="N1570" t="n">
        <v>61.05</v>
      </c>
      <c r="O1570" t="n">
        <v>30974.09</v>
      </c>
      <c r="P1570" t="n">
        <v>788.99</v>
      </c>
      <c r="Q1570" t="n">
        <v>1367.24</v>
      </c>
      <c r="R1570" t="n">
        <v>139.09</v>
      </c>
      <c r="S1570" t="n">
        <v>104.26</v>
      </c>
      <c r="T1570" t="n">
        <v>16419.07</v>
      </c>
      <c r="U1570" t="n">
        <v>0.75</v>
      </c>
      <c r="V1570" t="n">
        <v>0.89</v>
      </c>
      <c r="W1570" t="n">
        <v>20.7</v>
      </c>
      <c r="X1570" t="n">
        <v>1</v>
      </c>
      <c r="Y1570" t="n">
        <v>1</v>
      </c>
      <c r="Z1570" t="n">
        <v>10</v>
      </c>
    </row>
    <row r="1571">
      <c r="A1571" t="n">
        <v>62</v>
      </c>
      <c r="B1571" t="n">
        <v>115</v>
      </c>
      <c r="C1571" t="inlineStr">
        <is>
          <t xml:space="preserve">CONCLUIDO	</t>
        </is>
      </c>
      <c r="D1571" t="n">
        <v>1.7293</v>
      </c>
      <c r="E1571" t="n">
        <v>57.83</v>
      </c>
      <c r="F1571" t="n">
        <v>53.59</v>
      </c>
      <c r="G1571" t="n">
        <v>89.31</v>
      </c>
      <c r="H1571" t="n">
        <v>1.18</v>
      </c>
      <c r="I1571" t="n">
        <v>36</v>
      </c>
      <c r="J1571" t="n">
        <v>249.69</v>
      </c>
      <c r="K1571" t="n">
        <v>56.94</v>
      </c>
      <c r="L1571" t="n">
        <v>16.5</v>
      </c>
      <c r="M1571" t="n">
        <v>34</v>
      </c>
      <c r="N1571" t="n">
        <v>61.25</v>
      </c>
      <c r="O1571" t="n">
        <v>31029.37</v>
      </c>
      <c r="P1571" t="n">
        <v>787.87</v>
      </c>
      <c r="Q1571" t="n">
        <v>1367.4</v>
      </c>
      <c r="R1571" t="n">
        <v>139.45</v>
      </c>
      <c r="S1571" t="n">
        <v>104.26</v>
      </c>
      <c r="T1571" t="n">
        <v>16602.38</v>
      </c>
      <c r="U1571" t="n">
        <v>0.75</v>
      </c>
      <c r="V1571" t="n">
        <v>0.89</v>
      </c>
      <c r="W1571" t="n">
        <v>20.7</v>
      </c>
      <c r="X1571" t="n">
        <v>1.01</v>
      </c>
      <c r="Y1571" t="n">
        <v>1</v>
      </c>
      <c r="Z1571" t="n">
        <v>10</v>
      </c>
    </row>
    <row r="1572">
      <c r="A1572" t="n">
        <v>63</v>
      </c>
      <c r="B1572" t="n">
        <v>115</v>
      </c>
      <c r="C1572" t="inlineStr">
        <is>
          <t xml:space="preserve">CONCLUIDO	</t>
        </is>
      </c>
      <c r="D1572" t="n">
        <v>1.7311</v>
      </c>
      <c r="E1572" t="n">
        <v>57.77</v>
      </c>
      <c r="F1572" t="n">
        <v>53.57</v>
      </c>
      <c r="G1572" t="n">
        <v>91.83</v>
      </c>
      <c r="H1572" t="n">
        <v>1.19</v>
      </c>
      <c r="I1572" t="n">
        <v>35</v>
      </c>
      <c r="J1572" t="n">
        <v>250.14</v>
      </c>
      <c r="K1572" t="n">
        <v>56.94</v>
      </c>
      <c r="L1572" t="n">
        <v>16.75</v>
      </c>
      <c r="M1572" t="n">
        <v>33</v>
      </c>
      <c r="N1572" t="n">
        <v>61.45</v>
      </c>
      <c r="O1572" t="n">
        <v>31084.72</v>
      </c>
      <c r="P1572" t="n">
        <v>787.17</v>
      </c>
      <c r="Q1572" t="n">
        <v>1367.22</v>
      </c>
      <c r="R1572" t="n">
        <v>138.8</v>
      </c>
      <c r="S1572" t="n">
        <v>104.26</v>
      </c>
      <c r="T1572" t="n">
        <v>16280.58</v>
      </c>
      <c r="U1572" t="n">
        <v>0.75</v>
      </c>
      <c r="V1572" t="n">
        <v>0.89</v>
      </c>
      <c r="W1572" t="n">
        <v>20.7</v>
      </c>
      <c r="X1572" t="n">
        <v>0.99</v>
      </c>
      <c r="Y1572" t="n">
        <v>1</v>
      </c>
      <c r="Z1572" t="n">
        <v>10</v>
      </c>
    </row>
    <row r="1573">
      <c r="A1573" t="n">
        <v>64</v>
      </c>
      <c r="B1573" t="n">
        <v>115</v>
      </c>
      <c r="C1573" t="inlineStr">
        <is>
          <t xml:space="preserve">CONCLUIDO	</t>
        </is>
      </c>
      <c r="D1573" t="n">
        <v>1.7308</v>
      </c>
      <c r="E1573" t="n">
        <v>57.78</v>
      </c>
      <c r="F1573" t="n">
        <v>53.58</v>
      </c>
      <c r="G1573" t="n">
        <v>91.84999999999999</v>
      </c>
      <c r="H1573" t="n">
        <v>1.21</v>
      </c>
      <c r="I1573" t="n">
        <v>35</v>
      </c>
      <c r="J1573" t="n">
        <v>250.59</v>
      </c>
      <c r="K1573" t="n">
        <v>56.94</v>
      </c>
      <c r="L1573" t="n">
        <v>17</v>
      </c>
      <c r="M1573" t="n">
        <v>33</v>
      </c>
      <c r="N1573" t="n">
        <v>61.65</v>
      </c>
      <c r="O1573" t="n">
        <v>31140.15</v>
      </c>
      <c r="P1573" t="n">
        <v>786.35</v>
      </c>
      <c r="Q1573" t="n">
        <v>1367.38</v>
      </c>
      <c r="R1573" t="n">
        <v>139.01</v>
      </c>
      <c r="S1573" t="n">
        <v>104.26</v>
      </c>
      <c r="T1573" t="n">
        <v>16387.59</v>
      </c>
      <c r="U1573" t="n">
        <v>0.75</v>
      </c>
      <c r="V1573" t="n">
        <v>0.89</v>
      </c>
      <c r="W1573" t="n">
        <v>20.7</v>
      </c>
      <c r="X1573" t="n">
        <v>1</v>
      </c>
      <c r="Y1573" t="n">
        <v>1</v>
      </c>
      <c r="Z1573" t="n">
        <v>10</v>
      </c>
    </row>
    <row r="1574">
      <c r="A1574" t="n">
        <v>65</v>
      </c>
      <c r="B1574" t="n">
        <v>115</v>
      </c>
      <c r="C1574" t="inlineStr">
        <is>
          <t xml:space="preserve">CONCLUIDO	</t>
        </is>
      </c>
      <c r="D1574" t="n">
        <v>1.7337</v>
      </c>
      <c r="E1574" t="n">
        <v>57.68</v>
      </c>
      <c r="F1574" t="n">
        <v>53.53</v>
      </c>
      <c r="G1574" t="n">
        <v>94.45999999999999</v>
      </c>
      <c r="H1574" t="n">
        <v>1.22</v>
      </c>
      <c r="I1574" t="n">
        <v>34</v>
      </c>
      <c r="J1574" t="n">
        <v>251.04</v>
      </c>
      <c r="K1574" t="n">
        <v>56.94</v>
      </c>
      <c r="L1574" t="n">
        <v>17.25</v>
      </c>
      <c r="M1574" t="n">
        <v>32</v>
      </c>
      <c r="N1574" t="n">
        <v>61.85</v>
      </c>
      <c r="O1574" t="n">
        <v>31195.65</v>
      </c>
      <c r="P1574" t="n">
        <v>785.1</v>
      </c>
      <c r="Q1574" t="n">
        <v>1367.27</v>
      </c>
      <c r="R1574" t="n">
        <v>137.27</v>
      </c>
      <c r="S1574" t="n">
        <v>104.26</v>
      </c>
      <c r="T1574" t="n">
        <v>15523.23</v>
      </c>
      <c r="U1574" t="n">
        <v>0.76</v>
      </c>
      <c r="V1574" t="n">
        <v>0.9</v>
      </c>
      <c r="W1574" t="n">
        <v>20.7</v>
      </c>
      <c r="X1574" t="n">
        <v>0.95</v>
      </c>
      <c r="Y1574" t="n">
        <v>1</v>
      </c>
      <c r="Z1574" t="n">
        <v>10</v>
      </c>
    </row>
    <row r="1575">
      <c r="A1575" t="n">
        <v>66</v>
      </c>
      <c r="B1575" t="n">
        <v>115</v>
      </c>
      <c r="C1575" t="inlineStr">
        <is>
          <t xml:space="preserve">CONCLUIDO	</t>
        </is>
      </c>
      <c r="D1575" t="n">
        <v>1.7337</v>
      </c>
      <c r="E1575" t="n">
        <v>57.68</v>
      </c>
      <c r="F1575" t="n">
        <v>53.53</v>
      </c>
      <c r="G1575" t="n">
        <v>94.45999999999999</v>
      </c>
      <c r="H1575" t="n">
        <v>1.24</v>
      </c>
      <c r="I1575" t="n">
        <v>34</v>
      </c>
      <c r="J1575" t="n">
        <v>251.49</v>
      </c>
      <c r="K1575" t="n">
        <v>56.94</v>
      </c>
      <c r="L1575" t="n">
        <v>17.5</v>
      </c>
      <c r="M1575" t="n">
        <v>32</v>
      </c>
      <c r="N1575" t="n">
        <v>62.05</v>
      </c>
      <c r="O1575" t="n">
        <v>31251.22</v>
      </c>
      <c r="P1575" t="n">
        <v>784.85</v>
      </c>
      <c r="Q1575" t="n">
        <v>1367.35</v>
      </c>
      <c r="R1575" t="n">
        <v>137.74</v>
      </c>
      <c r="S1575" t="n">
        <v>104.26</v>
      </c>
      <c r="T1575" t="n">
        <v>15757.09</v>
      </c>
      <c r="U1575" t="n">
        <v>0.76</v>
      </c>
      <c r="V1575" t="n">
        <v>0.9</v>
      </c>
      <c r="W1575" t="n">
        <v>20.69</v>
      </c>
      <c r="X1575" t="n">
        <v>0.95</v>
      </c>
      <c r="Y1575" t="n">
        <v>1</v>
      </c>
      <c r="Z1575" t="n">
        <v>10</v>
      </c>
    </row>
    <row r="1576">
      <c r="A1576" t="n">
        <v>67</v>
      </c>
      <c r="B1576" t="n">
        <v>115</v>
      </c>
      <c r="C1576" t="inlineStr">
        <is>
          <t xml:space="preserve">CONCLUIDO	</t>
        </is>
      </c>
      <c r="D1576" t="n">
        <v>1.7361</v>
      </c>
      <c r="E1576" t="n">
        <v>57.6</v>
      </c>
      <c r="F1576" t="n">
        <v>53.49</v>
      </c>
      <c r="G1576" t="n">
        <v>97.25</v>
      </c>
      <c r="H1576" t="n">
        <v>1.25</v>
      </c>
      <c r="I1576" t="n">
        <v>33</v>
      </c>
      <c r="J1576" t="n">
        <v>251.94</v>
      </c>
      <c r="K1576" t="n">
        <v>56.94</v>
      </c>
      <c r="L1576" t="n">
        <v>17.75</v>
      </c>
      <c r="M1576" t="n">
        <v>31</v>
      </c>
      <c r="N1576" t="n">
        <v>62.25</v>
      </c>
      <c r="O1576" t="n">
        <v>31306.86</v>
      </c>
      <c r="P1576" t="n">
        <v>784.3200000000001</v>
      </c>
      <c r="Q1576" t="n">
        <v>1367.25</v>
      </c>
      <c r="R1576" t="n">
        <v>136.09</v>
      </c>
      <c r="S1576" t="n">
        <v>104.26</v>
      </c>
      <c r="T1576" t="n">
        <v>14935.48</v>
      </c>
      <c r="U1576" t="n">
        <v>0.77</v>
      </c>
      <c r="V1576" t="n">
        <v>0.9</v>
      </c>
      <c r="W1576" t="n">
        <v>20.7</v>
      </c>
      <c r="X1576" t="n">
        <v>0.91</v>
      </c>
      <c r="Y1576" t="n">
        <v>1</v>
      </c>
      <c r="Z1576" t="n">
        <v>10</v>
      </c>
    </row>
    <row r="1577">
      <c r="A1577" t="n">
        <v>68</v>
      </c>
      <c r="B1577" t="n">
        <v>115</v>
      </c>
      <c r="C1577" t="inlineStr">
        <is>
          <t xml:space="preserve">CONCLUIDO	</t>
        </is>
      </c>
      <c r="D1577" t="n">
        <v>1.7364</v>
      </c>
      <c r="E1577" t="n">
        <v>57.59</v>
      </c>
      <c r="F1577" t="n">
        <v>53.48</v>
      </c>
      <c r="G1577" t="n">
        <v>97.23999999999999</v>
      </c>
      <c r="H1577" t="n">
        <v>1.27</v>
      </c>
      <c r="I1577" t="n">
        <v>33</v>
      </c>
      <c r="J1577" t="n">
        <v>252.39</v>
      </c>
      <c r="K1577" t="n">
        <v>56.94</v>
      </c>
      <c r="L1577" t="n">
        <v>18</v>
      </c>
      <c r="M1577" t="n">
        <v>31</v>
      </c>
      <c r="N1577" t="n">
        <v>62.45</v>
      </c>
      <c r="O1577" t="n">
        <v>31362.58</v>
      </c>
      <c r="P1577" t="n">
        <v>783.0700000000001</v>
      </c>
      <c r="Q1577" t="n">
        <v>1367.3</v>
      </c>
      <c r="R1577" t="n">
        <v>135.94</v>
      </c>
      <c r="S1577" t="n">
        <v>104.26</v>
      </c>
      <c r="T1577" t="n">
        <v>14861.81</v>
      </c>
      <c r="U1577" t="n">
        <v>0.77</v>
      </c>
      <c r="V1577" t="n">
        <v>0.9</v>
      </c>
      <c r="W1577" t="n">
        <v>20.7</v>
      </c>
      <c r="X1577" t="n">
        <v>0.91</v>
      </c>
      <c r="Y1577" t="n">
        <v>1</v>
      </c>
      <c r="Z1577" t="n">
        <v>10</v>
      </c>
    </row>
    <row r="1578">
      <c r="A1578" t="n">
        <v>69</v>
      </c>
      <c r="B1578" t="n">
        <v>115</v>
      </c>
      <c r="C1578" t="inlineStr">
        <is>
          <t xml:space="preserve">CONCLUIDO	</t>
        </is>
      </c>
      <c r="D1578" t="n">
        <v>1.7383</v>
      </c>
      <c r="E1578" t="n">
        <v>57.53</v>
      </c>
      <c r="F1578" t="n">
        <v>53.46</v>
      </c>
      <c r="G1578" t="n">
        <v>100.24</v>
      </c>
      <c r="H1578" t="n">
        <v>1.28</v>
      </c>
      <c r="I1578" t="n">
        <v>32</v>
      </c>
      <c r="J1578" t="n">
        <v>252.84</v>
      </c>
      <c r="K1578" t="n">
        <v>56.94</v>
      </c>
      <c r="L1578" t="n">
        <v>18.25</v>
      </c>
      <c r="M1578" t="n">
        <v>30</v>
      </c>
      <c r="N1578" t="n">
        <v>62.65</v>
      </c>
      <c r="O1578" t="n">
        <v>31418.38</v>
      </c>
      <c r="P1578" t="n">
        <v>782.33</v>
      </c>
      <c r="Q1578" t="n">
        <v>1367.33</v>
      </c>
      <c r="R1578" t="n">
        <v>135.24</v>
      </c>
      <c r="S1578" t="n">
        <v>104.26</v>
      </c>
      <c r="T1578" t="n">
        <v>14518.47</v>
      </c>
      <c r="U1578" t="n">
        <v>0.77</v>
      </c>
      <c r="V1578" t="n">
        <v>0.9</v>
      </c>
      <c r="W1578" t="n">
        <v>20.7</v>
      </c>
      <c r="X1578" t="n">
        <v>0.89</v>
      </c>
      <c r="Y1578" t="n">
        <v>1</v>
      </c>
      <c r="Z1578" t="n">
        <v>10</v>
      </c>
    </row>
    <row r="1579">
      <c r="A1579" t="n">
        <v>70</v>
      </c>
      <c r="B1579" t="n">
        <v>115</v>
      </c>
      <c r="C1579" t="inlineStr">
        <is>
          <t xml:space="preserve">CONCLUIDO	</t>
        </is>
      </c>
      <c r="D1579" t="n">
        <v>1.738</v>
      </c>
      <c r="E1579" t="n">
        <v>57.54</v>
      </c>
      <c r="F1579" t="n">
        <v>53.47</v>
      </c>
      <c r="G1579" t="n">
        <v>100.26</v>
      </c>
      <c r="H1579" t="n">
        <v>1.3</v>
      </c>
      <c r="I1579" t="n">
        <v>32</v>
      </c>
      <c r="J1579" t="n">
        <v>253.3</v>
      </c>
      <c r="K1579" t="n">
        <v>56.94</v>
      </c>
      <c r="L1579" t="n">
        <v>18.5</v>
      </c>
      <c r="M1579" t="n">
        <v>30</v>
      </c>
      <c r="N1579" t="n">
        <v>62.86</v>
      </c>
      <c r="O1579" t="n">
        <v>31474.25</v>
      </c>
      <c r="P1579" t="n">
        <v>781.27</v>
      </c>
      <c r="Q1579" t="n">
        <v>1367.28</v>
      </c>
      <c r="R1579" t="n">
        <v>135.34</v>
      </c>
      <c r="S1579" t="n">
        <v>104.26</v>
      </c>
      <c r="T1579" t="n">
        <v>14566.91</v>
      </c>
      <c r="U1579" t="n">
        <v>0.77</v>
      </c>
      <c r="V1579" t="n">
        <v>0.9</v>
      </c>
      <c r="W1579" t="n">
        <v>20.71</v>
      </c>
      <c r="X1579" t="n">
        <v>0.9</v>
      </c>
      <c r="Y1579" t="n">
        <v>1</v>
      </c>
      <c r="Z1579" t="n">
        <v>10</v>
      </c>
    </row>
    <row r="1580">
      <c r="A1580" t="n">
        <v>71</v>
      </c>
      <c r="B1580" t="n">
        <v>115</v>
      </c>
      <c r="C1580" t="inlineStr">
        <is>
          <t xml:space="preserve">CONCLUIDO	</t>
        </is>
      </c>
      <c r="D1580" t="n">
        <v>1.7403</v>
      </c>
      <c r="E1580" t="n">
        <v>57.46</v>
      </c>
      <c r="F1580" t="n">
        <v>53.44</v>
      </c>
      <c r="G1580" t="n">
        <v>103.43</v>
      </c>
      <c r="H1580" t="n">
        <v>1.31</v>
      </c>
      <c r="I1580" t="n">
        <v>31</v>
      </c>
      <c r="J1580" t="n">
        <v>253.75</v>
      </c>
      <c r="K1580" t="n">
        <v>56.94</v>
      </c>
      <c r="L1580" t="n">
        <v>18.75</v>
      </c>
      <c r="M1580" t="n">
        <v>29</v>
      </c>
      <c r="N1580" t="n">
        <v>63.06</v>
      </c>
      <c r="O1580" t="n">
        <v>31530.19</v>
      </c>
      <c r="P1580" t="n">
        <v>781.01</v>
      </c>
      <c r="Q1580" t="n">
        <v>1367.35</v>
      </c>
      <c r="R1580" t="n">
        <v>134.54</v>
      </c>
      <c r="S1580" t="n">
        <v>104.26</v>
      </c>
      <c r="T1580" t="n">
        <v>14172.2</v>
      </c>
      <c r="U1580" t="n">
        <v>0.77</v>
      </c>
      <c r="V1580" t="n">
        <v>0.9</v>
      </c>
      <c r="W1580" t="n">
        <v>20.69</v>
      </c>
      <c r="X1580" t="n">
        <v>0.86</v>
      </c>
      <c r="Y1580" t="n">
        <v>1</v>
      </c>
      <c r="Z1580" t="n">
        <v>10</v>
      </c>
    </row>
    <row r="1581">
      <c r="A1581" t="n">
        <v>72</v>
      </c>
      <c r="B1581" t="n">
        <v>115</v>
      </c>
      <c r="C1581" t="inlineStr">
        <is>
          <t xml:space="preserve">CONCLUIDO	</t>
        </is>
      </c>
      <c r="D1581" t="n">
        <v>1.7401</v>
      </c>
      <c r="E1581" t="n">
        <v>57.47</v>
      </c>
      <c r="F1581" t="n">
        <v>53.45</v>
      </c>
      <c r="G1581" t="n">
        <v>103.44</v>
      </c>
      <c r="H1581" t="n">
        <v>1.33</v>
      </c>
      <c r="I1581" t="n">
        <v>31</v>
      </c>
      <c r="J1581" t="n">
        <v>254.21</v>
      </c>
      <c r="K1581" t="n">
        <v>56.94</v>
      </c>
      <c r="L1581" t="n">
        <v>19</v>
      </c>
      <c r="M1581" t="n">
        <v>29</v>
      </c>
      <c r="N1581" t="n">
        <v>63.26</v>
      </c>
      <c r="O1581" t="n">
        <v>31586.21</v>
      </c>
      <c r="P1581" t="n">
        <v>780.71</v>
      </c>
      <c r="Q1581" t="n">
        <v>1367.3</v>
      </c>
      <c r="R1581" t="n">
        <v>134.64</v>
      </c>
      <c r="S1581" t="n">
        <v>104.26</v>
      </c>
      <c r="T1581" t="n">
        <v>14222.22</v>
      </c>
      <c r="U1581" t="n">
        <v>0.77</v>
      </c>
      <c r="V1581" t="n">
        <v>0.9</v>
      </c>
      <c r="W1581" t="n">
        <v>20.7</v>
      </c>
      <c r="X1581" t="n">
        <v>0.87</v>
      </c>
      <c r="Y1581" t="n">
        <v>1</v>
      </c>
      <c r="Z1581" t="n">
        <v>10</v>
      </c>
    </row>
    <row r="1582">
      <c r="A1582" t="n">
        <v>73</v>
      </c>
      <c r="B1582" t="n">
        <v>115</v>
      </c>
      <c r="C1582" t="inlineStr">
        <is>
          <t xml:space="preserve">CONCLUIDO	</t>
        </is>
      </c>
      <c r="D1582" t="n">
        <v>1.7426</v>
      </c>
      <c r="E1582" t="n">
        <v>57.39</v>
      </c>
      <c r="F1582" t="n">
        <v>53.41</v>
      </c>
      <c r="G1582" t="n">
        <v>106.82</v>
      </c>
      <c r="H1582" t="n">
        <v>1.34</v>
      </c>
      <c r="I1582" t="n">
        <v>30</v>
      </c>
      <c r="J1582" t="n">
        <v>254.66</v>
      </c>
      <c r="K1582" t="n">
        <v>56.94</v>
      </c>
      <c r="L1582" t="n">
        <v>19.25</v>
      </c>
      <c r="M1582" t="n">
        <v>28</v>
      </c>
      <c r="N1582" t="n">
        <v>63.47</v>
      </c>
      <c r="O1582" t="n">
        <v>31642.3</v>
      </c>
      <c r="P1582" t="n">
        <v>778.02</v>
      </c>
      <c r="Q1582" t="n">
        <v>1367.27</v>
      </c>
      <c r="R1582" t="n">
        <v>133.41</v>
      </c>
      <c r="S1582" t="n">
        <v>104.26</v>
      </c>
      <c r="T1582" t="n">
        <v>13609.36</v>
      </c>
      <c r="U1582" t="n">
        <v>0.78</v>
      </c>
      <c r="V1582" t="n">
        <v>0.9</v>
      </c>
      <c r="W1582" t="n">
        <v>20.7</v>
      </c>
      <c r="X1582" t="n">
        <v>0.83</v>
      </c>
      <c r="Y1582" t="n">
        <v>1</v>
      </c>
      <c r="Z1582" t="n">
        <v>10</v>
      </c>
    </row>
    <row r="1583">
      <c r="A1583" t="n">
        <v>74</v>
      </c>
      <c r="B1583" t="n">
        <v>115</v>
      </c>
      <c r="C1583" t="inlineStr">
        <is>
          <t xml:space="preserve">CONCLUIDO	</t>
        </is>
      </c>
      <c r="D1583" t="n">
        <v>1.743</v>
      </c>
      <c r="E1583" t="n">
        <v>57.37</v>
      </c>
      <c r="F1583" t="n">
        <v>53.4</v>
      </c>
      <c r="G1583" t="n">
        <v>106.79</v>
      </c>
      <c r="H1583" t="n">
        <v>1.36</v>
      </c>
      <c r="I1583" t="n">
        <v>30</v>
      </c>
      <c r="J1583" t="n">
        <v>255.12</v>
      </c>
      <c r="K1583" t="n">
        <v>56.94</v>
      </c>
      <c r="L1583" t="n">
        <v>19.5</v>
      </c>
      <c r="M1583" t="n">
        <v>28</v>
      </c>
      <c r="N1583" t="n">
        <v>63.67</v>
      </c>
      <c r="O1583" t="n">
        <v>31698.47</v>
      </c>
      <c r="P1583" t="n">
        <v>778.36</v>
      </c>
      <c r="Q1583" t="n">
        <v>1367.26</v>
      </c>
      <c r="R1583" t="n">
        <v>132.89</v>
      </c>
      <c r="S1583" t="n">
        <v>104.26</v>
      </c>
      <c r="T1583" t="n">
        <v>13352.38</v>
      </c>
      <c r="U1583" t="n">
        <v>0.78</v>
      </c>
      <c r="V1583" t="n">
        <v>0.9</v>
      </c>
      <c r="W1583" t="n">
        <v>20.7</v>
      </c>
      <c r="X1583" t="n">
        <v>0.82</v>
      </c>
      <c r="Y1583" t="n">
        <v>1</v>
      </c>
      <c r="Z1583" t="n">
        <v>10</v>
      </c>
    </row>
    <row r="1584">
      <c r="A1584" t="n">
        <v>75</v>
      </c>
      <c r="B1584" t="n">
        <v>115</v>
      </c>
      <c r="C1584" t="inlineStr">
        <is>
          <t xml:space="preserve">CONCLUIDO	</t>
        </is>
      </c>
      <c r="D1584" t="n">
        <v>1.7424</v>
      </c>
      <c r="E1584" t="n">
        <v>57.39</v>
      </c>
      <c r="F1584" t="n">
        <v>53.41</v>
      </c>
      <c r="G1584" t="n">
        <v>106.83</v>
      </c>
      <c r="H1584" t="n">
        <v>1.37</v>
      </c>
      <c r="I1584" t="n">
        <v>30</v>
      </c>
      <c r="J1584" t="n">
        <v>255.57</v>
      </c>
      <c r="K1584" t="n">
        <v>56.94</v>
      </c>
      <c r="L1584" t="n">
        <v>19.75</v>
      </c>
      <c r="M1584" t="n">
        <v>28</v>
      </c>
      <c r="N1584" t="n">
        <v>63.88</v>
      </c>
      <c r="O1584" t="n">
        <v>31754.72</v>
      </c>
      <c r="P1584" t="n">
        <v>777.52</v>
      </c>
      <c r="Q1584" t="n">
        <v>1367.3</v>
      </c>
      <c r="R1584" t="n">
        <v>133.74</v>
      </c>
      <c r="S1584" t="n">
        <v>104.26</v>
      </c>
      <c r="T1584" t="n">
        <v>13776.25</v>
      </c>
      <c r="U1584" t="n">
        <v>0.78</v>
      </c>
      <c r="V1584" t="n">
        <v>0.9</v>
      </c>
      <c r="W1584" t="n">
        <v>20.69</v>
      </c>
      <c r="X1584" t="n">
        <v>0.84</v>
      </c>
      <c r="Y1584" t="n">
        <v>1</v>
      </c>
      <c r="Z1584" t="n">
        <v>10</v>
      </c>
    </row>
    <row r="1585">
      <c r="A1585" t="n">
        <v>76</v>
      </c>
      <c r="B1585" t="n">
        <v>115</v>
      </c>
      <c r="C1585" t="inlineStr">
        <is>
          <t xml:space="preserve">CONCLUIDO	</t>
        </is>
      </c>
      <c r="D1585" t="n">
        <v>1.7453</v>
      </c>
      <c r="E1585" t="n">
        <v>57.3</v>
      </c>
      <c r="F1585" t="n">
        <v>53.36</v>
      </c>
      <c r="G1585" t="n">
        <v>110.41</v>
      </c>
      <c r="H1585" t="n">
        <v>1.39</v>
      </c>
      <c r="I1585" t="n">
        <v>29</v>
      </c>
      <c r="J1585" t="n">
        <v>256.03</v>
      </c>
      <c r="K1585" t="n">
        <v>56.94</v>
      </c>
      <c r="L1585" t="n">
        <v>20</v>
      </c>
      <c r="M1585" t="n">
        <v>27</v>
      </c>
      <c r="N1585" t="n">
        <v>64.09</v>
      </c>
      <c r="O1585" t="n">
        <v>31811.04</v>
      </c>
      <c r="P1585" t="n">
        <v>776.6900000000001</v>
      </c>
      <c r="Q1585" t="n">
        <v>1367.2</v>
      </c>
      <c r="R1585" t="n">
        <v>132.32</v>
      </c>
      <c r="S1585" t="n">
        <v>104.26</v>
      </c>
      <c r="T1585" t="n">
        <v>13072.9</v>
      </c>
      <c r="U1585" t="n">
        <v>0.79</v>
      </c>
      <c r="V1585" t="n">
        <v>0.9</v>
      </c>
      <c r="W1585" t="n">
        <v>20.68</v>
      </c>
      <c r="X1585" t="n">
        <v>0.79</v>
      </c>
      <c r="Y1585" t="n">
        <v>1</v>
      </c>
      <c r="Z1585" t="n">
        <v>10</v>
      </c>
    </row>
    <row r="1586">
      <c r="A1586" t="n">
        <v>77</v>
      </c>
      <c r="B1586" t="n">
        <v>115</v>
      </c>
      <c r="C1586" t="inlineStr">
        <is>
          <t xml:space="preserve">CONCLUIDO	</t>
        </is>
      </c>
      <c r="D1586" t="n">
        <v>1.7449</v>
      </c>
      <c r="E1586" t="n">
        <v>57.31</v>
      </c>
      <c r="F1586" t="n">
        <v>53.37</v>
      </c>
      <c r="G1586" t="n">
        <v>110.43</v>
      </c>
      <c r="H1586" t="n">
        <v>1.4</v>
      </c>
      <c r="I1586" t="n">
        <v>29</v>
      </c>
      <c r="J1586" t="n">
        <v>256.49</v>
      </c>
      <c r="K1586" t="n">
        <v>56.94</v>
      </c>
      <c r="L1586" t="n">
        <v>20.25</v>
      </c>
      <c r="M1586" t="n">
        <v>27</v>
      </c>
      <c r="N1586" t="n">
        <v>64.29000000000001</v>
      </c>
      <c r="O1586" t="n">
        <v>31867.44</v>
      </c>
      <c r="P1586" t="n">
        <v>776.5599999999999</v>
      </c>
      <c r="Q1586" t="n">
        <v>1367.15</v>
      </c>
      <c r="R1586" t="n">
        <v>132.72</v>
      </c>
      <c r="S1586" t="n">
        <v>104.26</v>
      </c>
      <c r="T1586" t="n">
        <v>13269.97</v>
      </c>
      <c r="U1586" t="n">
        <v>0.79</v>
      </c>
      <c r="V1586" t="n">
        <v>0.9</v>
      </c>
      <c r="W1586" t="n">
        <v>20.69</v>
      </c>
      <c r="X1586" t="n">
        <v>0.8</v>
      </c>
      <c r="Y1586" t="n">
        <v>1</v>
      </c>
      <c r="Z1586" t="n">
        <v>10</v>
      </c>
    </row>
    <row r="1587">
      <c r="A1587" t="n">
        <v>78</v>
      </c>
      <c r="B1587" t="n">
        <v>115</v>
      </c>
      <c r="C1587" t="inlineStr">
        <is>
          <t xml:space="preserve">CONCLUIDO	</t>
        </is>
      </c>
      <c r="D1587" t="n">
        <v>1.7444</v>
      </c>
      <c r="E1587" t="n">
        <v>57.32</v>
      </c>
      <c r="F1587" t="n">
        <v>53.39</v>
      </c>
      <c r="G1587" t="n">
        <v>110.46</v>
      </c>
      <c r="H1587" t="n">
        <v>1.42</v>
      </c>
      <c r="I1587" t="n">
        <v>29</v>
      </c>
      <c r="J1587" t="n">
        <v>256.94</v>
      </c>
      <c r="K1587" t="n">
        <v>56.94</v>
      </c>
      <c r="L1587" t="n">
        <v>20.5</v>
      </c>
      <c r="M1587" t="n">
        <v>27</v>
      </c>
      <c r="N1587" t="n">
        <v>64.5</v>
      </c>
      <c r="O1587" t="n">
        <v>31924.04</v>
      </c>
      <c r="P1587" t="n">
        <v>775.51</v>
      </c>
      <c r="Q1587" t="n">
        <v>1367.19</v>
      </c>
      <c r="R1587" t="n">
        <v>132.93</v>
      </c>
      <c r="S1587" t="n">
        <v>104.26</v>
      </c>
      <c r="T1587" t="n">
        <v>13373.79</v>
      </c>
      <c r="U1587" t="n">
        <v>0.78</v>
      </c>
      <c r="V1587" t="n">
        <v>0.9</v>
      </c>
      <c r="W1587" t="n">
        <v>20.7</v>
      </c>
      <c r="X1587" t="n">
        <v>0.82</v>
      </c>
      <c r="Y1587" t="n">
        <v>1</v>
      </c>
      <c r="Z1587" t="n">
        <v>10</v>
      </c>
    </row>
    <row r="1588">
      <c r="A1588" t="n">
        <v>79</v>
      </c>
      <c r="B1588" t="n">
        <v>115</v>
      </c>
      <c r="C1588" t="inlineStr">
        <is>
          <t xml:space="preserve">CONCLUIDO	</t>
        </is>
      </c>
      <c r="D1588" t="n">
        <v>1.747</v>
      </c>
      <c r="E1588" t="n">
        <v>57.24</v>
      </c>
      <c r="F1588" t="n">
        <v>53.35</v>
      </c>
      <c r="G1588" t="n">
        <v>114.32</v>
      </c>
      <c r="H1588" t="n">
        <v>1.43</v>
      </c>
      <c r="I1588" t="n">
        <v>28</v>
      </c>
      <c r="J1588" t="n">
        <v>257.4</v>
      </c>
      <c r="K1588" t="n">
        <v>56.94</v>
      </c>
      <c r="L1588" t="n">
        <v>20.75</v>
      </c>
      <c r="M1588" t="n">
        <v>26</v>
      </c>
      <c r="N1588" t="n">
        <v>64.70999999999999</v>
      </c>
      <c r="O1588" t="n">
        <v>31980.59</v>
      </c>
      <c r="P1588" t="n">
        <v>774.5700000000001</v>
      </c>
      <c r="Q1588" t="n">
        <v>1367.27</v>
      </c>
      <c r="R1588" t="n">
        <v>131.63</v>
      </c>
      <c r="S1588" t="n">
        <v>104.26</v>
      </c>
      <c r="T1588" t="n">
        <v>12731.37</v>
      </c>
      <c r="U1588" t="n">
        <v>0.79</v>
      </c>
      <c r="V1588" t="n">
        <v>0.9</v>
      </c>
      <c r="W1588" t="n">
        <v>20.69</v>
      </c>
      <c r="X1588" t="n">
        <v>0.77</v>
      </c>
      <c r="Y1588" t="n">
        <v>1</v>
      </c>
      <c r="Z1588" t="n">
        <v>10</v>
      </c>
    </row>
    <row r="1589">
      <c r="A1589" t="n">
        <v>80</v>
      </c>
      <c r="B1589" t="n">
        <v>115</v>
      </c>
      <c r="C1589" t="inlineStr">
        <is>
          <t xml:space="preserve">CONCLUIDO	</t>
        </is>
      </c>
      <c r="D1589" t="n">
        <v>1.7473</v>
      </c>
      <c r="E1589" t="n">
        <v>57.23</v>
      </c>
      <c r="F1589" t="n">
        <v>53.34</v>
      </c>
      <c r="G1589" t="n">
        <v>114.3</v>
      </c>
      <c r="H1589" t="n">
        <v>1.45</v>
      </c>
      <c r="I1589" t="n">
        <v>28</v>
      </c>
      <c r="J1589" t="n">
        <v>257.86</v>
      </c>
      <c r="K1589" t="n">
        <v>56.94</v>
      </c>
      <c r="L1589" t="n">
        <v>21</v>
      </c>
      <c r="M1589" t="n">
        <v>26</v>
      </c>
      <c r="N1589" t="n">
        <v>64.92</v>
      </c>
      <c r="O1589" t="n">
        <v>32037.22</v>
      </c>
      <c r="P1589" t="n">
        <v>774.03</v>
      </c>
      <c r="Q1589" t="n">
        <v>1367.21</v>
      </c>
      <c r="R1589" t="n">
        <v>131.26</v>
      </c>
      <c r="S1589" t="n">
        <v>104.26</v>
      </c>
      <c r="T1589" t="n">
        <v>12544.16</v>
      </c>
      <c r="U1589" t="n">
        <v>0.79</v>
      </c>
      <c r="V1589" t="n">
        <v>0.9</v>
      </c>
      <c r="W1589" t="n">
        <v>20.69</v>
      </c>
      <c r="X1589" t="n">
        <v>0.76</v>
      </c>
      <c r="Y1589" t="n">
        <v>1</v>
      </c>
      <c r="Z1589" t="n">
        <v>10</v>
      </c>
    </row>
    <row r="1590">
      <c r="A1590" t="n">
        <v>81</v>
      </c>
      <c r="B1590" t="n">
        <v>115</v>
      </c>
      <c r="C1590" t="inlineStr">
        <is>
          <t xml:space="preserve">CONCLUIDO	</t>
        </is>
      </c>
      <c r="D1590" t="n">
        <v>1.7467</v>
      </c>
      <c r="E1590" t="n">
        <v>57.25</v>
      </c>
      <c r="F1590" t="n">
        <v>53.36</v>
      </c>
      <c r="G1590" t="n">
        <v>114.34</v>
      </c>
      <c r="H1590" t="n">
        <v>1.46</v>
      </c>
      <c r="I1590" t="n">
        <v>28</v>
      </c>
      <c r="J1590" t="n">
        <v>258.32</v>
      </c>
      <c r="K1590" t="n">
        <v>56.94</v>
      </c>
      <c r="L1590" t="n">
        <v>21.25</v>
      </c>
      <c r="M1590" t="n">
        <v>26</v>
      </c>
      <c r="N1590" t="n">
        <v>65.13</v>
      </c>
      <c r="O1590" t="n">
        <v>32093.94</v>
      </c>
      <c r="P1590" t="n">
        <v>773.33</v>
      </c>
      <c r="Q1590" t="n">
        <v>1367.21</v>
      </c>
      <c r="R1590" t="n">
        <v>131.95</v>
      </c>
      <c r="S1590" t="n">
        <v>104.26</v>
      </c>
      <c r="T1590" t="n">
        <v>12891.87</v>
      </c>
      <c r="U1590" t="n">
        <v>0.79</v>
      </c>
      <c r="V1590" t="n">
        <v>0.9</v>
      </c>
      <c r="W1590" t="n">
        <v>20.69</v>
      </c>
      <c r="X1590" t="n">
        <v>0.78</v>
      </c>
      <c r="Y1590" t="n">
        <v>1</v>
      </c>
      <c r="Z1590" t="n">
        <v>10</v>
      </c>
    </row>
    <row r="1591">
      <c r="A1591" t="n">
        <v>82</v>
      </c>
      <c r="B1591" t="n">
        <v>115</v>
      </c>
      <c r="C1591" t="inlineStr">
        <is>
          <t xml:space="preserve">CONCLUIDO	</t>
        </is>
      </c>
      <c r="D1591" t="n">
        <v>1.7497</v>
      </c>
      <c r="E1591" t="n">
        <v>57.15</v>
      </c>
      <c r="F1591" t="n">
        <v>53.31</v>
      </c>
      <c r="G1591" t="n">
        <v>118.46</v>
      </c>
      <c r="H1591" t="n">
        <v>1.48</v>
      </c>
      <c r="I1591" t="n">
        <v>27</v>
      </c>
      <c r="J1591" t="n">
        <v>258.78</v>
      </c>
      <c r="K1591" t="n">
        <v>56.94</v>
      </c>
      <c r="L1591" t="n">
        <v>21.5</v>
      </c>
      <c r="M1591" t="n">
        <v>25</v>
      </c>
      <c r="N1591" t="n">
        <v>65.34</v>
      </c>
      <c r="O1591" t="n">
        <v>32150.72</v>
      </c>
      <c r="P1591" t="n">
        <v>772.01</v>
      </c>
      <c r="Q1591" t="n">
        <v>1367.17</v>
      </c>
      <c r="R1591" t="n">
        <v>130.45</v>
      </c>
      <c r="S1591" t="n">
        <v>104.26</v>
      </c>
      <c r="T1591" t="n">
        <v>12144.37</v>
      </c>
      <c r="U1591" t="n">
        <v>0.8</v>
      </c>
      <c r="V1591" t="n">
        <v>0.9</v>
      </c>
      <c r="W1591" t="n">
        <v>20.68</v>
      </c>
      <c r="X1591" t="n">
        <v>0.73</v>
      </c>
      <c r="Y1591" t="n">
        <v>1</v>
      </c>
      <c r="Z1591" t="n">
        <v>10</v>
      </c>
    </row>
    <row r="1592">
      <c r="A1592" t="n">
        <v>83</v>
      </c>
      <c r="B1592" t="n">
        <v>115</v>
      </c>
      <c r="C1592" t="inlineStr">
        <is>
          <t xml:space="preserve">CONCLUIDO	</t>
        </is>
      </c>
      <c r="D1592" t="n">
        <v>1.7491</v>
      </c>
      <c r="E1592" t="n">
        <v>57.17</v>
      </c>
      <c r="F1592" t="n">
        <v>53.33</v>
      </c>
      <c r="G1592" t="n">
        <v>118.5</v>
      </c>
      <c r="H1592" t="n">
        <v>1.49</v>
      </c>
      <c r="I1592" t="n">
        <v>27</v>
      </c>
      <c r="J1592" t="n">
        <v>259.24</v>
      </c>
      <c r="K1592" t="n">
        <v>56.94</v>
      </c>
      <c r="L1592" t="n">
        <v>21.75</v>
      </c>
      <c r="M1592" t="n">
        <v>25</v>
      </c>
      <c r="N1592" t="n">
        <v>65.55</v>
      </c>
      <c r="O1592" t="n">
        <v>32207.59</v>
      </c>
      <c r="P1592" t="n">
        <v>770.78</v>
      </c>
      <c r="Q1592" t="n">
        <v>1367.28</v>
      </c>
      <c r="R1592" t="n">
        <v>130.86</v>
      </c>
      <c r="S1592" t="n">
        <v>104.26</v>
      </c>
      <c r="T1592" t="n">
        <v>12352.81</v>
      </c>
      <c r="U1592" t="n">
        <v>0.8</v>
      </c>
      <c r="V1592" t="n">
        <v>0.9</v>
      </c>
      <c r="W1592" t="n">
        <v>20.69</v>
      </c>
      <c r="X1592" t="n">
        <v>0.75</v>
      </c>
      <c r="Y1592" t="n">
        <v>1</v>
      </c>
      <c r="Z1592" t="n">
        <v>10</v>
      </c>
    </row>
    <row r="1593">
      <c r="A1593" t="n">
        <v>84</v>
      </c>
      <c r="B1593" t="n">
        <v>115</v>
      </c>
      <c r="C1593" t="inlineStr">
        <is>
          <t xml:space="preserve">CONCLUIDO	</t>
        </is>
      </c>
      <c r="D1593" t="n">
        <v>1.7517</v>
      </c>
      <c r="E1593" t="n">
        <v>57.09</v>
      </c>
      <c r="F1593" t="n">
        <v>53.28</v>
      </c>
      <c r="G1593" t="n">
        <v>122.96</v>
      </c>
      <c r="H1593" t="n">
        <v>1.51</v>
      </c>
      <c r="I1593" t="n">
        <v>26</v>
      </c>
      <c r="J1593" t="n">
        <v>259.71</v>
      </c>
      <c r="K1593" t="n">
        <v>56.94</v>
      </c>
      <c r="L1593" t="n">
        <v>22</v>
      </c>
      <c r="M1593" t="n">
        <v>24</v>
      </c>
      <c r="N1593" t="n">
        <v>65.76000000000001</v>
      </c>
      <c r="O1593" t="n">
        <v>32264.54</v>
      </c>
      <c r="P1593" t="n">
        <v>768.61</v>
      </c>
      <c r="Q1593" t="n">
        <v>1367.26</v>
      </c>
      <c r="R1593" t="n">
        <v>129.59</v>
      </c>
      <c r="S1593" t="n">
        <v>104.26</v>
      </c>
      <c r="T1593" t="n">
        <v>11720.08</v>
      </c>
      <c r="U1593" t="n">
        <v>0.8</v>
      </c>
      <c r="V1593" t="n">
        <v>0.9</v>
      </c>
      <c r="W1593" t="n">
        <v>20.68</v>
      </c>
      <c r="X1593" t="n">
        <v>0.71</v>
      </c>
      <c r="Y1593" t="n">
        <v>1</v>
      </c>
      <c r="Z1593" t="n">
        <v>10</v>
      </c>
    </row>
    <row r="1594">
      <c r="A1594" t="n">
        <v>85</v>
      </c>
      <c r="B1594" t="n">
        <v>115</v>
      </c>
      <c r="C1594" t="inlineStr">
        <is>
          <t xml:space="preserve">CONCLUIDO	</t>
        </is>
      </c>
      <c r="D1594" t="n">
        <v>1.7518</v>
      </c>
      <c r="E1594" t="n">
        <v>57.08</v>
      </c>
      <c r="F1594" t="n">
        <v>53.28</v>
      </c>
      <c r="G1594" t="n">
        <v>122.96</v>
      </c>
      <c r="H1594" t="n">
        <v>1.52</v>
      </c>
      <c r="I1594" t="n">
        <v>26</v>
      </c>
      <c r="J1594" t="n">
        <v>260.17</v>
      </c>
      <c r="K1594" t="n">
        <v>56.94</v>
      </c>
      <c r="L1594" t="n">
        <v>22.25</v>
      </c>
      <c r="M1594" t="n">
        <v>24</v>
      </c>
      <c r="N1594" t="n">
        <v>65.98</v>
      </c>
      <c r="O1594" t="n">
        <v>32321.56</v>
      </c>
      <c r="P1594" t="n">
        <v>769.65</v>
      </c>
      <c r="Q1594" t="n">
        <v>1367.25</v>
      </c>
      <c r="R1594" t="n">
        <v>129.6</v>
      </c>
      <c r="S1594" t="n">
        <v>104.26</v>
      </c>
      <c r="T1594" t="n">
        <v>11728.59</v>
      </c>
      <c r="U1594" t="n">
        <v>0.8</v>
      </c>
      <c r="V1594" t="n">
        <v>0.9</v>
      </c>
      <c r="W1594" t="n">
        <v>20.68</v>
      </c>
      <c r="X1594" t="n">
        <v>0.71</v>
      </c>
      <c r="Y1594" t="n">
        <v>1</v>
      </c>
      <c r="Z1594" t="n">
        <v>10</v>
      </c>
    </row>
    <row r="1595">
      <c r="A1595" t="n">
        <v>86</v>
      </c>
      <c r="B1595" t="n">
        <v>115</v>
      </c>
      <c r="C1595" t="inlineStr">
        <is>
          <t xml:space="preserve">CONCLUIDO	</t>
        </is>
      </c>
      <c r="D1595" t="n">
        <v>1.7517</v>
      </c>
      <c r="E1595" t="n">
        <v>57.09</v>
      </c>
      <c r="F1595" t="n">
        <v>53.28</v>
      </c>
      <c r="G1595" t="n">
        <v>122.96</v>
      </c>
      <c r="H1595" t="n">
        <v>1.54</v>
      </c>
      <c r="I1595" t="n">
        <v>26</v>
      </c>
      <c r="J1595" t="n">
        <v>260.63</v>
      </c>
      <c r="K1595" t="n">
        <v>56.94</v>
      </c>
      <c r="L1595" t="n">
        <v>22.5</v>
      </c>
      <c r="M1595" t="n">
        <v>24</v>
      </c>
      <c r="N1595" t="n">
        <v>66.19</v>
      </c>
      <c r="O1595" t="n">
        <v>32378.67</v>
      </c>
      <c r="P1595" t="n">
        <v>769.77</v>
      </c>
      <c r="Q1595" t="n">
        <v>1367.2</v>
      </c>
      <c r="R1595" t="n">
        <v>129.67</v>
      </c>
      <c r="S1595" t="n">
        <v>104.26</v>
      </c>
      <c r="T1595" t="n">
        <v>11759.52</v>
      </c>
      <c r="U1595" t="n">
        <v>0.8</v>
      </c>
      <c r="V1595" t="n">
        <v>0.9</v>
      </c>
      <c r="W1595" t="n">
        <v>20.68</v>
      </c>
      <c r="X1595" t="n">
        <v>0.71</v>
      </c>
      <c r="Y1595" t="n">
        <v>1</v>
      </c>
      <c r="Z1595" t="n">
        <v>10</v>
      </c>
    </row>
    <row r="1596">
      <c r="A1596" t="n">
        <v>87</v>
      </c>
      <c r="B1596" t="n">
        <v>115</v>
      </c>
      <c r="C1596" t="inlineStr">
        <is>
          <t xml:space="preserve">CONCLUIDO	</t>
        </is>
      </c>
      <c r="D1596" t="n">
        <v>1.7513</v>
      </c>
      <c r="E1596" t="n">
        <v>57.1</v>
      </c>
      <c r="F1596" t="n">
        <v>53.3</v>
      </c>
      <c r="G1596" t="n">
        <v>123</v>
      </c>
      <c r="H1596" t="n">
        <v>1.55</v>
      </c>
      <c r="I1596" t="n">
        <v>26</v>
      </c>
      <c r="J1596" t="n">
        <v>261.09</v>
      </c>
      <c r="K1596" t="n">
        <v>56.94</v>
      </c>
      <c r="L1596" t="n">
        <v>22.75</v>
      </c>
      <c r="M1596" t="n">
        <v>24</v>
      </c>
      <c r="N1596" t="n">
        <v>66.40000000000001</v>
      </c>
      <c r="O1596" t="n">
        <v>32435.86</v>
      </c>
      <c r="P1596" t="n">
        <v>768.45</v>
      </c>
      <c r="Q1596" t="n">
        <v>1367.18</v>
      </c>
      <c r="R1596" t="n">
        <v>130.19</v>
      </c>
      <c r="S1596" t="n">
        <v>104.26</v>
      </c>
      <c r="T1596" t="n">
        <v>12022.55</v>
      </c>
      <c r="U1596" t="n">
        <v>0.8</v>
      </c>
      <c r="V1596" t="n">
        <v>0.9</v>
      </c>
      <c r="W1596" t="n">
        <v>20.68</v>
      </c>
      <c r="X1596" t="n">
        <v>0.72</v>
      </c>
      <c r="Y1596" t="n">
        <v>1</v>
      </c>
      <c r="Z1596" t="n">
        <v>10</v>
      </c>
    </row>
    <row r="1597">
      <c r="A1597" t="n">
        <v>88</v>
      </c>
      <c r="B1597" t="n">
        <v>115</v>
      </c>
      <c r="C1597" t="inlineStr">
        <is>
          <t xml:space="preserve">CONCLUIDO	</t>
        </is>
      </c>
      <c r="D1597" t="n">
        <v>1.7538</v>
      </c>
      <c r="E1597" t="n">
        <v>57.02</v>
      </c>
      <c r="F1597" t="n">
        <v>53.26</v>
      </c>
      <c r="G1597" t="n">
        <v>127.82</v>
      </c>
      <c r="H1597" t="n">
        <v>1.56</v>
      </c>
      <c r="I1597" t="n">
        <v>25</v>
      </c>
      <c r="J1597" t="n">
        <v>261.56</v>
      </c>
      <c r="K1597" t="n">
        <v>56.94</v>
      </c>
      <c r="L1597" t="n">
        <v>23</v>
      </c>
      <c r="M1597" t="n">
        <v>23</v>
      </c>
      <c r="N1597" t="n">
        <v>66.62</v>
      </c>
      <c r="O1597" t="n">
        <v>32493.12</v>
      </c>
      <c r="P1597" t="n">
        <v>767.16</v>
      </c>
      <c r="Q1597" t="n">
        <v>1367.2</v>
      </c>
      <c r="R1597" t="n">
        <v>128.89</v>
      </c>
      <c r="S1597" t="n">
        <v>104.26</v>
      </c>
      <c r="T1597" t="n">
        <v>11373.84</v>
      </c>
      <c r="U1597" t="n">
        <v>0.8100000000000001</v>
      </c>
      <c r="V1597" t="n">
        <v>0.9</v>
      </c>
      <c r="W1597" t="n">
        <v>20.68</v>
      </c>
      <c r="X1597" t="n">
        <v>0.68</v>
      </c>
      <c r="Y1597" t="n">
        <v>1</v>
      </c>
      <c r="Z1597" t="n">
        <v>10</v>
      </c>
    </row>
    <row r="1598">
      <c r="A1598" t="n">
        <v>89</v>
      </c>
      <c r="B1598" t="n">
        <v>115</v>
      </c>
      <c r="C1598" t="inlineStr">
        <is>
          <t xml:space="preserve">CONCLUIDO	</t>
        </is>
      </c>
      <c r="D1598" t="n">
        <v>1.7538</v>
      </c>
      <c r="E1598" t="n">
        <v>57.02</v>
      </c>
      <c r="F1598" t="n">
        <v>53.26</v>
      </c>
      <c r="G1598" t="n">
        <v>127.83</v>
      </c>
      <c r="H1598" t="n">
        <v>1.58</v>
      </c>
      <c r="I1598" t="n">
        <v>25</v>
      </c>
      <c r="J1598" t="n">
        <v>262.02</v>
      </c>
      <c r="K1598" t="n">
        <v>56.94</v>
      </c>
      <c r="L1598" t="n">
        <v>23.25</v>
      </c>
      <c r="M1598" t="n">
        <v>23</v>
      </c>
      <c r="N1598" t="n">
        <v>66.83</v>
      </c>
      <c r="O1598" t="n">
        <v>32550.47</v>
      </c>
      <c r="P1598" t="n">
        <v>767.67</v>
      </c>
      <c r="Q1598" t="n">
        <v>1367.21</v>
      </c>
      <c r="R1598" t="n">
        <v>128.91</v>
      </c>
      <c r="S1598" t="n">
        <v>104.26</v>
      </c>
      <c r="T1598" t="n">
        <v>11385.01</v>
      </c>
      <c r="U1598" t="n">
        <v>0.8100000000000001</v>
      </c>
      <c r="V1598" t="n">
        <v>0.9</v>
      </c>
      <c r="W1598" t="n">
        <v>20.68</v>
      </c>
      <c r="X1598" t="n">
        <v>0.6899999999999999</v>
      </c>
      <c r="Y1598" t="n">
        <v>1</v>
      </c>
      <c r="Z1598" t="n">
        <v>10</v>
      </c>
    </row>
    <row r="1599">
      <c r="A1599" t="n">
        <v>90</v>
      </c>
      <c r="B1599" t="n">
        <v>115</v>
      </c>
      <c r="C1599" t="inlineStr">
        <is>
          <t xml:space="preserve">CONCLUIDO	</t>
        </is>
      </c>
      <c r="D1599" t="n">
        <v>1.7539</v>
      </c>
      <c r="E1599" t="n">
        <v>57.01</v>
      </c>
      <c r="F1599" t="n">
        <v>53.26</v>
      </c>
      <c r="G1599" t="n">
        <v>127.82</v>
      </c>
      <c r="H1599" t="n">
        <v>1.59</v>
      </c>
      <c r="I1599" t="n">
        <v>25</v>
      </c>
      <c r="J1599" t="n">
        <v>262.49</v>
      </c>
      <c r="K1599" t="n">
        <v>56.94</v>
      </c>
      <c r="L1599" t="n">
        <v>23.5</v>
      </c>
      <c r="M1599" t="n">
        <v>23</v>
      </c>
      <c r="N1599" t="n">
        <v>67.05</v>
      </c>
      <c r="O1599" t="n">
        <v>32607.89</v>
      </c>
      <c r="P1599" t="n">
        <v>765.98</v>
      </c>
      <c r="Q1599" t="n">
        <v>1367.24</v>
      </c>
      <c r="R1599" t="n">
        <v>128.68</v>
      </c>
      <c r="S1599" t="n">
        <v>104.26</v>
      </c>
      <c r="T1599" t="n">
        <v>11270.31</v>
      </c>
      <c r="U1599" t="n">
        <v>0.8100000000000001</v>
      </c>
      <c r="V1599" t="n">
        <v>0.9</v>
      </c>
      <c r="W1599" t="n">
        <v>20.68</v>
      </c>
      <c r="X1599" t="n">
        <v>0.68</v>
      </c>
      <c r="Y1599" t="n">
        <v>1</v>
      </c>
      <c r="Z1599" t="n">
        <v>10</v>
      </c>
    </row>
    <row r="1600">
      <c r="A1600" t="n">
        <v>91</v>
      </c>
      <c r="B1600" t="n">
        <v>115</v>
      </c>
      <c r="C1600" t="inlineStr">
        <is>
          <t xml:space="preserve">CONCLUIDO	</t>
        </is>
      </c>
      <c r="D1600" t="n">
        <v>1.7559</v>
      </c>
      <c r="E1600" t="n">
        <v>56.95</v>
      </c>
      <c r="F1600" t="n">
        <v>53.24</v>
      </c>
      <c r="G1600" t="n">
        <v>133.09</v>
      </c>
      <c r="H1600" t="n">
        <v>1.61</v>
      </c>
      <c r="I1600" t="n">
        <v>24</v>
      </c>
      <c r="J1600" t="n">
        <v>262.96</v>
      </c>
      <c r="K1600" t="n">
        <v>56.94</v>
      </c>
      <c r="L1600" t="n">
        <v>23.75</v>
      </c>
      <c r="M1600" t="n">
        <v>22</v>
      </c>
      <c r="N1600" t="n">
        <v>67.26000000000001</v>
      </c>
      <c r="O1600" t="n">
        <v>32665.4</v>
      </c>
      <c r="P1600" t="n">
        <v>763.5599999999999</v>
      </c>
      <c r="Q1600" t="n">
        <v>1367.25</v>
      </c>
      <c r="R1600" t="n">
        <v>127.87</v>
      </c>
      <c r="S1600" t="n">
        <v>104.26</v>
      </c>
      <c r="T1600" t="n">
        <v>10871.78</v>
      </c>
      <c r="U1600" t="n">
        <v>0.82</v>
      </c>
      <c r="V1600" t="n">
        <v>0.9</v>
      </c>
      <c r="W1600" t="n">
        <v>20.69</v>
      </c>
      <c r="X1600" t="n">
        <v>0.66</v>
      </c>
      <c r="Y1600" t="n">
        <v>1</v>
      </c>
      <c r="Z1600" t="n">
        <v>10</v>
      </c>
    </row>
    <row r="1601">
      <c r="A1601" t="n">
        <v>92</v>
      </c>
      <c r="B1601" t="n">
        <v>115</v>
      </c>
      <c r="C1601" t="inlineStr">
        <is>
          <t xml:space="preserve">CONCLUIDO	</t>
        </is>
      </c>
      <c r="D1601" t="n">
        <v>1.7564</v>
      </c>
      <c r="E1601" t="n">
        <v>56.93</v>
      </c>
      <c r="F1601" t="n">
        <v>53.22</v>
      </c>
      <c r="G1601" t="n">
        <v>133.05</v>
      </c>
      <c r="H1601" t="n">
        <v>1.62</v>
      </c>
      <c r="I1601" t="n">
        <v>24</v>
      </c>
      <c r="J1601" t="n">
        <v>263.42</v>
      </c>
      <c r="K1601" t="n">
        <v>56.94</v>
      </c>
      <c r="L1601" t="n">
        <v>24</v>
      </c>
      <c r="M1601" t="n">
        <v>22</v>
      </c>
      <c r="N1601" t="n">
        <v>67.48</v>
      </c>
      <c r="O1601" t="n">
        <v>32722.99</v>
      </c>
      <c r="P1601" t="n">
        <v>764.59</v>
      </c>
      <c r="Q1601" t="n">
        <v>1367.26</v>
      </c>
      <c r="R1601" t="n">
        <v>127.28</v>
      </c>
      <c r="S1601" t="n">
        <v>104.26</v>
      </c>
      <c r="T1601" t="n">
        <v>10578.59</v>
      </c>
      <c r="U1601" t="n">
        <v>0.82</v>
      </c>
      <c r="V1601" t="n">
        <v>0.9</v>
      </c>
      <c r="W1601" t="n">
        <v>20.69</v>
      </c>
      <c r="X1601" t="n">
        <v>0.64</v>
      </c>
      <c r="Y1601" t="n">
        <v>1</v>
      </c>
      <c r="Z1601" t="n">
        <v>10</v>
      </c>
    </row>
    <row r="1602">
      <c r="A1602" t="n">
        <v>93</v>
      </c>
      <c r="B1602" t="n">
        <v>115</v>
      </c>
      <c r="C1602" t="inlineStr">
        <is>
          <t xml:space="preserve">CONCLUIDO	</t>
        </is>
      </c>
      <c r="D1602" t="n">
        <v>1.756</v>
      </c>
      <c r="E1602" t="n">
        <v>56.95</v>
      </c>
      <c r="F1602" t="n">
        <v>53.23</v>
      </c>
      <c r="G1602" t="n">
        <v>133.09</v>
      </c>
      <c r="H1602" t="n">
        <v>1.64</v>
      </c>
      <c r="I1602" t="n">
        <v>24</v>
      </c>
      <c r="J1602" t="n">
        <v>263.89</v>
      </c>
      <c r="K1602" t="n">
        <v>56.94</v>
      </c>
      <c r="L1602" t="n">
        <v>24.25</v>
      </c>
      <c r="M1602" t="n">
        <v>22</v>
      </c>
      <c r="N1602" t="n">
        <v>67.7</v>
      </c>
      <c r="O1602" t="n">
        <v>32780.66</v>
      </c>
      <c r="P1602" t="n">
        <v>765.15</v>
      </c>
      <c r="Q1602" t="n">
        <v>1367.2</v>
      </c>
      <c r="R1602" t="n">
        <v>127.8</v>
      </c>
      <c r="S1602" t="n">
        <v>104.26</v>
      </c>
      <c r="T1602" t="n">
        <v>10838.59</v>
      </c>
      <c r="U1602" t="n">
        <v>0.82</v>
      </c>
      <c r="V1602" t="n">
        <v>0.9</v>
      </c>
      <c r="W1602" t="n">
        <v>20.68</v>
      </c>
      <c r="X1602" t="n">
        <v>0.66</v>
      </c>
      <c r="Y1602" t="n">
        <v>1</v>
      </c>
      <c r="Z1602" t="n">
        <v>10</v>
      </c>
    </row>
    <row r="1603">
      <c r="A1603" t="n">
        <v>94</v>
      </c>
      <c r="B1603" t="n">
        <v>115</v>
      </c>
      <c r="C1603" t="inlineStr">
        <is>
          <t xml:space="preserve">CONCLUIDO	</t>
        </is>
      </c>
      <c r="D1603" t="n">
        <v>1.7553</v>
      </c>
      <c r="E1603" t="n">
        <v>56.97</v>
      </c>
      <c r="F1603" t="n">
        <v>53.26</v>
      </c>
      <c r="G1603" t="n">
        <v>133.14</v>
      </c>
      <c r="H1603" t="n">
        <v>1.65</v>
      </c>
      <c r="I1603" t="n">
        <v>24</v>
      </c>
      <c r="J1603" t="n">
        <v>264.36</v>
      </c>
      <c r="K1603" t="n">
        <v>56.94</v>
      </c>
      <c r="L1603" t="n">
        <v>24.5</v>
      </c>
      <c r="M1603" t="n">
        <v>22</v>
      </c>
      <c r="N1603" t="n">
        <v>67.92</v>
      </c>
      <c r="O1603" t="n">
        <v>32838.42</v>
      </c>
      <c r="P1603" t="n">
        <v>765.34</v>
      </c>
      <c r="Q1603" t="n">
        <v>1367.19</v>
      </c>
      <c r="R1603" t="n">
        <v>128.6</v>
      </c>
      <c r="S1603" t="n">
        <v>104.26</v>
      </c>
      <c r="T1603" t="n">
        <v>11235.02</v>
      </c>
      <c r="U1603" t="n">
        <v>0.8100000000000001</v>
      </c>
      <c r="V1603" t="n">
        <v>0.9</v>
      </c>
      <c r="W1603" t="n">
        <v>20.68</v>
      </c>
      <c r="X1603" t="n">
        <v>0.68</v>
      </c>
      <c r="Y1603" t="n">
        <v>1</v>
      </c>
      <c r="Z1603" t="n">
        <v>10</v>
      </c>
    </row>
    <row r="1604">
      <c r="A1604" t="n">
        <v>95</v>
      </c>
      <c r="B1604" t="n">
        <v>115</v>
      </c>
      <c r="C1604" t="inlineStr">
        <is>
          <t xml:space="preserve">CONCLUIDO	</t>
        </is>
      </c>
      <c r="D1604" t="n">
        <v>1.7559</v>
      </c>
      <c r="E1604" t="n">
        <v>56.95</v>
      </c>
      <c r="F1604" t="n">
        <v>53.24</v>
      </c>
      <c r="G1604" t="n">
        <v>133.09</v>
      </c>
      <c r="H1604" t="n">
        <v>1.66</v>
      </c>
      <c r="I1604" t="n">
        <v>24</v>
      </c>
      <c r="J1604" t="n">
        <v>264.83</v>
      </c>
      <c r="K1604" t="n">
        <v>56.94</v>
      </c>
      <c r="L1604" t="n">
        <v>24.75</v>
      </c>
      <c r="M1604" t="n">
        <v>22</v>
      </c>
      <c r="N1604" t="n">
        <v>68.13</v>
      </c>
      <c r="O1604" t="n">
        <v>32896.26</v>
      </c>
      <c r="P1604" t="n">
        <v>762.95</v>
      </c>
      <c r="Q1604" t="n">
        <v>1367.22</v>
      </c>
      <c r="R1604" t="n">
        <v>128.13</v>
      </c>
      <c r="S1604" t="n">
        <v>104.26</v>
      </c>
      <c r="T1604" t="n">
        <v>11000.2</v>
      </c>
      <c r="U1604" t="n">
        <v>0.8100000000000001</v>
      </c>
      <c r="V1604" t="n">
        <v>0.9</v>
      </c>
      <c r="W1604" t="n">
        <v>20.68</v>
      </c>
      <c r="X1604" t="n">
        <v>0.66</v>
      </c>
      <c r="Y1604" t="n">
        <v>1</v>
      </c>
      <c r="Z1604" t="n">
        <v>10</v>
      </c>
    </row>
    <row r="1605">
      <c r="A1605" t="n">
        <v>96</v>
      </c>
      <c r="B1605" t="n">
        <v>115</v>
      </c>
      <c r="C1605" t="inlineStr">
        <is>
          <t xml:space="preserve">CONCLUIDO	</t>
        </is>
      </c>
      <c r="D1605" t="n">
        <v>1.7584</v>
      </c>
      <c r="E1605" t="n">
        <v>56.87</v>
      </c>
      <c r="F1605" t="n">
        <v>53.2</v>
      </c>
      <c r="G1605" t="n">
        <v>138.78</v>
      </c>
      <c r="H1605" t="n">
        <v>1.68</v>
      </c>
      <c r="I1605" t="n">
        <v>23</v>
      </c>
      <c r="J1605" t="n">
        <v>265.3</v>
      </c>
      <c r="K1605" t="n">
        <v>56.94</v>
      </c>
      <c r="L1605" t="n">
        <v>25</v>
      </c>
      <c r="M1605" t="n">
        <v>21</v>
      </c>
      <c r="N1605" t="n">
        <v>68.34999999999999</v>
      </c>
      <c r="O1605" t="n">
        <v>32954.18</v>
      </c>
      <c r="P1605" t="n">
        <v>763.47</v>
      </c>
      <c r="Q1605" t="n">
        <v>1367.2</v>
      </c>
      <c r="R1605" t="n">
        <v>126.73</v>
      </c>
      <c r="S1605" t="n">
        <v>104.26</v>
      </c>
      <c r="T1605" t="n">
        <v>10305.33</v>
      </c>
      <c r="U1605" t="n">
        <v>0.82</v>
      </c>
      <c r="V1605" t="n">
        <v>0.9</v>
      </c>
      <c r="W1605" t="n">
        <v>20.68</v>
      </c>
      <c r="X1605" t="n">
        <v>0.62</v>
      </c>
      <c r="Y1605" t="n">
        <v>1</v>
      </c>
      <c r="Z1605" t="n">
        <v>10</v>
      </c>
    </row>
    <row r="1606">
      <c r="A1606" t="n">
        <v>97</v>
      </c>
      <c r="B1606" t="n">
        <v>115</v>
      </c>
      <c r="C1606" t="inlineStr">
        <is>
          <t xml:space="preserve">CONCLUIDO	</t>
        </is>
      </c>
      <c r="D1606" t="n">
        <v>1.758</v>
      </c>
      <c r="E1606" t="n">
        <v>56.88</v>
      </c>
      <c r="F1606" t="n">
        <v>53.21</v>
      </c>
      <c r="G1606" t="n">
        <v>138.81</v>
      </c>
      <c r="H1606" t="n">
        <v>1.69</v>
      </c>
      <c r="I1606" t="n">
        <v>23</v>
      </c>
      <c r="J1606" t="n">
        <v>265.77</v>
      </c>
      <c r="K1606" t="n">
        <v>56.94</v>
      </c>
      <c r="L1606" t="n">
        <v>25.25</v>
      </c>
      <c r="M1606" t="n">
        <v>21</v>
      </c>
      <c r="N1606" t="n">
        <v>68.56999999999999</v>
      </c>
      <c r="O1606" t="n">
        <v>33012.18</v>
      </c>
      <c r="P1606" t="n">
        <v>762.75</v>
      </c>
      <c r="Q1606" t="n">
        <v>1367.17</v>
      </c>
      <c r="R1606" t="n">
        <v>127.1</v>
      </c>
      <c r="S1606" t="n">
        <v>104.26</v>
      </c>
      <c r="T1606" t="n">
        <v>10491.19</v>
      </c>
      <c r="U1606" t="n">
        <v>0.82</v>
      </c>
      <c r="V1606" t="n">
        <v>0.9</v>
      </c>
      <c r="W1606" t="n">
        <v>20.68</v>
      </c>
      <c r="X1606" t="n">
        <v>0.64</v>
      </c>
      <c r="Y1606" t="n">
        <v>1</v>
      </c>
      <c r="Z1606" t="n">
        <v>10</v>
      </c>
    </row>
    <row r="1607">
      <c r="A1607" t="n">
        <v>98</v>
      </c>
      <c r="B1607" t="n">
        <v>115</v>
      </c>
      <c r="C1607" t="inlineStr">
        <is>
          <t xml:space="preserve">CONCLUIDO	</t>
        </is>
      </c>
      <c r="D1607" t="n">
        <v>1.7581</v>
      </c>
      <c r="E1607" t="n">
        <v>56.88</v>
      </c>
      <c r="F1607" t="n">
        <v>53.21</v>
      </c>
      <c r="G1607" t="n">
        <v>138.81</v>
      </c>
      <c r="H1607" t="n">
        <v>1.7</v>
      </c>
      <c r="I1607" t="n">
        <v>23</v>
      </c>
      <c r="J1607" t="n">
        <v>266.24</v>
      </c>
      <c r="K1607" t="n">
        <v>56.94</v>
      </c>
      <c r="L1607" t="n">
        <v>25.5</v>
      </c>
      <c r="M1607" t="n">
        <v>21</v>
      </c>
      <c r="N1607" t="n">
        <v>68.8</v>
      </c>
      <c r="O1607" t="n">
        <v>33070.26</v>
      </c>
      <c r="P1607" t="n">
        <v>762.24</v>
      </c>
      <c r="Q1607" t="n">
        <v>1367.22</v>
      </c>
      <c r="R1607" t="n">
        <v>127.24</v>
      </c>
      <c r="S1607" t="n">
        <v>104.26</v>
      </c>
      <c r="T1607" t="n">
        <v>10559.82</v>
      </c>
      <c r="U1607" t="n">
        <v>0.82</v>
      </c>
      <c r="V1607" t="n">
        <v>0.9</v>
      </c>
      <c r="W1607" t="n">
        <v>20.68</v>
      </c>
      <c r="X1607" t="n">
        <v>0.63</v>
      </c>
      <c r="Y1607" t="n">
        <v>1</v>
      </c>
      <c r="Z1607" t="n">
        <v>10</v>
      </c>
    </row>
    <row r="1608">
      <c r="A1608" t="n">
        <v>99</v>
      </c>
      <c r="B1608" t="n">
        <v>115</v>
      </c>
      <c r="C1608" t="inlineStr">
        <is>
          <t xml:space="preserve">CONCLUIDO	</t>
        </is>
      </c>
      <c r="D1608" t="n">
        <v>1.7575</v>
      </c>
      <c r="E1608" t="n">
        <v>56.9</v>
      </c>
      <c r="F1608" t="n">
        <v>53.23</v>
      </c>
      <c r="G1608" t="n">
        <v>138.86</v>
      </c>
      <c r="H1608" t="n">
        <v>1.72</v>
      </c>
      <c r="I1608" t="n">
        <v>23</v>
      </c>
      <c r="J1608" t="n">
        <v>266.71</v>
      </c>
      <c r="K1608" t="n">
        <v>56.94</v>
      </c>
      <c r="L1608" t="n">
        <v>25.75</v>
      </c>
      <c r="M1608" t="n">
        <v>21</v>
      </c>
      <c r="N1608" t="n">
        <v>69.02</v>
      </c>
      <c r="O1608" t="n">
        <v>33128.44</v>
      </c>
      <c r="P1608" t="n">
        <v>760.5</v>
      </c>
      <c r="Q1608" t="n">
        <v>1367.24</v>
      </c>
      <c r="R1608" t="n">
        <v>127.9</v>
      </c>
      <c r="S1608" t="n">
        <v>104.26</v>
      </c>
      <c r="T1608" t="n">
        <v>10893.36</v>
      </c>
      <c r="U1608" t="n">
        <v>0.82</v>
      </c>
      <c r="V1608" t="n">
        <v>0.9</v>
      </c>
      <c r="W1608" t="n">
        <v>20.68</v>
      </c>
      <c r="X1608" t="n">
        <v>0.65</v>
      </c>
      <c r="Y1608" t="n">
        <v>1</v>
      </c>
      <c r="Z1608" t="n">
        <v>10</v>
      </c>
    </row>
    <row r="1609">
      <c r="A1609" t="n">
        <v>100</v>
      </c>
      <c r="B1609" t="n">
        <v>115</v>
      </c>
      <c r="C1609" t="inlineStr">
        <is>
          <t xml:space="preserve">CONCLUIDO	</t>
        </is>
      </c>
      <c r="D1609" t="n">
        <v>1.7607</v>
      </c>
      <c r="E1609" t="n">
        <v>56.8</v>
      </c>
      <c r="F1609" t="n">
        <v>53.17</v>
      </c>
      <c r="G1609" t="n">
        <v>145.01</v>
      </c>
      <c r="H1609" t="n">
        <v>1.73</v>
      </c>
      <c r="I1609" t="n">
        <v>22</v>
      </c>
      <c r="J1609" t="n">
        <v>267.18</v>
      </c>
      <c r="K1609" t="n">
        <v>56.94</v>
      </c>
      <c r="L1609" t="n">
        <v>26</v>
      </c>
      <c r="M1609" t="n">
        <v>20</v>
      </c>
      <c r="N1609" t="n">
        <v>69.23999999999999</v>
      </c>
      <c r="O1609" t="n">
        <v>33186.69</v>
      </c>
      <c r="P1609" t="n">
        <v>759.47</v>
      </c>
      <c r="Q1609" t="n">
        <v>1367.3</v>
      </c>
      <c r="R1609" t="n">
        <v>125.74</v>
      </c>
      <c r="S1609" t="n">
        <v>104.26</v>
      </c>
      <c r="T1609" t="n">
        <v>9813.93</v>
      </c>
      <c r="U1609" t="n">
        <v>0.83</v>
      </c>
      <c r="V1609" t="n">
        <v>0.9</v>
      </c>
      <c r="W1609" t="n">
        <v>20.68</v>
      </c>
      <c r="X1609" t="n">
        <v>0.59</v>
      </c>
      <c r="Y1609" t="n">
        <v>1</v>
      </c>
      <c r="Z1609" t="n">
        <v>10</v>
      </c>
    </row>
    <row r="1610">
      <c r="A1610" t="n">
        <v>101</v>
      </c>
      <c r="B1610" t="n">
        <v>115</v>
      </c>
      <c r="C1610" t="inlineStr">
        <is>
          <t xml:space="preserve">CONCLUIDO	</t>
        </is>
      </c>
      <c r="D1610" t="n">
        <v>1.7609</v>
      </c>
      <c r="E1610" t="n">
        <v>56.79</v>
      </c>
      <c r="F1610" t="n">
        <v>53.16</v>
      </c>
      <c r="G1610" t="n">
        <v>144.99</v>
      </c>
      <c r="H1610" t="n">
        <v>1.75</v>
      </c>
      <c r="I1610" t="n">
        <v>22</v>
      </c>
      <c r="J1610" t="n">
        <v>267.66</v>
      </c>
      <c r="K1610" t="n">
        <v>56.94</v>
      </c>
      <c r="L1610" t="n">
        <v>26.25</v>
      </c>
      <c r="M1610" t="n">
        <v>20</v>
      </c>
      <c r="N1610" t="n">
        <v>69.45999999999999</v>
      </c>
      <c r="O1610" t="n">
        <v>33245.03</v>
      </c>
      <c r="P1610" t="n">
        <v>759.58</v>
      </c>
      <c r="Q1610" t="n">
        <v>1367.17</v>
      </c>
      <c r="R1610" t="n">
        <v>125.46</v>
      </c>
      <c r="S1610" t="n">
        <v>104.26</v>
      </c>
      <c r="T1610" t="n">
        <v>9676.889999999999</v>
      </c>
      <c r="U1610" t="n">
        <v>0.83</v>
      </c>
      <c r="V1610" t="n">
        <v>0.9</v>
      </c>
      <c r="W1610" t="n">
        <v>20.68</v>
      </c>
      <c r="X1610" t="n">
        <v>0.59</v>
      </c>
      <c r="Y1610" t="n">
        <v>1</v>
      </c>
      <c r="Z1610" t="n">
        <v>10</v>
      </c>
    </row>
    <row r="1611">
      <c r="A1611" t="n">
        <v>102</v>
      </c>
      <c r="B1611" t="n">
        <v>115</v>
      </c>
      <c r="C1611" t="inlineStr">
        <is>
          <t xml:space="preserve">CONCLUIDO	</t>
        </is>
      </c>
      <c r="D1611" t="n">
        <v>1.7605</v>
      </c>
      <c r="E1611" t="n">
        <v>56.8</v>
      </c>
      <c r="F1611" t="n">
        <v>53.18</v>
      </c>
      <c r="G1611" t="n">
        <v>145.03</v>
      </c>
      <c r="H1611" t="n">
        <v>1.76</v>
      </c>
      <c r="I1611" t="n">
        <v>22</v>
      </c>
      <c r="J1611" t="n">
        <v>268.13</v>
      </c>
      <c r="K1611" t="n">
        <v>56.94</v>
      </c>
      <c r="L1611" t="n">
        <v>26.5</v>
      </c>
      <c r="M1611" t="n">
        <v>20</v>
      </c>
      <c r="N1611" t="n">
        <v>69.69</v>
      </c>
      <c r="O1611" t="n">
        <v>33303.46</v>
      </c>
      <c r="P1611" t="n">
        <v>758.9</v>
      </c>
      <c r="Q1611" t="n">
        <v>1367.31</v>
      </c>
      <c r="R1611" t="n">
        <v>125.95</v>
      </c>
      <c r="S1611" t="n">
        <v>104.26</v>
      </c>
      <c r="T1611" t="n">
        <v>9920.76</v>
      </c>
      <c r="U1611" t="n">
        <v>0.83</v>
      </c>
      <c r="V1611" t="n">
        <v>0.9</v>
      </c>
      <c r="W1611" t="n">
        <v>20.68</v>
      </c>
      <c r="X1611" t="n">
        <v>0.6</v>
      </c>
      <c r="Y1611" t="n">
        <v>1</v>
      </c>
      <c r="Z1611" t="n">
        <v>10</v>
      </c>
    </row>
    <row r="1612">
      <c r="A1612" t="n">
        <v>103</v>
      </c>
      <c r="B1612" t="n">
        <v>115</v>
      </c>
      <c r="C1612" t="inlineStr">
        <is>
          <t xml:space="preserve">CONCLUIDO	</t>
        </is>
      </c>
      <c r="D1612" t="n">
        <v>1.7604</v>
      </c>
      <c r="E1612" t="n">
        <v>56.81</v>
      </c>
      <c r="F1612" t="n">
        <v>53.18</v>
      </c>
      <c r="G1612" t="n">
        <v>145.04</v>
      </c>
      <c r="H1612" t="n">
        <v>1.77</v>
      </c>
      <c r="I1612" t="n">
        <v>22</v>
      </c>
      <c r="J1612" t="n">
        <v>268.6</v>
      </c>
      <c r="K1612" t="n">
        <v>56.94</v>
      </c>
      <c r="L1612" t="n">
        <v>26.75</v>
      </c>
      <c r="M1612" t="n">
        <v>20</v>
      </c>
      <c r="N1612" t="n">
        <v>69.91</v>
      </c>
      <c r="O1612" t="n">
        <v>33361.97</v>
      </c>
      <c r="P1612" t="n">
        <v>758.46</v>
      </c>
      <c r="Q1612" t="n">
        <v>1367.19</v>
      </c>
      <c r="R1612" t="n">
        <v>126.18</v>
      </c>
      <c r="S1612" t="n">
        <v>104.26</v>
      </c>
      <c r="T1612" t="n">
        <v>10034.54</v>
      </c>
      <c r="U1612" t="n">
        <v>0.83</v>
      </c>
      <c r="V1612" t="n">
        <v>0.9</v>
      </c>
      <c r="W1612" t="n">
        <v>20.68</v>
      </c>
      <c r="X1612" t="n">
        <v>0.6</v>
      </c>
      <c r="Y1612" t="n">
        <v>1</v>
      </c>
      <c r="Z1612" t="n">
        <v>10</v>
      </c>
    </row>
    <row r="1613">
      <c r="A1613" t="n">
        <v>104</v>
      </c>
      <c r="B1613" t="n">
        <v>115</v>
      </c>
      <c r="C1613" t="inlineStr">
        <is>
          <t xml:space="preserve">CONCLUIDO	</t>
        </is>
      </c>
      <c r="D1613" t="n">
        <v>1.7605</v>
      </c>
      <c r="E1613" t="n">
        <v>56.8</v>
      </c>
      <c r="F1613" t="n">
        <v>53.18</v>
      </c>
      <c r="G1613" t="n">
        <v>145.03</v>
      </c>
      <c r="H1613" t="n">
        <v>1.79</v>
      </c>
      <c r="I1613" t="n">
        <v>22</v>
      </c>
      <c r="J1613" t="n">
        <v>269.08</v>
      </c>
      <c r="K1613" t="n">
        <v>56.94</v>
      </c>
      <c r="L1613" t="n">
        <v>27</v>
      </c>
      <c r="M1613" t="n">
        <v>20</v>
      </c>
      <c r="N1613" t="n">
        <v>70.14</v>
      </c>
      <c r="O1613" t="n">
        <v>33420.56</v>
      </c>
      <c r="P1613" t="n">
        <v>756.64</v>
      </c>
      <c r="Q1613" t="n">
        <v>1367.18</v>
      </c>
      <c r="R1613" t="n">
        <v>126.25</v>
      </c>
      <c r="S1613" t="n">
        <v>104.26</v>
      </c>
      <c r="T1613" t="n">
        <v>10072.7</v>
      </c>
      <c r="U1613" t="n">
        <v>0.83</v>
      </c>
      <c r="V1613" t="n">
        <v>0.9</v>
      </c>
      <c r="W1613" t="n">
        <v>20.67</v>
      </c>
      <c r="X1613" t="n">
        <v>0.6</v>
      </c>
      <c r="Y1613" t="n">
        <v>1</v>
      </c>
      <c r="Z1613" t="n">
        <v>10</v>
      </c>
    </row>
    <row r="1614">
      <c r="A1614" t="n">
        <v>105</v>
      </c>
      <c r="B1614" t="n">
        <v>115</v>
      </c>
      <c r="C1614" t="inlineStr">
        <is>
          <t xml:space="preserve">CONCLUIDO	</t>
        </is>
      </c>
      <c r="D1614" t="n">
        <v>1.7631</v>
      </c>
      <c r="E1614" t="n">
        <v>56.72</v>
      </c>
      <c r="F1614" t="n">
        <v>53.14</v>
      </c>
      <c r="G1614" t="n">
        <v>151.82</v>
      </c>
      <c r="H1614" t="n">
        <v>1.8</v>
      </c>
      <c r="I1614" t="n">
        <v>21</v>
      </c>
      <c r="J1614" t="n">
        <v>269.55</v>
      </c>
      <c r="K1614" t="n">
        <v>56.94</v>
      </c>
      <c r="L1614" t="n">
        <v>27.25</v>
      </c>
      <c r="M1614" t="n">
        <v>19</v>
      </c>
      <c r="N1614" t="n">
        <v>70.36</v>
      </c>
      <c r="O1614" t="n">
        <v>33479.25</v>
      </c>
      <c r="P1614" t="n">
        <v>755.4</v>
      </c>
      <c r="Q1614" t="n">
        <v>1367.21</v>
      </c>
      <c r="R1614" t="n">
        <v>124.64</v>
      </c>
      <c r="S1614" t="n">
        <v>104.26</v>
      </c>
      <c r="T1614" t="n">
        <v>9273.629999999999</v>
      </c>
      <c r="U1614" t="n">
        <v>0.84</v>
      </c>
      <c r="V1614" t="n">
        <v>0.9</v>
      </c>
      <c r="W1614" t="n">
        <v>20.68</v>
      </c>
      <c r="X1614" t="n">
        <v>0.5600000000000001</v>
      </c>
      <c r="Y1614" t="n">
        <v>1</v>
      </c>
      <c r="Z1614" t="n">
        <v>10</v>
      </c>
    </row>
    <row r="1615">
      <c r="A1615" t="n">
        <v>106</v>
      </c>
      <c r="B1615" t="n">
        <v>115</v>
      </c>
      <c r="C1615" t="inlineStr">
        <is>
          <t xml:space="preserve">CONCLUIDO	</t>
        </is>
      </c>
      <c r="D1615" t="n">
        <v>1.763</v>
      </c>
      <c r="E1615" t="n">
        <v>56.72</v>
      </c>
      <c r="F1615" t="n">
        <v>53.14</v>
      </c>
      <c r="G1615" t="n">
        <v>151.83</v>
      </c>
      <c r="H1615" t="n">
        <v>1.81</v>
      </c>
      <c r="I1615" t="n">
        <v>21</v>
      </c>
      <c r="J1615" t="n">
        <v>270.03</v>
      </c>
      <c r="K1615" t="n">
        <v>56.94</v>
      </c>
      <c r="L1615" t="n">
        <v>27.5</v>
      </c>
      <c r="M1615" t="n">
        <v>19</v>
      </c>
      <c r="N1615" t="n">
        <v>70.59</v>
      </c>
      <c r="O1615" t="n">
        <v>33538.02</v>
      </c>
      <c r="P1615" t="n">
        <v>755.9400000000001</v>
      </c>
      <c r="Q1615" t="n">
        <v>1367.25</v>
      </c>
      <c r="R1615" t="n">
        <v>124.91</v>
      </c>
      <c r="S1615" t="n">
        <v>104.26</v>
      </c>
      <c r="T1615" t="n">
        <v>9405.76</v>
      </c>
      <c r="U1615" t="n">
        <v>0.83</v>
      </c>
      <c r="V1615" t="n">
        <v>0.9</v>
      </c>
      <c r="W1615" t="n">
        <v>20.68</v>
      </c>
      <c r="X1615" t="n">
        <v>0.5600000000000001</v>
      </c>
      <c r="Y1615" t="n">
        <v>1</v>
      </c>
      <c r="Z1615" t="n">
        <v>10</v>
      </c>
    </row>
    <row r="1616">
      <c r="A1616" t="n">
        <v>107</v>
      </c>
      <c r="B1616" t="n">
        <v>115</v>
      </c>
      <c r="C1616" t="inlineStr">
        <is>
          <t xml:space="preserve">CONCLUIDO	</t>
        </is>
      </c>
      <c r="D1616" t="n">
        <v>1.763</v>
      </c>
      <c r="E1616" t="n">
        <v>56.72</v>
      </c>
      <c r="F1616" t="n">
        <v>53.14</v>
      </c>
      <c r="G1616" t="n">
        <v>151.82</v>
      </c>
      <c r="H1616" t="n">
        <v>1.83</v>
      </c>
      <c r="I1616" t="n">
        <v>21</v>
      </c>
      <c r="J1616" t="n">
        <v>270.51</v>
      </c>
      <c r="K1616" t="n">
        <v>56.94</v>
      </c>
      <c r="L1616" t="n">
        <v>27.75</v>
      </c>
      <c r="M1616" t="n">
        <v>19</v>
      </c>
      <c r="N1616" t="n">
        <v>70.81999999999999</v>
      </c>
      <c r="O1616" t="n">
        <v>33596.87</v>
      </c>
      <c r="P1616" t="n">
        <v>755.51</v>
      </c>
      <c r="Q1616" t="n">
        <v>1367.22</v>
      </c>
      <c r="R1616" t="n">
        <v>124.74</v>
      </c>
      <c r="S1616" t="n">
        <v>104.26</v>
      </c>
      <c r="T1616" t="n">
        <v>9320.459999999999</v>
      </c>
      <c r="U1616" t="n">
        <v>0.84</v>
      </c>
      <c r="V1616" t="n">
        <v>0.9</v>
      </c>
      <c r="W1616" t="n">
        <v>20.68</v>
      </c>
      <c r="X1616" t="n">
        <v>0.5600000000000001</v>
      </c>
      <c r="Y1616" t="n">
        <v>1</v>
      </c>
      <c r="Z1616" t="n">
        <v>10</v>
      </c>
    </row>
    <row r="1617">
      <c r="A1617" t="n">
        <v>108</v>
      </c>
      <c r="B1617" t="n">
        <v>115</v>
      </c>
      <c r="C1617" t="inlineStr">
        <is>
          <t xml:space="preserve">CONCLUIDO	</t>
        </is>
      </c>
      <c r="D1617" t="n">
        <v>1.7625</v>
      </c>
      <c r="E1617" t="n">
        <v>56.74</v>
      </c>
      <c r="F1617" t="n">
        <v>53.15</v>
      </c>
      <c r="G1617" t="n">
        <v>151.87</v>
      </c>
      <c r="H1617" t="n">
        <v>1.84</v>
      </c>
      <c r="I1617" t="n">
        <v>21</v>
      </c>
      <c r="J1617" t="n">
        <v>270.99</v>
      </c>
      <c r="K1617" t="n">
        <v>56.94</v>
      </c>
      <c r="L1617" t="n">
        <v>28</v>
      </c>
      <c r="M1617" t="n">
        <v>19</v>
      </c>
      <c r="N1617" t="n">
        <v>71.04000000000001</v>
      </c>
      <c r="O1617" t="n">
        <v>33655.82</v>
      </c>
      <c r="P1617" t="n">
        <v>754.21</v>
      </c>
      <c r="Q1617" t="n">
        <v>1367.36</v>
      </c>
      <c r="R1617" t="n">
        <v>125.19</v>
      </c>
      <c r="S1617" t="n">
        <v>104.26</v>
      </c>
      <c r="T1617" t="n">
        <v>9548.049999999999</v>
      </c>
      <c r="U1617" t="n">
        <v>0.83</v>
      </c>
      <c r="V1617" t="n">
        <v>0.9</v>
      </c>
      <c r="W1617" t="n">
        <v>20.68</v>
      </c>
      <c r="X1617" t="n">
        <v>0.58</v>
      </c>
      <c r="Y1617" t="n">
        <v>1</v>
      </c>
      <c r="Z1617" t="n">
        <v>10</v>
      </c>
    </row>
    <row r="1618">
      <c r="A1618" t="n">
        <v>109</v>
      </c>
      <c r="B1618" t="n">
        <v>115</v>
      </c>
      <c r="C1618" t="inlineStr">
        <is>
          <t xml:space="preserve">CONCLUIDO	</t>
        </is>
      </c>
      <c r="D1618" t="n">
        <v>1.7629</v>
      </c>
      <c r="E1618" t="n">
        <v>56.72</v>
      </c>
      <c r="F1618" t="n">
        <v>53.14</v>
      </c>
      <c r="G1618" t="n">
        <v>151.84</v>
      </c>
      <c r="H1618" t="n">
        <v>1.85</v>
      </c>
      <c r="I1618" t="n">
        <v>21</v>
      </c>
      <c r="J1618" t="n">
        <v>271.46</v>
      </c>
      <c r="K1618" t="n">
        <v>56.94</v>
      </c>
      <c r="L1618" t="n">
        <v>28.25</v>
      </c>
      <c r="M1618" t="n">
        <v>19</v>
      </c>
      <c r="N1618" t="n">
        <v>71.27</v>
      </c>
      <c r="O1618" t="n">
        <v>33714.85</v>
      </c>
      <c r="P1618" t="n">
        <v>751.8099999999999</v>
      </c>
      <c r="Q1618" t="n">
        <v>1367.32</v>
      </c>
      <c r="R1618" t="n">
        <v>124.95</v>
      </c>
      <c r="S1618" t="n">
        <v>104.26</v>
      </c>
      <c r="T1618" t="n">
        <v>9426</v>
      </c>
      <c r="U1618" t="n">
        <v>0.83</v>
      </c>
      <c r="V1618" t="n">
        <v>0.9</v>
      </c>
      <c r="W1618" t="n">
        <v>20.68</v>
      </c>
      <c r="X1618" t="n">
        <v>0.57</v>
      </c>
      <c r="Y1618" t="n">
        <v>1</v>
      </c>
      <c r="Z1618" t="n">
        <v>10</v>
      </c>
    </row>
    <row r="1619">
      <c r="A1619" t="n">
        <v>110</v>
      </c>
      <c r="B1619" t="n">
        <v>115</v>
      </c>
      <c r="C1619" t="inlineStr">
        <is>
          <t xml:space="preserve">CONCLUIDO	</t>
        </is>
      </c>
      <c r="D1619" t="n">
        <v>1.7653</v>
      </c>
      <c r="E1619" t="n">
        <v>56.65</v>
      </c>
      <c r="F1619" t="n">
        <v>53.11</v>
      </c>
      <c r="G1619" t="n">
        <v>159.32</v>
      </c>
      <c r="H1619" t="n">
        <v>1.87</v>
      </c>
      <c r="I1619" t="n">
        <v>20</v>
      </c>
      <c r="J1619" t="n">
        <v>271.94</v>
      </c>
      <c r="K1619" t="n">
        <v>56.94</v>
      </c>
      <c r="L1619" t="n">
        <v>28.5</v>
      </c>
      <c r="M1619" t="n">
        <v>18</v>
      </c>
      <c r="N1619" t="n">
        <v>71.5</v>
      </c>
      <c r="O1619" t="n">
        <v>33773.97</v>
      </c>
      <c r="P1619" t="n">
        <v>752.67</v>
      </c>
      <c r="Q1619" t="n">
        <v>1367.23</v>
      </c>
      <c r="R1619" t="n">
        <v>123.66</v>
      </c>
      <c r="S1619" t="n">
        <v>104.26</v>
      </c>
      <c r="T1619" t="n">
        <v>8786.190000000001</v>
      </c>
      <c r="U1619" t="n">
        <v>0.84</v>
      </c>
      <c r="V1619" t="n">
        <v>0.9</v>
      </c>
      <c r="W1619" t="n">
        <v>20.68</v>
      </c>
      <c r="X1619" t="n">
        <v>0.53</v>
      </c>
      <c r="Y1619" t="n">
        <v>1</v>
      </c>
      <c r="Z1619" t="n">
        <v>10</v>
      </c>
    </row>
    <row r="1620">
      <c r="A1620" t="n">
        <v>111</v>
      </c>
      <c r="B1620" t="n">
        <v>115</v>
      </c>
      <c r="C1620" t="inlineStr">
        <is>
          <t xml:space="preserve">CONCLUIDO	</t>
        </is>
      </c>
      <c r="D1620" t="n">
        <v>1.7654</v>
      </c>
      <c r="E1620" t="n">
        <v>56.64</v>
      </c>
      <c r="F1620" t="n">
        <v>53.11</v>
      </c>
      <c r="G1620" t="n">
        <v>159.32</v>
      </c>
      <c r="H1620" t="n">
        <v>1.88</v>
      </c>
      <c r="I1620" t="n">
        <v>20</v>
      </c>
      <c r="J1620" t="n">
        <v>272.43</v>
      </c>
      <c r="K1620" t="n">
        <v>56.94</v>
      </c>
      <c r="L1620" t="n">
        <v>28.75</v>
      </c>
      <c r="M1620" t="n">
        <v>18</v>
      </c>
      <c r="N1620" t="n">
        <v>71.73</v>
      </c>
      <c r="O1620" t="n">
        <v>33833.3</v>
      </c>
      <c r="P1620" t="n">
        <v>754.1</v>
      </c>
      <c r="Q1620" t="n">
        <v>1367.14</v>
      </c>
      <c r="R1620" t="n">
        <v>123.82</v>
      </c>
      <c r="S1620" t="n">
        <v>104.26</v>
      </c>
      <c r="T1620" t="n">
        <v>8867.24</v>
      </c>
      <c r="U1620" t="n">
        <v>0.84</v>
      </c>
      <c r="V1620" t="n">
        <v>0.9</v>
      </c>
      <c r="W1620" t="n">
        <v>20.67</v>
      </c>
      <c r="X1620" t="n">
        <v>0.53</v>
      </c>
      <c r="Y1620" t="n">
        <v>1</v>
      </c>
      <c r="Z1620" t="n">
        <v>10</v>
      </c>
    </row>
    <row r="1621">
      <c r="A1621" t="n">
        <v>112</v>
      </c>
      <c r="B1621" t="n">
        <v>115</v>
      </c>
      <c r="C1621" t="inlineStr">
        <is>
          <t xml:space="preserve">CONCLUIDO	</t>
        </is>
      </c>
      <c r="D1621" t="n">
        <v>1.7653</v>
      </c>
      <c r="E1621" t="n">
        <v>56.65</v>
      </c>
      <c r="F1621" t="n">
        <v>53.11</v>
      </c>
      <c r="G1621" t="n">
        <v>159.33</v>
      </c>
      <c r="H1621" t="n">
        <v>1.89</v>
      </c>
      <c r="I1621" t="n">
        <v>20</v>
      </c>
      <c r="J1621" t="n">
        <v>272.91</v>
      </c>
      <c r="K1621" t="n">
        <v>56.94</v>
      </c>
      <c r="L1621" t="n">
        <v>29</v>
      </c>
      <c r="M1621" t="n">
        <v>18</v>
      </c>
      <c r="N1621" t="n">
        <v>71.95999999999999</v>
      </c>
      <c r="O1621" t="n">
        <v>33892.61</v>
      </c>
      <c r="P1621" t="n">
        <v>754.45</v>
      </c>
      <c r="Q1621" t="n">
        <v>1367.15</v>
      </c>
      <c r="R1621" t="n">
        <v>123.96</v>
      </c>
      <c r="S1621" t="n">
        <v>104.26</v>
      </c>
      <c r="T1621" t="n">
        <v>8934.040000000001</v>
      </c>
      <c r="U1621" t="n">
        <v>0.84</v>
      </c>
      <c r="V1621" t="n">
        <v>0.9</v>
      </c>
      <c r="W1621" t="n">
        <v>20.67</v>
      </c>
      <c r="X1621" t="n">
        <v>0.53</v>
      </c>
      <c r="Y1621" t="n">
        <v>1</v>
      </c>
      <c r="Z1621" t="n">
        <v>10</v>
      </c>
    </row>
    <row r="1622">
      <c r="A1622" t="n">
        <v>113</v>
      </c>
      <c r="B1622" t="n">
        <v>115</v>
      </c>
      <c r="C1622" t="inlineStr">
        <is>
          <t xml:space="preserve">CONCLUIDO	</t>
        </is>
      </c>
      <c r="D1622" t="n">
        <v>1.765</v>
      </c>
      <c r="E1622" t="n">
        <v>56.66</v>
      </c>
      <c r="F1622" t="n">
        <v>53.12</v>
      </c>
      <c r="G1622" t="n">
        <v>159.36</v>
      </c>
      <c r="H1622" t="n">
        <v>1.9</v>
      </c>
      <c r="I1622" t="n">
        <v>20</v>
      </c>
      <c r="J1622" t="n">
        <v>273.39</v>
      </c>
      <c r="K1622" t="n">
        <v>56.94</v>
      </c>
      <c r="L1622" t="n">
        <v>29.25</v>
      </c>
      <c r="M1622" t="n">
        <v>18</v>
      </c>
      <c r="N1622" t="n">
        <v>72.19</v>
      </c>
      <c r="O1622" t="n">
        <v>33952</v>
      </c>
      <c r="P1622" t="n">
        <v>753.74</v>
      </c>
      <c r="Q1622" t="n">
        <v>1367.23</v>
      </c>
      <c r="R1622" t="n">
        <v>124.18</v>
      </c>
      <c r="S1622" t="n">
        <v>104.26</v>
      </c>
      <c r="T1622" t="n">
        <v>9046.74</v>
      </c>
      <c r="U1622" t="n">
        <v>0.84</v>
      </c>
      <c r="V1622" t="n">
        <v>0.9</v>
      </c>
      <c r="W1622" t="n">
        <v>20.68</v>
      </c>
      <c r="X1622" t="n">
        <v>0.54</v>
      </c>
      <c r="Y1622" t="n">
        <v>1</v>
      </c>
      <c r="Z1622" t="n">
        <v>10</v>
      </c>
    </row>
    <row r="1623">
      <c r="A1623" t="n">
        <v>114</v>
      </c>
      <c r="B1623" t="n">
        <v>115</v>
      </c>
      <c r="C1623" t="inlineStr">
        <is>
          <t xml:space="preserve">CONCLUIDO	</t>
        </is>
      </c>
      <c r="D1623" t="n">
        <v>1.7653</v>
      </c>
      <c r="E1623" t="n">
        <v>56.65</v>
      </c>
      <c r="F1623" t="n">
        <v>53.11</v>
      </c>
      <c r="G1623" t="n">
        <v>159.32</v>
      </c>
      <c r="H1623" t="n">
        <v>1.92</v>
      </c>
      <c r="I1623" t="n">
        <v>20</v>
      </c>
      <c r="J1623" t="n">
        <v>273.87</v>
      </c>
      <c r="K1623" t="n">
        <v>56.94</v>
      </c>
      <c r="L1623" t="n">
        <v>29.5</v>
      </c>
      <c r="M1623" t="n">
        <v>18</v>
      </c>
      <c r="N1623" t="n">
        <v>72.43000000000001</v>
      </c>
      <c r="O1623" t="n">
        <v>34011.48</v>
      </c>
      <c r="P1623" t="n">
        <v>751.83</v>
      </c>
      <c r="Q1623" t="n">
        <v>1367.23</v>
      </c>
      <c r="R1623" t="n">
        <v>123.86</v>
      </c>
      <c r="S1623" t="n">
        <v>104.26</v>
      </c>
      <c r="T1623" t="n">
        <v>8886.809999999999</v>
      </c>
      <c r="U1623" t="n">
        <v>0.84</v>
      </c>
      <c r="V1623" t="n">
        <v>0.9</v>
      </c>
      <c r="W1623" t="n">
        <v>20.67</v>
      </c>
      <c r="X1623" t="n">
        <v>0.53</v>
      </c>
      <c r="Y1623" t="n">
        <v>1</v>
      </c>
      <c r="Z1623" t="n">
        <v>10</v>
      </c>
    </row>
    <row r="1624">
      <c r="A1624" t="n">
        <v>115</v>
      </c>
      <c r="B1624" t="n">
        <v>115</v>
      </c>
      <c r="C1624" t="inlineStr">
        <is>
          <t xml:space="preserve">CONCLUIDO	</t>
        </is>
      </c>
      <c r="D1624" t="n">
        <v>1.7673</v>
      </c>
      <c r="E1624" t="n">
        <v>56.58</v>
      </c>
      <c r="F1624" t="n">
        <v>53.09</v>
      </c>
      <c r="G1624" t="n">
        <v>167.65</v>
      </c>
      <c r="H1624" t="n">
        <v>1.93</v>
      </c>
      <c r="I1624" t="n">
        <v>19</v>
      </c>
      <c r="J1624" t="n">
        <v>274.35</v>
      </c>
      <c r="K1624" t="n">
        <v>56.94</v>
      </c>
      <c r="L1624" t="n">
        <v>29.75</v>
      </c>
      <c r="M1624" t="n">
        <v>17</v>
      </c>
      <c r="N1624" t="n">
        <v>72.66</v>
      </c>
      <c r="O1624" t="n">
        <v>34071.05</v>
      </c>
      <c r="P1624" t="n">
        <v>747.95</v>
      </c>
      <c r="Q1624" t="n">
        <v>1367.18</v>
      </c>
      <c r="R1624" t="n">
        <v>123.16</v>
      </c>
      <c r="S1624" t="n">
        <v>104.26</v>
      </c>
      <c r="T1624" t="n">
        <v>8540.67</v>
      </c>
      <c r="U1624" t="n">
        <v>0.85</v>
      </c>
      <c r="V1624" t="n">
        <v>0.9</v>
      </c>
      <c r="W1624" t="n">
        <v>20.68</v>
      </c>
      <c r="X1624" t="n">
        <v>0.51</v>
      </c>
      <c r="Y1624" t="n">
        <v>1</v>
      </c>
      <c r="Z1624" t="n">
        <v>10</v>
      </c>
    </row>
    <row r="1625">
      <c r="A1625" t="n">
        <v>116</v>
      </c>
      <c r="B1625" t="n">
        <v>115</v>
      </c>
      <c r="C1625" t="inlineStr">
        <is>
          <t xml:space="preserve">CONCLUIDO	</t>
        </is>
      </c>
      <c r="D1625" t="n">
        <v>1.7674</v>
      </c>
      <c r="E1625" t="n">
        <v>56.58</v>
      </c>
      <c r="F1625" t="n">
        <v>53.09</v>
      </c>
      <c r="G1625" t="n">
        <v>167.64</v>
      </c>
      <c r="H1625" t="n">
        <v>1.94</v>
      </c>
      <c r="I1625" t="n">
        <v>19</v>
      </c>
      <c r="J1625" t="n">
        <v>274.84</v>
      </c>
      <c r="K1625" t="n">
        <v>56.94</v>
      </c>
      <c r="L1625" t="n">
        <v>30</v>
      </c>
      <c r="M1625" t="n">
        <v>17</v>
      </c>
      <c r="N1625" t="n">
        <v>72.89</v>
      </c>
      <c r="O1625" t="n">
        <v>34130.71</v>
      </c>
      <c r="P1625" t="n">
        <v>748.83</v>
      </c>
      <c r="Q1625" t="n">
        <v>1367.2</v>
      </c>
      <c r="R1625" t="n">
        <v>123.23</v>
      </c>
      <c r="S1625" t="n">
        <v>104.26</v>
      </c>
      <c r="T1625" t="n">
        <v>8578.629999999999</v>
      </c>
      <c r="U1625" t="n">
        <v>0.85</v>
      </c>
      <c r="V1625" t="n">
        <v>0.9</v>
      </c>
      <c r="W1625" t="n">
        <v>20.67</v>
      </c>
      <c r="X1625" t="n">
        <v>0.51</v>
      </c>
      <c r="Y1625" t="n">
        <v>1</v>
      </c>
      <c r="Z1625" t="n">
        <v>10</v>
      </c>
    </row>
    <row r="1626">
      <c r="A1626" t="n">
        <v>117</v>
      </c>
      <c r="B1626" t="n">
        <v>115</v>
      </c>
      <c r="C1626" t="inlineStr">
        <is>
          <t xml:space="preserve">CONCLUIDO	</t>
        </is>
      </c>
      <c r="D1626" t="n">
        <v>1.7669</v>
      </c>
      <c r="E1626" t="n">
        <v>56.6</v>
      </c>
      <c r="F1626" t="n">
        <v>53.1</v>
      </c>
      <c r="G1626" t="n">
        <v>167.69</v>
      </c>
      <c r="H1626" t="n">
        <v>1.96</v>
      </c>
      <c r="I1626" t="n">
        <v>19</v>
      </c>
      <c r="J1626" t="n">
        <v>275.32</v>
      </c>
      <c r="K1626" t="n">
        <v>56.94</v>
      </c>
      <c r="L1626" t="n">
        <v>30.25</v>
      </c>
      <c r="M1626" t="n">
        <v>17</v>
      </c>
      <c r="N1626" t="n">
        <v>73.13</v>
      </c>
      <c r="O1626" t="n">
        <v>34190.46</v>
      </c>
      <c r="P1626" t="n">
        <v>749.01</v>
      </c>
      <c r="Q1626" t="n">
        <v>1367.19</v>
      </c>
      <c r="R1626" t="n">
        <v>123.51</v>
      </c>
      <c r="S1626" t="n">
        <v>104.26</v>
      </c>
      <c r="T1626" t="n">
        <v>8718.57</v>
      </c>
      <c r="U1626" t="n">
        <v>0.84</v>
      </c>
      <c r="V1626" t="n">
        <v>0.9</v>
      </c>
      <c r="W1626" t="n">
        <v>20.68</v>
      </c>
      <c r="X1626" t="n">
        <v>0.53</v>
      </c>
      <c r="Y1626" t="n">
        <v>1</v>
      </c>
      <c r="Z1626" t="n">
        <v>10</v>
      </c>
    </row>
    <row r="1627">
      <c r="A1627" t="n">
        <v>118</v>
      </c>
      <c r="B1627" t="n">
        <v>115</v>
      </c>
      <c r="C1627" t="inlineStr">
        <is>
          <t xml:space="preserve">CONCLUIDO	</t>
        </is>
      </c>
      <c r="D1627" t="n">
        <v>1.7673</v>
      </c>
      <c r="E1627" t="n">
        <v>56.58</v>
      </c>
      <c r="F1627" t="n">
        <v>53.09</v>
      </c>
      <c r="G1627" t="n">
        <v>167.65</v>
      </c>
      <c r="H1627" t="n">
        <v>1.97</v>
      </c>
      <c r="I1627" t="n">
        <v>19</v>
      </c>
      <c r="J1627" t="n">
        <v>275.81</v>
      </c>
      <c r="K1627" t="n">
        <v>56.94</v>
      </c>
      <c r="L1627" t="n">
        <v>30.5</v>
      </c>
      <c r="M1627" t="n">
        <v>17</v>
      </c>
      <c r="N1627" t="n">
        <v>73.36</v>
      </c>
      <c r="O1627" t="n">
        <v>34250.31</v>
      </c>
      <c r="P1627" t="n">
        <v>748.91</v>
      </c>
      <c r="Q1627" t="n">
        <v>1367.18</v>
      </c>
      <c r="R1627" t="n">
        <v>123.06</v>
      </c>
      <c r="S1627" t="n">
        <v>104.26</v>
      </c>
      <c r="T1627" t="n">
        <v>8493.379999999999</v>
      </c>
      <c r="U1627" t="n">
        <v>0.85</v>
      </c>
      <c r="V1627" t="n">
        <v>0.9</v>
      </c>
      <c r="W1627" t="n">
        <v>20.68</v>
      </c>
      <c r="X1627" t="n">
        <v>0.51</v>
      </c>
      <c r="Y1627" t="n">
        <v>1</v>
      </c>
      <c r="Z1627" t="n">
        <v>10</v>
      </c>
    </row>
    <row r="1628">
      <c r="A1628" t="n">
        <v>119</v>
      </c>
      <c r="B1628" t="n">
        <v>115</v>
      </c>
      <c r="C1628" t="inlineStr">
        <is>
          <t xml:space="preserve">CONCLUIDO	</t>
        </is>
      </c>
      <c r="D1628" t="n">
        <v>1.7675</v>
      </c>
      <c r="E1628" t="n">
        <v>56.58</v>
      </c>
      <c r="F1628" t="n">
        <v>53.08</v>
      </c>
      <c r="G1628" t="n">
        <v>167.63</v>
      </c>
      <c r="H1628" t="n">
        <v>1.98</v>
      </c>
      <c r="I1628" t="n">
        <v>19</v>
      </c>
      <c r="J1628" t="n">
        <v>276.29</v>
      </c>
      <c r="K1628" t="n">
        <v>56.94</v>
      </c>
      <c r="L1628" t="n">
        <v>30.75</v>
      </c>
      <c r="M1628" t="n">
        <v>17</v>
      </c>
      <c r="N1628" t="n">
        <v>73.59999999999999</v>
      </c>
      <c r="O1628" t="n">
        <v>34310.24</v>
      </c>
      <c r="P1628" t="n">
        <v>747.42</v>
      </c>
      <c r="Q1628" t="n">
        <v>1367.14</v>
      </c>
      <c r="R1628" t="n">
        <v>123</v>
      </c>
      <c r="S1628" t="n">
        <v>104.26</v>
      </c>
      <c r="T1628" t="n">
        <v>8462.76</v>
      </c>
      <c r="U1628" t="n">
        <v>0.85</v>
      </c>
      <c r="V1628" t="n">
        <v>0.9</v>
      </c>
      <c r="W1628" t="n">
        <v>20.68</v>
      </c>
      <c r="X1628" t="n">
        <v>0.51</v>
      </c>
      <c r="Y1628" t="n">
        <v>1</v>
      </c>
      <c r="Z1628" t="n">
        <v>10</v>
      </c>
    </row>
    <row r="1629">
      <c r="A1629" t="n">
        <v>120</v>
      </c>
      <c r="B1629" t="n">
        <v>115</v>
      </c>
      <c r="C1629" t="inlineStr">
        <is>
          <t xml:space="preserve">CONCLUIDO	</t>
        </is>
      </c>
      <c r="D1629" t="n">
        <v>1.7672</v>
      </c>
      <c r="E1629" t="n">
        <v>56.59</v>
      </c>
      <c r="F1629" t="n">
        <v>53.09</v>
      </c>
      <c r="G1629" t="n">
        <v>167.66</v>
      </c>
      <c r="H1629" t="n">
        <v>1.99</v>
      </c>
      <c r="I1629" t="n">
        <v>19</v>
      </c>
      <c r="J1629" t="n">
        <v>276.78</v>
      </c>
      <c r="K1629" t="n">
        <v>56.94</v>
      </c>
      <c r="L1629" t="n">
        <v>31</v>
      </c>
      <c r="M1629" t="n">
        <v>17</v>
      </c>
      <c r="N1629" t="n">
        <v>73.84</v>
      </c>
      <c r="O1629" t="n">
        <v>34370.27</v>
      </c>
      <c r="P1629" t="n">
        <v>746.92</v>
      </c>
      <c r="Q1629" t="n">
        <v>1367.28</v>
      </c>
      <c r="R1629" t="n">
        <v>123.26</v>
      </c>
      <c r="S1629" t="n">
        <v>104.26</v>
      </c>
      <c r="T1629" t="n">
        <v>8592.83</v>
      </c>
      <c r="U1629" t="n">
        <v>0.85</v>
      </c>
      <c r="V1629" t="n">
        <v>0.9</v>
      </c>
      <c r="W1629" t="n">
        <v>20.67</v>
      </c>
      <c r="X1629" t="n">
        <v>0.51</v>
      </c>
      <c r="Y1629" t="n">
        <v>1</v>
      </c>
      <c r="Z1629" t="n">
        <v>10</v>
      </c>
    </row>
    <row r="1630">
      <c r="A1630" t="n">
        <v>121</v>
      </c>
      <c r="B1630" t="n">
        <v>115</v>
      </c>
      <c r="C1630" t="inlineStr">
        <is>
          <t xml:space="preserve">CONCLUIDO	</t>
        </is>
      </c>
      <c r="D1630" t="n">
        <v>1.7674</v>
      </c>
      <c r="E1630" t="n">
        <v>56.58</v>
      </c>
      <c r="F1630" t="n">
        <v>53.09</v>
      </c>
      <c r="G1630" t="n">
        <v>167.64</v>
      </c>
      <c r="H1630" t="n">
        <v>2.01</v>
      </c>
      <c r="I1630" t="n">
        <v>19</v>
      </c>
      <c r="J1630" t="n">
        <v>277.27</v>
      </c>
      <c r="K1630" t="n">
        <v>56.94</v>
      </c>
      <c r="L1630" t="n">
        <v>31.25</v>
      </c>
      <c r="M1630" t="n">
        <v>17</v>
      </c>
      <c r="N1630" t="n">
        <v>74.06999999999999</v>
      </c>
      <c r="O1630" t="n">
        <v>34430.39</v>
      </c>
      <c r="P1630" t="n">
        <v>745.0700000000001</v>
      </c>
      <c r="Q1630" t="n">
        <v>1367.17</v>
      </c>
      <c r="R1630" t="n">
        <v>123.17</v>
      </c>
      <c r="S1630" t="n">
        <v>104.26</v>
      </c>
      <c r="T1630" t="n">
        <v>8547.27</v>
      </c>
      <c r="U1630" t="n">
        <v>0.85</v>
      </c>
      <c r="V1630" t="n">
        <v>0.9</v>
      </c>
      <c r="W1630" t="n">
        <v>20.67</v>
      </c>
      <c r="X1630" t="n">
        <v>0.51</v>
      </c>
      <c r="Y1630" t="n">
        <v>1</v>
      </c>
      <c r="Z1630" t="n">
        <v>10</v>
      </c>
    </row>
    <row r="1631">
      <c r="A1631" t="n">
        <v>122</v>
      </c>
      <c r="B1631" t="n">
        <v>115</v>
      </c>
      <c r="C1631" t="inlineStr">
        <is>
          <t xml:space="preserve">CONCLUIDO	</t>
        </is>
      </c>
      <c r="D1631" t="n">
        <v>1.7693</v>
      </c>
      <c r="E1631" t="n">
        <v>56.52</v>
      </c>
      <c r="F1631" t="n">
        <v>53.07</v>
      </c>
      <c r="G1631" t="n">
        <v>176.9</v>
      </c>
      <c r="H1631" t="n">
        <v>2.02</v>
      </c>
      <c r="I1631" t="n">
        <v>18</v>
      </c>
      <c r="J1631" t="n">
        <v>277.75</v>
      </c>
      <c r="K1631" t="n">
        <v>56.94</v>
      </c>
      <c r="L1631" t="n">
        <v>31.5</v>
      </c>
      <c r="M1631" t="n">
        <v>16</v>
      </c>
      <c r="N1631" t="n">
        <v>74.31</v>
      </c>
      <c r="O1631" t="n">
        <v>34490.61</v>
      </c>
      <c r="P1631" t="n">
        <v>744.78</v>
      </c>
      <c r="Q1631" t="n">
        <v>1367.21</v>
      </c>
      <c r="R1631" t="n">
        <v>122.18</v>
      </c>
      <c r="S1631" t="n">
        <v>104.26</v>
      </c>
      <c r="T1631" t="n">
        <v>8056.1</v>
      </c>
      <c r="U1631" t="n">
        <v>0.85</v>
      </c>
      <c r="V1631" t="n">
        <v>0.9</v>
      </c>
      <c r="W1631" t="n">
        <v>20.68</v>
      </c>
      <c r="X1631" t="n">
        <v>0.49</v>
      </c>
      <c r="Y1631" t="n">
        <v>1</v>
      </c>
      <c r="Z1631" t="n">
        <v>10</v>
      </c>
    </row>
    <row r="1632">
      <c r="A1632" t="n">
        <v>123</v>
      </c>
      <c r="B1632" t="n">
        <v>115</v>
      </c>
      <c r="C1632" t="inlineStr">
        <is>
          <t xml:space="preserve">CONCLUIDO	</t>
        </is>
      </c>
      <c r="D1632" t="n">
        <v>1.7691</v>
      </c>
      <c r="E1632" t="n">
        <v>56.52</v>
      </c>
      <c r="F1632" t="n">
        <v>53.07</v>
      </c>
      <c r="G1632" t="n">
        <v>176.91</v>
      </c>
      <c r="H1632" t="n">
        <v>2.03</v>
      </c>
      <c r="I1632" t="n">
        <v>18</v>
      </c>
      <c r="J1632" t="n">
        <v>278.24</v>
      </c>
      <c r="K1632" t="n">
        <v>56.94</v>
      </c>
      <c r="L1632" t="n">
        <v>31.75</v>
      </c>
      <c r="M1632" t="n">
        <v>16</v>
      </c>
      <c r="N1632" t="n">
        <v>74.55</v>
      </c>
      <c r="O1632" t="n">
        <v>34550.91</v>
      </c>
      <c r="P1632" t="n">
        <v>746</v>
      </c>
      <c r="Q1632" t="n">
        <v>1367.25</v>
      </c>
      <c r="R1632" t="n">
        <v>122.72</v>
      </c>
      <c r="S1632" t="n">
        <v>104.26</v>
      </c>
      <c r="T1632" t="n">
        <v>8327.84</v>
      </c>
      <c r="U1632" t="n">
        <v>0.85</v>
      </c>
      <c r="V1632" t="n">
        <v>0.9</v>
      </c>
      <c r="W1632" t="n">
        <v>20.67</v>
      </c>
      <c r="X1632" t="n">
        <v>0.5</v>
      </c>
      <c r="Y1632" t="n">
        <v>1</v>
      </c>
      <c r="Z1632" t="n">
        <v>10</v>
      </c>
    </row>
    <row r="1633">
      <c r="A1633" t="n">
        <v>124</v>
      </c>
      <c r="B1633" t="n">
        <v>115</v>
      </c>
      <c r="C1633" t="inlineStr">
        <is>
          <t xml:space="preserve">CONCLUIDO	</t>
        </is>
      </c>
      <c r="D1633" t="n">
        <v>1.769</v>
      </c>
      <c r="E1633" t="n">
        <v>56.53</v>
      </c>
      <c r="F1633" t="n">
        <v>53.08</v>
      </c>
      <c r="G1633" t="n">
        <v>176.93</v>
      </c>
      <c r="H1633" t="n">
        <v>2.04</v>
      </c>
      <c r="I1633" t="n">
        <v>18</v>
      </c>
      <c r="J1633" t="n">
        <v>278.73</v>
      </c>
      <c r="K1633" t="n">
        <v>56.94</v>
      </c>
      <c r="L1633" t="n">
        <v>32</v>
      </c>
      <c r="M1633" t="n">
        <v>16</v>
      </c>
      <c r="N1633" t="n">
        <v>74.79000000000001</v>
      </c>
      <c r="O1633" t="n">
        <v>34611.32</v>
      </c>
      <c r="P1633" t="n">
        <v>745.61</v>
      </c>
      <c r="Q1633" t="n">
        <v>1367.2</v>
      </c>
      <c r="R1633" t="n">
        <v>122.91</v>
      </c>
      <c r="S1633" t="n">
        <v>104.26</v>
      </c>
      <c r="T1633" t="n">
        <v>8423.610000000001</v>
      </c>
      <c r="U1633" t="n">
        <v>0.85</v>
      </c>
      <c r="V1633" t="n">
        <v>0.9</v>
      </c>
      <c r="W1633" t="n">
        <v>20.67</v>
      </c>
      <c r="X1633" t="n">
        <v>0.5</v>
      </c>
      <c r="Y1633" t="n">
        <v>1</v>
      </c>
      <c r="Z1633" t="n">
        <v>10</v>
      </c>
    </row>
    <row r="1634">
      <c r="A1634" t="n">
        <v>125</v>
      </c>
      <c r="B1634" t="n">
        <v>115</v>
      </c>
      <c r="C1634" t="inlineStr">
        <is>
          <t xml:space="preserve">CONCLUIDO	</t>
        </is>
      </c>
      <c r="D1634" t="n">
        <v>1.7696</v>
      </c>
      <c r="E1634" t="n">
        <v>56.51</v>
      </c>
      <c r="F1634" t="n">
        <v>53.06</v>
      </c>
      <c r="G1634" t="n">
        <v>176.87</v>
      </c>
      <c r="H1634" t="n">
        <v>2.06</v>
      </c>
      <c r="I1634" t="n">
        <v>18</v>
      </c>
      <c r="J1634" t="n">
        <v>279.22</v>
      </c>
      <c r="K1634" t="n">
        <v>56.94</v>
      </c>
      <c r="L1634" t="n">
        <v>32.25</v>
      </c>
      <c r="M1634" t="n">
        <v>16</v>
      </c>
      <c r="N1634" t="n">
        <v>75.03</v>
      </c>
      <c r="O1634" t="n">
        <v>34671.81</v>
      </c>
      <c r="P1634" t="n">
        <v>745.25</v>
      </c>
      <c r="Q1634" t="n">
        <v>1367.27</v>
      </c>
      <c r="R1634" t="n">
        <v>122.38</v>
      </c>
      <c r="S1634" t="n">
        <v>104.26</v>
      </c>
      <c r="T1634" t="n">
        <v>8157.37</v>
      </c>
      <c r="U1634" t="n">
        <v>0.85</v>
      </c>
      <c r="V1634" t="n">
        <v>0.9</v>
      </c>
      <c r="W1634" t="n">
        <v>20.67</v>
      </c>
      <c r="X1634" t="n">
        <v>0.48</v>
      </c>
      <c r="Y1634" t="n">
        <v>1</v>
      </c>
      <c r="Z1634" t="n">
        <v>10</v>
      </c>
    </row>
    <row r="1635">
      <c r="A1635" t="n">
        <v>126</v>
      </c>
      <c r="B1635" t="n">
        <v>115</v>
      </c>
      <c r="C1635" t="inlineStr">
        <is>
          <t xml:space="preserve">CONCLUIDO	</t>
        </is>
      </c>
      <c r="D1635" t="n">
        <v>1.7698</v>
      </c>
      <c r="E1635" t="n">
        <v>56.5</v>
      </c>
      <c r="F1635" t="n">
        <v>53.05</v>
      </c>
      <c r="G1635" t="n">
        <v>176.84</v>
      </c>
      <c r="H1635" t="n">
        <v>2.07</v>
      </c>
      <c r="I1635" t="n">
        <v>18</v>
      </c>
      <c r="J1635" t="n">
        <v>279.72</v>
      </c>
      <c r="K1635" t="n">
        <v>56.94</v>
      </c>
      <c r="L1635" t="n">
        <v>32.5</v>
      </c>
      <c r="M1635" t="n">
        <v>16</v>
      </c>
      <c r="N1635" t="n">
        <v>75.27</v>
      </c>
      <c r="O1635" t="n">
        <v>34732.41</v>
      </c>
      <c r="P1635" t="n">
        <v>744.05</v>
      </c>
      <c r="Q1635" t="n">
        <v>1367.14</v>
      </c>
      <c r="R1635" t="n">
        <v>122</v>
      </c>
      <c r="S1635" t="n">
        <v>104.26</v>
      </c>
      <c r="T1635" t="n">
        <v>7964.85</v>
      </c>
      <c r="U1635" t="n">
        <v>0.85</v>
      </c>
      <c r="V1635" t="n">
        <v>0.9</v>
      </c>
      <c r="W1635" t="n">
        <v>20.67</v>
      </c>
      <c r="X1635" t="n">
        <v>0.48</v>
      </c>
      <c r="Y1635" t="n">
        <v>1</v>
      </c>
      <c r="Z1635" t="n">
        <v>10</v>
      </c>
    </row>
    <row r="1636">
      <c r="A1636" t="n">
        <v>127</v>
      </c>
      <c r="B1636" t="n">
        <v>115</v>
      </c>
      <c r="C1636" t="inlineStr">
        <is>
          <t xml:space="preserve">CONCLUIDO	</t>
        </is>
      </c>
      <c r="D1636" t="n">
        <v>1.7693</v>
      </c>
      <c r="E1636" t="n">
        <v>56.52</v>
      </c>
      <c r="F1636" t="n">
        <v>53.07</v>
      </c>
      <c r="G1636" t="n">
        <v>176.89</v>
      </c>
      <c r="H1636" t="n">
        <v>2.08</v>
      </c>
      <c r="I1636" t="n">
        <v>18</v>
      </c>
      <c r="J1636" t="n">
        <v>280.21</v>
      </c>
      <c r="K1636" t="n">
        <v>56.94</v>
      </c>
      <c r="L1636" t="n">
        <v>32.75</v>
      </c>
      <c r="M1636" t="n">
        <v>16</v>
      </c>
      <c r="N1636" t="n">
        <v>75.51000000000001</v>
      </c>
      <c r="O1636" t="n">
        <v>34793.09</v>
      </c>
      <c r="P1636" t="n">
        <v>743.37</v>
      </c>
      <c r="Q1636" t="n">
        <v>1367.18</v>
      </c>
      <c r="R1636" t="n">
        <v>122.4</v>
      </c>
      <c r="S1636" t="n">
        <v>104.26</v>
      </c>
      <c r="T1636" t="n">
        <v>8166.31</v>
      </c>
      <c r="U1636" t="n">
        <v>0.85</v>
      </c>
      <c r="V1636" t="n">
        <v>0.9</v>
      </c>
      <c r="W1636" t="n">
        <v>20.68</v>
      </c>
      <c r="X1636" t="n">
        <v>0.49</v>
      </c>
      <c r="Y1636" t="n">
        <v>1</v>
      </c>
      <c r="Z1636" t="n">
        <v>10</v>
      </c>
    </row>
    <row r="1637">
      <c r="A1637" t="n">
        <v>128</v>
      </c>
      <c r="B1637" t="n">
        <v>115</v>
      </c>
      <c r="C1637" t="inlineStr">
        <is>
          <t xml:space="preserve">CONCLUIDO	</t>
        </is>
      </c>
      <c r="D1637" t="n">
        <v>1.769</v>
      </c>
      <c r="E1637" t="n">
        <v>56.53</v>
      </c>
      <c r="F1637" t="n">
        <v>53.08</v>
      </c>
      <c r="G1637" t="n">
        <v>176.93</v>
      </c>
      <c r="H1637" t="n">
        <v>2.09</v>
      </c>
      <c r="I1637" t="n">
        <v>18</v>
      </c>
      <c r="J1637" t="n">
        <v>280.7</v>
      </c>
      <c r="K1637" t="n">
        <v>56.94</v>
      </c>
      <c r="L1637" t="n">
        <v>33</v>
      </c>
      <c r="M1637" t="n">
        <v>16</v>
      </c>
      <c r="N1637" t="n">
        <v>75.76000000000001</v>
      </c>
      <c r="O1637" t="n">
        <v>34853.88</v>
      </c>
      <c r="P1637" t="n">
        <v>742.11</v>
      </c>
      <c r="Q1637" t="n">
        <v>1367.18</v>
      </c>
      <c r="R1637" t="n">
        <v>122.81</v>
      </c>
      <c r="S1637" t="n">
        <v>104.26</v>
      </c>
      <c r="T1637" t="n">
        <v>8368.98</v>
      </c>
      <c r="U1637" t="n">
        <v>0.85</v>
      </c>
      <c r="V1637" t="n">
        <v>0.9</v>
      </c>
      <c r="W1637" t="n">
        <v>20.68</v>
      </c>
      <c r="X1637" t="n">
        <v>0.5</v>
      </c>
      <c r="Y1637" t="n">
        <v>1</v>
      </c>
      <c r="Z1637" t="n">
        <v>10</v>
      </c>
    </row>
    <row r="1638">
      <c r="A1638" t="n">
        <v>129</v>
      </c>
      <c r="B1638" t="n">
        <v>115</v>
      </c>
      <c r="C1638" t="inlineStr">
        <is>
          <t xml:space="preserve">CONCLUIDO	</t>
        </is>
      </c>
      <c r="D1638" t="n">
        <v>1.7712</v>
      </c>
      <c r="E1638" t="n">
        <v>56.46</v>
      </c>
      <c r="F1638" t="n">
        <v>53.05</v>
      </c>
      <c r="G1638" t="n">
        <v>187.25</v>
      </c>
      <c r="H1638" t="n">
        <v>2.11</v>
      </c>
      <c r="I1638" t="n">
        <v>17</v>
      </c>
      <c r="J1638" t="n">
        <v>281.19</v>
      </c>
      <c r="K1638" t="n">
        <v>56.94</v>
      </c>
      <c r="L1638" t="n">
        <v>33.25</v>
      </c>
      <c r="M1638" t="n">
        <v>15</v>
      </c>
      <c r="N1638" t="n">
        <v>76</v>
      </c>
      <c r="O1638" t="n">
        <v>34914.76</v>
      </c>
      <c r="P1638" t="n">
        <v>741.35</v>
      </c>
      <c r="Q1638" t="n">
        <v>1367.26</v>
      </c>
      <c r="R1638" t="n">
        <v>122</v>
      </c>
      <c r="S1638" t="n">
        <v>104.26</v>
      </c>
      <c r="T1638" t="n">
        <v>7968.83</v>
      </c>
      <c r="U1638" t="n">
        <v>0.85</v>
      </c>
      <c r="V1638" t="n">
        <v>0.9</v>
      </c>
      <c r="W1638" t="n">
        <v>20.67</v>
      </c>
      <c r="X1638" t="n">
        <v>0.48</v>
      </c>
      <c r="Y1638" t="n">
        <v>1</v>
      </c>
      <c r="Z1638" t="n">
        <v>10</v>
      </c>
    </row>
    <row r="1639">
      <c r="A1639" t="n">
        <v>130</v>
      </c>
      <c r="B1639" t="n">
        <v>115</v>
      </c>
      <c r="C1639" t="inlineStr">
        <is>
          <t xml:space="preserve">CONCLUIDO	</t>
        </is>
      </c>
      <c r="D1639" t="n">
        <v>1.7721</v>
      </c>
      <c r="E1639" t="n">
        <v>56.43</v>
      </c>
      <c r="F1639" t="n">
        <v>53.02</v>
      </c>
      <c r="G1639" t="n">
        <v>187.15</v>
      </c>
      <c r="H1639" t="n">
        <v>2.12</v>
      </c>
      <c r="I1639" t="n">
        <v>17</v>
      </c>
      <c r="J1639" t="n">
        <v>281.69</v>
      </c>
      <c r="K1639" t="n">
        <v>56.94</v>
      </c>
      <c r="L1639" t="n">
        <v>33.5</v>
      </c>
      <c r="M1639" t="n">
        <v>15</v>
      </c>
      <c r="N1639" t="n">
        <v>76.25</v>
      </c>
      <c r="O1639" t="n">
        <v>34975.73</v>
      </c>
      <c r="P1639" t="n">
        <v>740.98</v>
      </c>
      <c r="Q1639" t="n">
        <v>1367.18</v>
      </c>
      <c r="R1639" t="n">
        <v>121.14</v>
      </c>
      <c r="S1639" t="n">
        <v>104.26</v>
      </c>
      <c r="T1639" t="n">
        <v>7540.8</v>
      </c>
      <c r="U1639" t="n">
        <v>0.86</v>
      </c>
      <c r="V1639" t="n">
        <v>0.9</v>
      </c>
      <c r="W1639" t="n">
        <v>20.67</v>
      </c>
      <c r="X1639" t="n">
        <v>0.45</v>
      </c>
      <c r="Y1639" t="n">
        <v>1</v>
      </c>
      <c r="Z1639" t="n">
        <v>10</v>
      </c>
    </row>
    <row r="1640">
      <c r="A1640" t="n">
        <v>131</v>
      </c>
      <c r="B1640" t="n">
        <v>115</v>
      </c>
      <c r="C1640" t="inlineStr">
        <is>
          <t xml:space="preserve">CONCLUIDO	</t>
        </is>
      </c>
      <c r="D1640" t="n">
        <v>1.772</v>
      </c>
      <c r="E1640" t="n">
        <v>56.43</v>
      </c>
      <c r="F1640" t="n">
        <v>53.03</v>
      </c>
      <c r="G1640" t="n">
        <v>187.15</v>
      </c>
      <c r="H1640" t="n">
        <v>2.13</v>
      </c>
      <c r="I1640" t="n">
        <v>17</v>
      </c>
      <c r="J1640" t="n">
        <v>282.18</v>
      </c>
      <c r="K1640" t="n">
        <v>56.94</v>
      </c>
      <c r="L1640" t="n">
        <v>33.75</v>
      </c>
      <c r="M1640" t="n">
        <v>15</v>
      </c>
      <c r="N1640" t="n">
        <v>76.48999999999999</v>
      </c>
      <c r="O1640" t="n">
        <v>35036.81</v>
      </c>
      <c r="P1640" t="n">
        <v>741.04</v>
      </c>
      <c r="Q1640" t="n">
        <v>1367.18</v>
      </c>
      <c r="R1640" t="n">
        <v>121.22</v>
      </c>
      <c r="S1640" t="n">
        <v>104.26</v>
      </c>
      <c r="T1640" t="n">
        <v>7580.41</v>
      </c>
      <c r="U1640" t="n">
        <v>0.86</v>
      </c>
      <c r="V1640" t="n">
        <v>0.9</v>
      </c>
      <c r="W1640" t="n">
        <v>20.67</v>
      </c>
      <c r="X1640" t="n">
        <v>0.45</v>
      </c>
      <c r="Y1640" t="n">
        <v>1</v>
      </c>
      <c r="Z1640" t="n">
        <v>10</v>
      </c>
    </row>
    <row r="1641">
      <c r="A1641" t="n">
        <v>132</v>
      </c>
      <c r="B1641" t="n">
        <v>115</v>
      </c>
      <c r="C1641" t="inlineStr">
        <is>
          <t xml:space="preserve">CONCLUIDO	</t>
        </is>
      </c>
      <c r="D1641" t="n">
        <v>1.772</v>
      </c>
      <c r="E1641" t="n">
        <v>56.44</v>
      </c>
      <c r="F1641" t="n">
        <v>53.03</v>
      </c>
      <c r="G1641" t="n">
        <v>187.16</v>
      </c>
      <c r="H1641" t="n">
        <v>2.14</v>
      </c>
      <c r="I1641" t="n">
        <v>17</v>
      </c>
      <c r="J1641" t="n">
        <v>282.68</v>
      </c>
      <c r="K1641" t="n">
        <v>56.94</v>
      </c>
      <c r="L1641" t="n">
        <v>34</v>
      </c>
      <c r="M1641" t="n">
        <v>15</v>
      </c>
      <c r="N1641" t="n">
        <v>76.73999999999999</v>
      </c>
      <c r="O1641" t="n">
        <v>35097.98</v>
      </c>
      <c r="P1641" t="n">
        <v>741</v>
      </c>
      <c r="Q1641" t="n">
        <v>1367.18</v>
      </c>
      <c r="R1641" t="n">
        <v>121.09</v>
      </c>
      <c r="S1641" t="n">
        <v>104.26</v>
      </c>
      <c r="T1641" t="n">
        <v>7513.89</v>
      </c>
      <c r="U1641" t="n">
        <v>0.86</v>
      </c>
      <c r="V1641" t="n">
        <v>0.9</v>
      </c>
      <c r="W1641" t="n">
        <v>20.67</v>
      </c>
      <c r="X1641" t="n">
        <v>0.45</v>
      </c>
      <c r="Y1641" t="n">
        <v>1</v>
      </c>
      <c r="Z1641" t="n">
        <v>10</v>
      </c>
    </row>
    <row r="1642">
      <c r="A1642" t="n">
        <v>133</v>
      </c>
      <c r="B1642" t="n">
        <v>115</v>
      </c>
      <c r="C1642" t="inlineStr">
        <is>
          <t xml:space="preserve">CONCLUIDO	</t>
        </is>
      </c>
      <c r="D1642" t="n">
        <v>1.7718</v>
      </c>
      <c r="E1642" t="n">
        <v>56.44</v>
      </c>
      <c r="F1642" t="n">
        <v>53.03</v>
      </c>
      <c r="G1642" t="n">
        <v>187.18</v>
      </c>
      <c r="H1642" t="n">
        <v>2.15</v>
      </c>
      <c r="I1642" t="n">
        <v>17</v>
      </c>
      <c r="J1642" t="n">
        <v>283.18</v>
      </c>
      <c r="K1642" t="n">
        <v>56.94</v>
      </c>
      <c r="L1642" t="n">
        <v>34.25</v>
      </c>
      <c r="M1642" t="n">
        <v>15</v>
      </c>
      <c r="N1642" t="n">
        <v>76.98</v>
      </c>
      <c r="O1642" t="n">
        <v>35159.25</v>
      </c>
      <c r="P1642" t="n">
        <v>740.5700000000001</v>
      </c>
      <c r="Q1642" t="n">
        <v>1367.17</v>
      </c>
      <c r="R1642" t="n">
        <v>121.52</v>
      </c>
      <c r="S1642" t="n">
        <v>104.26</v>
      </c>
      <c r="T1642" t="n">
        <v>7732.95</v>
      </c>
      <c r="U1642" t="n">
        <v>0.86</v>
      </c>
      <c r="V1642" t="n">
        <v>0.9</v>
      </c>
      <c r="W1642" t="n">
        <v>20.67</v>
      </c>
      <c r="X1642" t="n">
        <v>0.46</v>
      </c>
      <c r="Y1642" t="n">
        <v>1</v>
      </c>
      <c r="Z1642" t="n">
        <v>10</v>
      </c>
    </row>
    <row r="1643">
      <c r="A1643" t="n">
        <v>134</v>
      </c>
      <c r="B1643" t="n">
        <v>115</v>
      </c>
      <c r="C1643" t="inlineStr">
        <is>
          <t xml:space="preserve">CONCLUIDO	</t>
        </is>
      </c>
      <c r="D1643" t="n">
        <v>1.7721</v>
      </c>
      <c r="E1643" t="n">
        <v>56.43</v>
      </c>
      <c r="F1643" t="n">
        <v>53.02</v>
      </c>
      <c r="G1643" t="n">
        <v>187.14</v>
      </c>
      <c r="H1643" t="n">
        <v>2.17</v>
      </c>
      <c r="I1643" t="n">
        <v>17</v>
      </c>
      <c r="J1643" t="n">
        <v>283.67</v>
      </c>
      <c r="K1643" t="n">
        <v>56.94</v>
      </c>
      <c r="L1643" t="n">
        <v>34.5</v>
      </c>
      <c r="M1643" t="n">
        <v>15</v>
      </c>
      <c r="N1643" t="n">
        <v>77.23</v>
      </c>
      <c r="O1643" t="n">
        <v>35220.61</v>
      </c>
      <c r="P1643" t="n">
        <v>739.1900000000001</v>
      </c>
      <c r="Q1643" t="n">
        <v>1367.15</v>
      </c>
      <c r="R1643" t="n">
        <v>120.96</v>
      </c>
      <c r="S1643" t="n">
        <v>104.26</v>
      </c>
      <c r="T1643" t="n">
        <v>7452.74</v>
      </c>
      <c r="U1643" t="n">
        <v>0.86</v>
      </c>
      <c r="V1643" t="n">
        <v>0.9</v>
      </c>
      <c r="W1643" t="n">
        <v>20.67</v>
      </c>
      <c r="X1643" t="n">
        <v>0.45</v>
      </c>
      <c r="Y1643" t="n">
        <v>1</v>
      </c>
      <c r="Z1643" t="n">
        <v>10</v>
      </c>
    </row>
    <row r="1644">
      <c r="A1644" t="n">
        <v>135</v>
      </c>
      <c r="B1644" t="n">
        <v>115</v>
      </c>
      <c r="C1644" t="inlineStr">
        <is>
          <t xml:space="preserve">CONCLUIDO	</t>
        </is>
      </c>
      <c r="D1644" t="n">
        <v>1.7717</v>
      </c>
      <c r="E1644" t="n">
        <v>56.44</v>
      </c>
      <c r="F1644" t="n">
        <v>53.03</v>
      </c>
      <c r="G1644" t="n">
        <v>187.18</v>
      </c>
      <c r="H1644" t="n">
        <v>2.18</v>
      </c>
      <c r="I1644" t="n">
        <v>17</v>
      </c>
      <c r="J1644" t="n">
        <v>284.17</v>
      </c>
      <c r="K1644" t="n">
        <v>56.94</v>
      </c>
      <c r="L1644" t="n">
        <v>34.75</v>
      </c>
      <c r="M1644" t="n">
        <v>15</v>
      </c>
      <c r="N1644" t="n">
        <v>77.48</v>
      </c>
      <c r="O1644" t="n">
        <v>35282.08</v>
      </c>
      <c r="P1644" t="n">
        <v>737.48</v>
      </c>
      <c r="Q1644" t="n">
        <v>1367.2</v>
      </c>
      <c r="R1644" t="n">
        <v>121.39</v>
      </c>
      <c r="S1644" t="n">
        <v>104.26</v>
      </c>
      <c r="T1644" t="n">
        <v>7667.48</v>
      </c>
      <c r="U1644" t="n">
        <v>0.86</v>
      </c>
      <c r="V1644" t="n">
        <v>0.9</v>
      </c>
      <c r="W1644" t="n">
        <v>20.67</v>
      </c>
      <c r="X1644" t="n">
        <v>0.46</v>
      </c>
      <c r="Y1644" t="n">
        <v>1</v>
      </c>
      <c r="Z1644" t="n">
        <v>10</v>
      </c>
    </row>
    <row r="1645">
      <c r="A1645" t="n">
        <v>136</v>
      </c>
      <c r="B1645" t="n">
        <v>115</v>
      </c>
      <c r="C1645" t="inlineStr">
        <is>
          <t xml:space="preserve">CONCLUIDO	</t>
        </is>
      </c>
      <c r="D1645" t="n">
        <v>1.7717</v>
      </c>
      <c r="E1645" t="n">
        <v>56.44</v>
      </c>
      <c r="F1645" t="n">
        <v>53.03</v>
      </c>
      <c r="G1645" t="n">
        <v>187.18</v>
      </c>
      <c r="H1645" t="n">
        <v>2.19</v>
      </c>
      <c r="I1645" t="n">
        <v>17</v>
      </c>
      <c r="J1645" t="n">
        <v>284.67</v>
      </c>
      <c r="K1645" t="n">
        <v>56.94</v>
      </c>
      <c r="L1645" t="n">
        <v>35</v>
      </c>
      <c r="M1645" t="n">
        <v>15</v>
      </c>
      <c r="N1645" t="n">
        <v>77.73</v>
      </c>
      <c r="O1645" t="n">
        <v>35343.65</v>
      </c>
      <c r="P1645" t="n">
        <v>735.54</v>
      </c>
      <c r="Q1645" t="n">
        <v>1367.17</v>
      </c>
      <c r="R1645" t="n">
        <v>121.64</v>
      </c>
      <c r="S1645" t="n">
        <v>104.26</v>
      </c>
      <c r="T1645" t="n">
        <v>7793.17</v>
      </c>
      <c r="U1645" t="n">
        <v>0.86</v>
      </c>
      <c r="V1645" t="n">
        <v>0.9</v>
      </c>
      <c r="W1645" t="n">
        <v>20.66</v>
      </c>
      <c r="X1645" t="n">
        <v>0.46</v>
      </c>
      <c r="Y1645" t="n">
        <v>1</v>
      </c>
      <c r="Z1645" t="n">
        <v>10</v>
      </c>
    </row>
    <row r="1646">
      <c r="A1646" t="n">
        <v>137</v>
      </c>
      <c r="B1646" t="n">
        <v>115</v>
      </c>
      <c r="C1646" t="inlineStr">
        <is>
          <t xml:space="preserve">CONCLUIDO	</t>
        </is>
      </c>
      <c r="D1646" t="n">
        <v>1.7738</v>
      </c>
      <c r="E1646" t="n">
        <v>56.38</v>
      </c>
      <c r="F1646" t="n">
        <v>53.01</v>
      </c>
      <c r="G1646" t="n">
        <v>198.8</v>
      </c>
      <c r="H1646" t="n">
        <v>2.2</v>
      </c>
      <c r="I1646" t="n">
        <v>16</v>
      </c>
      <c r="J1646" t="n">
        <v>285.17</v>
      </c>
      <c r="K1646" t="n">
        <v>56.94</v>
      </c>
      <c r="L1646" t="n">
        <v>35.25</v>
      </c>
      <c r="M1646" t="n">
        <v>14</v>
      </c>
      <c r="N1646" t="n">
        <v>77.98</v>
      </c>
      <c r="O1646" t="n">
        <v>35405.32</v>
      </c>
      <c r="P1646" t="n">
        <v>736.14</v>
      </c>
      <c r="Q1646" t="n">
        <v>1367.27</v>
      </c>
      <c r="R1646" t="n">
        <v>120.87</v>
      </c>
      <c r="S1646" t="n">
        <v>104.26</v>
      </c>
      <c r="T1646" t="n">
        <v>7411.45</v>
      </c>
      <c r="U1646" t="n">
        <v>0.86</v>
      </c>
      <c r="V1646" t="n">
        <v>0.9</v>
      </c>
      <c r="W1646" t="n">
        <v>20.67</v>
      </c>
      <c r="X1646" t="n">
        <v>0.44</v>
      </c>
      <c r="Y1646" t="n">
        <v>1</v>
      </c>
      <c r="Z1646" t="n">
        <v>10</v>
      </c>
    </row>
    <row r="1647">
      <c r="A1647" t="n">
        <v>138</v>
      </c>
      <c r="B1647" t="n">
        <v>115</v>
      </c>
      <c r="C1647" t="inlineStr">
        <is>
          <t xml:space="preserve">CONCLUIDO	</t>
        </is>
      </c>
      <c r="D1647" t="n">
        <v>1.7739</v>
      </c>
      <c r="E1647" t="n">
        <v>56.37</v>
      </c>
      <c r="F1647" t="n">
        <v>53.01</v>
      </c>
      <c r="G1647" t="n">
        <v>198.79</v>
      </c>
      <c r="H1647" t="n">
        <v>2.21</v>
      </c>
      <c r="I1647" t="n">
        <v>16</v>
      </c>
      <c r="J1647" t="n">
        <v>285.67</v>
      </c>
      <c r="K1647" t="n">
        <v>56.94</v>
      </c>
      <c r="L1647" t="n">
        <v>35.5</v>
      </c>
      <c r="M1647" t="n">
        <v>14</v>
      </c>
      <c r="N1647" t="n">
        <v>78.23</v>
      </c>
      <c r="O1647" t="n">
        <v>35467.08</v>
      </c>
      <c r="P1647" t="n">
        <v>735.95</v>
      </c>
      <c r="Q1647" t="n">
        <v>1367.16</v>
      </c>
      <c r="R1647" t="n">
        <v>120.5</v>
      </c>
      <c r="S1647" t="n">
        <v>104.26</v>
      </c>
      <c r="T1647" t="n">
        <v>7225.26</v>
      </c>
      <c r="U1647" t="n">
        <v>0.87</v>
      </c>
      <c r="V1647" t="n">
        <v>0.9</v>
      </c>
      <c r="W1647" t="n">
        <v>20.67</v>
      </c>
      <c r="X1647" t="n">
        <v>0.43</v>
      </c>
      <c r="Y1647" t="n">
        <v>1</v>
      </c>
      <c r="Z1647" t="n">
        <v>10</v>
      </c>
    </row>
    <row r="1648">
      <c r="A1648" t="n">
        <v>139</v>
      </c>
      <c r="B1648" t="n">
        <v>115</v>
      </c>
      <c r="C1648" t="inlineStr">
        <is>
          <t xml:space="preserve">CONCLUIDO	</t>
        </is>
      </c>
      <c r="D1648" t="n">
        <v>1.7738</v>
      </c>
      <c r="E1648" t="n">
        <v>56.38</v>
      </c>
      <c r="F1648" t="n">
        <v>53.01</v>
      </c>
      <c r="G1648" t="n">
        <v>198.8</v>
      </c>
      <c r="H1648" t="n">
        <v>2.22</v>
      </c>
      <c r="I1648" t="n">
        <v>16</v>
      </c>
      <c r="J1648" t="n">
        <v>286.17</v>
      </c>
      <c r="K1648" t="n">
        <v>56.94</v>
      </c>
      <c r="L1648" t="n">
        <v>35.75</v>
      </c>
      <c r="M1648" t="n">
        <v>14</v>
      </c>
      <c r="N1648" t="n">
        <v>78.48</v>
      </c>
      <c r="O1648" t="n">
        <v>35528.95</v>
      </c>
      <c r="P1648" t="n">
        <v>736.89</v>
      </c>
      <c r="Q1648" t="n">
        <v>1367.21</v>
      </c>
      <c r="R1648" t="n">
        <v>120.63</v>
      </c>
      <c r="S1648" t="n">
        <v>104.26</v>
      </c>
      <c r="T1648" t="n">
        <v>7291.99</v>
      </c>
      <c r="U1648" t="n">
        <v>0.86</v>
      </c>
      <c r="V1648" t="n">
        <v>0.9</v>
      </c>
      <c r="W1648" t="n">
        <v>20.67</v>
      </c>
      <c r="X1648" t="n">
        <v>0.44</v>
      </c>
      <c r="Y1648" t="n">
        <v>1</v>
      </c>
      <c r="Z1648" t="n">
        <v>10</v>
      </c>
    </row>
    <row r="1649">
      <c r="A1649" t="n">
        <v>140</v>
      </c>
      <c r="B1649" t="n">
        <v>115</v>
      </c>
      <c r="C1649" t="inlineStr">
        <is>
          <t xml:space="preserve">CONCLUIDO	</t>
        </is>
      </c>
      <c r="D1649" t="n">
        <v>1.7742</v>
      </c>
      <c r="E1649" t="n">
        <v>56.36</v>
      </c>
      <c r="F1649" t="n">
        <v>53</v>
      </c>
      <c r="G1649" t="n">
        <v>198.75</v>
      </c>
      <c r="H1649" t="n">
        <v>2.24</v>
      </c>
      <c r="I1649" t="n">
        <v>16</v>
      </c>
      <c r="J1649" t="n">
        <v>286.68</v>
      </c>
      <c r="K1649" t="n">
        <v>56.94</v>
      </c>
      <c r="L1649" t="n">
        <v>36</v>
      </c>
      <c r="M1649" t="n">
        <v>14</v>
      </c>
      <c r="N1649" t="n">
        <v>78.73</v>
      </c>
      <c r="O1649" t="n">
        <v>35591.05</v>
      </c>
      <c r="P1649" t="n">
        <v>736.66</v>
      </c>
      <c r="Q1649" t="n">
        <v>1367.22</v>
      </c>
      <c r="R1649" t="n">
        <v>120.27</v>
      </c>
      <c r="S1649" t="n">
        <v>104.26</v>
      </c>
      <c r="T1649" t="n">
        <v>7112.03</v>
      </c>
      <c r="U1649" t="n">
        <v>0.87</v>
      </c>
      <c r="V1649" t="n">
        <v>0.9</v>
      </c>
      <c r="W1649" t="n">
        <v>20.67</v>
      </c>
      <c r="X1649" t="n">
        <v>0.42</v>
      </c>
      <c r="Y1649" t="n">
        <v>1</v>
      </c>
      <c r="Z1649" t="n">
        <v>10</v>
      </c>
    </row>
    <row r="1650">
      <c r="A1650" t="n">
        <v>141</v>
      </c>
      <c r="B1650" t="n">
        <v>115</v>
      </c>
      <c r="C1650" t="inlineStr">
        <is>
          <t xml:space="preserve">CONCLUIDO	</t>
        </is>
      </c>
      <c r="D1650" t="n">
        <v>1.7739</v>
      </c>
      <c r="E1650" t="n">
        <v>56.37</v>
      </c>
      <c r="F1650" t="n">
        <v>53.01</v>
      </c>
      <c r="G1650" t="n">
        <v>198.78</v>
      </c>
      <c r="H1650" t="n">
        <v>2.25</v>
      </c>
      <c r="I1650" t="n">
        <v>16</v>
      </c>
      <c r="J1650" t="n">
        <v>287.18</v>
      </c>
      <c r="K1650" t="n">
        <v>56.94</v>
      </c>
      <c r="L1650" t="n">
        <v>36.25</v>
      </c>
      <c r="M1650" t="n">
        <v>14</v>
      </c>
      <c r="N1650" t="n">
        <v>78.98999999999999</v>
      </c>
      <c r="O1650" t="n">
        <v>35653.12</v>
      </c>
      <c r="P1650" t="n">
        <v>734.6900000000001</v>
      </c>
      <c r="Q1650" t="n">
        <v>1367.23</v>
      </c>
      <c r="R1650" t="n">
        <v>120.56</v>
      </c>
      <c r="S1650" t="n">
        <v>104.26</v>
      </c>
      <c r="T1650" t="n">
        <v>7258.43</v>
      </c>
      <c r="U1650" t="n">
        <v>0.86</v>
      </c>
      <c r="V1650" t="n">
        <v>0.9</v>
      </c>
      <c r="W1650" t="n">
        <v>20.67</v>
      </c>
      <c r="X1650" t="n">
        <v>0.43</v>
      </c>
      <c r="Y1650" t="n">
        <v>1</v>
      </c>
      <c r="Z1650" t="n">
        <v>10</v>
      </c>
    </row>
    <row r="1651">
      <c r="A1651" t="n">
        <v>142</v>
      </c>
      <c r="B1651" t="n">
        <v>115</v>
      </c>
      <c r="C1651" t="inlineStr">
        <is>
          <t xml:space="preserve">CONCLUIDO	</t>
        </is>
      </c>
      <c r="D1651" t="n">
        <v>1.7742</v>
      </c>
      <c r="E1651" t="n">
        <v>56.36</v>
      </c>
      <c r="F1651" t="n">
        <v>53</v>
      </c>
      <c r="G1651" t="n">
        <v>198.76</v>
      </c>
      <c r="H1651" t="n">
        <v>2.26</v>
      </c>
      <c r="I1651" t="n">
        <v>16</v>
      </c>
      <c r="J1651" t="n">
        <v>287.68</v>
      </c>
      <c r="K1651" t="n">
        <v>56.94</v>
      </c>
      <c r="L1651" t="n">
        <v>36.5</v>
      </c>
      <c r="M1651" t="n">
        <v>14</v>
      </c>
      <c r="N1651" t="n">
        <v>79.23999999999999</v>
      </c>
      <c r="O1651" t="n">
        <v>35715.3</v>
      </c>
      <c r="P1651" t="n">
        <v>734.61</v>
      </c>
      <c r="Q1651" t="n">
        <v>1367.17</v>
      </c>
      <c r="R1651" t="n">
        <v>120.3</v>
      </c>
      <c r="S1651" t="n">
        <v>104.26</v>
      </c>
      <c r="T1651" t="n">
        <v>7125.84</v>
      </c>
      <c r="U1651" t="n">
        <v>0.87</v>
      </c>
      <c r="V1651" t="n">
        <v>0.9</v>
      </c>
      <c r="W1651" t="n">
        <v>20.67</v>
      </c>
      <c r="X1651" t="n">
        <v>0.43</v>
      </c>
      <c r="Y1651" t="n">
        <v>1</v>
      </c>
      <c r="Z1651" t="n">
        <v>10</v>
      </c>
    </row>
    <row r="1652">
      <c r="A1652" t="n">
        <v>143</v>
      </c>
      <c r="B1652" t="n">
        <v>115</v>
      </c>
      <c r="C1652" t="inlineStr">
        <is>
          <t xml:space="preserve">CONCLUIDO	</t>
        </is>
      </c>
      <c r="D1652" t="n">
        <v>1.7742</v>
      </c>
      <c r="E1652" t="n">
        <v>56.36</v>
      </c>
      <c r="F1652" t="n">
        <v>53</v>
      </c>
      <c r="G1652" t="n">
        <v>198.75</v>
      </c>
      <c r="H1652" t="n">
        <v>2.27</v>
      </c>
      <c r="I1652" t="n">
        <v>16</v>
      </c>
      <c r="J1652" t="n">
        <v>288.19</v>
      </c>
      <c r="K1652" t="n">
        <v>56.94</v>
      </c>
      <c r="L1652" t="n">
        <v>36.75</v>
      </c>
      <c r="M1652" t="n">
        <v>14</v>
      </c>
      <c r="N1652" t="n">
        <v>79.5</v>
      </c>
      <c r="O1652" t="n">
        <v>35777.58</v>
      </c>
      <c r="P1652" t="n">
        <v>734.24</v>
      </c>
      <c r="Q1652" t="n">
        <v>1367.16</v>
      </c>
      <c r="R1652" t="n">
        <v>120.33</v>
      </c>
      <c r="S1652" t="n">
        <v>104.26</v>
      </c>
      <c r="T1652" t="n">
        <v>7138.77</v>
      </c>
      <c r="U1652" t="n">
        <v>0.87</v>
      </c>
      <c r="V1652" t="n">
        <v>0.9</v>
      </c>
      <c r="W1652" t="n">
        <v>20.67</v>
      </c>
      <c r="X1652" t="n">
        <v>0.43</v>
      </c>
      <c r="Y1652" t="n">
        <v>1</v>
      </c>
      <c r="Z1652" t="n">
        <v>10</v>
      </c>
    </row>
    <row r="1653">
      <c r="A1653" t="n">
        <v>144</v>
      </c>
      <c r="B1653" t="n">
        <v>115</v>
      </c>
      <c r="C1653" t="inlineStr">
        <is>
          <t xml:space="preserve">CONCLUIDO	</t>
        </is>
      </c>
      <c r="D1653" t="n">
        <v>1.7736</v>
      </c>
      <c r="E1653" t="n">
        <v>56.38</v>
      </c>
      <c r="F1653" t="n">
        <v>53.02</v>
      </c>
      <c r="G1653" t="n">
        <v>198.83</v>
      </c>
      <c r="H1653" t="n">
        <v>2.28</v>
      </c>
      <c r="I1653" t="n">
        <v>16</v>
      </c>
      <c r="J1653" t="n">
        <v>288.7</v>
      </c>
      <c r="K1653" t="n">
        <v>56.94</v>
      </c>
      <c r="L1653" t="n">
        <v>37</v>
      </c>
      <c r="M1653" t="n">
        <v>14</v>
      </c>
      <c r="N1653" t="n">
        <v>79.75</v>
      </c>
      <c r="O1653" t="n">
        <v>35839.97</v>
      </c>
      <c r="P1653" t="n">
        <v>733.78</v>
      </c>
      <c r="Q1653" t="n">
        <v>1367.19</v>
      </c>
      <c r="R1653" t="n">
        <v>120.87</v>
      </c>
      <c r="S1653" t="n">
        <v>104.26</v>
      </c>
      <c r="T1653" t="n">
        <v>7409.98</v>
      </c>
      <c r="U1653" t="n">
        <v>0.86</v>
      </c>
      <c r="V1653" t="n">
        <v>0.9</v>
      </c>
      <c r="W1653" t="n">
        <v>20.67</v>
      </c>
      <c r="X1653" t="n">
        <v>0.45</v>
      </c>
      <c r="Y1653" t="n">
        <v>1</v>
      </c>
      <c r="Z1653" t="n">
        <v>10</v>
      </c>
    </row>
    <row r="1654">
      <c r="A1654" t="n">
        <v>145</v>
      </c>
      <c r="B1654" t="n">
        <v>115</v>
      </c>
      <c r="C1654" t="inlineStr">
        <is>
          <t xml:space="preserve">CONCLUIDO	</t>
        </is>
      </c>
      <c r="D1654" t="n">
        <v>1.7737</v>
      </c>
      <c r="E1654" t="n">
        <v>56.38</v>
      </c>
      <c r="F1654" t="n">
        <v>53.02</v>
      </c>
      <c r="G1654" t="n">
        <v>198.81</v>
      </c>
      <c r="H1654" t="n">
        <v>2.29</v>
      </c>
      <c r="I1654" t="n">
        <v>16</v>
      </c>
      <c r="J1654" t="n">
        <v>289.2</v>
      </c>
      <c r="K1654" t="n">
        <v>56.94</v>
      </c>
      <c r="L1654" t="n">
        <v>37.25</v>
      </c>
      <c r="M1654" t="n">
        <v>14</v>
      </c>
      <c r="N1654" t="n">
        <v>80.01000000000001</v>
      </c>
      <c r="O1654" t="n">
        <v>35902.46</v>
      </c>
      <c r="P1654" t="n">
        <v>731.89</v>
      </c>
      <c r="Q1654" t="n">
        <v>1367.21</v>
      </c>
      <c r="R1654" t="n">
        <v>120.61</v>
      </c>
      <c r="S1654" t="n">
        <v>104.26</v>
      </c>
      <c r="T1654" t="n">
        <v>7281.74</v>
      </c>
      <c r="U1654" t="n">
        <v>0.86</v>
      </c>
      <c r="V1654" t="n">
        <v>0.9</v>
      </c>
      <c r="W1654" t="n">
        <v>20.68</v>
      </c>
      <c r="X1654" t="n">
        <v>0.44</v>
      </c>
      <c r="Y1654" t="n">
        <v>1</v>
      </c>
      <c r="Z1654" t="n">
        <v>10</v>
      </c>
    </row>
    <row r="1655">
      <c r="A1655" t="n">
        <v>146</v>
      </c>
      <c r="B1655" t="n">
        <v>115</v>
      </c>
      <c r="C1655" t="inlineStr">
        <is>
          <t xml:space="preserve">CONCLUIDO	</t>
        </is>
      </c>
      <c r="D1655" t="n">
        <v>1.7765</v>
      </c>
      <c r="E1655" t="n">
        <v>56.29</v>
      </c>
      <c r="F1655" t="n">
        <v>52.97</v>
      </c>
      <c r="G1655" t="n">
        <v>211.89</v>
      </c>
      <c r="H1655" t="n">
        <v>2.31</v>
      </c>
      <c r="I1655" t="n">
        <v>15</v>
      </c>
      <c r="J1655" t="n">
        <v>289.71</v>
      </c>
      <c r="K1655" t="n">
        <v>56.94</v>
      </c>
      <c r="L1655" t="n">
        <v>37.5</v>
      </c>
      <c r="M1655" t="n">
        <v>13</v>
      </c>
      <c r="N1655" t="n">
        <v>80.27</v>
      </c>
      <c r="O1655" t="n">
        <v>35965.05</v>
      </c>
      <c r="P1655" t="n">
        <v>731.41</v>
      </c>
      <c r="Q1655" t="n">
        <v>1367.19</v>
      </c>
      <c r="R1655" t="n">
        <v>119.23</v>
      </c>
      <c r="S1655" t="n">
        <v>104.26</v>
      </c>
      <c r="T1655" t="n">
        <v>6595.35</v>
      </c>
      <c r="U1655" t="n">
        <v>0.87</v>
      </c>
      <c r="V1655" t="n">
        <v>0.9</v>
      </c>
      <c r="W1655" t="n">
        <v>20.67</v>
      </c>
      <c r="X1655" t="n">
        <v>0.4</v>
      </c>
      <c r="Y1655" t="n">
        <v>1</v>
      </c>
      <c r="Z1655" t="n">
        <v>10</v>
      </c>
    </row>
    <row r="1656">
      <c r="A1656" t="n">
        <v>147</v>
      </c>
      <c r="B1656" t="n">
        <v>115</v>
      </c>
      <c r="C1656" t="inlineStr">
        <is>
          <t xml:space="preserve">CONCLUIDO	</t>
        </is>
      </c>
      <c r="D1656" t="n">
        <v>1.7765</v>
      </c>
      <c r="E1656" t="n">
        <v>56.29</v>
      </c>
      <c r="F1656" t="n">
        <v>52.97</v>
      </c>
      <c r="G1656" t="n">
        <v>211.89</v>
      </c>
      <c r="H1656" t="n">
        <v>2.32</v>
      </c>
      <c r="I1656" t="n">
        <v>15</v>
      </c>
      <c r="J1656" t="n">
        <v>290.22</v>
      </c>
      <c r="K1656" t="n">
        <v>56.94</v>
      </c>
      <c r="L1656" t="n">
        <v>37.75</v>
      </c>
      <c r="M1656" t="n">
        <v>13</v>
      </c>
      <c r="N1656" t="n">
        <v>80.52</v>
      </c>
      <c r="O1656" t="n">
        <v>36027.75</v>
      </c>
      <c r="P1656" t="n">
        <v>732.7</v>
      </c>
      <c r="Q1656" t="n">
        <v>1367.21</v>
      </c>
      <c r="R1656" t="n">
        <v>119.43</v>
      </c>
      <c r="S1656" t="n">
        <v>104.26</v>
      </c>
      <c r="T1656" t="n">
        <v>6698.2</v>
      </c>
      <c r="U1656" t="n">
        <v>0.87</v>
      </c>
      <c r="V1656" t="n">
        <v>0.9</v>
      </c>
      <c r="W1656" t="n">
        <v>20.67</v>
      </c>
      <c r="X1656" t="n">
        <v>0.4</v>
      </c>
      <c r="Y1656" t="n">
        <v>1</v>
      </c>
      <c r="Z1656" t="n">
        <v>10</v>
      </c>
    </row>
    <row r="1657">
      <c r="A1657" t="n">
        <v>148</v>
      </c>
      <c r="B1657" t="n">
        <v>115</v>
      </c>
      <c r="C1657" t="inlineStr">
        <is>
          <t xml:space="preserve">CONCLUIDO	</t>
        </is>
      </c>
      <c r="D1657" t="n">
        <v>1.7767</v>
      </c>
      <c r="E1657" t="n">
        <v>56.28</v>
      </c>
      <c r="F1657" t="n">
        <v>52.96</v>
      </c>
      <c r="G1657" t="n">
        <v>211.86</v>
      </c>
      <c r="H1657" t="n">
        <v>2.33</v>
      </c>
      <c r="I1657" t="n">
        <v>15</v>
      </c>
      <c r="J1657" t="n">
        <v>290.73</v>
      </c>
      <c r="K1657" t="n">
        <v>56.94</v>
      </c>
      <c r="L1657" t="n">
        <v>38</v>
      </c>
      <c r="M1657" t="n">
        <v>13</v>
      </c>
      <c r="N1657" t="n">
        <v>80.78</v>
      </c>
      <c r="O1657" t="n">
        <v>36090.56</v>
      </c>
      <c r="P1657" t="n">
        <v>732.51</v>
      </c>
      <c r="Q1657" t="n">
        <v>1367.26</v>
      </c>
      <c r="R1657" t="n">
        <v>119</v>
      </c>
      <c r="S1657" t="n">
        <v>104.26</v>
      </c>
      <c r="T1657" t="n">
        <v>6483.14</v>
      </c>
      <c r="U1657" t="n">
        <v>0.88</v>
      </c>
      <c r="V1657" t="n">
        <v>0.9</v>
      </c>
      <c r="W1657" t="n">
        <v>20.67</v>
      </c>
      <c r="X1657" t="n">
        <v>0.39</v>
      </c>
      <c r="Y1657" t="n">
        <v>1</v>
      </c>
      <c r="Z1657" t="n">
        <v>10</v>
      </c>
    </row>
    <row r="1658">
      <c r="A1658" t="n">
        <v>149</v>
      </c>
      <c r="B1658" t="n">
        <v>115</v>
      </c>
      <c r="C1658" t="inlineStr">
        <is>
          <t xml:space="preserve">CONCLUIDO	</t>
        </is>
      </c>
      <c r="D1658" t="n">
        <v>1.7767</v>
      </c>
      <c r="E1658" t="n">
        <v>56.29</v>
      </c>
      <c r="F1658" t="n">
        <v>52.97</v>
      </c>
      <c r="G1658" t="n">
        <v>211.87</v>
      </c>
      <c r="H1658" t="n">
        <v>2.34</v>
      </c>
      <c r="I1658" t="n">
        <v>15</v>
      </c>
      <c r="J1658" t="n">
        <v>291.24</v>
      </c>
      <c r="K1658" t="n">
        <v>56.94</v>
      </c>
      <c r="L1658" t="n">
        <v>38.25</v>
      </c>
      <c r="M1658" t="n">
        <v>13</v>
      </c>
      <c r="N1658" t="n">
        <v>81.04000000000001</v>
      </c>
      <c r="O1658" t="n">
        <v>36153.47</v>
      </c>
      <c r="P1658" t="n">
        <v>733.11</v>
      </c>
      <c r="Q1658" t="n">
        <v>1367.23</v>
      </c>
      <c r="R1658" t="n">
        <v>119.2</v>
      </c>
      <c r="S1658" t="n">
        <v>104.26</v>
      </c>
      <c r="T1658" t="n">
        <v>6581.08</v>
      </c>
      <c r="U1658" t="n">
        <v>0.87</v>
      </c>
      <c r="V1658" t="n">
        <v>0.9</v>
      </c>
      <c r="W1658" t="n">
        <v>20.67</v>
      </c>
      <c r="X1658" t="n">
        <v>0.39</v>
      </c>
      <c r="Y1658" t="n">
        <v>1</v>
      </c>
      <c r="Z1658" t="n">
        <v>10</v>
      </c>
    </row>
    <row r="1659">
      <c r="A1659" t="n">
        <v>150</v>
      </c>
      <c r="B1659" t="n">
        <v>115</v>
      </c>
      <c r="C1659" t="inlineStr">
        <is>
          <t xml:space="preserve">CONCLUIDO	</t>
        </is>
      </c>
      <c r="D1659" t="n">
        <v>1.7763</v>
      </c>
      <c r="E1659" t="n">
        <v>56.3</v>
      </c>
      <c r="F1659" t="n">
        <v>52.98</v>
      </c>
      <c r="G1659" t="n">
        <v>211.91</v>
      </c>
      <c r="H1659" t="n">
        <v>2.35</v>
      </c>
      <c r="I1659" t="n">
        <v>15</v>
      </c>
      <c r="J1659" t="n">
        <v>291.75</v>
      </c>
      <c r="K1659" t="n">
        <v>56.94</v>
      </c>
      <c r="L1659" t="n">
        <v>38.5</v>
      </c>
      <c r="M1659" t="n">
        <v>13</v>
      </c>
      <c r="N1659" t="n">
        <v>81.31</v>
      </c>
      <c r="O1659" t="n">
        <v>36216.49</v>
      </c>
      <c r="P1659" t="n">
        <v>732.77</v>
      </c>
      <c r="Q1659" t="n">
        <v>1367.22</v>
      </c>
      <c r="R1659" t="n">
        <v>119.49</v>
      </c>
      <c r="S1659" t="n">
        <v>104.26</v>
      </c>
      <c r="T1659" t="n">
        <v>6726.01</v>
      </c>
      <c r="U1659" t="n">
        <v>0.87</v>
      </c>
      <c r="V1659" t="n">
        <v>0.9</v>
      </c>
      <c r="W1659" t="n">
        <v>20.67</v>
      </c>
      <c r="X1659" t="n">
        <v>0.4</v>
      </c>
      <c r="Y1659" t="n">
        <v>1</v>
      </c>
      <c r="Z1659" t="n">
        <v>10</v>
      </c>
    </row>
    <row r="1660">
      <c r="A1660" t="n">
        <v>151</v>
      </c>
      <c r="B1660" t="n">
        <v>115</v>
      </c>
      <c r="C1660" t="inlineStr">
        <is>
          <t xml:space="preserve">CONCLUIDO	</t>
        </is>
      </c>
      <c r="D1660" t="n">
        <v>1.7763</v>
      </c>
      <c r="E1660" t="n">
        <v>56.3</v>
      </c>
      <c r="F1660" t="n">
        <v>52.98</v>
      </c>
      <c r="G1660" t="n">
        <v>211.91</v>
      </c>
      <c r="H1660" t="n">
        <v>2.36</v>
      </c>
      <c r="I1660" t="n">
        <v>15</v>
      </c>
      <c r="J1660" t="n">
        <v>292.26</v>
      </c>
      <c r="K1660" t="n">
        <v>56.94</v>
      </c>
      <c r="L1660" t="n">
        <v>38.75</v>
      </c>
      <c r="M1660" t="n">
        <v>13</v>
      </c>
      <c r="N1660" t="n">
        <v>81.56999999999999</v>
      </c>
      <c r="O1660" t="n">
        <v>36279.61</v>
      </c>
      <c r="P1660" t="n">
        <v>732.02</v>
      </c>
      <c r="Q1660" t="n">
        <v>1367.15</v>
      </c>
      <c r="R1660" t="n">
        <v>119.58</v>
      </c>
      <c r="S1660" t="n">
        <v>104.26</v>
      </c>
      <c r="T1660" t="n">
        <v>6770.48</v>
      </c>
      <c r="U1660" t="n">
        <v>0.87</v>
      </c>
      <c r="V1660" t="n">
        <v>0.9</v>
      </c>
      <c r="W1660" t="n">
        <v>20.67</v>
      </c>
      <c r="X1660" t="n">
        <v>0.4</v>
      </c>
      <c r="Y1660" t="n">
        <v>1</v>
      </c>
      <c r="Z1660" t="n">
        <v>10</v>
      </c>
    </row>
    <row r="1661">
      <c r="A1661" t="n">
        <v>152</v>
      </c>
      <c r="B1661" t="n">
        <v>115</v>
      </c>
      <c r="C1661" t="inlineStr">
        <is>
          <t xml:space="preserve">CONCLUIDO	</t>
        </is>
      </c>
      <c r="D1661" t="n">
        <v>1.7766</v>
      </c>
      <c r="E1661" t="n">
        <v>56.29</v>
      </c>
      <c r="F1661" t="n">
        <v>52.97</v>
      </c>
      <c r="G1661" t="n">
        <v>211.88</v>
      </c>
      <c r="H1661" t="n">
        <v>2.37</v>
      </c>
      <c r="I1661" t="n">
        <v>15</v>
      </c>
      <c r="J1661" t="n">
        <v>292.77</v>
      </c>
      <c r="K1661" t="n">
        <v>56.94</v>
      </c>
      <c r="L1661" t="n">
        <v>39</v>
      </c>
      <c r="M1661" t="n">
        <v>13</v>
      </c>
      <c r="N1661" t="n">
        <v>81.83</v>
      </c>
      <c r="O1661" t="n">
        <v>36342.85</v>
      </c>
      <c r="P1661" t="n">
        <v>730.58</v>
      </c>
      <c r="Q1661" t="n">
        <v>1367.23</v>
      </c>
      <c r="R1661" t="n">
        <v>119.43</v>
      </c>
      <c r="S1661" t="n">
        <v>104.26</v>
      </c>
      <c r="T1661" t="n">
        <v>6698.57</v>
      </c>
      <c r="U1661" t="n">
        <v>0.87</v>
      </c>
      <c r="V1661" t="n">
        <v>0.9</v>
      </c>
      <c r="W1661" t="n">
        <v>20.66</v>
      </c>
      <c r="X1661" t="n">
        <v>0.39</v>
      </c>
      <c r="Y1661" t="n">
        <v>1</v>
      </c>
      <c r="Z1661" t="n">
        <v>10</v>
      </c>
    </row>
    <row r="1662">
      <c r="A1662" t="n">
        <v>153</v>
      </c>
      <c r="B1662" t="n">
        <v>115</v>
      </c>
      <c r="C1662" t="inlineStr">
        <is>
          <t xml:space="preserve">CONCLUIDO	</t>
        </is>
      </c>
      <c r="D1662" t="n">
        <v>1.7764</v>
      </c>
      <c r="E1662" t="n">
        <v>56.29</v>
      </c>
      <c r="F1662" t="n">
        <v>52.97</v>
      </c>
      <c r="G1662" t="n">
        <v>211.9</v>
      </c>
      <c r="H1662" t="n">
        <v>2.38</v>
      </c>
      <c r="I1662" t="n">
        <v>15</v>
      </c>
      <c r="J1662" t="n">
        <v>293.29</v>
      </c>
      <c r="K1662" t="n">
        <v>56.94</v>
      </c>
      <c r="L1662" t="n">
        <v>39.25</v>
      </c>
      <c r="M1662" t="n">
        <v>13</v>
      </c>
      <c r="N1662" t="n">
        <v>82.09</v>
      </c>
      <c r="O1662" t="n">
        <v>36406.19</v>
      </c>
      <c r="P1662" t="n">
        <v>728.83</v>
      </c>
      <c r="Q1662" t="n">
        <v>1367.14</v>
      </c>
      <c r="R1662" t="n">
        <v>119.44</v>
      </c>
      <c r="S1662" t="n">
        <v>104.26</v>
      </c>
      <c r="T1662" t="n">
        <v>6703.38</v>
      </c>
      <c r="U1662" t="n">
        <v>0.87</v>
      </c>
      <c r="V1662" t="n">
        <v>0.9</v>
      </c>
      <c r="W1662" t="n">
        <v>20.67</v>
      </c>
      <c r="X1662" t="n">
        <v>0.4</v>
      </c>
      <c r="Y1662" t="n">
        <v>1</v>
      </c>
      <c r="Z1662" t="n">
        <v>10</v>
      </c>
    </row>
    <row r="1663">
      <c r="A1663" t="n">
        <v>154</v>
      </c>
      <c r="B1663" t="n">
        <v>115</v>
      </c>
      <c r="C1663" t="inlineStr">
        <is>
          <t xml:space="preserve">CONCLUIDO	</t>
        </is>
      </c>
      <c r="D1663" t="n">
        <v>1.7767</v>
      </c>
      <c r="E1663" t="n">
        <v>56.28</v>
      </c>
      <c r="F1663" t="n">
        <v>52.97</v>
      </c>
      <c r="G1663" t="n">
        <v>211.86</v>
      </c>
      <c r="H1663" t="n">
        <v>2.39</v>
      </c>
      <c r="I1663" t="n">
        <v>15</v>
      </c>
      <c r="J1663" t="n">
        <v>293.8</v>
      </c>
      <c r="K1663" t="n">
        <v>56.94</v>
      </c>
      <c r="L1663" t="n">
        <v>39.5</v>
      </c>
      <c r="M1663" t="n">
        <v>13</v>
      </c>
      <c r="N1663" t="n">
        <v>82.36</v>
      </c>
      <c r="O1663" t="n">
        <v>36469.64</v>
      </c>
      <c r="P1663" t="n">
        <v>727.3099999999999</v>
      </c>
      <c r="Q1663" t="n">
        <v>1367.23</v>
      </c>
      <c r="R1663" t="n">
        <v>119.22</v>
      </c>
      <c r="S1663" t="n">
        <v>104.26</v>
      </c>
      <c r="T1663" t="n">
        <v>6588.82</v>
      </c>
      <c r="U1663" t="n">
        <v>0.87</v>
      </c>
      <c r="V1663" t="n">
        <v>0.9</v>
      </c>
      <c r="W1663" t="n">
        <v>20.66</v>
      </c>
      <c r="X1663" t="n">
        <v>0.39</v>
      </c>
      <c r="Y1663" t="n">
        <v>1</v>
      </c>
      <c r="Z1663" t="n">
        <v>10</v>
      </c>
    </row>
    <row r="1664">
      <c r="A1664" t="n">
        <v>155</v>
      </c>
      <c r="B1664" t="n">
        <v>115</v>
      </c>
      <c r="C1664" t="inlineStr">
        <is>
          <t xml:space="preserve">CONCLUIDO	</t>
        </is>
      </c>
      <c r="D1664" t="n">
        <v>1.7765</v>
      </c>
      <c r="E1664" t="n">
        <v>56.29</v>
      </c>
      <c r="F1664" t="n">
        <v>52.97</v>
      </c>
      <c r="G1664" t="n">
        <v>211.89</v>
      </c>
      <c r="H1664" t="n">
        <v>2.41</v>
      </c>
      <c r="I1664" t="n">
        <v>15</v>
      </c>
      <c r="J1664" t="n">
        <v>294.32</v>
      </c>
      <c r="K1664" t="n">
        <v>56.94</v>
      </c>
      <c r="L1664" t="n">
        <v>39.75</v>
      </c>
      <c r="M1664" t="n">
        <v>13</v>
      </c>
      <c r="N1664" t="n">
        <v>82.62</v>
      </c>
      <c r="O1664" t="n">
        <v>36533.2</v>
      </c>
      <c r="P1664" t="n">
        <v>726.4400000000001</v>
      </c>
      <c r="Q1664" t="n">
        <v>1367.17</v>
      </c>
      <c r="R1664" t="n">
        <v>119.49</v>
      </c>
      <c r="S1664" t="n">
        <v>104.26</v>
      </c>
      <c r="T1664" t="n">
        <v>6725.05</v>
      </c>
      <c r="U1664" t="n">
        <v>0.87</v>
      </c>
      <c r="V1664" t="n">
        <v>0.9</v>
      </c>
      <c r="W1664" t="n">
        <v>20.66</v>
      </c>
      <c r="X1664" t="n">
        <v>0.4</v>
      </c>
      <c r="Y1664" t="n">
        <v>1</v>
      </c>
      <c r="Z1664" t="n">
        <v>10</v>
      </c>
    </row>
    <row r="1665">
      <c r="A1665" t="n">
        <v>156</v>
      </c>
      <c r="B1665" t="n">
        <v>115</v>
      </c>
      <c r="C1665" t="inlineStr">
        <is>
          <t xml:space="preserve">CONCLUIDO	</t>
        </is>
      </c>
      <c r="D1665" t="n">
        <v>1.7789</v>
      </c>
      <c r="E1665" t="n">
        <v>56.22</v>
      </c>
      <c r="F1665" t="n">
        <v>52.94</v>
      </c>
      <c r="G1665" t="n">
        <v>226.89</v>
      </c>
      <c r="H1665" t="n">
        <v>2.42</v>
      </c>
      <c r="I1665" t="n">
        <v>14</v>
      </c>
      <c r="J1665" t="n">
        <v>294.83</v>
      </c>
      <c r="K1665" t="n">
        <v>56.94</v>
      </c>
      <c r="L1665" t="n">
        <v>40</v>
      </c>
      <c r="M1665" t="n">
        <v>12</v>
      </c>
      <c r="N1665" t="n">
        <v>82.89</v>
      </c>
      <c r="O1665" t="n">
        <v>36596.87</v>
      </c>
      <c r="P1665" t="n">
        <v>725.48</v>
      </c>
      <c r="Q1665" t="n">
        <v>1367.14</v>
      </c>
      <c r="R1665" t="n">
        <v>118.3</v>
      </c>
      <c r="S1665" t="n">
        <v>104.26</v>
      </c>
      <c r="T1665" t="n">
        <v>6135.72</v>
      </c>
      <c r="U1665" t="n">
        <v>0.88</v>
      </c>
      <c r="V1665" t="n">
        <v>0.91</v>
      </c>
      <c r="W1665" t="n">
        <v>20.67</v>
      </c>
      <c r="X1665" t="n">
        <v>0.37</v>
      </c>
      <c r="Y1665" t="n">
        <v>1</v>
      </c>
      <c r="Z1665" t="n">
        <v>10</v>
      </c>
    </row>
    <row r="1666">
      <c r="A1666" t="n">
        <v>0</v>
      </c>
      <c r="B1666" t="n">
        <v>35</v>
      </c>
      <c r="C1666" t="inlineStr">
        <is>
          <t xml:space="preserve">CONCLUIDO	</t>
        </is>
      </c>
      <c r="D1666" t="n">
        <v>1.4078</v>
      </c>
      <c r="E1666" t="n">
        <v>71.03</v>
      </c>
      <c r="F1666" t="n">
        <v>62.99</v>
      </c>
      <c r="G1666" t="n">
        <v>10.59</v>
      </c>
      <c r="H1666" t="n">
        <v>0.22</v>
      </c>
      <c r="I1666" t="n">
        <v>357</v>
      </c>
      <c r="J1666" t="n">
        <v>80.84</v>
      </c>
      <c r="K1666" t="n">
        <v>35.1</v>
      </c>
      <c r="L1666" t="n">
        <v>1</v>
      </c>
      <c r="M1666" t="n">
        <v>355</v>
      </c>
      <c r="N1666" t="n">
        <v>9.74</v>
      </c>
      <c r="O1666" t="n">
        <v>10204.21</v>
      </c>
      <c r="P1666" t="n">
        <v>494.96</v>
      </c>
      <c r="Q1666" t="n">
        <v>1368.98</v>
      </c>
      <c r="R1666" t="n">
        <v>444.9</v>
      </c>
      <c r="S1666" t="n">
        <v>104.26</v>
      </c>
      <c r="T1666" t="n">
        <v>167719.11</v>
      </c>
      <c r="U1666" t="n">
        <v>0.23</v>
      </c>
      <c r="V1666" t="n">
        <v>0.76</v>
      </c>
      <c r="W1666" t="n">
        <v>21.23</v>
      </c>
      <c r="X1666" t="n">
        <v>10.38</v>
      </c>
      <c r="Y1666" t="n">
        <v>1</v>
      </c>
      <c r="Z1666" t="n">
        <v>10</v>
      </c>
    </row>
    <row r="1667">
      <c r="A1667" t="n">
        <v>1</v>
      </c>
      <c r="B1667" t="n">
        <v>35</v>
      </c>
      <c r="C1667" t="inlineStr">
        <is>
          <t xml:space="preserve">CONCLUIDO	</t>
        </is>
      </c>
      <c r="D1667" t="n">
        <v>1.4906</v>
      </c>
      <c r="E1667" t="n">
        <v>67.08</v>
      </c>
      <c r="F1667" t="n">
        <v>60.49</v>
      </c>
      <c r="G1667" t="n">
        <v>13.29</v>
      </c>
      <c r="H1667" t="n">
        <v>0.27</v>
      </c>
      <c r="I1667" t="n">
        <v>273</v>
      </c>
      <c r="J1667" t="n">
        <v>81.14</v>
      </c>
      <c r="K1667" t="n">
        <v>35.1</v>
      </c>
      <c r="L1667" t="n">
        <v>1.25</v>
      </c>
      <c r="M1667" t="n">
        <v>271</v>
      </c>
      <c r="N1667" t="n">
        <v>9.789999999999999</v>
      </c>
      <c r="O1667" t="n">
        <v>10241.25</v>
      </c>
      <c r="P1667" t="n">
        <v>472.47</v>
      </c>
      <c r="Q1667" t="n">
        <v>1368.66</v>
      </c>
      <c r="R1667" t="n">
        <v>362.98</v>
      </c>
      <c r="S1667" t="n">
        <v>104.26</v>
      </c>
      <c r="T1667" t="n">
        <v>127183.71</v>
      </c>
      <c r="U1667" t="n">
        <v>0.29</v>
      </c>
      <c r="V1667" t="n">
        <v>0.79</v>
      </c>
      <c r="W1667" t="n">
        <v>21.11</v>
      </c>
      <c r="X1667" t="n">
        <v>7.89</v>
      </c>
      <c r="Y1667" t="n">
        <v>1</v>
      </c>
      <c r="Z1667" t="n">
        <v>10</v>
      </c>
    </row>
    <row r="1668">
      <c r="A1668" t="n">
        <v>2</v>
      </c>
      <c r="B1668" t="n">
        <v>35</v>
      </c>
      <c r="C1668" t="inlineStr">
        <is>
          <t xml:space="preserve">CONCLUIDO	</t>
        </is>
      </c>
      <c r="D1668" t="n">
        <v>1.5479</v>
      </c>
      <c r="E1668" t="n">
        <v>64.59999999999999</v>
      </c>
      <c r="F1668" t="n">
        <v>58.92</v>
      </c>
      <c r="G1668" t="n">
        <v>16.07</v>
      </c>
      <c r="H1668" t="n">
        <v>0.32</v>
      </c>
      <c r="I1668" t="n">
        <v>220</v>
      </c>
      <c r="J1668" t="n">
        <v>81.44</v>
      </c>
      <c r="K1668" t="n">
        <v>35.1</v>
      </c>
      <c r="L1668" t="n">
        <v>1.5</v>
      </c>
      <c r="M1668" t="n">
        <v>218</v>
      </c>
      <c r="N1668" t="n">
        <v>9.84</v>
      </c>
      <c r="O1668" t="n">
        <v>10278.32</v>
      </c>
      <c r="P1668" t="n">
        <v>457.42</v>
      </c>
      <c r="Q1668" t="n">
        <v>1367.94</v>
      </c>
      <c r="R1668" t="n">
        <v>312.68</v>
      </c>
      <c r="S1668" t="n">
        <v>104.26</v>
      </c>
      <c r="T1668" t="n">
        <v>102298.72</v>
      </c>
      <c r="U1668" t="n">
        <v>0.33</v>
      </c>
      <c r="V1668" t="n">
        <v>0.8100000000000001</v>
      </c>
      <c r="W1668" t="n">
        <v>21</v>
      </c>
      <c r="X1668" t="n">
        <v>6.33</v>
      </c>
      <c r="Y1668" t="n">
        <v>1</v>
      </c>
      <c r="Z1668" t="n">
        <v>10</v>
      </c>
    </row>
    <row r="1669">
      <c r="A1669" t="n">
        <v>3</v>
      </c>
      <c r="B1669" t="n">
        <v>35</v>
      </c>
      <c r="C1669" t="inlineStr">
        <is>
          <t xml:space="preserve">CONCLUIDO	</t>
        </is>
      </c>
      <c r="D1669" t="n">
        <v>1.5892</v>
      </c>
      <c r="E1669" t="n">
        <v>62.92</v>
      </c>
      <c r="F1669" t="n">
        <v>57.86</v>
      </c>
      <c r="G1669" t="n">
        <v>18.87</v>
      </c>
      <c r="H1669" t="n">
        <v>0.38</v>
      </c>
      <c r="I1669" t="n">
        <v>184</v>
      </c>
      <c r="J1669" t="n">
        <v>81.73999999999999</v>
      </c>
      <c r="K1669" t="n">
        <v>35.1</v>
      </c>
      <c r="L1669" t="n">
        <v>1.75</v>
      </c>
      <c r="M1669" t="n">
        <v>182</v>
      </c>
      <c r="N1669" t="n">
        <v>9.890000000000001</v>
      </c>
      <c r="O1669" t="n">
        <v>10315.41</v>
      </c>
      <c r="P1669" t="n">
        <v>446.18</v>
      </c>
      <c r="Q1669" t="n">
        <v>1367.8</v>
      </c>
      <c r="R1669" t="n">
        <v>278.38</v>
      </c>
      <c r="S1669" t="n">
        <v>104.26</v>
      </c>
      <c r="T1669" t="n">
        <v>85326.14</v>
      </c>
      <c r="U1669" t="n">
        <v>0.37</v>
      </c>
      <c r="V1669" t="n">
        <v>0.83</v>
      </c>
      <c r="W1669" t="n">
        <v>20.94</v>
      </c>
      <c r="X1669" t="n">
        <v>5.28</v>
      </c>
      <c r="Y1669" t="n">
        <v>1</v>
      </c>
      <c r="Z1669" t="n">
        <v>10</v>
      </c>
    </row>
    <row r="1670">
      <c r="A1670" t="n">
        <v>4</v>
      </c>
      <c r="B1670" t="n">
        <v>35</v>
      </c>
      <c r="C1670" t="inlineStr">
        <is>
          <t xml:space="preserve">CONCLUIDO	</t>
        </is>
      </c>
      <c r="D1670" t="n">
        <v>1.6202</v>
      </c>
      <c r="E1670" t="n">
        <v>61.72</v>
      </c>
      <c r="F1670" t="n">
        <v>57.11</v>
      </c>
      <c r="G1670" t="n">
        <v>21.69</v>
      </c>
      <c r="H1670" t="n">
        <v>0.43</v>
      </c>
      <c r="I1670" t="n">
        <v>158</v>
      </c>
      <c r="J1670" t="n">
        <v>82.04000000000001</v>
      </c>
      <c r="K1670" t="n">
        <v>35.1</v>
      </c>
      <c r="L1670" t="n">
        <v>2</v>
      </c>
      <c r="M1670" t="n">
        <v>156</v>
      </c>
      <c r="N1670" t="n">
        <v>9.94</v>
      </c>
      <c r="O1670" t="n">
        <v>10352.53</v>
      </c>
      <c r="P1670" t="n">
        <v>437.4</v>
      </c>
      <c r="Q1670" t="n">
        <v>1367.96</v>
      </c>
      <c r="R1670" t="n">
        <v>253.64</v>
      </c>
      <c r="S1670" t="n">
        <v>104.26</v>
      </c>
      <c r="T1670" t="n">
        <v>73087.31</v>
      </c>
      <c r="U1670" t="n">
        <v>0.41</v>
      </c>
      <c r="V1670" t="n">
        <v>0.84</v>
      </c>
      <c r="W1670" t="n">
        <v>20.9</v>
      </c>
      <c r="X1670" t="n">
        <v>4.52</v>
      </c>
      <c r="Y1670" t="n">
        <v>1</v>
      </c>
      <c r="Z1670" t="n">
        <v>10</v>
      </c>
    </row>
    <row r="1671">
      <c r="A1671" t="n">
        <v>5</v>
      </c>
      <c r="B1671" t="n">
        <v>35</v>
      </c>
      <c r="C1671" t="inlineStr">
        <is>
          <t xml:space="preserve">CONCLUIDO	</t>
        </is>
      </c>
      <c r="D1671" t="n">
        <v>1.6443</v>
      </c>
      <c r="E1671" t="n">
        <v>60.82</v>
      </c>
      <c r="F1671" t="n">
        <v>56.55</v>
      </c>
      <c r="G1671" t="n">
        <v>24.59</v>
      </c>
      <c r="H1671" t="n">
        <v>0.48</v>
      </c>
      <c r="I1671" t="n">
        <v>138</v>
      </c>
      <c r="J1671" t="n">
        <v>82.34</v>
      </c>
      <c r="K1671" t="n">
        <v>35.1</v>
      </c>
      <c r="L1671" t="n">
        <v>2.25</v>
      </c>
      <c r="M1671" t="n">
        <v>136</v>
      </c>
      <c r="N1671" t="n">
        <v>9.99</v>
      </c>
      <c r="O1671" t="n">
        <v>10389.66</v>
      </c>
      <c r="P1671" t="n">
        <v>429.99</v>
      </c>
      <c r="Q1671" t="n">
        <v>1367.75</v>
      </c>
      <c r="R1671" t="n">
        <v>234.81</v>
      </c>
      <c r="S1671" t="n">
        <v>104.26</v>
      </c>
      <c r="T1671" t="n">
        <v>63769.85</v>
      </c>
      <c r="U1671" t="n">
        <v>0.44</v>
      </c>
      <c r="V1671" t="n">
        <v>0.85</v>
      </c>
      <c r="W1671" t="n">
        <v>20.88</v>
      </c>
      <c r="X1671" t="n">
        <v>3.96</v>
      </c>
      <c r="Y1671" t="n">
        <v>1</v>
      </c>
      <c r="Z1671" t="n">
        <v>10</v>
      </c>
    </row>
    <row r="1672">
      <c r="A1672" t="n">
        <v>6</v>
      </c>
      <c r="B1672" t="n">
        <v>35</v>
      </c>
      <c r="C1672" t="inlineStr">
        <is>
          <t xml:space="preserve">CONCLUIDO	</t>
        </is>
      </c>
      <c r="D1672" t="n">
        <v>1.6641</v>
      </c>
      <c r="E1672" t="n">
        <v>60.09</v>
      </c>
      <c r="F1672" t="n">
        <v>56.08</v>
      </c>
      <c r="G1672" t="n">
        <v>27.36</v>
      </c>
      <c r="H1672" t="n">
        <v>0.53</v>
      </c>
      <c r="I1672" t="n">
        <v>123</v>
      </c>
      <c r="J1672" t="n">
        <v>82.65000000000001</v>
      </c>
      <c r="K1672" t="n">
        <v>35.1</v>
      </c>
      <c r="L1672" t="n">
        <v>2.5</v>
      </c>
      <c r="M1672" t="n">
        <v>121</v>
      </c>
      <c r="N1672" t="n">
        <v>10.04</v>
      </c>
      <c r="O1672" t="n">
        <v>10426.82</v>
      </c>
      <c r="P1672" t="n">
        <v>423.62</v>
      </c>
      <c r="Q1672" t="n">
        <v>1367.83</v>
      </c>
      <c r="R1672" t="n">
        <v>220.14</v>
      </c>
      <c r="S1672" t="n">
        <v>104.26</v>
      </c>
      <c r="T1672" t="n">
        <v>56510.53</v>
      </c>
      <c r="U1672" t="n">
        <v>0.47</v>
      </c>
      <c r="V1672" t="n">
        <v>0.85</v>
      </c>
      <c r="W1672" t="n">
        <v>20.85</v>
      </c>
      <c r="X1672" t="n">
        <v>3.5</v>
      </c>
      <c r="Y1672" t="n">
        <v>1</v>
      </c>
      <c r="Z1672" t="n">
        <v>10</v>
      </c>
    </row>
    <row r="1673">
      <c r="A1673" t="n">
        <v>7</v>
      </c>
      <c r="B1673" t="n">
        <v>35</v>
      </c>
      <c r="C1673" t="inlineStr">
        <is>
          <t xml:space="preserve">CONCLUIDO	</t>
        </is>
      </c>
      <c r="D1673" t="n">
        <v>1.6811</v>
      </c>
      <c r="E1673" t="n">
        <v>59.49</v>
      </c>
      <c r="F1673" t="n">
        <v>55.7</v>
      </c>
      <c r="G1673" t="n">
        <v>30.38</v>
      </c>
      <c r="H1673" t="n">
        <v>0.58</v>
      </c>
      <c r="I1673" t="n">
        <v>110</v>
      </c>
      <c r="J1673" t="n">
        <v>82.95</v>
      </c>
      <c r="K1673" t="n">
        <v>35.1</v>
      </c>
      <c r="L1673" t="n">
        <v>2.75</v>
      </c>
      <c r="M1673" t="n">
        <v>108</v>
      </c>
      <c r="N1673" t="n">
        <v>10.1</v>
      </c>
      <c r="O1673" t="n">
        <v>10463.99</v>
      </c>
      <c r="P1673" t="n">
        <v>417.49</v>
      </c>
      <c r="Q1673" t="n">
        <v>1367.73</v>
      </c>
      <c r="R1673" t="n">
        <v>208.26</v>
      </c>
      <c r="S1673" t="n">
        <v>104.26</v>
      </c>
      <c r="T1673" t="n">
        <v>50638.48</v>
      </c>
      <c r="U1673" t="n">
        <v>0.5</v>
      </c>
      <c r="V1673" t="n">
        <v>0.86</v>
      </c>
      <c r="W1673" t="n">
        <v>20.81</v>
      </c>
      <c r="X1673" t="n">
        <v>3.11</v>
      </c>
      <c r="Y1673" t="n">
        <v>1</v>
      </c>
      <c r="Z1673" t="n">
        <v>10</v>
      </c>
    </row>
    <row r="1674">
      <c r="A1674" t="n">
        <v>8</v>
      </c>
      <c r="B1674" t="n">
        <v>35</v>
      </c>
      <c r="C1674" t="inlineStr">
        <is>
          <t xml:space="preserve">CONCLUIDO	</t>
        </is>
      </c>
      <c r="D1674" t="n">
        <v>1.6935</v>
      </c>
      <c r="E1674" t="n">
        <v>59.05</v>
      </c>
      <c r="F1674" t="n">
        <v>55.43</v>
      </c>
      <c r="G1674" t="n">
        <v>33.26</v>
      </c>
      <c r="H1674" t="n">
        <v>0.63</v>
      </c>
      <c r="I1674" t="n">
        <v>100</v>
      </c>
      <c r="J1674" t="n">
        <v>83.25</v>
      </c>
      <c r="K1674" t="n">
        <v>35.1</v>
      </c>
      <c r="L1674" t="n">
        <v>3</v>
      </c>
      <c r="M1674" t="n">
        <v>98</v>
      </c>
      <c r="N1674" t="n">
        <v>10.15</v>
      </c>
      <c r="O1674" t="n">
        <v>10501.19</v>
      </c>
      <c r="P1674" t="n">
        <v>412.52</v>
      </c>
      <c r="Q1674" t="n">
        <v>1367.54</v>
      </c>
      <c r="R1674" t="n">
        <v>199.07</v>
      </c>
      <c r="S1674" t="n">
        <v>104.26</v>
      </c>
      <c r="T1674" t="n">
        <v>46092.65</v>
      </c>
      <c r="U1674" t="n">
        <v>0.52</v>
      </c>
      <c r="V1674" t="n">
        <v>0.86</v>
      </c>
      <c r="W1674" t="n">
        <v>20.81</v>
      </c>
      <c r="X1674" t="n">
        <v>2.85</v>
      </c>
      <c r="Y1674" t="n">
        <v>1</v>
      </c>
      <c r="Z1674" t="n">
        <v>10</v>
      </c>
    </row>
    <row r="1675">
      <c r="A1675" t="n">
        <v>9</v>
      </c>
      <c r="B1675" t="n">
        <v>35</v>
      </c>
      <c r="C1675" t="inlineStr">
        <is>
          <t xml:space="preserve">CONCLUIDO	</t>
        </is>
      </c>
      <c r="D1675" t="n">
        <v>1.7057</v>
      </c>
      <c r="E1675" t="n">
        <v>58.63</v>
      </c>
      <c r="F1675" t="n">
        <v>55.17</v>
      </c>
      <c r="G1675" t="n">
        <v>36.37</v>
      </c>
      <c r="H1675" t="n">
        <v>0.68</v>
      </c>
      <c r="I1675" t="n">
        <v>91</v>
      </c>
      <c r="J1675" t="n">
        <v>83.55</v>
      </c>
      <c r="K1675" t="n">
        <v>35.1</v>
      </c>
      <c r="L1675" t="n">
        <v>3.25</v>
      </c>
      <c r="M1675" t="n">
        <v>89</v>
      </c>
      <c r="N1675" t="n">
        <v>10.2</v>
      </c>
      <c r="O1675" t="n">
        <v>10538.42</v>
      </c>
      <c r="P1675" t="n">
        <v>407.35</v>
      </c>
      <c r="Q1675" t="n">
        <v>1367.56</v>
      </c>
      <c r="R1675" t="n">
        <v>190.56</v>
      </c>
      <c r="S1675" t="n">
        <v>104.26</v>
      </c>
      <c r="T1675" t="n">
        <v>41880.55</v>
      </c>
      <c r="U1675" t="n">
        <v>0.55</v>
      </c>
      <c r="V1675" t="n">
        <v>0.87</v>
      </c>
      <c r="W1675" t="n">
        <v>20.79</v>
      </c>
      <c r="X1675" t="n">
        <v>2.58</v>
      </c>
      <c r="Y1675" t="n">
        <v>1</v>
      </c>
      <c r="Z1675" t="n">
        <v>10</v>
      </c>
    </row>
    <row r="1676">
      <c r="A1676" t="n">
        <v>10</v>
      </c>
      <c r="B1676" t="n">
        <v>35</v>
      </c>
      <c r="C1676" t="inlineStr">
        <is>
          <t xml:space="preserve">CONCLUIDO	</t>
        </is>
      </c>
      <c r="D1676" t="n">
        <v>1.7151</v>
      </c>
      <c r="E1676" t="n">
        <v>58.3</v>
      </c>
      <c r="F1676" t="n">
        <v>54.97</v>
      </c>
      <c r="G1676" t="n">
        <v>39.26</v>
      </c>
      <c r="H1676" t="n">
        <v>0.73</v>
      </c>
      <c r="I1676" t="n">
        <v>84</v>
      </c>
      <c r="J1676" t="n">
        <v>83.84999999999999</v>
      </c>
      <c r="K1676" t="n">
        <v>35.1</v>
      </c>
      <c r="L1676" t="n">
        <v>3.5</v>
      </c>
      <c r="M1676" t="n">
        <v>82</v>
      </c>
      <c r="N1676" t="n">
        <v>10.25</v>
      </c>
      <c r="O1676" t="n">
        <v>10575.66</v>
      </c>
      <c r="P1676" t="n">
        <v>402.68</v>
      </c>
      <c r="Q1676" t="n">
        <v>1367.51</v>
      </c>
      <c r="R1676" t="n">
        <v>184.34</v>
      </c>
      <c r="S1676" t="n">
        <v>104.26</v>
      </c>
      <c r="T1676" t="n">
        <v>38804.73</v>
      </c>
      <c r="U1676" t="n">
        <v>0.57</v>
      </c>
      <c r="V1676" t="n">
        <v>0.87</v>
      </c>
      <c r="W1676" t="n">
        <v>20.77</v>
      </c>
      <c r="X1676" t="n">
        <v>2.38</v>
      </c>
      <c r="Y1676" t="n">
        <v>1</v>
      </c>
      <c r="Z1676" t="n">
        <v>10</v>
      </c>
    </row>
    <row r="1677">
      <c r="A1677" t="n">
        <v>11</v>
      </c>
      <c r="B1677" t="n">
        <v>35</v>
      </c>
      <c r="C1677" t="inlineStr">
        <is>
          <t xml:space="preserve">CONCLUIDO	</t>
        </is>
      </c>
      <c r="D1677" t="n">
        <v>1.7246</v>
      </c>
      <c r="E1677" t="n">
        <v>57.99</v>
      </c>
      <c r="F1677" t="n">
        <v>54.77</v>
      </c>
      <c r="G1677" t="n">
        <v>42.68</v>
      </c>
      <c r="H1677" t="n">
        <v>0.78</v>
      </c>
      <c r="I1677" t="n">
        <v>77</v>
      </c>
      <c r="J1677" t="n">
        <v>84.15000000000001</v>
      </c>
      <c r="K1677" t="n">
        <v>35.1</v>
      </c>
      <c r="L1677" t="n">
        <v>3.75</v>
      </c>
      <c r="M1677" t="n">
        <v>75</v>
      </c>
      <c r="N1677" t="n">
        <v>10.3</v>
      </c>
      <c r="O1677" t="n">
        <v>10612.93</v>
      </c>
      <c r="P1677" t="n">
        <v>397.81</v>
      </c>
      <c r="Q1677" t="n">
        <v>1367.52</v>
      </c>
      <c r="R1677" t="n">
        <v>177.46</v>
      </c>
      <c r="S1677" t="n">
        <v>104.26</v>
      </c>
      <c r="T1677" t="n">
        <v>35400.66</v>
      </c>
      <c r="U1677" t="n">
        <v>0.59</v>
      </c>
      <c r="V1677" t="n">
        <v>0.88</v>
      </c>
      <c r="W1677" t="n">
        <v>20.77</v>
      </c>
      <c r="X1677" t="n">
        <v>2.19</v>
      </c>
      <c r="Y1677" t="n">
        <v>1</v>
      </c>
      <c r="Z1677" t="n">
        <v>10</v>
      </c>
    </row>
    <row r="1678">
      <c r="A1678" t="n">
        <v>12</v>
      </c>
      <c r="B1678" t="n">
        <v>35</v>
      </c>
      <c r="C1678" t="inlineStr">
        <is>
          <t xml:space="preserve">CONCLUIDO	</t>
        </is>
      </c>
      <c r="D1678" t="n">
        <v>1.7311</v>
      </c>
      <c r="E1678" t="n">
        <v>57.77</v>
      </c>
      <c r="F1678" t="n">
        <v>54.63</v>
      </c>
      <c r="G1678" t="n">
        <v>45.53</v>
      </c>
      <c r="H1678" t="n">
        <v>0.83</v>
      </c>
      <c r="I1678" t="n">
        <v>72</v>
      </c>
      <c r="J1678" t="n">
        <v>84.45999999999999</v>
      </c>
      <c r="K1678" t="n">
        <v>35.1</v>
      </c>
      <c r="L1678" t="n">
        <v>4</v>
      </c>
      <c r="M1678" t="n">
        <v>70</v>
      </c>
      <c r="N1678" t="n">
        <v>10.36</v>
      </c>
      <c r="O1678" t="n">
        <v>10650.22</v>
      </c>
      <c r="P1678" t="n">
        <v>394.04</v>
      </c>
      <c r="Q1678" t="n">
        <v>1367.35</v>
      </c>
      <c r="R1678" t="n">
        <v>173.26</v>
      </c>
      <c r="S1678" t="n">
        <v>104.26</v>
      </c>
      <c r="T1678" t="n">
        <v>33324.73</v>
      </c>
      <c r="U1678" t="n">
        <v>0.6</v>
      </c>
      <c r="V1678" t="n">
        <v>0.88</v>
      </c>
      <c r="W1678" t="n">
        <v>20.76</v>
      </c>
      <c r="X1678" t="n">
        <v>2.05</v>
      </c>
      <c r="Y1678" t="n">
        <v>1</v>
      </c>
      <c r="Z1678" t="n">
        <v>10</v>
      </c>
    </row>
    <row r="1679">
      <c r="A1679" t="n">
        <v>13</v>
      </c>
      <c r="B1679" t="n">
        <v>35</v>
      </c>
      <c r="C1679" t="inlineStr">
        <is>
          <t xml:space="preserve">CONCLUIDO	</t>
        </is>
      </c>
      <c r="D1679" t="n">
        <v>1.739</v>
      </c>
      <c r="E1679" t="n">
        <v>57.5</v>
      </c>
      <c r="F1679" t="n">
        <v>54.46</v>
      </c>
      <c r="G1679" t="n">
        <v>48.77</v>
      </c>
      <c r="H1679" t="n">
        <v>0.88</v>
      </c>
      <c r="I1679" t="n">
        <v>67</v>
      </c>
      <c r="J1679" t="n">
        <v>84.76000000000001</v>
      </c>
      <c r="K1679" t="n">
        <v>35.1</v>
      </c>
      <c r="L1679" t="n">
        <v>4.25</v>
      </c>
      <c r="M1679" t="n">
        <v>65</v>
      </c>
      <c r="N1679" t="n">
        <v>10.41</v>
      </c>
      <c r="O1679" t="n">
        <v>10687.53</v>
      </c>
      <c r="P1679" t="n">
        <v>388.85</v>
      </c>
      <c r="Q1679" t="n">
        <v>1367.43</v>
      </c>
      <c r="R1679" t="n">
        <v>167.74</v>
      </c>
      <c r="S1679" t="n">
        <v>104.26</v>
      </c>
      <c r="T1679" t="n">
        <v>30589.29</v>
      </c>
      <c r="U1679" t="n">
        <v>0.62</v>
      </c>
      <c r="V1679" t="n">
        <v>0.88</v>
      </c>
      <c r="W1679" t="n">
        <v>20.75</v>
      </c>
      <c r="X1679" t="n">
        <v>1.88</v>
      </c>
      <c r="Y1679" t="n">
        <v>1</v>
      </c>
      <c r="Z1679" t="n">
        <v>10</v>
      </c>
    </row>
    <row r="1680">
      <c r="A1680" t="n">
        <v>14</v>
      </c>
      <c r="B1680" t="n">
        <v>35</v>
      </c>
      <c r="C1680" t="inlineStr">
        <is>
          <t xml:space="preserve">CONCLUIDO	</t>
        </is>
      </c>
      <c r="D1680" t="n">
        <v>1.7441</v>
      </c>
      <c r="E1680" t="n">
        <v>57.34</v>
      </c>
      <c r="F1680" t="n">
        <v>54.36</v>
      </c>
      <c r="G1680" t="n">
        <v>51.77</v>
      </c>
      <c r="H1680" t="n">
        <v>0.93</v>
      </c>
      <c r="I1680" t="n">
        <v>63</v>
      </c>
      <c r="J1680" t="n">
        <v>85.06</v>
      </c>
      <c r="K1680" t="n">
        <v>35.1</v>
      </c>
      <c r="L1680" t="n">
        <v>4.5</v>
      </c>
      <c r="M1680" t="n">
        <v>61</v>
      </c>
      <c r="N1680" t="n">
        <v>10.46</v>
      </c>
      <c r="O1680" t="n">
        <v>10724.86</v>
      </c>
      <c r="P1680" t="n">
        <v>385.02</v>
      </c>
      <c r="Q1680" t="n">
        <v>1367.33</v>
      </c>
      <c r="R1680" t="n">
        <v>164.4</v>
      </c>
      <c r="S1680" t="n">
        <v>104.26</v>
      </c>
      <c r="T1680" t="n">
        <v>28943.09</v>
      </c>
      <c r="U1680" t="n">
        <v>0.63</v>
      </c>
      <c r="V1680" t="n">
        <v>0.88</v>
      </c>
      <c r="W1680" t="n">
        <v>20.75</v>
      </c>
      <c r="X1680" t="n">
        <v>1.78</v>
      </c>
      <c r="Y1680" t="n">
        <v>1</v>
      </c>
      <c r="Z1680" t="n">
        <v>10</v>
      </c>
    </row>
    <row r="1681">
      <c r="A1681" t="n">
        <v>15</v>
      </c>
      <c r="B1681" t="n">
        <v>35</v>
      </c>
      <c r="C1681" t="inlineStr">
        <is>
          <t xml:space="preserve">CONCLUIDO	</t>
        </is>
      </c>
      <c r="D1681" t="n">
        <v>1.75</v>
      </c>
      <c r="E1681" t="n">
        <v>57.14</v>
      </c>
      <c r="F1681" t="n">
        <v>54.23</v>
      </c>
      <c r="G1681" t="n">
        <v>55.15</v>
      </c>
      <c r="H1681" t="n">
        <v>0.98</v>
      </c>
      <c r="I1681" t="n">
        <v>59</v>
      </c>
      <c r="J1681" t="n">
        <v>85.36</v>
      </c>
      <c r="K1681" t="n">
        <v>35.1</v>
      </c>
      <c r="L1681" t="n">
        <v>4.75</v>
      </c>
      <c r="M1681" t="n">
        <v>57</v>
      </c>
      <c r="N1681" t="n">
        <v>10.51</v>
      </c>
      <c r="O1681" t="n">
        <v>10762.22</v>
      </c>
      <c r="P1681" t="n">
        <v>380.94</v>
      </c>
      <c r="Q1681" t="n">
        <v>1367.49</v>
      </c>
      <c r="R1681" t="n">
        <v>160.17</v>
      </c>
      <c r="S1681" t="n">
        <v>104.26</v>
      </c>
      <c r="T1681" t="n">
        <v>26844.49</v>
      </c>
      <c r="U1681" t="n">
        <v>0.65</v>
      </c>
      <c r="V1681" t="n">
        <v>0.88</v>
      </c>
      <c r="W1681" t="n">
        <v>20.74</v>
      </c>
      <c r="X1681" t="n">
        <v>1.65</v>
      </c>
      <c r="Y1681" t="n">
        <v>1</v>
      </c>
      <c r="Z1681" t="n">
        <v>10</v>
      </c>
    </row>
    <row r="1682">
      <c r="A1682" t="n">
        <v>16</v>
      </c>
      <c r="B1682" t="n">
        <v>35</v>
      </c>
      <c r="C1682" t="inlineStr">
        <is>
          <t xml:space="preserve">CONCLUIDO	</t>
        </is>
      </c>
      <c r="D1682" t="n">
        <v>1.7553</v>
      </c>
      <c r="E1682" t="n">
        <v>56.97</v>
      </c>
      <c r="F1682" t="n">
        <v>54.13</v>
      </c>
      <c r="G1682" t="n">
        <v>59.05</v>
      </c>
      <c r="H1682" t="n">
        <v>1.02</v>
      </c>
      <c r="I1682" t="n">
        <v>55</v>
      </c>
      <c r="J1682" t="n">
        <v>85.67</v>
      </c>
      <c r="K1682" t="n">
        <v>35.1</v>
      </c>
      <c r="L1682" t="n">
        <v>5</v>
      </c>
      <c r="M1682" t="n">
        <v>53</v>
      </c>
      <c r="N1682" t="n">
        <v>10.57</v>
      </c>
      <c r="O1682" t="n">
        <v>10799.59</v>
      </c>
      <c r="P1682" t="n">
        <v>376.77</v>
      </c>
      <c r="Q1682" t="n">
        <v>1367.31</v>
      </c>
      <c r="R1682" t="n">
        <v>157.07</v>
      </c>
      <c r="S1682" t="n">
        <v>104.26</v>
      </c>
      <c r="T1682" t="n">
        <v>25317.81</v>
      </c>
      <c r="U1682" t="n">
        <v>0.66</v>
      </c>
      <c r="V1682" t="n">
        <v>0.89</v>
      </c>
      <c r="W1682" t="n">
        <v>20.73</v>
      </c>
      <c r="X1682" t="n">
        <v>1.55</v>
      </c>
      <c r="Y1682" t="n">
        <v>1</v>
      </c>
      <c r="Z1682" t="n">
        <v>10</v>
      </c>
    </row>
    <row r="1683">
      <c r="A1683" t="n">
        <v>17</v>
      </c>
      <c r="B1683" t="n">
        <v>35</v>
      </c>
      <c r="C1683" t="inlineStr">
        <is>
          <t xml:space="preserve">CONCLUIDO	</t>
        </is>
      </c>
      <c r="D1683" t="n">
        <v>1.7593</v>
      </c>
      <c r="E1683" t="n">
        <v>56.84</v>
      </c>
      <c r="F1683" t="n">
        <v>54.05</v>
      </c>
      <c r="G1683" t="n">
        <v>62.37</v>
      </c>
      <c r="H1683" t="n">
        <v>1.07</v>
      </c>
      <c r="I1683" t="n">
        <v>52</v>
      </c>
      <c r="J1683" t="n">
        <v>85.97</v>
      </c>
      <c r="K1683" t="n">
        <v>35.1</v>
      </c>
      <c r="L1683" t="n">
        <v>5.25</v>
      </c>
      <c r="M1683" t="n">
        <v>50</v>
      </c>
      <c r="N1683" t="n">
        <v>10.62</v>
      </c>
      <c r="O1683" t="n">
        <v>10836.99</v>
      </c>
      <c r="P1683" t="n">
        <v>372.36</v>
      </c>
      <c r="Q1683" t="n">
        <v>1367.34</v>
      </c>
      <c r="R1683" t="n">
        <v>154.12</v>
      </c>
      <c r="S1683" t="n">
        <v>104.26</v>
      </c>
      <c r="T1683" t="n">
        <v>23856.08</v>
      </c>
      <c r="U1683" t="n">
        <v>0.68</v>
      </c>
      <c r="V1683" t="n">
        <v>0.89</v>
      </c>
      <c r="W1683" t="n">
        <v>20.74</v>
      </c>
      <c r="X1683" t="n">
        <v>1.47</v>
      </c>
      <c r="Y1683" t="n">
        <v>1</v>
      </c>
      <c r="Z1683" t="n">
        <v>10</v>
      </c>
    </row>
    <row r="1684">
      <c r="A1684" t="n">
        <v>18</v>
      </c>
      <c r="B1684" t="n">
        <v>35</v>
      </c>
      <c r="C1684" t="inlineStr">
        <is>
          <t xml:space="preserve">CONCLUIDO	</t>
        </is>
      </c>
      <c r="D1684" t="n">
        <v>1.7638</v>
      </c>
      <c r="E1684" t="n">
        <v>56.69</v>
      </c>
      <c r="F1684" t="n">
        <v>53.96</v>
      </c>
      <c r="G1684" t="n">
        <v>66.06999999999999</v>
      </c>
      <c r="H1684" t="n">
        <v>1.12</v>
      </c>
      <c r="I1684" t="n">
        <v>49</v>
      </c>
      <c r="J1684" t="n">
        <v>86.27</v>
      </c>
      <c r="K1684" t="n">
        <v>35.1</v>
      </c>
      <c r="L1684" t="n">
        <v>5.5</v>
      </c>
      <c r="M1684" t="n">
        <v>47</v>
      </c>
      <c r="N1684" t="n">
        <v>10.67</v>
      </c>
      <c r="O1684" t="n">
        <v>10874.42</v>
      </c>
      <c r="P1684" t="n">
        <v>368.15</v>
      </c>
      <c r="Q1684" t="n">
        <v>1367.38</v>
      </c>
      <c r="R1684" t="n">
        <v>151.62</v>
      </c>
      <c r="S1684" t="n">
        <v>104.26</v>
      </c>
      <c r="T1684" t="n">
        <v>22621.95</v>
      </c>
      <c r="U1684" t="n">
        <v>0.6899999999999999</v>
      </c>
      <c r="V1684" t="n">
        <v>0.89</v>
      </c>
      <c r="W1684" t="n">
        <v>20.72</v>
      </c>
      <c r="X1684" t="n">
        <v>1.38</v>
      </c>
      <c r="Y1684" t="n">
        <v>1</v>
      </c>
      <c r="Z1684" t="n">
        <v>10</v>
      </c>
    </row>
    <row r="1685">
      <c r="A1685" t="n">
        <v>19</v>
      </c>
      <c r="B1685" t="n">
        <v>35</v>
      </c>
      <c r="C1685" t="inlineStr">
        <is>
          <t xml:space="preserve">CONCLUIDO	</t>
        </is>
      </c>
      <c r="D1685" t="n">
        <v>1.7665</v>
      </c>
      <c r="E1685" t="n">
        <v>56.61</v>
      </c>
      <c r="F1685" t="n">
        <v>53.91</v>
      </c>
      <c r="G1685" t="n">
        <v>68.81999999999999</v>
      </c>
      <c r="H1685" t="n">
        <v>1.16</v>
      </c>
      <c r="I1685" t="n">
        <v>47</v>
      </c>
      <c r="J1685" t="n">
        <v>86.58</v>
      </c>
      <c r="K1685" t="n">
        <v>35.1</v>
      </c>
      <c r="L1685" t="n">
        <v>5.75</v>
      </c>
      <c r="M1685" t="n">
        <v>44</v>
      </c>
      <c r="N1685" t="n">
        <v>10.73</v>
      </c>
      <c r="O1685" t="n">
        <v>10911.86</v>
      </c>
      <c r="P1685" t="n">
        <v>363.5</v>
      </c>
      <c r="Q1685" t="n">
        <v>1367.33</v>
      </c>
      <c r="R1685" t="n">
        <v>149.86</v>
      </c>
      <c r="S1685" t="n">
        <v>104.26</v>
      </c>
      <c r="T1685" t="n">
        <v>21751.06</v>
      </c>
      <c r="U1685" t="n">
        <v>0.7</v>
      </c>
      <c r="V1685" t="n">
        <v>0.89</v>
      </c>
      <c r="W1685" t="n">
        <v>20.72</v>
      </c>
      <c r="X1685" t="n">
        <v>1.33</v>
      </c>
      <c r="Y1685" t="n">
        <v>1</v>
      </c>
      <c r="Z1685" t="n">
        <v>10</v>
      </c>
    </row>
    <row r="1686">
      <c r="A1686" t="n">
        <v>20</v>
      </c>
      <c r="B1686" t="n">
        <v>35</v>
      </c>
      <c r="C1686" t="inlineStr">
        <is>
          <t xml:space="preserve">CONCLUIDO	</t>
        </is>
      </c>
      <c r="D1686" t="n">
        <v>1.7711</v>
      </c>
      <c r="E1686" t="n">
        <v>56.46</v>
      </c>
      <c r="F1686" t="n">
        <v>53.81</v>
      </c>
      <c r="G1686" t="n">
        <v>73.38</v>
      </c>
      <c r="H1686" t="n">
        <v>1.21</v>
      </c>
      <c r="I1686" t="n">
        <v>44</v>
      </c>
      <c r="J1686" t="n">
        <v>86.88</v>
      </c>
      <c r="K1686" t="n">
        <v>35.1</v>
      </c>
      <c r="L1686" t="n">
        <v>6</v>
      </c>
      <c r="M1686" t="n">
        <v>38</v>
      </c>
      <c r="N1686" t="n">
        <v>10.78</v>
      </c>
      <c r="O1686" t="n">
        <v>10949.33</v>
      </c>
      <c r="P1686" t="n">
        <v>359.31</v>
      </c>
      <c r="Q1686" t="n">
        <v>1367.35</v>
      </c>
      <c r="R1686" t="n">
        <v>146.55</v>
      </c>
      <c r="S1686" t="n">
        <v>104.26</v>
      </c>
      <c r="T1686" t="n">
        <v>20109.94</v>
      </c>
      <c r="U1686" t="n">
        <v>0.71</v>
      </c>
      <c r="V1686" t="n">
        <v>0.89</v>
      </c>
      <c r="W1686" t="n">
        <v>20.72</v>
      </c>
      <c r="X1686" t="n">
        <v>1.23</v>
      </c>
      <c r="Y1686" t="n">
        <v>1</v>
      </c>
      <c r="Z1686" t="n">
        <v>10</v>
      </c>
    </row>
    <row r="1687">
      <c r="A1687" t="n">
        <v>21</v>
      </c>
      <c r="B1687" t="n">
        <v>35</v>
      </c>
      <c r="C1687" t="inlineStr">
        <is>
          <t xml:space="preserve">CONCLUIDO	</t>
        </is>
      </c>
      <c r="D1687" t="n">
        <v>1.7727</v>
      </c>
      <c r="E1687" t="n">
        <v>56.41</v>
      </c>
      <c r="F1687" t="n">
        <v>53.78</v>
      </c>
      <c r="G1687" t="n">
        <v>75.04000000000001</v>
      </c>
      <c r="H1687" t="n">
        <v>1.26</v>
      </c>
      <c r="I1687" t="n">
        <v>43</v>
      </c>
      <c r="J1687" t="n">
        <v>87.19</v>
      </c>
      <c r="K1687" t="n">
        <v>35.1</v>
      </c>
      <c r="L1687" t="n">
        <v>6.25</v>
      </c>
      <c r="M1687" t="n">
        <v>31</v>
      </c>
      <c r="N1687" t="n">
        <v>10.83</v>
      </c>
      <c r="O1687" t="n">
        <v>10986.82</v>
      </c>
      <c r="P1687" t="n">
        <v>356.43</v>
      </c>
      <c r="Q1687" t="n">
        <v>1367.54</v>
      </c>
      <c r="R1687" t="n">
        <v>145.31</v>
      </c>
      <c r="S1687" t="n">
        <v>104.26</v>
      </c>
      <c r="T1687" t="n">
        <v>19494.95</v>
      </c>
      <c r="U1687" t="n">
        <v>0.72</v>
      </c>
      <c r="V1687" t="n">
        <v>0.89</v>
      </c>
      <c r="W1687" t="n">
        <v>20.72</v>
      </c>
      <c r="X1687" t="n">
        <v>1.2</v>
      </c>
      <c r="Y1687" t="n">
        <v>1</v>
      </c>
      <c r="Z1687" t="n">
        <v>10</v>
      </c>
    </row>
    <row r="1688">
      <c r="A1688" t="n">
        <v>22</v>
      </c>
      <c r="B1688" t="n">
        <v>35</v>
      </c>
      <c r="C1688" t="inlineStr">
        <is>
          <t xml:space="preserve">CONCLUIDO	</t>
        </is>
      </c>
      <c r="D1688" t="n">
        <v>1.7748</v>
      </c>
      <c r="E1688" t="n">
        <v>56.34</v>
      </c>
      <c r="F1688" t="n">
        <v>53.75</v>
      </c>
      <c r="G1688" t="n">
        <v>78.65000000000001</v>
      </c>
      <c r="H1688" t="n">
        <v>1.3</v>
      </c>
      <c r="I1688" t="n">
        <v>41</v>
      </c>
      <c r="J1688" t="n">
        <v>87.48999999999999</v>
      </c>
      <c r="K1688" t="n">
        <v>35.1</v>
      </c>
      <c r="L1688" t="n">
        <v>6.5</v>
      </c>
      <c r="M1688" t="n">
        <v>15</v>
      </c>
      <c r="N1688" t="n">
        <v>10.89</v>
      </c>
      <c r="O1688" t="n">
        <v>11024.33</v>
      </c>
      <c r="P1688" t="n">
        <v>354.47</v>
      </c>
      <c r="Q1688" t="n">
        <v>1367.33</v>
      </c>
      <c r="R1688" t="n">
        <v>143.48</v>
      </c>
      <c r="S1688" t="n">
        <v>104.26</v>
      </c>
      <c r="T1688" t="n">
        <v>18592.62</v>
      </c>
      <c r="U1688" t="n">
        <v>0.73</v>
      </c>
      <c r="V1688" t="n">
        <v>0.89</v>
      </c>
      <c r="W1688" t="n">
        <v>20.74</v>
      </c>
      <c r="X1688" t="n">
        <v>1.17</v>
      </c>
      <c r="Y1688" t="n">
        <v>1</v>
      </c>
      <c r="Z1688" t="n">
        <v>10</v>
      </c>
    </row>
    <row r="1689">
      <c r="A1689" t="n">
        <v>23</v>
      </c>
      <c r="B1689" t="n">
        <v>35</v>
      </c>
      <c r="C1689" t="inlineStr">
        <is>
          <t xml:space="preserve">CONCLUIDO	</t>
        </is>
      </c>
      <c r="D1689" t="n">
        <v>1.7749</v>
      </c>
      <c r="E1689" t="n">
        <v>56.34</v>
      </c>
      <c r="F1689" t="n">
        <v>53.74</v>
      </c>
      <c r="G1689" t="n">
        <v>78.65000000000001</v>
      </c>
      <c r="H1689" t="n">
        <v>1.35</v>
      </c>
      <c r="I1689" t="n">
        <v>41</v>
      </c>
      <c r="J1689" t="n">
        <v>87.79000000000001</v>
      </c>
      <c r="K1689" t="n">
        <v>35.1</v>
      </c>
      <c r="L1689" t="n">
        <v>6.75</v>
      </c>
      <c r="M1689" t="n">
        <v>3</v>
      </c>
      <c r="N1689" t="n">
        <v>10.94</v>
      </c>
      <c r="O1689" t="n">
        <v>11061.87</v>
      </c>
      <c r="P1689" t="n">
        <v>353.41</v>
      </c>
      <c r="Q1689" t="n">
        <v>1367.41</v>
      </c>
      <c r="R1689" t="n">
        <v>142.71</v>
      </c>
      <c r="S1689" t="n">
        <v>104.26</v>
      </c>
      <c r="T1689" t="n">
        <v>18205.32</v>
      </c>
      <c r="U1689" t="n">
        <v>0.73</v>
      </c>
      <c r="V1689" t="n">
        <v>0.89</v>
      </c>
      <c r="W1689" t="n">
        <v>20.76</v>
      </c>
      <c r="X1689" t="n">
        <v>1.16</v>
      </c>
      <c r="Y1689" t="n">
        <v>1</v>
      </c>
      <c r="Z1689" t="n">
        <v>10</v>
      </c>
    </row>
    <row r="1690">
      <c r="A1690" t="n">
        <v>24</v>
      </c>
      <c r="B1690" t="n">
        <v>35</v>
      </c>
      <c r="C1690" t="inlineStr">
        <is>
          <t xml:space="preserve">CONCLUIDO	</t>
        </is>
      </c>
      <c r="D1690" t="n">
        <v>1.7746</v>
      </c>
      <c r="E1690" t="n">
        <v>56.35</v>
      </c>
      <c r="F1690" t="n">
        <v>53.75</v>
      </c>
      <c r="G1690" t="n">
        <v>78.66</v>
      </c>
      <c r="H1690" t="n">
        <v>1.39</v>
      </c>
      <c r="I1690" t="n">
        <v>41</v>
      </c>
      <c r="J1690" t="n">
        <v>88.09999999999999</v>
      </c>
      <c r="K1690" t="n">
        <v>35.1</v>
      </c>
      <c r="L1690" t="n">
        <v>7</v>
      </c>
      <c r="M1690" t="n">
        <v>0</v>
      </c>
      <c r="N1690" t="n">
        <v>11</v>
      </c>
      <c r="O1690" t="n">
        <v>11099.43</v>
      </c>
      <c r="P1690" t="n">
        <v>354.61</v>
      </c>
      <c r="Q1690" t="n">
        <v>1367.58</v>
      </c>
      <c r="R1690" t="n">
        <v>142.79</v>
      </c>
      <c r="S1690" t="n">
        <v>104.26</v>
      </c>
      <c r="T1690" t="n">
        <v>18246.53</v>
      </c>
      <c r="U1690" t="n">
        <v>0.73</v>
      </c>
      <c r="V1690" t="n">
        <v>0.89</v>
      </c>
      <c r="W1690" t="n">
        <v>20.76</v>
      </c>
      <c r="X1690" t="n">
        <v>1.17</v>
      </c>
      <c r="Y1690" t="n">
        <v>1</v>
      </c>
      <c r="Z1690" t="n">
        <v>10</v>
      </c>
    </row>
    <row r="1691">
      <c r="A1691" t="n">
        <v>0</v>
      </c>
      <c r="B1691" t="n">
        <v>50</v>
      </c>
      <c r="C1691" t="inlineStr">
        <is>
          <t xml:space="preserve">CONCLUIDO	</t>
        </is>
      </c>
      <c r="D1691" t="n">
        <v>1.2797</v>
      </c>
      <c r="E1691" t="n">
        <v>78.15000000000001</v>
      </c>
      <c r="F1691" t="n">
        <v>65.98</v>
      </c>
      <c r="G1691" t="n">
        <v>8.68</v>
      </c>
      <c r="H1691" t="n">
        <v>0.16</v>
      </c>
      <c r="I1691" t="n">
        <v>456</v>
      </c>
      <c r="J1691" t="n">
        <v>107.41</v>
      </c>
      <c r="K1691" t="n">
        <v>41.65</v>
      </c>
      <c r="L1691" t="n">
        <v>1</v>
      </c>
      <c r="M1691" t="n">
        <v>454</v>
      </c>
      <c r="N1691" t="n">
        <v>14.77</v>
      </c>
      <c r="O1691" t="n">
        <v>13481.73</v>
      </c>
      <c r="P1691" t="n">
        <v>632.28</v>
      </c>
      <c r="Q1691" t="n">
        <v>1369.46</v>
      </c>
      <c r="R1691" t="n">
        <v>541.92</v>
      </c>
      <c r="S1691" t="n">
        <v>104.26</v>
      </c>
      <c r="T1691" t="n">
        <v>215737.9</v>
      </c>
      <c r="U1691" t="n">
        <v>0.19</v>
      </c>
      <c r="V1691" t="n">
        <v>0.73</v>
      </c>
      <c r="W1691" t="n">
        <v>21.4</v>
      </c>
      <c r="X1691" t="n">
        <v>13.35</v>
      </c>
      <c r="Y1691" t="n">
        <v>1</v>
      </c>
      <c r="Z1691" t="n">
        <v>10</v>
      </c>
    </row>
    <row r="1692">
      <c r="A1692" t="n">
        <v>1</v>
      </c>
      <c r="B1692" t="n">
        <v>50</v>
      </c>
      <c r="C1692" t="inlineStr">
        <is>
          <t xml:space="preserve">CONCLUIDO	</t>
        </is>
      </c>
      <c r="D1692" t="n">
        <v>1.382</v>
      </c>
      <c r="E1692" t="n">
        <v>72.36</v>
      </c>
      <c r="F1692" t="n">
        <v>62.66</v>
      </c>
      <c r="G1692" t="n">
        <v>10.9</v>
      </c>
      <c r="H1692" t="n">
        <v>0.2</v>
      </c>
      <c r="I1692" t="n">
        <v>345</v>
      </c>
      <c r="J1692" t="n">
        <v>107.73</v>
      </c>
      <c r="K1692" t="n">
        <v>41.65</v>
      </c>
      <c r="L1692" t="n">
        <v>1.25</v>
      </c>
      <c r="M1692" t="n">
        <v>343</v>
      </c>
      <c r="N1692" t="n">
        <v>14.83</v>
      </c>
      <c r="O1692" t="n">
        <v>13520.81</v>
      </c>
      <c r="P1692" t="n">
        <v>598.6</v>
      </c>
      <c r="Q1692" t="n">
        <v>1368.81</v>
      </c>
      <c r="R1692" t="n">
        <v>433.51</v>
      </c>
      <c r="S1692" t="n">
        <v>104.26</v>
      </c>
      <c r="T1692" t="n">
        <v>162086.76</v>
      </c>
      <c r="U1692" t="n">
        <v>0.24</v>
      </c>
      <c r="V1692" t="n">
        <v>0.77</v>
      </c>
      <c r="W1692" t="n">
        <v>21.23</v>
      </c>
      <c r="X1692" t="n">
        <v>10.05</v>
      </c>
      <c r="Y1692" t="n">
        <v>1</v>
      </c>
      <c r="Z1692" t="n">
        <v>10</v>
      </c>
    </row>
    <row r="1693">
      <c r="A1693" t="n">
        <v>2</v>
      </c>
      <c r="B1693" t="n">
        <v>50</v>
      </c>
      <c r="C1693" t="inlineStr">
        <is>
          <t xml:space="preserve">CONCLUIDO	</t>
        </is>
      </c>
      <c r="D1693" t="n">
        <v>1.4523</v>
      </c>
      <c r="E1693" t="n">
        <v>68.84999999999999</v>
      </c>
      <c r="F1693" t="n">
        <v>60.64</v>
      </c>
      <c r="G1693" t="n">
        <v>13.09</v>
      </c>
      <c r="H1693" t="n">
        <v>0.24</v>
      </c>
      <c r="I1693" t="n">
        <v>278</v>
      </c>
      <c r="J1693" t="n">
        <v>108.05</v>
      </c>
      <c r="K1693" t="n">
        <v>41.65</v>
      </c>
      <c r="L1693" t="n">
        <v>1.5</v>
      </c>
      <c r="M1693" t="n">
        <v>276</v>
      </c>
      <c r="N1693" t="n">
        <v>14.9</v>
      </c>
      <c r="O1693" t="n">
        <v>13559.91</v>
      </c>
      <c r="P1693" t="n">
        <v>577.4299999999999</v>
      </c>
      <c r="Q1693" t="n">
        <v>1368.15</v>
      </c>
      <c r="R1693" t="n">
        <v>368.81</v>
      </c>
      <c r="S1693" t="n">
        <v>104.26</v>
      </c>
      <c r="T1693" t="n">
        <v>130071.11</v>
      </c>
      <c r="U1693" t="n">
        <v>0.28</v>
      </c>
      <c r="V1693" t="n">
        <v>0.79</v>
      </c>
      <c r="W1693" t="n">
        <v>21.09</v>
      </c>
      <c r="X1693" t="n">
        <v>8.039999999999999</v>
      </c>
      <c r="Y1693" t="n">
        <v>1</v>
      </c>
      <c r="Z1693" t="n">
        <v>10</v>
      </c>
    </row>
    <row r="1694">
      <c r="A1694" t="n">
        <v>3</v>
      </c>
      <c r="B1694" t="n">
        <v>50</v>
      </c>
      <c r="C1694" t="inlineStr">
        <is>
          <t xml:space="preserve">CONCLUIDO	</t>
        </is>
      </c>
      <c r="D1694" t="n">
        <v>1.5036</v>
      </c>
      <c r="E1694" t="n">
        <v>66.51000000000001</v>
      </c>
      <c r="F1694" t="n">
        <v>59.31</v>
      </c>
      <c r="G1694" t="n">
        <v>15.34</v>
      </c>
      <c r="H1694" t="n">
        <v>0.28</v>
      </c>
      <c r="I1694" t="n">
        <v>232</v>
      </c>
      <c r="J1694" t="n">
        <v>108.37</v>
      </c>
      <c r="K1694" t="n">
        <v>41.65</v>
      </c>
      <c r="L1694" t="n">
        <v>1.75</v>
      </c>
      <c r="M1694" t="n">
        <v>230</v>
      </c>
      <c r="N1694" t="n">
        <v>14.97</v>
      </c>
      <c r="O1694" t="n">
        <v>13599.17</v>
      </c>
      <c r="P1694" t="n">
        <v>562.95</v>
      </c>
      <c r="Q1694" t="n">
        <v>1368.45</v>
      </c>
      <c r="R1694" t="n">
        <v>324.61</v>
      </c>
      <c r="S1694" t="n">
        <v>104.26</v>
      </c>
      <c r="T1694" t="n">
        <v>108201.93</v>
      </c>
      <c r="U1694" t="n">
        <v>0.32</v>
      </c>
      <c r="V1694" t="n">
        <v>0.8100000000000001</v>
      </c>
      <c r="W1694" t="n">
        <v>21.05</v>
      </c>
      <c r="X1694" t="n">
        <v>6.72</v>
      </c>
      <c r="Y1694" t="n">
        <v>1</v>
      </c>
      <c r="Z1694" t="n">
        <v>10</v>
      </c>
    </row>
    <row r="1695">
      <c r="A1695" t="n">
        <v>4</v>
      </c>
      <c r="B1695" t="n">
        <v>50</v>
      </c>
      <c r="C1695" t="inlineStr">
        <is>
          <t xml:space="preserve">CONCLUIDO	</t>
        </is>
      </c>
      <c r="D1695" t="n">
        <v>1.5443</v>
      </c>
      <c r="E1695" t="n">
        <v>64.76000000000001</v>
      </c>
      <c r="F1695" t="n">
        <v>58.3</v>
      </c>
      <c r="G1695" t="n">
        <v>17.58</v>
      </c>
      <c r="H1695" t="n">
        <v>0.32</v>
      </c>
      <c r="I1695" t="n">
        <v>199</v>
      </c>
      <c r="J1695" t="n">
        <v>108.68</v>
      </c>
      <c r="K1695" t="n">
        <v>41.65</v>
      </c>
      <c r="L1695" t="n">
        <v>2</v>
      </c>
      <c r="M1695" t="n">
        <v>197</v>
      </c>
      <c r="N1695" t="n">
        <v>15.03</v>
      </c>
      <c r="O1695" t="n">
        <v>13638.32</v>
      </c>
      <c r="P1695" t="n">
        <v>551.09</v>
      </c>
      <c r="Q1695" t="n">
        <v>1367.83</v>
      </c>
      <c r="R1695" t="n">
        <v>292.77</v>
      </c>
      <c r="S1695" t="n">
        <v>104.26</v>
      </c>
      <c r="T1695" t="n">
        <v>92448.31</v>
      </c>
      <c r="U1695" t="n">
        <v>0.36</v>
      </c>
      <c r="V1695" t="n">
        <v>0.82</v>
      </c>
      <c r="W1695" t="n">
        <v>20.96</v>
      </c>
      <c r="X1695" t="n">
        <v>5.7</v>
      </c>
      <c r="Y1695" t="n">
        <v>1</v>
      </c>
      <c r="Z1695" t="n">
        <v>10</v>
      </c>
    </row>
    <row r="1696">
      <c r="A1696" t="n">
        <v>5</v>
      </c>
      <c r="B1696" t="n">
        <v>50</v>
      </c>
      <c r="C1696" t="inlineStr">
        <is>
          <t xml:space="preserve">CONCLUIDO	</t>
        </is>
      </c>
      <c r="D1696" t="n">
        <v>1.5748</v>
      </c>
      <c r="E1696" t="n">
        <v>63.5</v>
      </c>
      <c r="F1696" t="n">
        <v>57.6</v>
      </c>
      <c r="G1696" t="n">
        <v>19.86</v>
      </c>
      <c r="H1696" t="n">
        <v>0.36</v>
      </c>
      <c r="I1696" t="n">
        <v>174</v>
      </c>
      <c r="J1696" t="n">
        <v>109</v>
      </c>
      <c r="K1696" t="n">
        <v>41.65</v>
      </c>
      <c r="L1696" t="n">
        <v>2.25</v>
      </c>
      <c r="M1696" t="n">
        <v>172</v>
      </c>
      <c r="N1696" t="n">
        <v>15.1</v>
      </c>
      <c r="O1696" t="n">
        <v>13677.51</v>
      </c>
      <c r="P1696" t="n">
        <v>542.49</v>
      </c>
      <c r="Q1696" t="n">
        <v>1368.05</v>
      </c>
      <c r="R1696" t="n">
        <v>269.47</v>
      </c>
      <c r="S1696" t="n">
        <v>104.26</v>
      </c>
      <c r="T1696" t="n">
        <v>80919.14999999999</v>
      </c>
      <c r="U1696" t="n">
        <v>0.39</v>
      </c>
      <c r="V1696" t="n">
        <v>0.83</v>
      </c>
      <c r="W1696" t="n">
        <v>20.93</v>
      </c>
      <c r="X1696" t="n">
        <v>5.01</v>
      </c>
      <c r="Y1696" t="n">
        <v>1</v>
      </c>
      <c r="Z1696" t="n">
        <v>10</v>
      </c>
    </row>
    <row r="1697">
      <c r="A1697" t="n">
        <v>6</v>
      </c>
      <c r="B1697" t="n">
        <v>50</v>
      </c>
      <c r="C1697" t="inlineStr">
        <is>
          <t xml:space="preserve">CONCLUIDO	</t>
        </is>
      </c>
      <c r="D1697" t="n">
        <v>1.6</v>
      </c>
      <c r="E1697" t="n">
        <v>62.5</v>
      </c>
      <c r="F1697" t="n">
        <v>57.02</v>
      </c>
      <c r="G1697" t="n">
        <v>22.07</v>
      </c>
      <c r="H1697" t="n">
        <v>0.4</v>
      </c>
      <c r="I1697" t="n">
        <v>155</v>
      </c>
      <c r="J1697" t="n">
        <v>109.32</v>
      </c>
      <c r="K1697" t="n">
        <v>41.65</v>
      </c>
      <c r="L1697" t="n">
        <v>2.5</v>
      </c>
      <c r="M1697" t="n">
        <v>153</v>
      </c>
      <c r="N1697" t="n">
        <v>15.17</v>
      </c>
      <c r="O1697" t="n">
        <v>13716.72</v>
      </c>
      <c r="P1697" t="n">
        <v>534.66</v>
      </c>
      <c r="Q1697" t="n">
        <v>1367.73</v>
      </c>
      <c r="R1697" t="n">
        <v>250.68</v>
      </c>
      <c r="S1697" t="n">
        <v>104.26</v>
      </c>
      <c r="T1697" t="n">
        <v>71623.34</v>
      </c>
      <c r="U1697" t="n">
        <v>0.42</v>
      </c>
      <c r="V1697" t="n">
        <v>0.84</v>
      </c>
      <c r="W1697" t="n">
        <v>20.9</v>
      </c>
      <c r="X1697" t="n">
        <v>4.43</v>
      </c>
      <c r="Y1697" t="n">
        <v>1</v>
      </c>
      <c r="Z1697" t="n">
        <v>10</v>
      </c>
    </row>
    <row r="1698">
      <c r="A1698" t="n">
        <v>7</v>
      </c>
      <c r="B1698" t="n">
        <v>50</v>
      </c>
      <c r="C1698" t="inlineStr">
        <is>
          <t xml:space="preserve">CONCLUIDO	</t>
        </is>
      </c>
      <c r="D1698" t="n">
        <v>1.621</v>
      </c>
      <c r="E1698" t="n">
        <v>61.69</v>
      </c>
      <c r="F1698" t="n">
        <v>56.56</v>
      </c>
      <c r="G1698" t="n">
        <v>24.42</v>
      </c>
      <c r="H1698" t="n">
        <v>0.44</v>
      </c>
      <c r="I1698" t="n">
        <v>139</v>
      </c>
      <c r="J1698" t="n">
        <v>109.64</v>
      </c>
      <c r="K1698" t="n">
        <v>41.65</v>
      </c>
      <c r="L1698" t="n">
        <v>2.75</v>
      </c>
      <c r="M1698" t="n">
        <v>137</v>
      </c>
      <c r="N1698" t="n">
        <v>15.24</v>
      </c>
      <c r="O1698" t="n">
        <v>13755.95</v>
      </c>
      <c r="P1698" t="n">
        <v>528.6</v>
      </c>
      <c r="Q1698" t="n">
        <v>1367.73</v>
      </c>
      <c r="R1698" t="n">
        <v>235.83</v>
      </c>
      <c r="S1698" t="n">
        <v>104.26</v>
      </c>
      <c r="T1698" t="n">
        <v>64274.44</v>
      </c>
      <c r="U1698" t="n">
        <v>0.44</v>
      </c>
      <c r="V1698" t="n">
        <v>0.85</v>
      </c>
      <c r="W1698" t="n">
        <v>20.87</v>
      </c>
      <c r="X1698" t="n">
        <v>3.98</v>
      </c>
      <c r="Y1698" t="n">
        <v>1</v>
      </c>
      <c r="Z1698" t="n">
        <v>10</v>
      </c>
    </row>
    <row r="1699">
      <c r="A1699" t="n">
        <v>8</v>
      </c>
      <c r="B1699" t="n">
        <v>50</v>
      </c>
      <c r="C1699" t="inlineStr">
        <is>
          <t xml:space="preserve">CONCLUIDO	</t>
        </is>
      </c>
      <c r="D1699" t="n">
        <v>1.6388</v>
      </c>
      <c r="E1699" t="n">
        <v>61.02</v>
      </c>
      <c r="F1699" t="n">
        <v>56.18</v>
      </c>
      <c r="G1699" t="n">
        <v>26.75</v>
      </c>
      <c r="H1699" t="n">
        <v>0.48</v>
      </c>
      <c r="I1699" t="n">
        <v>126</v>
      </c>
      <c r="J1699" t="n">
        <v>109.96</v>
      </c>
      <c r="K1699" t="n">
        <v>41.65</v>
      </c>
      <c r="L1699" t="n">
        <v>3</v>
      </c>
      <c r="M1699" t="n">
        <v>124</v>
      </c>
      <c r="N1699" t="n">
        <v>15.31</v>
      </c>
      <c r="O1699" t="n">
        <v>13795.21</v>
      </c>
      <c r="P1699" t="n">
        <v>522.96</v>
      </c>
      <c r="Q1699" t="n">
        <v>1367.85</v>
      </c>
      <c r="R1699" t="n">
        <v>223.39</v>
      </c>
      <c r="S1699" t="n">
        <v>104.26</v>
      </c>
      <c r="T1699" t="n">
        <v>58120.66</v>
      </c>
      <c r="U1699" t="n">
        <v>0.47</v>
      </c>
      <c r="V1699" t="n">
        <v>0.85</v>
      </c>
      <c r="W1699" t="n">
        <v>20.85</v>
      </c>
      <c r="X1699" t="n">
        <v>3.59</v>
      </c>
      <c r="Y1699" t="n">
        <v>1</v>
      </c>
      <c r="Z1699" t="n">
        <v>10</v>
      </c>
    </row>
    <row r="1700">
      <c r="A1700" t="n">
        <v>9</v>
      </c>
      <c r="B1700" t="n">
        <v>50</v>
      </c>
      <c r="C1700" t="inlineStr">
        <is>
          <t xml:space="preserve">CONCLUIDO	</t>
        </is>
      </c>
      <c r="D1700" t="n">
        <v>1.6524</v>
      </c>
      <c r="E1700" t="n">
        <v>60.52</v>
      </c>
      <c r="F1700" t="n">
        <v>55.9</v>
      </c>
      <c r="G1700" t="n">
        <v>28.92</v>
      </c>
      <c r="H1700" t="n">
        <v>0.52</v>
      </c>
      <c r="I1700" t="n">
        <v>116</v>
      </c>
      <c r="J1700" t="n">
        <v>110.27</v>
      </c>
      <c r="K1700" t="n">
        <v>41.65</v>
      </c>
      <c r="L1700" t="n">
        <v>3.25</v>
      </c>
      <c r="M1700" t="n">
        <v>114</v>
      </c>
      <c r="N1700" t="n">
        <v>15.37</v>
      </c>
      <c r="O1700" t="n">
        <v>13834.5</v>
      </c>
      <c r="P1700" t="n">
        <v>518.16</v>
      </c>
      <c r="Q1700" t="n">
        <v>1367.71</v>
      </c>
      <c r="R1700" t="n">
        <v>214.3</v>
      </c>
      <c r="S1700" t="n">
        <v>104.26</v>
      </c>
      <c r="T1700" t="n">
        <v>53627.25</v>
      </c>
      <c r="U1700" t="n">
        <v>0.49</v>
      </c>
      <c r="V1700" t="n">
        <v>0.86</v>
      </c>
      <c r="W1700" t="n">
        <v>20.84</v>
      </c>
      <c r="X1700" t="n">
        <v>3.32</v>
      </c>
      <c r="Y1700" t="n">
        <v>1</v>
      </c>
      <c r="Z1700" t="n">
        <v>10</v>
      </c>
    </row>
    <row r="1701">
      <c r="A1701" t="n">
        <v>10</v>
      </c>
      <c r="B1701" t="n">
        <v>50</v>
      </c>
      <c r="C1701" t="inlineStr">
        <is>
          <t xml:space="preserve">CONCLUIDO	</t>
        </is>
      </c>
      <c r="D1701" t="n">
        <v>1.6663</v>
      </c>
      <c r="E1701" t="n">
        <v>60.01</v>
      </c>
      <c r="F1701" t="n">
        <v>55.62</v>
      </c>
      <c r="G1701" t="n">
        <v>31.48</v>
      </c>
      <c r="H1701" t="n">
        <v>0.5600000000000001</v>
      </c>
      <c r="I1701" t="n">
        <v>106</v>
      </c>
      <c r="J1701" t="n">
        <v>110.59</v>
      </c>
      <c r="K1701" t="n">
        <v>41.65</v>
      </c>
      <c r="L1701" t="n">
        <v>3.5</v>
      </c>
      <c r="M1701" t="n">
        <v>104</v>
      </c>
      <c r="N1701" t="n">
        <v>15.44</v>
      </c>
      <c r="O1701" t="n">
        <v>13873.81</v>
      </c>
      <c r="P1701" t="n">
        <v>513.29</v>
      </c>
      <c r="Q1701" t="n">
        <v>1367.64</v>
      </c>
      <c r="R1701" t="n">
        <v>204.77</v>
      </c>
      <c r="S1701" t="n">
        <v>104.26</v>
      </c>
      <c r="T1701" t="n">
        <v>48910.99</v>
      </c>
      <c r="U1701" t="n">
        <v>0.51</v>
      </c>
      <c r="V1701" t="n">
        <v>0.86</v>
      </c>
      <c r="W1701" t="n">
        <v>20.83</v>
      </c>
      <c r="X1701" t="n">
        <v>3.04</v>
      </c>
      <c r="Y1701" t="n">
        <v>1</v>
      </c>
      <c r="Z1701" t="n">
        <v>10</v>
      </c>
    </row>
    <row r="1702">
      <c r="A1702" t="n">
        <v>11</v>
      </c>
      <c r="B1702" t="n">
        <v>50</v>
      </c>
      <c r="C1702" t="inlineStr">
        <is>
          <t xml:space="preserve">CONCLUIDO	</t>
        </is>
      </c>
      <c r="D1702" t="n">
        <v>1.6769</v>
      </c>
      <c r="E1702" t="n">
        <v>59.63</v>
      </c>
      <c r="F1702" t="n">
        <v>55.4</v>
      </c>
      <c r="G1702" t="n">
        <v>33.57</v>
      </c>
      <c r="H1702" t="n">
        <v>0.6</v>
      </c>
      <c r="I1702" t="n">
        <v>99</v>
      </c>
      <c r="J1702" t="n">
        <v>110.91</v>
      </c>
      <c r="K1702" t="n">
        <v>41.65</v>
      </c>
      <c r="L1702" t="n">
        <v>3.75</v>
      </c>
      <c r="M1702" t="n">
        <v>97</v>
      </c>
      <c r="N1702" t="n">
        <v>15.51</v>
      </c>
      <c r="O1702" t="n">
        <v>13913.15</v>
      </c>
      <c r="P1702" t="n">
        <v>509.14</v>
      </c>
      <c r="Q1702" t="n">
        <v>1367.63</v>
      </c>
      <c r="R1702" t="n">
        <v>198.34</v>
      </c>
      <c r="S1702" t="n">
        <v>104.26</v>
      </c>
      <c r="T1702" t="n">
        <v>45732.76</v>
      </c>
      <c r="U1702" t="n">
        <v>0.53</v>
      </c>
      <c r="V1702" t="n">
        <v>0.87</v>
      </c>
      <c r="W1702" t="n">
        <v>20.8</v>
      </c>
      <c r="X1702" t="n">
        <v>2.81</v>
      </c>
      <c r="Y1702" t="n">
        <v>1</v>
      </c>
      <c r="Z1702" t="n">
        <v>10</v>
      </c>
    </row>
    <row r="1703">
      <c r="A1703" t="n">
        <v>12</v>
      </c>
      <c r="B1703" t="n">
        <v>50</v>
      </c>
      <c r="C1703" t="inlineStr">
        <is>
          <t xml:space="preserve">CONCLUIDO	</t>
        </is>
      </c>
      <c r="D1703" t="n">
        <v>1.6867</v>
      </c>
      <c r="E1703" t="n">
        <v>59.29</v>
      </c>
      <c r="F1703" t="n">
        <v>55.21</v>
      </c>
      <c r="G1703" t="n">
        <v>36</v>
      </c>
      <c r="H1703" t="n">
        <v>0.63</v>
      </c>
      <c r="I1703" t="n">
        <v>92</v>
      </c>
      <c r="J1703" t="n">
        <v>111.23</v>
      </c>
      <c r="K1703" t="n">
        <v>41.65</v>
      </c>
      <c r="L1703" t="n">
        <v>4</v>
      </c>
      <c r="M1703" t="n">
        <v>90</v>
      </c>
      <c r="N1703" t="n">
        <v>15.58</v>
      </c>
      <c r="O1703" t="n">
        <v>13952.52</v>
      </c>
      <c r="P1703" t="n">
        <v>505.18</v>
      </c>
      <c r="Q1703" t="n">
        <v>1367.53</v>
      </c>
      <c r="R1703" t="n">
        <v>191.93</v>
      </c>
      <c r="S1703" t="n">
        <v>104.26</v>
      </c>
      <c r="T1703" t="n">
        <v>42563.02</v>
      </c>
      <c r="U1703" t="n">
        <v>0.54</v>
      </c>
      <c r="V1703" t="n">
        <v>0.87</v>
      </c>
      <c r="W1703" t="n">
        <v>20.79</v>
      </c>
      <c r="X1703" t="n">
        <v>2.62</v>
      </c>
      <c r="Y1703" t="n">
        <v>1</v>
      </c>
      <c r="Z1703" t="n">
        <v>10</v>
      </c>
    </row>
    <row r="1704">
      <c r="A1704" t="n">
        <v>13</v>
      </c>
      <c r="B1704" t="n">
        <v>50</v>
      </c>
      <c r="C1704" t="inlineStr">
        <is>
          <t xml:space="preserve">CONCLUIDO	</t>
        </is>
      </c>
      <c r="D1704" t="n">
        <v>1.6958</v>
      </c>
      <c r="E1704" t="n">
        <v>58.97</v>
      </c>
      <c r="F1704" t="n">
        <v>55.02</v>
      </c>
      <c r="G1704" t="n">
        <v>38.39</v>
      </c>
      <c r="H1704" t="n">
        <v>0.67</v>
      </c>
      <c r="I1704" t="n">
        <v>86</v>
      </c>
      <c r="J1704" t="n">
        <v>111.55</v>
      </c>
      <c r="K1704" t="n">
        <v>41.65</v>
      </c>
      <c r="L1704" t="n">
        <v>4.25</v>
      </c>
      <c r="M1704" t="n">
        <v>84</v>
      </c>
      <c r="N1704" t="n">
        <v>15.65</v>
      </c>
      <c r="O1704" t="n">
        <v>13991.91</v>
      </c>
      <c r="P1704" t="n">
        <v>501.21</v>
      </c>
      <c r="Q1704" t="n">
        <v>1367.63</v>
      </c>
      <c r="R1704" t="n">
        <v>185.64</v>
      </c>
      <c r="S1704" t="n">
        <v>104.26</v>
      </c>
      <c r="T1704" t="n">
        <v>39444.63</v>
      </c>
      <c r="U1704" t="n">
        <v>0.5600000000000001</v>
      </c>
      <c r="V1704" t="n">
        <v>0.87</v>
      </c>
      <c r="W1704" t="n">
        <v>20.79</v>
      </c>
      <c r="X1704" t="n">
        <v>2.44</v>
      </c>
      <c r="Y1704" t="n">
        <v>1</v>
      </c>
      <c r="Z1704" t="n">
        <v>10</v>
      </c>
    </row>
    <row r="1705">
      <c r="A1705" t="n">
        <v>14</v>
      </c>
      <c r="B1705" t="n">
        <v>50</v>
      </c>
      <c r="C1705" t="inlineStr">
        <is>
          <t xml:space="preserve">CONCLUIDO	</t>
        </is>
      </c>
      <c r="D1705" t="n">
        <v>1.7038</v>
      </c>
      <c r="E1705" t="n">
        <v>58.69</v>
      </c>
      <c r="F1705" t="n">
        <v>54.86</v>
      </c>
      <c r="G1705" t="n">
        <v>40.64</v>
      </c>
      <c r="H1705" t="n">
        <v>0.71</v>
      </c>
      <c r="I1705" t="n">
        <v>81</v>
      </c>
      <c r="J1705" t="n">
        <v>111.87</v>
      </c>
      <c r="K1705" t="n">
        <v>41.65</v>
      </c>
      <c r="L1705" t="n">
        <v>4.5</v>
      </c>
      <c r="M1705" t="n">
        <v>79</v>
      </c>
      <c r="N1705" t="n">
        <v>15.72</v>
      </c>
      <c r="O1705" t="n">
        <v>14031.33</v>
      </c>
      <c r="P1705" t="n">
        <v>497.54</v>
      </c>
      <c r="Q1705" t="n">
        <v>1367.46</v>
      </c>
      <c r="R1705" t="n">
        <v>180.52</v>
      </c>
      <c r="S1705" t="n">
        <v>104.26</v>
      </c>
      <c r="T1705" t="n">
        <v>36911.34</v>
      </c>
      <c r="U1705" t="n">
        <v>0.58</v>
      </c>
      <c r="V1705" t="n">
        <v>0.87</v>
      </c>
      <c r="W1705" t="n">
        <v>20.78</v>
      </c>
      <c r="X1705" t="n">
        <v>2.28</v>
      </c>
      <c r="Y1705" t="n">
        <v>1</v>
      </c>
      <c r="Z1705" t="n">
        <v>10</v>
      </c>
    </row>
    <row r="1706">
      <c r="A1706" t="n">
        <v>15</v>
      </c>
      <c r="B1706" t="n">
        <v>50</v>
      </c>
      <c r="C1706" t="inlineStr">
        <is>
          <t xml:space="preserve">CONCLUIDO	</t>
        </is>
      </c>
      <c r="D1706" t="n">
        <v>1.7112</v>
      </c>
      <c r="E1706" t="n">
        <v>58.44</v>
      </c>
      <c r="F1706" t="n">
        <v>54.71</v>
      </c>
      <c r="G1706" t="n">
        <v>43.2</v>
      </c>
      <c r="H1706" t="n">
        <v>0.75</v>
      </c>
      <c r="I1706" t="n">
        <v>76</v>
      </c>
      <c r="J1706" t="n">
        <v>112.19</v>
      </c>
      <c r="K1706" t="n">
        <v>41.65</v>
      </c>
      <c r="L1706" t="n">
        <v>4.75</v>
      </c>
      <c r="M1706" t="n">
        <v>74</v>
      </c>
      <c r="N1706" t="n">
        <v>15.79</v>
      </c>
      <c r="O1706" t="n">
        <v>14070.77</v>
      </c>
      <c r="P1706" t="n">
        <v>493.95</v>
      </c>
      <c r="Q1706" t="n">
        <v>1367.46</v>
      </c>
      <c r="R1706" t="n">
        <v>175.86</v>
      </c>
      <c r="S1706" t="n">
        <v>104.26</v>
      </c>
      <c r="T1706" t="n">
        <v>34604.91</v>
      </c>
      <c r="U1706" t="n">
        <v>0.59</v>
      </c>
      <c r="V1706" t="n">
        <v>0.88</v>
      </c>
      <c r="W1706" t="n">
        <v>20.77</v>
      </c>
      <c r="X1706" t="n">
        <v>2.13</v>
      </c>
      <c r="Y1706" t="n">
        <v>1</v>
      </c>
      <c r="Z1706" t="n">
        <v>10</v>
      </c>
    </row>
    <row r="1707">
      <c r="A1707" t="n">
        <v>16</v>
      </c>
      <c r="B1707" t="n">
        <v>50</v>
      </c>
      <c r="C1707" t="inlineStr">
        <is>
          <t xml:space="preserve">CONCLUIDO	</t>
        </is>
      </c>
      <c r="D1707" t="n">
        <v>1.7163</v>
      </c>
      <c r="E1707" t="n">
        <v>58.27</v>
      </c>
      <c r="F1707" t="n">
        <v>54.63</v>
      </c>
      <c r="G1707" t="n">
        <v>45.53</v>
      </c>
      <c r="H1707" t="n">
        <v>0.78</v>
      </c>
      <c r="I1707" t="n">
        <v>72</v>
      </c>
      <c r="J1707" t="n">
        <v>112.51</v>
      </c>
      <c r="K1707" t="n">
        <v>41.65</v>
      </c>
      <c r="L1707" t="n">
        <v>5</v>
      </c>
      <c r="M1707" t="n">
        <v>70</v>
      </c>
      <c r="N1707" t="n">
        <v>15.86</v>
      </c>
      <c r="O1707" t="n">
        <v>14110.24</v>
      </c>
      <c r="P1707" t="n">
        <v>491.44</v>
      </c>
      <c r="Q1707" t="n">
        <v>1367.46</v>
      </c>
      <c r="R1707" t="n">
        <v>173.54</v>
      </c>
      <c r="S1707" t="n">
        <v>104.26</v>
      </c>
      <c r="T1707" t="n">
        <v>33467.05</v>
      </c>
      <c r="U1707" t="n">
        <v>0.6</v>
      </c>
      <c r="V1707" t="n">
        <v>0.88</v>
      </c>
      <c r="W1707" t="n">
        <v>20.75</v>
      </c>
      <c r="X1707" t="n">
        <v>2.05</v>
      </c>
      <c r="Y1707" t="n">
        <v>1</v>
      </c>
      <c r="Z1707" t="n">
        <v>10</v>
      </c>
    </row>
    <row r="1708">
      <c r="A1708" t="n">
        <v>17</v>
      </c>
      <c r="B1708" t="n">
        <v>50</v>
      </c>
      <c r="C1708" t="inlineStr">
        <is>
          <t xml:space="preserve">CONCLUIDO	</t>
        </is>
      </c>
      <c r="D1708" t="n">
        <v>1.7228</v>
      </c>
      <c r="E1708" t="n">
        <v>58.05</v>
      </c>
      <c r="F1708" t="n">
        <v>54.5</v>
      </c>
      <c r="G1708" t="n">
        <v>48.09</v>
      </c>
      <c r="H1708" t="n">
        <v>0.82</v>
      </c>
      <c r="I1708" t="n">
        <v>68</v>
      </c>
      <c r="J1708" t="n">
        <v>112.83</v>
      </c>
      <c r="K1708" t="n">
        <v>41.65</v>
      </c>
      <c r="L1708" t="n">
        <v>5.25</v>
      </c>
      <c r="M1708" t="n">
        <v>66</v>
      </c>
      <c r="N1708" t="n">
        <v>15.93</v>
      </c>
      <c r="O1708" t="n">
        <v>14149.74</v>
      </c>
      <c r="P1708" t="n">
        <v>487.5</v>
      </c>
      <c r="Q1708" t="n">
        <v>1367.5</v>
      </c>
      <c r="R1708" t="n">
        <v>168.98</v>
      </c>
      <c r="S1708" t="n">
        <v>104.26</v>
      </c>
      <c r="T1708" t="n">
        <v>31206.95</v>
      </c>
      <c r="U1708" t="n">
        <v>0.62</v>
      </c>
      <c r="V1708" t="n">
        <v>0.88</v>
      </c>
      <c r="W1708" t="n">
        <v>20.75</v>
      </c>
      <c r="X1708" t="n">
        <v>1.92</v>
      </c>
      <c r="Y1708" t="n">
        <v>1</v>
      </c>
      <c r="Z1708" t="n">
        <v>10</v>
      </c>
    </row>
    <row r="1709">
      <c r="A1709" t="n">
        <v>18</v>
      </c>
      <c r="B1709" t="n">
        <v>50</v>
      </c>
      <c r="C1709" t="inlineStr">
        <is>
          <t xml:space="preserve">CONCLUIDO	</t>
        </is>
      </c>
      <c r="D1709" t="n">
        <v>1.7279</v>
      </c>
      <c r="E1709" t="n">
        <v>57.87</v>
      </c>
      <c r="F1709" t="n">
        <v>54.39</v>
      </c>
      <c r="G1709" t="n">
        <v>50.21</v>
      </c>
      <c r="H1709" t="n">
        <v>0.86</v>
      </c>
      <c r="I1709" t="n">
        <v>65</v>
      </c>
      <c r="J1709" t="n">
        <v>113.15</v>
      </c>
      <c r="K1709" t="n">
        <v>41.65</v>
      </c>
      <c r="L1709" t="n">
        <v>5.5</v>
      </c>
      <c r="M1709" t="n">
        <v>63</v>
      </c>
      <c r="N1709" t="n">
        <v>16</v>
      </c>
      <c r="O1709" t="n">
        <v>14189.26</v>
      </c>
      <c r="P1709" t="n">
        <v>484.74</v>
      </c>
      <c r="Q1709" t="n">
        <v>1367.3</v>
      </c>
      <c r="R1709" t="n">
        <v>165.48</v>
      </c>
      <c r="S1709" t="n">
        <v>104.26</v>
      </c>
      <c r="T1709" t="n">
        <v>29469.94</v>
      </c>
      <c r="U1709" t="n">
        <v>0.63</v>
      </c>
      <c r="V1709" t="n">
        <v>0.88</v>
      </c>
      <c r="W1709" t="n">
        <v>20.75</v>
      </c>
      <c r="X1709" t="n">
        <v>1.81</v>
      </c>
      <c r="Y1709" t="n">
        <v>1</v>
      </c>
      <c r="Z1709" t="n">
        <v>10</v>
      </c>
    </row>
    <row r="1710">
      <c r="A1710" t="n">
        <v>19</v>
      </c>
      <c r="B1710" t="n">
        <v>50</v>
      </c>
      <c r="C1710" t="inlineStr">
        <is>
          <t xml:space="preserve">CONCLUIDO	</t>
        </is>
      </c>
      <c r="D1710" t="n">
        <v>1.7335</v>
      </c>
      <c r="E1710" t="n">
        <v>57.69</v>
      </c>
      <c r="F1710" t="n">
        <v>54.29</v>
      </c>
      <c r="G1710" t="n">
        <v>53.4</v>
      </c>
      <c r="H1710" t="n">
        <v>0.89</v>
      </c>
      <c r="I1710" t="n">
        <v>61</v>
      </c>
      <c r="J1710" t="n">
        <v>113.47</v>
      </c>
      <c r="K1710" t="n">
        <v>41.65</v>
      </c>
      <c r="L1710" t="n">
        <v>5.75</v>
      </c>
      <c r="M1710" t="n">
        <v>59</v>
      </c>
      <c r="N1710" t="n">
        <v>16.07</v>
      </c>
      <c r="O1710" t="n">
        <v>14228.81</v>
      </c>
      <c r="P1710" t="n">
        <v>481.57</v>
      </c>
      <c r="Q1710" t="n">
        <v>1367.32</v>
      </c>
      <c r="R1710" t="n">
        <v>162.28</v>
      </c>
      <c r="S1710" t="n">
        <v>104.26</v>
      </c>
      <c r="T1710" t="n">
        <v>27891.79</v>
      </c>
      <c r="U1710" t="n">
        <v>0.64</v>
      </c>
      <c r="V1710" t="n">
        <v>0.88</v>
      </c>
      <c r="W1710" t="n">
        <v>20.74</v>
      </c>
      <c r="X1710" t="n">
        <v>1.72</v>
      </c>
      <c r="Y1710" t="n">
        <v>1</v>
      </c>
      <c r="Z1710" t="n">
        <v>10</v>
      </c>
    </row>
    <row r="1711">
      <c r="A1711" t="n">
        <v>20</v>
      </c>
      <c r="B1711" t="n">
        <v>50</v>
      </c>
      <c r="C1711" t="inlineStr">
        <is>
          <t xml:space="preserve">CONCLUIDO	</t>
        </is>
      </c>
      <c r="D1711" t="n">
        <v>1.7365</v>
      </c>
      <c r="E1711" t="n">
        <v>57.59</v>
      </c>
      <c r="F1711" t="n">
        <v>54.24</v>
      </c>
      <c r="G1711" t="n">
        <v>55.16</v>
      </c>
      <c r="H1711" t="n">
        <v>0.93</v>
      </c>
      <c r="I1711" t="n">
        <v>59</v>
      </c>
      <c r="J1711" t="n">
        <v>113.79</v>
      </c>
      <c r="K1711" t="n">
        <v>41.65</v>
      </c>
      <c r="L1711" t="n">
        <v>6</v>
      </c>
      <c r="M1711" t="n">
        <v>57</v>
      </c>
      <c r="N1711" t="n">
        <v>16.14</v>
      </c>
      <c r="O1711" t="n">
        <v>14268.39</v>
      </c>
      <c r="P1711" t="n">
        <v>478.77</v>
      </c>
      <c r="Q1711" t="n">
        <v>1367.52</v>
      </c>
      <c r="R1711" t="n">
        <v>160.17</v>
      </c>
      <c r="S1711" t="n">
        <v>104.26</v>
      </c>
      <c r="T1711" t="n">
        <v>26848.68</v>
      </c>
      <c r="U1711" t="n">
        <v>0.65</v>
      </c>
      <c r="V1711" t="n">
        <v>0.88</v>
      </c>
      <c r="W1711" t="n">
        <v>20.75</v>
      </c>
      <c r="X1711" t="n">
        <v>1.66</v>
      </c>
      <c r="Y1711" t="n">
        <v>1</v>
      </c>
      <c r="Z1711" t="n">
        <v>10</v>
      </c>
    </row>
    <row r="1712">
      <c r="A1712" t="n">
        <v>21</v>
      </c>
      <c r="B1712" t="n">
        <v>50</v>
      </c>
      <c r="C1712" t="inlineStr">
        <is>
          <t xml:space="preserve">CONCLUIDO	</t>
        </is>
      </c>
      <c r="D1712" t="n">
        <v>1.7408</v>
      </c>
      <c r="E1712" t="n">
        <v>57.44</v>
      </c>
      <c r="F1712" t="n">
        <v>54.16</v>
      </c>
      <c r="G1712" t="n">
        <v>58.03</v>
      </c>
      <c r="H1712" t="n">
        <v>0.97</v>
      </c>
      <c r="I1712" t="n">
        <v>56</v>
      </c>
      <c r="J1712" t="n">
        <v>114.11</v>
      </c>
      <c r="K1712" t="n">
        <v>41.65</v>
      </c>
      <c r="L1712" t="n">
        <v>6.25</v>
      </c>
      <c r="M1712" t="n">
        <v>54</v>
      </c>
      <c r="N1712" t="n">
        <v>16.21</v>
      </c>
      <c r="O1712" t="n">
        <v>14307.99</v>
      </c>
      <c r="P1712" t="n">
        <v>475.66</v>
      </c>
      <c r="Q1712" t="n">
        <v>1367.34</v>
      </c>
      <c r="R1712" t="n">
        <v>158.03</v>
      </c>
      <c r="S1712" t="n">
        <v>104.26</v>
      </c>
      <c r="T1712" t="n">
        <v>25789.39</v>
      </c>
      <c r="U1712" t="n">
        <v>0.66</v>
      </c>
      <c r="V1712" t="n">
        <v>0.88</v>
      </c>
      <c r="W1712" t="n">
        <v>20.74</v>
      </c>
      <c r="X1712" t="n">
        <v>1.58</v>
      </c>
      <c r="Y1712" t="n">
        <v>1</v>
      </c>
      <c r="Z1712" t="n">
        <v>10</v>
      </c>
    </row>
    <row r="1713">
      <c r="A1713" t="n">
        <v>22</v>
      </c>
      <c r="B1713" t="n">
        <v>50</v>
      </c>
      <c r="C1713" t="inlineStr">
        <is>
          <t xml:space="preserve">CONCLUIDO	</t>
        </is>
      </c>
      <c r="D1713" t="n">
        <v>1.7461</v>
      </c>
      <c r="E1713" t="n">
        <v>57.27</v>
      </c>
      <c r="F1713" t="n">
        <v>54.06</v>
      </c>
      <c r="G1713" t="n">
        <v>61.2</v>
      </c>
      <c r="H1713" t="n">
        <v>1</v>
      </c>
      <c r="I1713" t="n">
        <v>53</v>
      </c>
      <c r="J1713" t="n">
        <v>114.44</v>
      </c>
      <c r="K1713" t="n">
        <v>41.65</v>
      </c>
      <c r="L1713" t="n">
        <v>6.5</v>
      </c>
      <c r="M1713" t="n">
        <v>51</v>
      </c>
      <c r="N1713" t="n">
        <v>16.29</v>
      </c>
      <c r="O1713" t="n">
        <v>14347.62</v>
      </c>
      <c r="P1713" t="n">
        <v>471.96</v>
      </c>
      <c r="Q1713" t="n">
        <v>1367.44</v>
      </c>
      <c r="R1713" t="n">
        <v>154.79</v>
      </c>
      <c r="S1713" t="n">
        <v>104.26</v>
      </c>
      <c r="T1713" t="n">
        <v>24186.37</v>
      </c>
      <c r="U1713" t="n">
        <v>0.67</v>
      </c>
      <c r="V1713" t="n">
        <v>0.89</v>
      </c>
      <c r="W1713" t="n">
        <v>20.72</v>
      </c>
      <c r="X1713" t="n">
        <v>1.47</v>
      </c>
      <c r="Y1713" t="n">
        <v>1</v>
      </c>
      <c r="Z1713" t="n">
        <v>10</v>
      </c>
    </row>
    <row r="1714">
      <c r="A1714" t="n">
        <v>23</v>
      </c>
      <c r="B1714" t="n">
        <v>50</v>
      </c>
      <c r="C1714" t="inlineStr">
        <is>
          <t xml:space="preserve">CONCLUIDO	</t>
        </is>
      </c>
      <c r="D1714" t="n">
        <v>1.7485</v>
      </c>
      <c r="E1714" t="n">
        <v>57.19</v>
      </c>
      <c r="F1714" t="n">
        <v>54.02</v>
      </c>
      <c r="G1714" t="n">
        <v>63.55</v>
      </c>
      <c r="H1714" t="n">
        <v>1.04</v>
      </c>
      <c r="I1714" t="n">
        <v>51</v>
      </c>
      <c r="J1714" t="n">
        <v>114.76</v>
      </c>
      <c r="K1714" t="n">
        <v>41.65</v>
      </c>
      <c r="L1714" t="n">
        <v>6.75</v>
      </c>
      <c r="M1714" t="n">
        <v>49</v>
      </c>
      <c r="N1714" t="n">
        <v>16.36</v>
      </c>
      <c r="O1714" t="n">
        <v>14387.27</v>
      </c>
      <c r="P1714" t="n">
        <v>469.32</v>
      </c>
      <c r="Q1714" t="n">
        <v>1367.35</v>
      </c>
      <c r="R1714" t="n">
        <v>153.4</v>
      </c>
      <c r="S1714" t="n">
        <v>104.26</v>
      </c>
      <c r="T1714" t="n">
        <v>23502.78</v>
      </c>
      <c r="U1714" t="n">
        <v>0.68</v>
      </c>
      <c r="V1714" t="n">
        <v>0.89</v>
      </c>
      <c r="W1714" t="n">
        <v>20.73</v>
      </c>
      <c r="X1714" t="n">
        <v>1.44</v>
      </c>
      <c r="Y1714" t="n">
        <v>1</v>
      </c>
      <c r="Z1714" t="n">
        <v>10</v>
      </c>
    </row>
    <row r="1715">
      <c r="A1715" t="n">
        <v>24</v>
      </c>
      <c r="B1715" t="n">
        <v>50</v>
      </c>
      <c r="C1715" t="inlineStr">
        <is>
          <t xml:space="preserve">CONCLUIDO	</t>
        </is>
      </c>
      <c r="D1715" t="n">
        <v>1.7522</v>
      </c>
      <c r="E1715" t="n">
        <v>57.07</v>
      </c>
      <c r="F1715" t="n">
        <v>53.95</v>
      </c>
      <c r="G1715" t="n">
        <v>66.06</v>
      </c>
      <c r="H1715" t="n">
        <v>1.07</v>
      </c>
      <c r="I1715" t="n">
        <v>49</v>
      </c>
      <c r="J1715" t="n">
        <v>115.08</v>
      </c>
      <c r="K1715" t="n">
        <v>41.65</v>
      </c>
      <c r="L1715" t="n">
        <v>7</v>
      </c>
      <c r="M1715" t="n">
        <v>47</v>
      </c>
      <c r="N1715" t="n">
        <v>16.43</v>
      </c>
      <c r="O1715" t="n">
        <v>14426.96</v>
      </c>
      <c r="P1715" t="n">
        <v>466.4</v>
      </c>
      <c r="Q1715" t="n">
        <v>1367.36</v>
      </c>
      <c r="R1715" t="n">
        <v>151.2</v>
      </c>
      <c r="S1715" t="n">
        <v>104.26</v>
      </c>
      <c r="T1715" t="n">
        <v>22410.48</v>
      </c>
      <c r="U1715" t="n">
        <v>0.6899999999999999</v>
      </c>
      <c r="V1715" t="n">
        <v>0.89</v>
      </c>
      <c r="W1715" t="n">
        <v>20.72</v>
      </c>
      <c r="X1715" t="n">
        <v>1.37</v>
      </c>
      <c r="Y1715" t="n">
        <v>1</v>
      </c>
      <c r="Z1715" t="n">
        <v>10</v>
      </c>
    </row>
    <row r="1716">
      <c r="A1716" t="n">
        <v>25</v>
      </c>
      <c r="B1716" t="n">
        <v>50</v>
      </c>
      <c r="C1716" t="inlineStr">
        <is>
          <t xml:space="preserve">CONCLUIDO	</t>
        </is>
      </c>
      <c r="D1716" t="n">
        <v>1.7546</v>
      </c>
      <c r="E1716" t="n">
        <v>56.99</v>
      </c>
      <c r="F1716" t="n">
        <v>53.91</v>
      </c>
      <c r="G1716" t="n">
        <v>68.81999999999999</v>
      </c>
      <c r="H1716" t="n">
        <v>1.11</v>
      </c>
      <c r="I1716" t="n">
        <v>47</v>
      </c>
      <c r="J1716" t="n">
        <v>115.4</v>
      </c>
      <c r="K1716" t="n">
        <v>41.65</v>
      </c>
      <c r="L1716" t="n">
        <v>7.25</v>
      </c>
      <c r="M1716" t="n">
        <v>45</v>
      </c>
      <c r="N1716" t="n">
        <v>16.5</v>
      </c>
      <c r="O1716" t="n">
        <v>14466.67</v>
      </c>
      <c r="P1716" t="n">
        <v>463.88</v>
      </c>
      <c r="Q1716" t="n">
        <v>1367.39</v>
      </c>
      <c r="R1716" t="n">
        <v>149.8</v>
      </c>
      <c r="S1716" t="n">
        <v>104.26</v>
      </c>
      <c r="T1716" t="n">
        <v>21723.49</v>
      </c>
      <c r="U1716" t="n">
        <v>0.7</v>
      </c>
      <c r="V1716" t="n">
        <v>0.89</v>
      </c>
      <c r="W1716" t="n">
        <v>20.72</v>
      </c>
      <c r="X1716" t="n">
        <v>1.33</v>
      </c>
      <c r="Y1716" t="n">
        <v>1</v>
      </c>
      <c r="Z1716" t="n">
        <v>10</v>
      </c>
    </row>
    <row r="1717">
      <c r="A1717" t="n">
        <v>26</v>
      </c>
      <c r="B1717" t="n">
        <v>50</v>
      </c>
      <c r="C1717" t="inlineStr">
        <is>
          <t xml:space="preserve">CONCLUIDO	</t>
        </is>
      </c>
      <c r="D1717" t="n">
        <v>1.7582</v>
      </c>
      <c r="E1717" t="n">
        <v>56.88</v>
      </c>
      <c r="F1717" t="n">
        <v>53.84</v>
      </c>
      <c r="G1717" t="n">
        <v>71.79000000000001</v>
      </c>
      <c r="H1717" t="n">
        <v>1.14</v>
      </c>
      <c r="I1717" t="n">
        <v>45</v>
      </c>
      <c r="J1717" t="n">
        <v>115.72</v>
      </c>
      <c r="K1717" t="n">
        <v>41.65</v>
      </c>
      <c r="L1717" t="n">
        <v>7.5</v>
      </c>
      <c r="M1717" t="n">
        <v>43</v>
      </c>
      <c r="N1717" t="n">
        <v>16.57</v>
      </c>
      <c r="O1717" t="n">
        <v>14506.4</v>
      </c>
      <c r="P1717" t="n">
        <v>460.65</v>
      </c>
      <c r="Q1717" t="n">
        <v>1367.26</v>
      </c>
      <c r="R1717" t="n">
        <v>147.15</v>
      </c>
      <c r="S1717" t="n">
        <v>104.26</v>
      </c>
      <c r="T1717" t="n">
        <v>20407.96</v>
      </c>
      <c r="U1717" t="n">
        <v>0.71</v>
      </c>
      <c r="V1717" t="n">
        <v>0.89</v>
      </c>
      <c r="W1717" t="n">
        <v>20.73</v>
      </c>
      <c r="X1717" t="n">
        <v>1.26</v>
      </c>
      <c r="Y1717" t="n">
        <v>1</v>
      </c>
      <c r="Z1717" t="n">
        <v>10</v>
      </c>
    </row>
    <row r="1718">
      <c r="A1718" t="n">
        <v>27</v>
      </c>
      <c r="B1718" t="n">
        <v>50</v>
      </c>
      <c r="C1718" t="inlineStr">
        <is>
          <t xml:space="preserve">CONCLUIDO	</t>
        </is>
      </c>
      <c r="D1718" t="n">
        <v>1.7589</v>
      </c>
      <c r="E1718" t="n">
        <v>56.85</v>
      </c>
      <c r="F1718" t="n">
        <v>53.84</v>
      </c>
      <c r="G1718" t="n">
        <v>73.42</v>
      </c>
      <c r="H1718" t="n">
        <v>1.18</v>
      </c>
      <c r="I1718" t="n">
        <v>44</v>
      </c>
      <c r="J1718" t="n">
        <v>116.05</v>
      </c>
      <c r="K1718" t="n">
        <v>41.65</v>
      </c>
      <c r="L1718" t="n">
        <v>7.75</v>
      </c>
      <c r="M1718" t="n">
        <v>42</v>
      </c>
      <c r="N1718" t="n">
        <v>16.65</v>
      </c>
      <c r="O1718" t="n">
        <v>14546.17</v>
      </c>
      <c r="P1718" t="n">
        <v>458.36</v>
      </c>
      <c r="Q1718" t="n">
        <v>1367.26</v>
      </c>
      <c r="R1718" t="n">
        <v>147.42</v>
      </c>
      <c r="S1718" t="n">
        <v>104.26</v>
      </c>
      <c r="T1718" t="n">
        <v>20548.62</v>
      </c>
      <c r="U1718" t="n">
        <v>0.71</v>
      </c>
      <c r="V1718" t="n">
        <v>0.89</v>
      </c>
      <c r="W1718" t="n">
        <v>20.72</v>
      </c>
      <c r="X1718" t="n">
        <v>1.26</v>
      </c>
      <c r="Y1718" t="n">
        <v>1</v>
      </c>
      <c r="Z1718" t="n">
        <v>10</v>
      </c>
    </row>
    <row r="1719">
      <c r="A1719" t="n">
        <v>28</v>
      </c>
      <c r="B1719" t="n">
        <v>50</v>
      </c>
      <c r="C1719" t="inlineStr">
        <is>
          <t xml:space="preserve">CONCLUIDO	</t>
        </is>
      </c>
      <c r="D1719" t="n">
        <v>1.7634</v>
      </c>
      <c r="E1719" t="n">
        <v>56.71</v>
      </c>
      <c r="F1719" t="n">
        <v>53.74</v>
      </c>
      <c r="G1719" t="n">
        <v>76.77</v>
      </c>
      <c r="H1719" t="n">
        <v>1.21</v>
      </c>
      <c r="I1719" t="n">
        <v>42</v>
      </c>
      <c r="J1719" t="n">
        <v>116.37</v>
      </c>
      <c r="K1719" t="n">
        <v>41.65</v>
      </c>
      <c r="L1719" t="n">
        <v>8</v>
      </c>
      <c r="M1719" t="n">
        <v>40</v>
      </c>
      <c r="N1719" t="n">
        <v>16.72</v>
      </c>
      <c r="O1719" t="n">
        <v>14585.96</v>
      </c>
      <c r="P1719" t="n">
        <v>455.12</v>
      </c>
      <c r="Q1719" t="n">
        <v>1367.33</v>
      </c>
      <c r="R1719" t="n">
        <v>144.24</v>
      </c>
      <c r="S1719" t="n">
        <v>104.26</v>
      </c>
      <c r="T1719" t="n">
        <v>18965.03</v>
      </c>
      <c r="U1719" t="n">
        <v>0.72</v>
      </c>
      <c r="V1719" t="n">
        <v>0.89</v>
      </c>
      <c r="W1719" t="n">
        <v>20.71</v>
      </c>
      <c r="X1719" t="n">
        <v>1.16</v>
      </c>
      <c r="Y1719" t="n">
        <v>1</v>
      </c>
      <c r="Z1719" t="n">
        <v>10</v>
      </c>
    </row>
    <row r="1720">
      <c r="A1720" t="n">
        <v>29</v>
      </c>
      <c r="B1720" t="n">
        <v>50</v>
      </c>
      <c r="C1720" t="inlineStr">
        <is>
          <t xml:space="preserve">CONCLUIDO	</t>
        </is>
      </c>
      <c r="D1720" t="n">
        <v>1.7648</v>
      </c>
      <c r="E1720" t="n">
        <v>56.66</v>
      </c>
      <c r="F1720" t="n">
        <v>53.72</v>
      </c>
      <c r="G1720" t="n">
        <v>78.61</v>
      </c>
      <c r="H1720" t="n">
        <v>1.25</v>
      </c>
      <c r="I1720" t="n">
        <v>41</v>
      </c>
      <c r="J1720" t="n">
        <v>116.69</v>
      </c>
      <c r="K1720" t="n">
        <v>41.65</v>
      </c>
      <c r="L1720" t="n">
        <v>8.25</v>
      </c>
      <c r="M1720" t="n">
        <v>39</v>
      </c>
      <c r="N1720" t="n">
        <v>16.79</v>
      </c>
      <c r="O1720" t="n">
        <v>14625.77</v>
      </c>
      <c r="P1720" t="n">
        <v>452.4</v>
      </c>
      <c r="Q1720" t="n">
        <v>1367.25</v>
      </c>
      <c r="R1720" t="n">
        <v>143.54</v>
      </c>
      <c r="S1720" t="n">
        <v>104.26</v>
      </c>
      <c r="T1720" t="n">
        <v>18619.4</v>
      </c>
      <c r="U1720" t="n">
        <v>0.73</v>
      </c>
      <c r="V1720" t="n">
        <v>0.89</v>
      </c>
      <c r="W1720" t="n">
        <v>20.71</v>
      </c>
      <c r="X1720" t="n">
        <v>1.14</v>
      </c>
      <c r="Y1720" t="n">
        <v>1</v>
      </c>
      <c r="Z1720" t="n">
        <v>10</v>
      </c>
    </row>
    <row r="1721">
      <c r="A1721" t="n">
        <v>30</v>
      </c>
      <c r="B1721" t="n">
        <v>50</v>
      </c>
      <c r="C1721" t="inlineStr">
        <is>
          <t xml:space="preserve">CONCLUIDO	</t>
        </is>
      </c>
      <c r="D1721" t="n">
        <v>1.7684</v>
      </c>
      <c r="E1721" t="n">
        <v>56.55</v>
      </c>
      <c r="F1721" t="n">
        <v>53.65</v>
      </c>
      <c r="G1721" t="n">
        <v>82.53</v>
      </c>
      <c r="H1721" t="n">
        <v>1.28</v>
      </c>
      <c r="I1721" t="n">
        <v>39</v>
      </c>
      <c r="J1721" t="n">
        <v>117.01</v>
      </c>
      <c r="K1721" t="n">
        <v>41.65</v>
      </c>
      <c r="L1721" t="n">
        <v>8.5</v>
      </c>
      <c r="M1721" t="n">
        <v>37</v>
      </c>
      <c r="N1721" t="n">
        <v>16.86</v>
      </c>
      <c r="O1721" t="n">
        <v>14665.62</v>
      </c>
      <c r="P1721" t="n">
        <v>449.56</v>
      </c>
      <c r="Q1721" t="n">
        <v>1367.38</v>
      </c>
      <c r="R1721" t="n">
        <v>141.21</v>
      </c>
      <c r="S1721" t="n">
        <v>104.26</v>
      </c>
      <c r="T1721" t="n">
        <v>17467.4</v>
      </c>
      <c r="U1721" t="n">
        <v>0.74</v>
      </c>
      <c r="V1721" t="n">
        <v>0.89</v>
      </c>
      <c r="W1721" t="n">
        <v>20.71</v>
      </c>
      <c r="X1721" t="n">
        <v>1.07</v>
      </c>
      <c r="Y1721" t="n">
        <v>1</v>
      </c>
      <c r="Z1721" t="n">
        <v>10</v>
      </c>
    </row>
    <row r="1722">
      <c r="A1722" t="n">
        <v>31</v>
      </c>
      <c r="B1722" t="n">
        <v>50</v>
      </c>
      <c r="C1722" t="inlineStr">
        <is>
          <t xml:space="preserve">CONCLUIDO	</t>
        </is>
      </c>
      <c r="D1722" t="n">
        <v>1.7702</v>
      </c>
      <c r="E1722" t="n">
        <v>56.49</v>
      </c>
      <c r="F1722" t="n">
        <v>53.61</v>
      </c>
      <c r="G1722" t="n">
        <v>84.65000000000001</v>
      </c>
      <c r="H1722" t="n">
        <v>1.32</v>
      </c>
      <c r="I1722" t="n">
        <v>38</v>
      </c>
      <c r="J1722" t="n">
        <v>117.34</v>
      </c>
      <c r="K1722" t="n">
        <v>41.65</v>
      </c>
      <c r="L1722" t="n">
        <v>8.75</v>
      </c>
      <c r="M1722" t="n">
        <v>36</v>
      </c>
      <c r="N1722" t="n">
        <v>16.94</v>
      </c>
      <c r="O1722" t="n">
        <v>14705.49</v>
      </c>
      <c r="P1722" t="n">
        <v>446.43</v>
      </c>
      <c r="Q1722" t="n">
        <v>1367.24</v>
      </c>
      <c r="R1722" t="n">
        <v>140.33</v>
      </c>
      <c r="S1722" t="n">
        <v>104.26</v>
      </c>
      <c r="T1722" t="n">
        <v>17029.73</v>
      </c>
      <c r="U1722" t="n">
        <v>0.74</v>
      </c>
      <c r="V1722" t="n">
        <v>0.89</v>
      </c>
      <c r="W1722" t="n">
        <v>20.7</v>
      </c>
      <c r="X1722" t="n">
        <v>1.03</v>
      </c>
      <c r="Y1722" t="n">
        <v>1</v>
      </c>
      <c r="Z1722" t="n">
        <v>10</v>
      </c>
    </row>
    <row r="1723">
      <c r="A1723" t="n">
        <v>32</v>
      </c>
      <c r="B1723" t="n">
        <v>50</v>
      </c>
      <c r="C1723" t="inlineStr">
        <is>
          <t xml:space="preserve">CONCLUIDO	</t>
        </is>
      </c>
      <c r="D1723" t="n">
        <v>1.7709</v>
      </c>
      <c r="E1723" t="n">
        <v>56.47</v>
      </c>
      <c r="F1723" t="n">
        <v>53.61</v>
      </c>
      <c r="G1723" t="n">
        <v>86.94</v>
      </c>
      <c r="H1723" t="n">
        <v>1.35</v>
      </c>
      <c r="I1723" t="n">
        <v>37</v>
      </c>
      <c r="J1723" t="n">
        <v>117.66</v>
      </c>
      <c r="K1723" t="n">
        <v>41.65</v>
      </c>
      <c r="L1723" t="n">
        <v>9</v>
      </c>
      <c r="M1723" t="n">
        <v>35</v>
      </c>
      <c r="N1723" t="n">
        <v>17.01</v>
      </c>
      <c r="O1723" t="n">
        <v>14745.39</v>
      </c>
      <c r="P1723" t="n">
        <v>444.33</v>
      </c>
      <c r="Q1723" t="n">
        <v>1367.26</v>
      </c>
      <c r="R1723" t="n">
        <v>140.36</v>
      </c>
      <c r="S1723" t="n">
        <v>104.26</v>
      </c>
      <c r="T1723" t="n">
        <v>17048.91</v>
      </c>
      <c r="U1723" t="n">
        <v>0.74</v>
      </c>
      <c r="V1723" t="n">
        <v>0.89</v>
      </c>
      <c r="W1723" t="n">
        <v>20.7</v>
      </c>
      <c r="X1723" t="n">
        <v>1.03</v>
      </c>
      <c r="Y1723" t="n">
        <v>1</v>
      </c>
      <c r="Z1723" t="n">
        <v>10</v>
      </c>
    </row>
    <row r="1724">
      <c r="A1724" t="n">
        <v>33</v>
      </c>
      <c r="B1724" t="n">
        <v>50</v>
      </c>
      <c r="C1724" t="inlineStr">
        <is>
          <t xml:space="preserve">CONCLUIDO	</t>
        </is>
      </c>
      <c r="D1724" t="n">
        <v>1.7723</v>
      </c>
      <c r="E1724" t="n">
        <v>56.42</v>
      </c>
      <c r="F1724" t="n">
        <v>53.59</v>
      </c>
      <c r="G1724" t="n">
        <v>89.31</v>
      </c>
      <c r="H1724" t="n">
        <v>1.38</v>
      </c>
      <c r="I1724" t="n">
        <v>36</v>
      </c>
      <c r="J1724" t="n">
        <v>117.98</v>
      </c>
      <c r="K1724" t="n">
        <v>41.65</v>
      </c>
      <c r="L1724" t="n">
        <v>9.25</v>
      </c>
      <c r="M1724" t="n">
        <v>34</v>
      </c>
      <c r="N1724" t="n">
        <v>17.08</v>
      </c>
      <c r="O1724" t="n">
        <v>14785.31</v>
      </c>
      <c r="P1724" t="n">
        <v>440.92</v>
      </c>
      <c r="Q1724" t="n">
        <v>1367.25</v>
      </c>
      <c r="R1724" t="n">
        <v>139.5</v>
      </c>
      <c r="S1724" t="n">
        <v>104.26</v>
      </c>
      <c r="T1724" t="n">
        <v>16627.47</v>
      </c>
      <c r="U1724" t="n">
        <v>0.75</v>
      </c>
      <c r="V1724" t="n">
        <v>0.89</v>
      </c>
      <c r="W1724" t="n">
        <v>20.7</v>
      </c>
      <c r="X1724" t="n">
        <v>1.01</v>
      </c>
      <c r="Y1724" t="n">
        <v>1</v>
      </c>
      <c r="Z1724" t="n">
        <v>10</v>
      </c>
    </row>
    <row r="1725">
      <c r="A1725" t="n">
        <v>34</v>
      </c>
      <c r="B1725" t="n">
        <v>50</v>
      </c>
      <c r="C1725" t="inlineStr">
        <is>
          <t xml:space="preserve">CONCLUIDO	</t>
        </is>
      </c>
      <c r="D1725" t="n">
        <v>1.776</v>
      </c>
      <c r="E1725" t="n">
        <v>56.31</v>
      </c>
      <c r="F1725" t="n">
        <v>53.51</v>
      </c>
      <c r="G1725" t="n">
        <v>94.44</v>
      </c>
      <c r="H1725" t="n">
        <v>1.42</v>
      </c>
      <c r="I1725" t="n">
        <v>34</v>
      </c>
      <c r="J1725" t="n">
        <v>118.31</v>
      </c>
      <c r="K1725" t="n">
        <v>41.65</v>
      </c>
      <c r="L1725" t="n">
        <v>9.5</v>
      </c>
      <c r="M1725" t="n">
        <v>32</v>
      </c>
      <c r="N1725" t="n">
        <v>17.16</v>
      </c>
      <c r="O1725" t="n">
        <v>14825.26</v>
      </c>
      <c r="P1725" t="n">
        <v>436.99</v>
      </c>
      <c r="Q1725" t="n">
        <v>1367.31</v>
      </c>
      <c r="R1725" t="n">
        <v>136.96</v>
      </c>
      <c r="S1725" t="n">
        <v>104.26</v>
      </c>
      <c r="T1725" t="n">
        <v>15367.98</v>
      </c>
      <c r="U1725" t="n">
        <v>0.76</v>
      </c>
      <c r="V1725" t="n">
        <v>0.9</v>
      </c>
      <c r="W1725" t="n">
        <v>20.7</v>
      </c>
      <c r="X1725" t="n">
        <v>0.9399999999999999</v>
      </c>
      <c r="Y1725" t="n">
        <v>1</v>
      </c>
      <c r="Z1725" t="n">
        <v>10</v>
      </c>
    </row>
    <row r="1726">
      <c r="A1726" t="n">
        <v>35</v>
      </c>
      <c r="B1726" t="n">
        <v>50</v>
      </c>
      <c r="C1726" t="inlineStr">
        <is>
          <t xml:space="preserve">CONCLUIDO	</t>
        </is>
      </c>
      <c r="D1726" t="n">
        <v>1.7769</v>
      </c>
      <c r="E1726" t="n">
        <v>56.28</v>
      </c>
      <c r="F1726" t="n">
        <v>53.51</v>
      </c>
      <c r="G1726" t="n">
        <v>97.29000000000001</v>
      </c>
      <c r="H1726" t="n">
        <v>1.45</v>
      </c>
      <c r="I1726" t="n">
        <v>33</v>
      </c>
      <c r="J1726" t="n">
        <v>118.63</v>
      </c>
      <c r="K1726" t="n">
        <v>41.65</v>
      </c>
      <c r="L1726" t="n">
        <v>9.75</v>
      </c>
      <c r="M1726" t="n">
        <v>31</v>
      </c>
      <c r="N1726" t="n">
        <v>17.23</v>
      </c>
      <c r="O1726" t="n">
        <v>14865.24</v>
      </c>
      <c r="P1726" t="n">
        <v>435.46</v>
      </c>
      <c r="Q1726" t="n">
        <v>1367.22</v>
      </c>
      <c r="R1726" t="n">
        <v>136.86</v>
      </c>
      <c r="S1726" t="n">
        <v>104.26</v>
      </c>
      <c r="T1726" t="n">
        <v>15320.77</v>
      </c>
      <c r="U1726" t="n">
        <v>0.76</v>
      </c>
      <c r="V1726" t="n">
        <v>0.9</v>
      </c>
      <c r="W1726" t="n">
        <v>20.7</v>
      </c>
      <c r="X1726" t="n">
        <v>0.93</v>
      </c>
      <c r="Y1726" t="n">
        <v>1</v>
      </c>
      <c r="Z1726" t="n">
        <v>10</v>
      </c>
    </row>
    <row r="1727">
      <c r="A1727" t="n">
        <v>36</v>
      </c>
      <c r="B1727" t="n">
        <v>50</v>
      </c>
      <c r="C1727" t="inlineStr">
        <is>
          <t xml:space="preserve">CONCLUIDO	</t>
        </is>
      </c>
      <c r="D1727" t="n">
        <v>1.779</v>
      </c>
      <c r="E1727" t="n">
        <v>56.21</v>
      </c>
      <c r="F1727" t="n">
        <v>53.47</v>
      </c>
      <c r="G1727" t="n">
        <v>100.25</v>
      </c>
      <c r="H1727" t="n">
        <v>1.48</v>
      </c>
      <c r="I1727" t="n">
        <v>32</v>
      </c>
      <c r="J1727" t="n">
        <v>118.96</v>
      </c>
      <c r="K1727" t="n">
        <v>41.65</v>
      </c>
      <c r="L1727" t="n">
        <v>10</v>
      </c>
      <c r="M1727" t="n">
        <v>30</v>
      </c>
      <c r="N1727" t="n">
        <v>17.31</v>
      </c>
      <c r="O1727" t="n">
        <v>14905.25</v>
      </c>
      <c r="P1727" t="n">
        <v>432.51</v>
      </c>
      <c r="Q1727" t="n">
        <v>1367.24</v>
      </c>
      <c r="R1727" t="n">
        <v>135.67</v>
      </c>
      <c r="S1727" t="n">
        <v>104.26</v>
      </c>
      <c r="T1727" t="n">
        <v>14730.25</v>
      </c>
      <c r="U1727" t="n">
        <v>0.77</v>
      </c>
      <c r="V1727" t="n">
        <v>0.9</v>
      </c>
      <c r="W1727" t="n">
        <v>20.69</v>
      </c>
      <c r="X1727" t="n">
        <v>0.89</v>
      </c>
      <c r="Y1727" t="n">
        <v>1</v>
      </c>
      <c r="Z1727" t="n">
        <v>10</v>
      </c>
    </row>
    <row r="1728">
      <c r="A1728" t="n">
        <v>37</v>
      </c>
      <c r="B1728" t="n">
        <v>50</v>
      </c>
      <c r="C1728" t="inlineStr">
        <is>
          <t xml:space="preserve">CONCLUIDO	</t>
        </is>
      </c>
      <c r="D1728" t="n">
        <v>1.7805</v>
      </c>
      <c r="E1728" t="n">
        <v>56.17</v>
      </c>
      <c r="F1728" t="n">
        <v>53.44</v>
      </c>
      <c r="G1728" t="n">
        <v>103.43</v>
      </c>
      <c r="H1728" t="n">
        <v>1.52</v>
      </c>
      <c r="I1728" t="n">
        <v>31</v>
      </c>
      <c r="J1728" t="n">
        <v>119.28</v>
      </c>
      <c r="K1728" t="n">
        <v>41.65</v>
      </c>
      <c r="L1728" t="n">
        <v>10.25</v>
      </c>
      <c r="M1728" t="n">
        <v>27</v>
      </c>
      <c r="N1728" t="n">
        <v>17.38</v>
      </c>
      <c r="O1728" t="n">
        <v>14945.29</v>
      </c>
      <c r="P1728" t="n">
        <v>428.87</v>
      </c>
      <c r="Q1728" t="n">
        <v>1367.21</v>
      </c>
      <c r="R1728" t="n">
        <v>134.5</v>
      </c>
      <c r="S1728" t="n">
        <v>104.26</v>
      </c>
      <c r="T1728" t="n">
        <v>14149.3</v>
      </c>
      <c r="U1728" t="n">
        <v>0.78</v>
      </c>
      <c r="V1728" t="n">
        <v>0.9</v>
      </c>
      <c r="W1728" t="n">
        <v>20.7</v>
      </c>
      <c r="X1728" t="n">
        <v>0.86</v>
      </c>
      <c r="Y1728" t="n">
        <v>1</v>
      </c>
      <c r="Z1728" t="n">
        <v>10</v>
      </c>
    </row>
    <row r="1729">
      <c r="A1729" t="n">
        <v>38</v>
      </c>
      <c r="B1729" t="n">
        <v>50</v>
      </c>
      <c r="C1729" t="inlineStr">
        <is>
          <t xml:space="preserve">CONCLUIDO	</t>
        </is>
      </c>
      <c r="D1729" t="n">
        <v>1.7802</v>
      </c>
      <c r="E1729" t="n">
        <v>56.17</v>
      </c>
      <c r="F1729" t="n">
        <v>53.45</v>
      </c>
      <c r="G1729" t="n">
        <v>103.45</v>
      </c>
      <c r="H1729" t="n">
        <v>1.55</v>
      </c>
      <c r="I1729" t="n">
        <v>31</v>
      </c>
      <c r="J1729" t="n">
        <v>119.61</v>
      </c>
      <c r="K1729" t="n">
        <v>41.65</v>
      </c>
      <c r="L1729" t="n">
        <v>10.5</v>
      </c>
      <c r="M1729" t="n">
        <v>25</v>
      </c>
      <c r="N1729" t="n">
        <v>17.46</v>
      </c>
      <c r="O1729" t="n">
        <v>14985.35</v>
      </c>
      <c r="P1729" t="n">
        <v>426.7</v>
      </c>
      <c r="Q1729" t="n">
        <v>1367.28</v>
      </c>
      <c r="R1729" t="n">
        <v>134.78</v>
      </c>
      <c r="S1729" t="n">
        <v>104.26</v>
      </c>
      <c r="T1729" t="n">
        <v>14292.98</v>
      </c>
      <c r="U1729" t="n">
        <v>0.77</v>
      </c>
      <c r="V1729" t="n">
        <v>0.9</v>
      </c>
      <c r="W1729" t="n">
        <v>20.7</v>
      </c>
      <c r="X1729" t="n">
        <v>0.87</v>
      </c>
      <c r="Y1729" t="n">
        <v>1</v>
      </c>
      <c r="Z1729" t="n">
        <v>10</v>
      </c>
    </row>
    <row r="1730">
      <c r="A1730" t="n">
        <v>39</v>
      </c>
      <c r="B1730" t="n">
        <v>50</v>
      </c>
      <c r="C1730" t="inlineStr">
        <is>
          <t xml:space="preserve">CONCLUIDO	</t>
        </is>
      </c>
      <c r="D1730" t="n">
        <v>1.7819</v>
      </c>
      <c r="E1730" t="n">
        <v>56.12</v>
      </c>
      <c r="F1730" t="n">
        <v>53.42</v>
      </c>
      <c r="G1730" t="n">
        <v>106.83</v>
      </c>
      <c r="H1730" t="n">
        <v>1.58</v>
      </c>
      <c r="I1730" t="n">
        <v>30</v>
      </c>
      <c r="J1730" t="n">
        <v>119.93</v>
      </c>
      <c r="K1730" t="n">
        <v>41.65</v>
      </c>
      <c r="L1730" t="n">
        <v>10.75</v>
      </c>
      <c r="M1730" t="n">
        <v>19</v>
      </c>
      <c r="N1730" t="n">
        <v>17.53</v>
      </c>
      <c r="O1730" t="n">
        <v>15025.44</v>
      </c>
      <c r="P1730" t="n">
        <v>424.34</v>
      </c>
      <c r="Q1730" t="n">
        <v>1367.23</v>
      </c>
      <c r="R1730" t="n">
        <v>133.54</v>
      </c>
      <c r="S1730" t="n">
        <v>104.26</v>
      </c>
      <c r="T1730" t="n">
        <v>13676.09</v>
      </c>
      <c r="U1730" t="n">
        <v>0.78</v>
      </c>
      <c r="V1730" t="n">
        <v>0.9</v>
      </c>
      <c r="W1730" t="n">
        <v>20.7</v>
      </c>
      <c r="X1730" t="n">
        <v>0.84</v>
      </c>
      <c r="Y1730" t="n">
        <v>1</v>
      </c>
      <c r="Z1730" t="n">
        <v>10</v>
      </c>
    </row>
    <row r="1731">
      <c r="A1731" t="n">
        <v>40</v>
      </c>
      <c r="B1731" t="n">
        <v>50</v>
      </c>
      <c r="C1731" t="inlineStr">
        <is>
          <t xml:space="preserve">CONCLUIDO	</t>
        </is>
      </c>
      <c r="D1731" t="n">
        <v>1.7839</v>
      </c>
      <c r="E1731" t="n">
        <v>56.06</v>
      </c>
      <c r="F1731" t="n">
        <v>53.38</v>
      </c>
      <c r="G1731" t="n">
        <v>110.44</v>
      </c>
      <c r="H1731" t="n">
        <v>1.61</v>
      </c>
      <c r="I1731" t="n">
        <v>29</v>
      </c>
      <c r="J1731" t="n">
        <v>120.26</v>
      </c>
      <c r="K1731" t="n">
        <v>41.65</v>
      </c>
      <c r="L1731" t="n">
        <v>11</v>
      </c>
      <c r="M1731" t="n">
        <v>13</v>
      </c>
      <c r="N1731" t="n">
        <v>17.61</v>
      </c>
      <c r="O1731" t="n">
        <v>15065.56</v>
      </c>
      <c r="P1731" t="n">
        <v>422.95</v>
      </c>
      <c r="Q1731" t="n">
        <v>1367.33</v>
      </c>
      <c r="R1731" t="n">
        <v>132.07</v>
      </c>
      <c r="S1731" t="n">
        <v>104.26</v>
      </c>
      <c r="T1731" t="n">
        <v>12945.17</v>
      </c>
      <c r="U1731" t="n">
        <v>0.79</v>
      </c>
      <c r="V1731" t="n">
        <v>0.9</v>
      </c>
      <c r="W1731" t="n">
        <v>20.7</v>
      </c>
      <c r="X1731" t="n">
        <v>0.8</v>
      </c>
      <c r="Y1731" t="n">
        <v>1</v>
      </c>
      <c r="Z1731" t="n">
        <v>10</v>
      </c>
    </row>
    <row r="1732">
      <c r="A1732" t="n">
        <v>41</v>
      </c>
      <c r="B1732" t="n">
        <v>50</v>
      </c>
      <c r="C1732" t="inlineStr">
        <is>
          <t xml:space="preserve">CONCLUIDO	</t>
        </is>
      </c>
      <c r="D1732" t="n">
        <v>1.7833</v>
      </c>
      <c r="E1732" t="n">
        <v>56.08</v>
      </c>
      <c r="F1732" t="n">
        <v>53.4</v>
      </c>
      <c r="G1732" t="n">
        <v>110.48</v>
      </c>
      <c r="H1732" t="n">
        <v>1.65</v>
      </c>
      <c r="I1732" t="n">
        <v>29</v>
      </c>
      <c r="J1732" t="n">
        <v>120.58</v>
      </c>
      <c r="K1732" t="n">
        <v>41.65</v>
      </c>
      <c r="L1732" t="n">
        <v>11.25</v>
      </c>
      <c r="M1732" t="n">
        <v>9</v>
      </c>
      <c r="N1732" t="n">
        <v>17.68</v>
      </c>
      <c r="O1732" t="n">
        <v>15105.7</v>
      </c>
      <c r="P1732" t="n">
        <v>423.91</v>
      </c>
      <c r="Q1732" t="n">
        <v>1367.32</v>
      </c>
      <c r="R1732" t="n">
        <v>132.44</v>
      </c>
      <c r="S1732" t="n">
        <v>104.26</v>
      </c>
      <c r="T1732" t="n">
        <v>13131.04</v>
      </c>
      <c r="U1732" t="n">
        <v>0.79</v>
      </c>
      <c r="V1732" t="n">
        <v>0.9</v>
      </c>
      <c r="W1732" t="n">
        <v>20.71</v>
      </c>
      <c r="X1732" t="n">
        <v>0.82</v>
      </c>
      <c r="Y1732" t="n">
        <v>1</v>
      </c>
      <c r="Z1732" t="n">
        <v>10</v>
      </c>
    </row>
    <row r="1733">
      <c r="A1733" t="n">
        <v>42</v>
      </c>
      <c r="B1733" t="n">
        <v>50</v>
      </c>
      <c r="C1733" t="inlineStr">
        <is>
          <t xml:space="preserve">CONCLUIDO	</t>
        </is>
      </c>
      <c r="D1733" t="n">
        <v>1.7829</v>
      </c>
      <c r="E1733" t="n">
        <v>56.09</v>
      </c>
      <c r="F1733" t="n">
        <v>53.41</v>
      </c>
      <c r="G1733" t="n">
        <v>110.5</v>
      </c>
      <c r="H1733" t="n">
        <v>1.68</v>
      </c>
      <c r="I1733" t="n">
        <v>29</v>
      </c>
      <c r="J1733" t="n">
        <v>120.91</v>
      </c>
      <c r="K1733" t="n">
        <v>41.65</v>
      </c>
      <c r="L1733" t="n">
        <v>11.5</v>
      </c>
      <c r="M1733" t="n">
        <v>3</v>
      </c>
      <c r="N1733" t="n">
        <v>17.76</v>
      </c>
      <c r="O1733" t="n">
        <v>15145.88</v>
      </c>
      <c r="P1733" t="n">
        <v>424.34</v>
      </c>
      <c r="Q1733" t="n">
        <v>1367.31</v>
      </c>
      <c r="R1733" t="n">
        <v>132.54</v>
      </c>
      <c r="S1733" t="n">
        <v>104.26</v>
      </c>
      <c r="T1733" t="n">
        <v>13183.02</v>
      </c>
      <c r="U1733" t="n">
        <v>0.79</v>
      </c>
      <c r="V1733" t="n">
        <v>0.9</v>
      </c>
      <c r="W1733" t="n">
        <v>20.72</v>
      </c>
      <c r="X1733" t="n">
        <v>0.83</v>
      </c>
      <c r="Y1733" t="n">
        <v>1</v>
      </c>
      <c r="Z1733" t="n">
        <v>10</v>
      </c>
    </row>
    <row r="1734">
      <c r="A1734" t="n">
        <v>43</v>
      </c>
      <c r="B1734" t="n">
        <v>50</v>
      </c>
      <c r="C1734" t="inlineStr">
        <is>
          <t xml:space="preserve">CONCLUIDO	</t>
        </is>
      </c>
      <c r="D1734" t="n">
        <v>1.7831</v>
      </c>
      <c r="E1734" t="n">
        <v>56.08</v>
      </c>
      <c r="F1734" t="n">
        <v>53.4</v>
      </c>
      <c r="G1734" t="n">
        <v>110.49</v>
      </c>
      <c r="H1734" t="n">
        <v>1.71</v>
      </c>
      <c r="I1734" t="n">
        <v>29</v>
      </c>
      <c r="J1734" t="n">
        <v>121.23</v>
      </c>
      <c r="K1734" t="n">
        <v>41.65</v>
      </c>
      <c r="L1734" t="n">
        <v>11.75</v>
      </c>
      <c r="M1734" t="n">
        <v>0</v>
      </c>
      <c r="N1734" t="n">
        <v>17.83</v>
      </c>
      <c r="O1734" t="n">
        <v>15186.08</v>
      </c>
      <c r="P1734" t="n">
        <v>425.15</v>
      </c>
      <c r="Q1734" t="n">
        <v>1367.38</v>
      </c>
      <c r="R1734" t="n">
        <v>132.41</v>
      </c>
      <c r="S1734" t="n">
        <v>104.26</v>
      </c>
      <c r="T1734" t="n">
        <v>13113.91</v>
      </c>
      <c r="U1734" t="n">
        <v>0.79</v>
      </c>
      <c r="V1734" t="n">
        <v>0.9</v>
      </c>
      <c r="W1734" t="n">
        <v>20.72</v>
      </c>
      <c r="X1734" t="n">
        <v>0.83</v>
      </c>
      <c r="Y1734" t="n">
        <v>1</v>
      </c>
      <c r="Z1734" t="n">
        <v>10</v>
      </c>
    </row>
    <row r="1735">
      <c r="A1735" t="n">
        <v>0</v>
      </c>
      <c r="B1735" t="n">
        <v>25</v>
      </c>
      <c r="C1735" t="inlineStr">
        <is>
          <t xml:space="preserve">CONCLUIDO	</t>
        </is>
      </c>
      <c r="D1735" t="n">
        <v>1.5043</v>
      </c>
      <c r="E1735" t="n">
        <v>66.47</v>
      </c>
      <c r="F1735" t="n">
        <v>60.76</v>
      </c>
      <c r="G1735" t="n">
        <v>12.93</v>
      </c>
      <c r="H1735" t="n">
        <v>0.28</v>
      </c>
      <c r="I1735" t="n">
        <v>282</v>
      </c>
      <c r="J1735" t="n">
        <v>61.76</v>
      </c>
      <c r="K1735" t="n">
        <v>28.92</v>
      </c>
      <c r="L1735" t="n">
        <v>1</v>
      </c>
      <c r="M1735" t="n">
        <v>280</v>
      </c>
      <c r="N1735" t="n">
        <v>6.84</v>
      </c>
      <c r="O1735" t="n">
        <v>7851.41</v>
      </c>
      <c r="P1735" t="n">
        <v>390.59</v>
      </c>
      <c r="Q1735" t="n">
        <v>1368.2</v>
      </c>
      <c r="R1735" t="n">
        <v>372.55</v>
      </c>
      <c r="S1735" t="n">
        <v>104.26</v>
      </c>
      <c r="T1735" t="n">
        <v>131919.95</v>
      </c>
      <c r="U1735" t="n">
        <v>0.28</v>
      </c>
      <c r="V1735" t="n">
        <v>0.79</v>
      </c>
      <c r="W1735" t="n">
        <v>21.1</v>
      </c>
      <c r="X1735" t="n">
        <v>8.16</v>
      </c>
      <c r="Y1735" t="n">
        <v>1</v>
      </c>
      <c r="Z1735" t="n">
        <v>10</v>
      </c>
    </row>
    <row r="1736">
      <c r="A1736" t="n">
        <v>1</v>
      </c>
      <c r="B1736" t="n">
        <v>25</v>
      </c>
      <c r="C1736" t="inlineStr">
        <is>
          <t xml:space="preserve">CONCLUIDO	</t>
        </is>
      </c>
      <c r="D1736" t="n">
        <v>1.5719</v>
      </c>
      <c r="E1736" t="n">
        <v>63.62</v>
      </c>
      <c r="F1736" t="n">
        <v>58.82</v>
      </c>
      <c r="G1736" t="n">
        <v>16.34</v>
      </c>
      <c r="H1736" t="n">
        <v>0.35</v>
      </c>
      <c r="I1736" t="n">
        <v>216</v>
      </c>
      <c r="J1736" t="n">
        <v>62.05</v>
      </c>
      <c r="K1736" t="n">
        <v>28.92</v>
      </c>
      <c r="L1736" t="n">
        <v>1.25</v>
      </c>
      <c r="M1736" t="n">
        <v>214</v>
      </c>
      <c r="N1736" t="n">
        <v>6.88</v>
      </c>
      <c r="O1736" t="n">
        <v>7887.12</v>
      </c>
      <c r="P1736" t="n">
        <v>374.02</v>
      </c>
      <c r="Q1736" t="n">
        <v>1368.06</v>
      </c>
      <c r="R1736" t="n">
        <v>309.12</v>
      </c>
      <c r="S1736" t="n">
        <v>104.26</v>
      </c>
      <c r="T1736" t="n">
        <v>100537.3</v>
      </c>
      <c r="U1736" t="n">
        <v>0.34</v>
      </c>
      <c r="V1736" t="n">
        <v>0.82</v>
      </c>
      <c r="W1736" t="n">
        <v>21.01</v>
      </c>
      <c r="X1736" t="n">
        <v>6.23</v>
      </c>
      <c r="Y1736" t="n">
        <v>1</v>
      </c>
      <c r="Z1736" t="n">
        <v>10</v>
      </c>
    </row>
    <row r="1737">
      <c r="A1737" t="n">
        <v>2</v>
      </c>
      <c r="B1737" t="n">
        <v>25</v>
      </c>
      <c r="C1737" t="inlineStr">
        <is>
          <t xml:space="preserve">CONCLUIDO	</t>
        </is>
      </c>
      <c r="D1737" t="n">
        <v>1.6164</v>
      </c>
      <c r="E1737" t="n">
        <v>61.87</v>
      </c>
      <c r="F1737" t="n">
        <v>57.64</v>
      </c>
      <c r="G1737" t="n">
        <v>19.76</v>
      </c>
      <c r="H1737" t="n">
        <v>0.42</v>
      </c>
      <c r="I1737" t="n">
        <v>175</v>
      </c>
      <c r="J1737" t="n">
        <v>62.34</v>
      </c>
      <c r="K1737" t="n">
        <v>28.92</v>
      </c>
      <c r="L1737" t="n">
        <v>1.5</v>
      </c>
      <c r="M1737" t="n">
        <v>173</v>
      </c>
      <c r="N1737" t="n">
        <v>6.92</v>
      </c>
      <c r="O1737" t="n">
        <v>7922.85</v>
      </c>
      <c r="P1737" t="n">
        <v>362.67</v>
      </c>
      <c r="Q1737" t="n">
        <v>1367.81</v>
      </c>
      <c r="R1737" t="n">
        <v>270.2</v>
      </c>
      <c r="S1737" t="n">
        <v>104.26</v>
      </c>
      <c r="T1737" t="n">
        <v>81279.89</v>
      </c>
      <c r="U1737" t="n">
        <v>0.39</v>
      </c>
      <c r="V1737" t="n">
        <v>0.83</v>
      </c>
      <c r="W1737" t="n">
        <v>20.95</v>
      </c>
      <c r="X1737" t="n">
        <v>5.05</v>
      </c>
      <c r="Y1737" t="n">
        <v>1</v>
      </c>
      <c r="Z1737" t="n">
        <v>10</v>
      </c>
    </row>
    <row r="1738">
      <c r="A1738" t="n">
        <v>3</v>
      </c>
      <c r="B1738" t="n">
        <v>25</v>
      </c>
      <c r="C1738" t="inlineStr">
        <is>
          <t xml:space="preserve">CONCLUIDO	</t>
        </is>
      </c>
      <c r="D1738" t="n">
        <v>1.6511</v>
      </c>
      <c r="E1738" t="n">
        <v>60.57</v>
      </c>
      <c r="F1738" t="n">
        <v>56.74</v>
      </c>
      <c r="G1738" t="n">
        <v>23.32</v>
      </c>
      <c r="H1738" t="n">
        <v>0.49</v>
      </c>
      <c r="I1738" t="n">
        <v>146</v>
      </c>
      <c r="J1738" t="n">
        <v>62.63</v>
      </c>
      <c r="K1738" t="n">
        <v>28.92</v>
      </c>
      <c r="L1738" t="n">
        <v>1.75</v>
      </c>
      <c r="M1738" t="n">
        <v>144</v>
      </c>
      <c r="N1738" t="n">
        <v>6.96</v>
      </c>
      <c r="O1738" t="n">
        <v>7958.6</v>
      </c>
      <c r="P1738" t="n">
        <v>352.59</v>
      </c>
      <c r="Q1738" t="n">
        <v>1367.79</v>
      </c>
      <c r="R1738" t="n">
        <v>242.02</v>
      </c>
      <c r="S1738" t="n">
        <v>104.26</v>
      </c>
      <c r="T1738" t="n">
        <v>67334.08</v>
      </c>
      <c r="U1738" t="n">
        <v>0.43</v>
      </c>
      <c r="V1738" t="n">
        <v>0.84</v>
      </c>
      <c r="W1738" t="n">
        <v>20.87</v>
      </c>
      <c r="X1738" t="n">
        <v>4.15</v>
      </c>
      <c r="Y1738" t="n">
        <v>1</v>
      </c>
      <c r="Z1738" t="n">
        <v>10</v>
      </c>
    </row>
    <row r="1739">
      <c r="A1739" t="n">
        <v>4</v>
      </c>
      <c r="B1739" t="n">
        <v>25</v>
      </c>
      <c r="C1739" t="inlineStr">
        <is>
          <t xml:space="preserve">CONCLUIDO	</t>
        </is>
      </c>
      <c r="D1739" t="n">
        <v>1.6758</v>
      </c>
      <c r="E1739" t="n">
        <v>59.67</v>
      </c>
      <c r="F1739" t="n">
        <v>56.14</v>
      </c>
      <c r="G1739" t="n">
        <v>26.95</v>
      </c>
      <c r="H1739" t="n">
        <v>0.55</v>
      </c>
      <c r="I1739" t="n">
        <v>125</v>
      </c>
      <c r="J1739" t="n">
        <v>62.92</v>
      </c>
      <c r="K1739" t="n">
        <v>28.92</v>
      </c>
      <c r="L1739" t="n">
        <v>2</v>
      </c>
      <c r="M1739" t="n">
        <v>123</v>
      </c>
      <c r="N1739" t="n">
        <v>7</v>
      </c>
      <c r="O1739" t="n">
        <v>7994.37</v>
      </c>
      <c r="P1739" t="n">
        <v>344.79</v>
      </c>
      <c r="Q1739" t="n">
        <v>1367.66</v>
      </c>
      <c r="R1739" t="n">
        <v>222.38</v>
      </c>
      <c r="S1739" t="n">
        <v>104.26</v>
      </c>
      <c r="T1739" t="n">
        <v>57619.96</v>
      </c>
      <c r="U1739" t="n">
        <v>0.47</v>
      </c>
      <c r="V1739" t="n">
        <v>0.85</v>
      </c>
      <c r="W1739" t="n">
        <v>20.84</v>
      </c>
      <c r="X1739" t="n">
        <v>3.56</v>
      </c>
      <c r="Y1739" t="n">
        <v>1</v>
      </c>
      <c r="Z1739" t="n">
        <v>10</v>
      </c>
    </row>
    <row r="1740">
      <c r="A1740" t="n">
        <v>5</v>
      </c>
      <c r="B1740" t="n">
        <v>25</v>
      </c>
      <c r="C1740" t="inlineStr">
        <is>
          <t xml:space="preserve">CONCLUIDO	</t>
        </is>
      </c>
      <c r="D1740" t="n">
        <v>1.6949</v>
      </c>
      <c r="E1740" t="n">
        <v>59</v>
      </c>
      <c r="F1740" t="n">
        <v>55.69</v>
      </c>
      <c r="G1740" t="n">
        <v>30.65</v>
      </c>
      <c r="H1740" t="n">
        <v>0.62</v>
      </c>
      <c r="I1740" t="n">
        <v>109</v>
      </c>
      <c r="J1740" t="n">
        <v>63.21</v>
      </c>
      <c r="K1740" t="n">
        <v>28.92</v>
      </c>
      <c r="L1740" t="n">
        <v>2.25</v>
      </c>
      <c r="M1740" t="n">
        <v>107</v>
      </c>
      <c r="N1740" t="n">
        <v>7.04</v>
      </c>
      <c r="O1740" t="n">
        <v>8030.17</v>
      </c>
      <c r="P1740" t="n">
        <v>337.47</v>
      </c>
      <c r="Q1740" t="n">
        <v>1367.47</v>
      </c>
      <c r="R1740" t="n">
        <v>207.47</v>
      </c>
      <c r="S1740" t="n">
        <v>104.26</v>
      </c>
      <c r="T1740" t="n">
        <v>50246.45</v>
      </c>
      <c r="U1740" t="n">
        <v>0.5</v>
      </c>
      <c r="V1740" t="n">
        <v>0.86</v>
      </c>
      <c r="W1740" t="n">
        <v>20.83</v>
      </c>
      <c r="X1740" t="n">
        <v>3.11</v>
      </c>
      <c r="Y1740" t="n">
        <v>1</v>
      </c>
      <c r="Z1740" t="n">
        <v>10</v>
      </c>
    </row>
    <row r="1741">
      <c r="A1741" t="n">
        <v>6</v>
      </c>
      <c r="B1741" t="n">
        <v>25</v>
      </c>
      <c r="C1741" t="inlineStr">
        <is>
          <t xml:space="preserve">CONCLUIDO	</t>
        </is>
      </c>
      <c r="D1741" t="n">
        <v>1.7118</v>
      </c>
      <c r="E1741" t="n">
        <v>58.42</v>
      </c>
      <c r="F1741" t="n">
        <v>55.29</v>
      </c>
      <c r="G1741" t="n">
        <v>34.56</v>
      </c>
      <c r="H1741" t="n">
        <v>0.6899999999999999</v>
      </c>
      <c r="I1741" t="n">
        <v>96</v>
      </c>
      <c r="J1741" t="n">
        <v>63.5</v>
      </c>
      <c r="K1741" t="n">
        <v>28.92</v>
      </c>
      <c r="L1741" t="n">
        <v>2.5</v>
      </c>
      <c r="M1741" t="n">
        <v>94</v>
      </c>
      <c r="N1741" t="n">
        <v>7.08</v>
      </c>
      <c r="O1741" t="n">
        <v>8065.98</v>
      </c>
      <c r="P1741" t="n">
        <v>330.69</v>
      </c>
      <c r="Q1741" t="n">
        <v>1367.59</v>
      </c>
      <c r="R1741" t="n">
        <v>194.61</v>
      </c>
      <c r="S1741" t="n">
        <v>104.26</v>
      </c>
      <c r="T1741" t="n">
        <v>43879.75</v>
      </c>
      <c r="U1741" t="n">
        <v>0.54</v>
      </c>
      <c r="V1741" t="n">
        <v>0.87</v>
      </c>
      <c r="W1741" t="n">
        <v>20.8</v>
      </c>
      <c r="X1741" t="n">
        <v>2.71</v>
      </c>
      <c r="Y1741" t="n">
        <v>1</v>
      </c>
      <c r="Z1741" t="n">
        <v>10</v>
      </c>
    </row>
    <row r="1742">
      <c r="A1742" t="n">
        <v>7</v>
      </c>
      <c r="B1742" t="n">
        <v>25</v>
      </c>
      <c r="C1742" t="inlineStr">
        <is>
          <t xml:space="preserve">CONCLUIDO	</t>
        </is>
      </c>
      <c r="D1742" t="n">
        <v>1.7235</v>
      </c>
      <c r="E1742" t="n">
        <v>58.02</v>
      </c>
      <c r="F1742" t="n">
        <v>55.03</v>
      </c>
      <c r="G1742" t="n">
        <v>38.39</v>
      </c>
      <c r="H1742" t="n">
        <v>0.75</v>
      </c>
      <c r="I1742" t="n">
        <v>86</v>
      </c>
      <c r="J1742" t="n">
        <v>63.79</v>
      </c>
      <c r="K1742" t="n">
        <v>28.92</v>
      </c>
      <c r="L1742" t="n">
        <v>2.75</v>
      </c>
      <c r="M1742" t="n">
        <v>84</v>
      </c>
      <c r="N1742" t="n">
        <v>7.12</v>
      </c>
      <c r="O1742" t="n">
        <v>8101.81</v>
      </c>
      <c r="P1742" t="n">
        <v>324.54</v>
      </c>
      <c r="Q1742" t="n">
        <v>1367.5</v>
      </c>
      <c r="R1742" t="n">
        <v>185.76</v>
      </c>
      <c r="S1742" t="n">
        <v>104.26</v>
      </c>
      <c r="T1742" t="n">
        <v>39508.21</v>
      </c>
      <c r="U1742" t="n">
        <v>0.5600000000000001</v>
      </c>
      <c r="V1742" t="n">
        <v>0.87</v>
      </c>
      <c r="W1742" t="n">
        <v>20.8</v>
      </c>
      <c r="X1742" t="n">
        <v>2.45</v>
      </c>
      <c r="Y1742" t="n">
        <v>1</v>
      </c>
      <c r="Z1742" t="n">
        <v>10</v>
      </c>
    </row>
    <row r="1743">
      <c r="A1743" t="n">
        <v>8</v>
      </c>
      <c r="B1743" t="n">
        <v>25</v>
      </c>
      <c r="C1743" t="inlineStr">
        <is>
          <t xml:space="preserve">CONCLUIDO	</t>
        </is>
      </c>
      <c r="D1743" t="n">
        <v>1.7351</v>
      </c>
      <c r="E1743" t="n">
        <v>57.64</v>
      </c>
      <c r="F1743" t="n">
        <v>54.77</v>
      </c>
      <c r="G1743" t="n">
        <v>42.68</v>
      </c>
      <c r="H1743" t="n">
        <v>0.8100000000000001</v>
      </c>
      <c r="I1743" t="n">
        <v>77</v>
      </c>
      <c r="J1743" t="n">
        <v>64.08</v>
      </c>
      <c r="K1743" t="n">
        <v>28.92</v>
      </c>
      <c r="L1743" t="n">
        <v>3</v>
      </c>
      <c r="M1743" t="n">
        <v>75</v>
      </c>
      <c r="N1743" t="n">
        <v>7.16</v>
      </c>
      <c r="O1743" t="n">
        <v>8137.65</v>
      </c>
      <c r="P1743" t="n">
        <v>318.23</v>
      </c>
      <c r="Q1743" t="n">
        <v>1367.38</v>
      </c>
      <c r="R1743" t="n">
        <v>177.82</v>
      </c>
      <c r="S1743" t="n">
        <v>104.26</v>
      </c>
      <c r="T1743" t="n">
        <v>35580.83</v>
      </c>
      <c r="U1743" t="n">
        <v>0.59</v>
      </c>
      <c r="V1743" t="n">
        <v>0.88</v>
      </c>
      <c r="W1743" t="n">
        <v>20.77</v>
      </c>
      <c r="X1743" t="n">
        <v>2.19</v>
      </c>
      <c r="Y1743" t="n">
        <v>1</v>
      </c>
      <c r="Z1743" t="n">
        <v>10</v>
      </c>
    </row>
    <row r="1744">
      <c r="A1744" t="n">
        <v>9</v>
      </c>
      <c r="B1744" t="n">
        <v>25</v>
      </c>
      <c r="C1744" t="inlineStr">
        <is>
          <t xml:space="preserve">CONCLUIDO	</t>
        </is>
      </c>
      <c r="D1744" t="n">
        <v>1.745</v>
      </c>
      <c r="E1744" t="n">
        <v>57.31</v>
      </c>
      <c r="F1744" t="n">
        <v>54.54</v>
      </c>
      <c r="G1744" t="n">
        <v>46.75</v>
      </c>
      <c r="H1744" t="n">
        <v>0.88</v>
      </c>
      <c r="I1744" t="n">
        <v>70</v>
      </c>
      <c r="J1744" t="n">
        <v>64.38</v>
      </c>
      <c r="K1744" t="n">
        <v>28.92</v>
      </c>
      <c r="L1744" t="n">
        <v>3.25</v>
      </c>
      <c r="M1744" t="n">
        <v>68</v>
      </c>
      <c r="N1744" t="n">
        <v>7.2</v>
      </c>
      <c r="O1744" t="n">
        <v>8173.52</v>
      </c>
      <c r="P1744" t="n">
        <v>312.06</v>
      </c>
      <c r="Q1744" t="n">
        <v>1367.37</v>
      </c>
      <c r="R1744" t="n">
        <v>169.95</v>
      </c>
      <c r="S1744" t="n">
        <v>104.26</v>
      </c>
      <c r="T1744" t="n">
        <v>31681.06</v>
      </c>
      <c r="U1744" t="n">
        <v>0.61</v>
      </c>
      <c r="V1744" t="n">
        <v>0.88</v>
      </c>
      <c r="W1744" t="n">
        <v>20.76</v>
      </c>
      <c r="X1744" t="n">
        <v>1.96</v>
      </c>
      <c r="Y1744" t="n">
        <v>1</v>
      </c>
      <c r="Z1744" t="n">
        <v>10</v>
      </c>
    </row>
    <row r="1745">
      <c r="A1745" t="n">
        <v>10</v>
      </c>
      <c r="B1745" t="n">
        <v>25</v>
      </c>
      <c r="C1745" t="inlineStr">
        <is>
          <t xml:space="preserve">CONCLUIDO	</t>
        </is>
      </c>
      <c r="D1745" t="n">
        <v>1.7524</v>
      </c>
      <c r="E1745" t="n">
        <v>57.06</v>
      </c>
      <c r="F1745" t="n">
        <v>54.38</v>
      </c>
      <c r="G1745" t="n">
        <v>50.98</v>
      </c>
      <c r="H1745" t="n">
        <v>0.9399999999999999</v>
      </c>
      <c r="I1745" t="n">
        <v>64</v>
      </c>
      <c r="J1745" t="n">
        <v>64.67</v>
      </c>
      <c r="K1745" t="n">
        <v>28.92</v>
      </c>
      <c r="L1745" t="n">
        <v>3.5</v>
      </c>
      <c r="M1745" t="n">
        <v>60</v>
      </c>
      <c r="N1745" t="n">
        <v>7.24</v>
      </c>
      <c r="O1745" t="n">
        <v>8209.41</v>
      </c>
      <c r="P1745" t="n">
        <v>306.4</v>
      </c>
      <c r="Q1745" t="n">
        <v>1367.4</v>
      </c>
      <c r="R1745" t="n">
        <v>164.7</v>
      </c>
      <c r="S1745" t="n">
        <v>104.26</v>
      </c>
      <c r="T1745" t="n">
        <v>29084.01</v>
      </c>
      <c r="U1745" t="n">
        <v>0.63</v>
      </c>
      <c r="V1745" t="n">
        <v>0.88</v>
      </c>
      <c r="W1745" t="n">
        <v>20.76</v>
      </c>
      <c r="X1745" t="n">
        <v>1.8</v>
      </c>
      <c r="Y1745" t="n">
        <v>1</v>
      </c>
      <c r="Z1745" t="n">
        <v>10</v>
      </c>
    </row>
    <row r="1746">
      <c r="A1746" t="n">
        <v>11</v>
      </c>
      <c r="B1746" t="n">
        <v>25</v>
      </c>
      <c r="C1746" t="inlineStr">
        <is>
          <t xml:space="preserve">CONCLUIDO	</t>
        </is>
      </c>
      <c r="D1746" t="n">
        <v>1.7586</v>
      </c>
      <c r="E1746" t="n">
        <v>56.86</v>
      </c>
      <c r="F1746" t="n">
        <v>54.25</v>
      </c>
      <c r="G1746" t="n">
        <v>55.17</v>
      </c>
      <c r="H1746" t="n">
        <v>1.01</v>
      </c>
      <c r="I1746" t="n">
        <v>59</v>
      </c>
      <c r="J1746" t="n">
        <v>64.95999999999999</v>
      </c>
      <c r="K1746" t="n">
        <v>28.92</v>
      </c>
      <c r="L1746" t="n">
        <v>3.75</v>
      </c>
      <c r="M1746" t="n">
        <v>45</v>
      </c>
      <c r="N1746" t="n">
        <v>7.28</v>
      </c>
      <c r="O1746" t="n">
        <v>8245.32</v>
      </c>
      <c r="P1746" t="n">
        <v>301.18</v>
      </c>
      <c r="Q1746" t="n">
        <v>1367.4</v>
      </c>
      <c r="R1746" t="n">
        <v>160.39</v>
      </c>
      <c r="S1746" t="n">
        <v>104.26</v>
      </c>
      <c r="T1746" t="n">
        <v>26957.23</v>
      </c>
      <c r="U1746" t="n">
        <v>0.65</v>
      </c>
      <c r="V1746" t="n">
        <v>0.88</v>
      </c>
      <c r="W1746" t="n">
        <v>20.75</v>
      </c>
      <c r="X1746" t="n">
        <v>1.67</v>
      </c>
      <c r="Y1746" t="n">
        <v>1</v>
      </c>
      <c r="Z1746" t="n">
        <v>10</v>
      </c>
    </row>
    <row r="1747">
      <c r="A1747" t="n">
        <v>12</v>
      </c>
      <c r="B1747" t="n">
        <v>25</v>
      </c>
      <c r="C1747" t="inlineStr">
        <is>
          <t xml:space="preserve">CONCLUIDO	</t>
        </is>
      </c>
      <c r="D1747" t="n">
        <v>1.7607</v>
      </c>
      <c r="E1747" t="n">
        <v>56.79</v>
      </c>
      <c r="F1747" t="n">
        <v>54.21</v>
      </c>
      <c r="G1747" t="n">
        <v>57.06</v>
      </c>
      <c r="H1747" t="n">
        <v>1.07</v>
      </c>
      <c r="I1747" t="n">
        <v>57</v>
      </c>
      <c r="J1747" t="n">
        <v>65.25</v>
      </c>
      <c r="K1747" t="n">
        <v>28.92</v>
      </c>
      <c r="L1747" t="n">
        <v>4</v>
      </c>
      <c r="M1747" t="n">
        <v>16</v>
      </c>
      <c r="N1747" t="n">
        <v>7.33</v>
      </c>
      <c r="O1747" t="n">
        <v>8281.25</v>
      </c>
      <c r="P1747" t="n">
        <v>299.82</v>
      </c>
      <c r="Q1747" t="n">
        <v>1367.64</v>
      </c>
      <c r="R1747" t="n">
        <v>157.84</v>
      </c>
      <c r="S1747" t="n">
        <v>104.26</v>
      </c>
      <c r="T1747" t="n">
        <v>25692.84</v>
      </c>
      <c r="U1747" t="n">
        <v>0.66</v>
      </c>
      <c r="V1747" t="n">
        <v>0.88</v>
      </c>
      <c r="W1747" t="n">
        <v>20.78</v>
      </c>
      <c r="X1747" t="n">
        <v>1.63</v>
      </c>
      <c r="Y1747" t="n">
        <v>1</v>
      </c>
      <c r="Z1747" t="n">
        <v>10</v>
      </c>
    </row>
    <row r="1748">
      <c r="A1748" t="n">
        <v>13</v>
      </c>
      <c r="B1748" t="n">
        <v>25</v>
      </c>
      <c r="C1748" t="inlineStr">
        <is>
          <t xml:space="preserve">CONCLUIDO	</t>
        </is>
      </c>
      <c r="D1748" t="n">
        <v>1.7604</v>
      </c>
      <c r="E1748" t="n">
        <v>56.81</v>
      </c>
      <c r="F1748" t="n">
        <v>54.23</v>
      </c>
      <c r="G1748" t="n">
        <v>58.11</v>
      </c>
      <c r="H1748" t="n">
        <v>1.13</v>
      </c>
      <c r="I1748" t="n">
        <v>56</v>
      </c>
      <c r="J1748" t="n">
        <v>65.54000000000001</v>
      </c>
      <c r="K1748" t="n">
        <v>28.92</v>
      </c>
      <c r="L1748" t="n">
        <v>4.25</v>
      </c>
      <c r="M1748" t="n">
        <v>5</v>
      </c>
      <c r="N1748" t="n">
        <v>7.37</v>
      </c>
      <c r="O1748" t="n">
        <v>8317.200000000001</v>
      </c>
      <c r="P1748" t="n">
        <v>299.93</v>
      </c>
      <c r="Q1748" t="n">
        <v>1367.51</v>
      </c>
      <c r="R1748" t="n">
        <v>157.96</v>
      </c>
      <c r="S1748" t="n">
        <v>104.26</v>
      </c>
      <c r="T1748" t="n">
        <v>25756.93</v>
      </c>
      <c r="U1748" t="n">
        <v>0.66</v>
      </c>
      <c r="V1748" t="n">
        <v>0.88</v>
      </c>
      <c r="W1748" t="n">
        <v>20.81</v>
      </c>
      <c r="X1748" t="n">
        <v>1.65</v>
      </c>
      <c r="Y1748" t="n">
        <v>1</v>
      </c>
      <c r="Z1748" t="n">
        <v>10</v>
      </c>
    </row>
    <row r="1749">
      <c r="A1749" t="n">
        <v>14</v>
      </c>
      <c r="B1749" t="n">
        <v>25</v>
      </c>
      <c r="C1749" t="inlineStr">
        <is>
          <t xml:space="preserve">CONCLUIDO	</t>
        </is>
      </c>
      <c r="D1749" t="n">
        <v>1.7606</v>
      </c>
      <c r="E1749" t="n">
        <v>56.8</v>
      </c>
      <c r="F1749" t="n">
        <v>54.22</v>
      </c>
      <c r="G1749" t="n">
        <v>58.1</v>
      </c>
      <c r="H1749" t="n">
        <v>1.19</v>
      </c>
      <c r="I1749" t="n">
        <v>56</v>
      </c>
      <c r="J1749" t="n">
        <v>65.83</v>
      </c>
      <c r="K1749" t="n">
        <v>28.92</v>
      </c>
      <c r="L1749" t="n">
        <v>4.5</v>
      </c>
      <c r="M1749" t="n">
        <v>0</v>
      </c>
      <c r="N1749" t="n">
        <v>7.41</v>
      </c>
      <c r="O1749" t="n">
        <v>8353.17</v>
      </c>
      <c r="P1749" t="n">
        <v>300.93</v>
      </c>
      <c r="Q1749" t="n">
        <v>1367.79</v>
      </c>
      <c r="R1749" t="n">
        <v>157.74</v>
      </c>
      <c r="S1749" t="n">
        <v>104.26</v>
      </c>
      <c r="T1749" t="n">
        <v>25644.24</v>
      </c>
      <c r="U1749" t="n">
        <v>0.66</v>
      </c>
      <c r="V1749" t="n">
        <v>0.88</v>
      </c>
      <c r="W1749" t="n">
        <v>20.8</v>
      </c>
      <c r="X1749" t="n">
        <v>1.64</v>
      </c>
      <c r="Y1749" t="n">
        <v>1</v>
      </c>
      <c r="Z1749" t="n">
        <v>10</v>
      </c>
    </row>
    <row r="1750">
      <c r="A1750" t="n">
        <v>0</v>
      </c>
      <c r="B1750" t="n">
        <v>85</v>
      </c>
      <c r="C1750" t="inlineStr">
        <is>
          <t xml:space="preserve">CONCLUIDO	</t>
        </is>
      </c>
      <c r="D1750" t="n">
        <v>1.0201</v>
      </c>
      <c r="E1750" t="n">
        <v>98.03</v>
      </c>
      <c r="F1750" t="n">
        <v>72.75</v>
      </c>
      <c r="G1750" t="n">
        <v>6.46</v>
      </c>
      <c r="H1750" t="n">
        <v>0.11</v>
      </c>
      <c r="I1750" t="n">
        <v>676</v>
      </c>
      <c r="J1750" t="n">
        <v>167.88</v>
      </c>
      <c r="K1750" t="n">
        <v>51.39</v>
      </c>
      <c r="L1750" t="n">
        <v>1</v>
      </c>
      <c r="M1750" t="n">
        <v>674</v>
      </c>
      <c r="N1750" t="n">
        <v>30.49</v>
      </c>
      <c r="O1750" t="n">
        <v>20939.59</v>
      </c>
      <c r="P1750" t="n">
        <v>935.52</v>
      </c>
      <c r="Q1750" t="n">
        <v>1370.2</v>
      </c>
      <c r="R1750" t="n">
        <v>762.02</v>
      </c>
      <c r="S1750" t="n">
        <v>104.26</v>
      </c>
      <c r="T1750" t="n">
        <v>324684.03</v>
      </c>
      <c r="U1750" t="n">
        <v>0.14</v>
      </c>
      <c r="V1750" t="n">
        <v>0.66</v>
      </c>
      <c r="W1750" t="n">
        <v>21.8</v>
      </c>
      <c r="X1750" t="n">
        <v>20.11</v>
      </c>
      <c r="Y1750" t="n">
        <v>1</v>
      </c>
      <c r="Z1750" t="n">
        <v>10</v>
      </c>
    </row>
    <row r="1751">
      <c r="A1751" t="n">
        <v>1</v>
      </c>
      <c r="B1751" t="n">
        <v>85</v>
      </c>
      <c r="C1751" t="inlineStr">
        <is>
          <t xml:space="preserve">CONCLUIDO	</t>
        </is>
      </c>
      <c r="D1751" t="n">
        <v>1.1552</v>
      </c>
      <c r="E1751" t="n">
        <v>86.56</v>
      </c>
      <c r="F1751" t="n">
        <v>67.28</v>
      </c>
      <c r="G1751" t="n">
        <v>8.09</v>
      </c>
      <c r="H1751" t="n">
        <v>0.13</v>
      </c>
      <c r="I1751" t="n">
        <v>499</v>
      </c>
      <c r="J1751" t="n">
        <v>168.25</v>
      </c>
      <c r="K1751" t="n">
        <v>51.39</v>
      </c>
      <c r="L1751" t="n">
        <v>1.25</v>
      </c>
      <c r="M1751" t="n">
        <v>497</v>
      </c>
      <c r="N1751" t="n">
        <v>30.6</v>
      </c>
      <c r="O1751" t="n">
        <v>20984.25</v>
      </c>
      <c r="P1751" t="n">
        <v>864.63</v>
      </c>
      <c r="Q1751" t="n">
        <v>1369.48</v>
      </c>
      <c r="R1751" t="n">
        <v>584.5599999999999</v>
      </c>
      <c r="S1751" t="n">
        <v>104.26</v>
      </c>
      <c r="T1751" t="n">
        <v>236840.35</v>
      </c>
      <c r="U1751" t="n">
        <v>0.18</v>
      </c>
      <c r="V1751" t="n">
        <v>0.71</v>
      </c>
      <c r="W1751" t="n">
        <v>21.47</v>
      </c>
      <c r="X1751" t="n">
        <v>14.66</v>
      </c>
      <c r="Y1751" t="n">
        <v>1</v>
      </c>
      <c r="Z1751" t="n">
        <v>10</v>
      </c>
    </row>
    <row r="1752">
      <c r="A1752" t="n">
        <v>2</v>
      </c>
      <c r="B1752" t="n">
        <v>85</v>
      </c>
      <c r="C1752" t="inlineStr">
        <is>
          <t xml:space="preserve">CONCLUIDO	</t>
        </is>
      </c>
      <c r="D1752" t="n">
        <v>1.2504</v>
      </c>
      <c r="E1752" t="n">
        <v>79.97</v>
      </c>
      <c r="F1752" t="n">
        <v>64.18000000000001</v>
      </c>
      <c r="G1752" t="n">
        <v>9.720000000000001</v>
      </c>
      <c r="H1752" t="n">
        <v>0.16</v>
      </c>
      <c r="I1752" t="n">
        <v>396</v>
      </c>
      <c r="J1752" t="n">
        <v>168.61</v>
      </c>
      <c r="K1752" t="n">
        <v>51.39</v>
      </c>
      <c r="L1752" t="n">
        <v>1.5</v>
      </c>
      <c r="M1752" t="n">
        <v>394</v>
      </c>
      <c r="N1752" t="n">
        <v>30.71</v>
      </c>
      <c r="O1752" t="n">
        <v>21028.94</v>
      </c>
      <c r="P1752" t="n">
        <v>823.99</v>
      </c>
      <c r="Q1752" t="n">
        <v>1368.79</v>
      </c>
      <c r="R1752" t="n">
        <v>483.31</v>
      </c>
      <c r="S1752" t="n">
        <v>104.26</v>
      </c>
      <c r="T1752" t="n">
        <v>186729.36</v>
      </c>
      <c r="U1752" t="n">
        <v>0.22</v>
      </c>
      <c r="V1752" t="n">
        <v>0.75</v>
      </c>
      <c r="W1752" t="n">
        <v>21.3</v>
      </c>
      <c r="X1752" t="n">
        <v>11.57</v>
      </c>
      <c r="Y1752" t="n">
        <v>1</v>
      </c>
      <c r="Z1752" t="n">
        <v>10</v>
      </c>
    </row>
    <row r="1753">
      <c r="A1753" t="n">
        <v>3</v>
      </c>
      <c r="B1753" t="n">
        <v>85</v>
      </c>
      <c r="C1753" t="inlineStr">
        <is>
          <t xml:space="preserve">CONCLUIDO	</t>
        </is>
      </c>
      <c r="D1753" t="n">
        <v>1.3225</v>
      </c>
      <c r="E1753" t="n">
        <v>75.61</v>
      </c>
      <c r="F1753" t="n">
        <v>62.12</v>
      </c>
      <c r="G1753" t="n">
        <v>11.36</v>
      </c>
      <c r="H1753" t="n">
        <v>0.18</v>
      </c>
      <c r="I1753" t="n">
        <v>328</v>
      </c>
      <c r="J1753" t="n">
        <v>168.97</v>
      </c>
      <c r="K1753" t="n">
        <v>51.39</v>
      </c>
      <c r="L1753" t="n">
        <v>1.75</v>
      </c>
      <c r="M1753" t="n">
        <v>326</v>
      </c>
      <c r="N1753" t="n">
        <v>30.83</v>
      </c>
      <c r="O1753" t="n">
        <v>21073.68</v>
      </c>
      <c r="P1753" t="n">
        <v>796.66</v>
      </c>
      <c r="Q1753" t="n">
        <v>1368.76</v>
      </c>
      <c r="R1753" t="n">
        <v>416.48</v>
      </c>
      <c r="S1753" t="n">
        <v>104.26</v>
      </c>
      <c r="T1753" t="n">
        <v>153657.18</v>
      </c>
      <c r="U1753" t="n">
        <v>0.25</v>
      </c>
      <c r="V1753" t="n">
        <v>0.77</v>
      </c>
      <c r="W1753" t="n">
        <v>21.19</v>
      </c>
      <c r="X1753" t="n">
        <v>9.52</v>
      </c>
      <c r="Y1753" t="n">
        <v>1</v>
      </c>
      <c r="Z1753" t="n">
        <v>10</v>
      </c>
    </row>
    <row r="1754">
      <c r="A1754" t="n">
        <v>4</v>
      </c>
      <c r="B1754" t="n">
        <v>85</v>
      </c>
      <c r="C1754" t="inlineStr">
        <is>
          <t xml:space="preserve">CONCLUIDO	</t>
        </is>
      </c>
      <c r="D1754" t="n">
        <v>1.3783</v>
      </c>
      <c r="E1754" t="n">
        <v>72.55</v>
      </c>
      <c r="F1754" t="n">
        <v>60.69</v>
      </c>
      <c r="G1754" t="n">
        <v>13.01</v>
      </c>
      <c r="H1754" t="n">
        <v>0.21</v>
      </c>
      <c r="I1754" t="n">
        <v>280</v>
      </c>
      <c r="J1754" t="n">
        <v>169.33</v>
      </c>
      <c r="K1754" t="n">
        <v>51.39</v>
      </c>
      <c r="L1754" t="n">
        <v>2</v>
      </c>
      <c r="M1754" t="n">
        <v>278</v>
      </c>
      <c r="N1754" t="n">
        <v>30.94</v>
      </c>
      <c r="O1754" t="n">
        <v>21118.46</v>
      </c>
      <c r="P1754" t="n">
        <v>777.29</v>
      </c>
      <c r="Q1754" t="n">
        <v>1368.42</v>
      </c>
      <c r="R1754" t="n">
        <v>369.59</v>
      </c>
      <c r="S1754" t="n">
        <v>104.26</v>
      </c>
      <c r="T1754" t="n">
        <v>130450.96</v>
      </c>
      <c r="U1754" t="n">
        <v>0.28</v>
      </c>
      <c r="V1754" t="n">
        <v>0.79</v>
      </c>
      <c r="W1754" t="n">
        <v>21.12</v>
      </c>
      <c r="X1754" t="n">
        <v>8.09</v>
      </c>
      <c r="Y1754" t="n">
        <v>1</v>
      </c>
      <c r="Z1754" t="n">
        <v>10</v>
      </c>
    </row>
    <row r="1755">
      <c r="A1755" t="n">
        <v>5</v>
      </c>
      <c r="B1755" t="n">
        <v>85</v>
      </c>
      <c r="C1755" t="inlineStr">
        <is>
          <t xml:space="preserve">CONCLUIDO	</t>
        </is>
      </c>
      <c r="D1755" t="n">
        <v>1.4211</v>
      </c>
      <c r="E1755" t="n">
        <v>70.37</v>
      </c>
      <c r="F1755" t="n">
        <v>59.69</v>
      </c>
      <c r="G1755" t="n">
        <v>14.62</v>
      </c>
      <c r="H1755" t="n">
        <v>0.24</v>
      </c>
      <c r="I1755" t="n">
        <v>245</v>
      </c>
      <c r="J1755" t="n">
        <v>169.7</v>
      </c>
      <c r="K1755" t="n">
        <v>51.39</v>
      </c>
      <c r="L1755" t="n">
        <v>2.25</v>
      </c>
      <c r="M1755" t="n">
        <v>243</v>
      </c>
      <c r="N1755" t="n">
        <v>31.05</v>
      </c>
      <c r="O1755" t="n">
        <v>21163.27</v>
      </c>
      <c r="P1755" t="n">
        <v>763.48</v>
      </c>
      <c r="Q1755" t="n">
        <v>1368.18</v>
      </c>
      <c r="R1755" t="n">
        <v>336.96</v>
      </c>
      <c r="S1755" t="n">
        <v>104.26</v>
      </c>
      <c r="T1755" t="n">
        <v>114310.16</v>
      </c>
      <c r="U1755" t="n">
        <v>0.31</v>
      </c>
      <c r="V1755" t="n">
        <v>0.8</v>
      </c>
      <c r="W1755" t="n">
        <v>21.06</v>
      </c>
      <c r="X1755" t="n">
        <v>7.09</v>
      </c>
      <c r="Y1755" t="n">
        <v>1</v>
      </c>
      <c r="Z1755" t="n">
        <v>10</v>
      </c>
    </row>
    <row r="1756">
      <c r="A1756" t="n">
        <v>6</v>
      </c>
      <c r="B1756" t="n">
        <v>85</v>
      </c>
      <c r="C1756" t="inlineStr">
        <is>
          <t xml:space="preserve">CONCLUIDO	</t>
        </is>
      </c>
      <c r="D1756" t="n">
        <v>1.4586</v>
      </c>
      <c r="E1756" t="n">
        <v>68.56</v>
      </c>
      <c r="F1756" t="n">
        <v>58.83</v>
      </c>
      <c r="G1756" t="n">
        <v>16.27</v>
      </c>
      <c r="H1756" t="n">
        <v>0.26</v>
      </c>
      <c r="I1756" t="n">
        <v>217</v>
      </c>
      <c r="J1756" t="n">
        <v>170.06</v>
      </c>
      <c r="K1756" t="n">
        <v>51.39</v>
      </c>
      <c r="L1756" t="n">
        <v>2.5</v>
      </c>
      <c r="M1756" t="n">
        <v>215</v>
      </c>
      <c r="N1756" t="n">
        <v>31.17</v>
      </c>
      <c r="O1756" t="n">
        <v>21208.12</v>
      </c>
      <c r="P1756" t="n">
        <v>751.41</v>
      </c>
      <c r="Q1756" t="n">
        <v>1368.13</v>
      </c>
      <c r="R1756" t="n">
        <v>309.6</v>
      </c>
      <c r="S1756" t="n">
        <v>104.26</v>
      </c>
      <c r="T1756" t="n">
        <v>100769.58</v>
      </c>
      <c r="U1756" t="n">
        <v>0.34</v>
      </c>
      <c r="V1756" t="n">
        <v>0.8100000000000001</v>
      </c>
      <c r="W1756" t="n">
        <v>21</v>
      </c>
      <c r="X1756" t="n">
        <v>6.24</v>
      </c>
      <c r="Y1756" t="n">
        <v>1</v>
      </c>
      <c r="Z1756" t="n">
        <v>10</v>
      </c>
    </row>
    <row r="1757">
      <c r="A1757" t="n">
        <v>7</v>
      </c>
      <c r="B1757" t="n">
        <v>85</v>
      </c>
      <c r="C1757" t="inlineStr">
        <is>
          <t xml:space="preserve">CONCLUIDO	</t>
        </is>
      </c>
      <c r="D1757" t="n">
        <v>1.4888</v>
      </c>
      <c r="E1757" t="n">
        <v>67.17</v>
      </c>
      <c r="F1757" t="n">
        <v>58.19</v>
      </c>
      <c r="G1757" t="n">
        <v>17.9</v>
      </c>
      <c r="H1757" t="n">
        <v>0.29</v>
      </c>
      <c r="I1757" t="n">
        <v>195</v>
      </c>
      <c r="J1757" t="n">
        <v>170.42</v>
      </c>
      <c r="K1757" t="n">
        <v>51.39</v>
      </c>
      <c r="L1757" t="n">
        <v>2.75</v>
      </c>
      <c r="M1757" t="n">
        <v>193</v>
      </c>
      <c r="N1757" t="n">
        <v>31.28</v>
      </c>
      <c r="O1757" t="n">
        <v>21253.01</v>
      </c>
      <c r="P1757" t="n">
        <v>742.05</v>
      </c>
      <c r="Q1757" t="n">
        <v>1368</v>
      </c>
      <c r="R1757" t="n">
        <v>288.36</v>
      </c>
      <c r="S1757" t="n">
        <v>104.26</v>
      </c>
      <c r="T1757" t="n">
        <v>90263.63</v>
      </c>
      <c r="U1757" t="n">
        <v>0.36</v>
      </c>
      <c r="V1757" t="n">
        <v>0.82</v>
      </c>
      <c r="W1757" t="n">
        <v>20.98</v>
      </c>
      <c r="X1757" t="n">
        <v>5.6</v>
      </c>
      <c r="Y1757" t="n">
        <v>1</v>
      </c>
      <c r="Z1757" t="n">
        <v>10</v>
      </c>
    </row>
    <row r="1758">
      <c r="A1758" t="n">
        <v>8</v>
      </c>
      <c r="B1758" t="n">
        <v>85</v>
      </c>
      <c r="C1758" t="inlineStr">
        <is>
          <t xml:space="preserve">CONCLUIDO	</t>
        </is>
      </c>
      <c r="D1758" t="n">
        <v>1.5144</v>
      </c>
      <c r="E1758" t="n">
        <v>66.03</v>
      </c>
      <c r="F1758" t="n">
        <v>57.66</v>
      </c>
      <c r="G1758" t="n">
        <v>19.55</v>
      </c>
      <c r="H1758" t="n">
        <v>0.31</v>
      </c>
      <c r="I1758" t="n">
        <v>177</v>
      </c>
      <c r="J1758" t="n">
        <v>170.79</v>
      </c>
      <c r="K1758" t="n">
        <v>51.39</v>
      </c>
      <c r="L1758" t="n">
        <v>3</v>
      </c>
      <c r="M1758" t="n">
        <v>175</v>
      </c>
      <c r="N1758" t="n">
        <v>31.4</v>
      </c>
      <c r="O1758" t="n">
        <v>21297.94</v>
      </c>
      <c r="P1758" t="n">
        <v>734.22</v>
      </c>
      <c r="Q1758" t="n">
        <v>1367.96</v>
      </c>
      <c r="R1758" t="n">
        <v>271.54</v>
      </c>
      <c r="S1758" t="n">
        <v>104.26</v>
      </c>
      <c r="T1758" t="n">
        <v>81940.45</v>
      </c>
      <c r="U1758" t="n">
        <v>0.38</v>
      </c>
      <c r="V1758" t="n">
        <v>0.83</v>
      </c>
      <c r="W1758" t="n">
        <v>20.93</v>
      </c>
      <c r="X1758" t="n">
        <v>5.07</v>
      </c>
      <c r="Y1758" t="n">
        <v>1</v>
      </c>
      <c r="Z1758" t="n">
        <v>10</v>
      </c>
    </row>
    <row r="1759">
      <c r="A1759" t="n">
        <v>9</v>
      </c>
      <c r="B1759" t="n">
        <v>85</v>
      </c>
      <c r="C1759" t="inlineStr">
        <is>
          <t xml:space="preserve">CONCLUIDO	</t>
        </is>
      </c>
      <c r="D1759" t="n">
        <v>1.5361</v>
      </c>
      <c r="E1759" t="n">
        <v>65.09999999999999</v>
      </c>
      <c r="F1759" t="n">
        <v>57.24</v>
      </c>
      <c r="G1759" t="n">
        <v>21.2</v>
      </c>
      <c r="H1759" t="n">
        <v>0.34</v>
      </c>
      <c r="I1759" t="n">
        <v>162</v>
      </c>
      <c r="J1759" t="n">
        <v>171.15</v>
      </c>
      <c r="K1759" t="n">
        <v>51.39</v>
      </c>
      <c r="L1759" t="n">
        <v>3.25</v>
      </c>
      <c r="M1759" t="n">
        <v>160</v>
      </c>
      <c r="N1759" t="n">
        <v>31.51</v>
      </c>
      <c r="O1759" t="n">
        <v>21342.91</v>
      </c>
      <c r="P1759" t="n">
        <v>727.73</v>
      </c>
      <c r="Q1759" t="n">
        <v>1367.78</v>
      </c>
      <c r="R1759" t="n">
        <v>257.51</v>
      </c>
      <c r="S1759" t="n">
        <v>104.26</v>
      </c>
      <c r="T1759" t="n">
        <v>74999</v>
      </c>
      <c r="U1759" t="n">
        <v>0.4</v>
      </c>
      <c r="V1759" t="n">
        <v>0.84</v>
      </c>
      <c r="W1759" t="n">
        <v>20.92</v>
      </c>
      <c r="X1759" t="n">
        <v>4.65</v>
      </c>
      <c r="Y1759" t="n">
        <v>1</v>
      </c>
      <c r="Z1759" t="n">
        <v>10</v>
      </c>
    </row>
    <row r="1760">
      <c r="A1760" t="n">
        <v>10</v>
      </c>
      <c r="B1760" t="n">
        <v>85</v>
      </c>
      <c r="C1760" t="inlineStr">
        <is>
          <t xml:space="preserve">CONCLUIDO	</t>
        </is>
      </c>
      <c r="D1760" t="n">
        <v>1.5559</v>
      </c>
      <c r="E1760" t="n">
        <v>64.27</v>
      </c>
      <c r="F1760" t="n">
        <v>56.85</v>
      </c>
      <c r="G1760" t="n">
        <v>22.89</v>
      </c>
      <c r="H1760" t="n">
        <v>0.36</v>
      </c>
      <c r="I1760" t="n">
        <v>149</v>
      </c>
      <c r="J1760" t="n">
        <v>171.52</v>
      </c>
      <c r="K1760" t="n">
        <v>51.39</v>
      </c>
      <c r="L1760" t="n">
        <v>3.5</v>
      </c>
      <c r="M1760" t="n">
        <v>147</v>
      </c>
      <c r="N1760" t="n">
        <v>31.63</v>
      </c>
      <c r="O1760" t="n">
        <v>21387.92</v>
      </c>
      <c r="P1760" t="n">
        <v>721.6799999999999</v>
      </c>
      <c r="Q1760" t="n">
        <v>1367.99</v>
      </c>
      <c r="R1760" t="n">
        <v>244.87</v>
      </c>
      <c r="S1760" t="n">
        <v>104.26</v>
      </c>
      <c r="T1760" t="n">
        <v>68746.59</v>
      </c>
      <c r="U1760" t="n">
        <v>0.43</v>
      </c>
      <c r="V1760" t="n">
        <v>0.84</v>
      </c>
      <c r="W1760" t="n">
        <v>20.89</v>
      </c>
      <c r="X1760" t="n">
        <v>4.26</v>
      </c>
      <c r="Y1760" t="n">
        <v>1</v>
      </c>
      <c r="Z1760" t="n">
        <v>10</v>
      </c>
    </row>
    <row r="1761">
      <c r="A1761" t="n">
        <v>11</v>
      </c>
      <c r="B1761" t="n">
        <v>85</v>
      </c>
      <c r="C1761" t="inlineStr">
        <is>
          <t xml:space="preserve">CONCLUIDO	</t>
        </is>
      </c>
      <c r="D1761" t="n">
        <v>1.5728</v>
      </c>
      <c r="E1761" t="n">
        <v>63.58</v>
      </c>
      <c r="F1761" t="n">
        <v>56.53</v>
      </c>
      <c r="G1761" t="n">
        <v>24.58</v>
      </c>
      <c r="H1761" t="n">
        <v>0.39</v>
      </c>
      <c r="I1761" t="n">
        <v>138</v>
      </c>
      <c r="J1761" t="n">
        <v>171.88</v>
      </c>
      <c r="K1761" t="n">
        <v>51.39</v>
      </c>
      <c r="L1761" t="n">
        <v>3.75</v>
      </c>
      <c r="M1761" t="n">
        <v>136</v>
      </c>
      <c r="N1761" t="n">
        <v>31.74</v>
      </c>
      <c r="O1761" t="n">
        <v>21432.96</v>
      </c>
      <c r="P1761" t="n">
        <v>716.45</v>
      </c>
      <c r="Q1761" t="n">
        <v>1367.64</v>
      </c>
      <c r="R1761" t="n">
        <v>234.6</v>
      </c>
      <c r="S1761" t="n">
        <v>104.26</v>
      </c>
      <c r="T1761" t="n">
        <v>63665.1</v>
      </c>
      <c r="U1761" t="n">
        <v>0.44</v>
      </c>
      <c r="V1761" t="n">
        <v>0.85</v>
      </c>
      <c r="W1761" t="n">
        <v>20.88</v>
      </c>
      <c r="X1761" t="n">
        <v>3.94</v>
      </c>
      <c r="Y1761" t="n">
        <v>1</v>
      </c>
      <c r="Z1761" t="n">
        <v>10</v>
      </c>
    </row>
    <row r="1762">
      <c r="A1762" t="n">
        <v>12</v>
      </c>
      <c r="B1762" t="n">
        <v>85</v>
      </c>
      <c r="C1762" t="inlineStr">
        <is>
          <t xml:space="preserve">CONCLUIDO	</t>
        </is>
      </c>
      <c r="D1762" t="n">
        <v>1.5869</v>
      </c>
      <c r="E1762" t="n">
        <v>63.02</v>
      </c>
      <c r="F1762" t="n">
        <v>56.27</v>
      </c>
      <c r="G1762" t="n">
        <v>26.17</v>
      </c>
      <c r="H1762" t="n">
        <v>0.41</v>
      </c>
      <c r="I1762" t="n">
        <v>129</v>
      </c>
      <c r="J1762" t="n">
        <v>172.25</v>
      </c>
      <c r="K1762" t="n">
        <v>51.39</v>
      </c>
      <c r="L1762" t="n">
        <v>4</v>
      </c>
      <c r="M1762" t="n">
        <v>127</v>
      </c>
      <c r="N1762" t="n">
        <v>31.86</v>
      </c>
      <c r="O1762" t="n">
        <v>21478.05</v>
      </c>
      <c r="P1762" t="n">
        <v>712.0599999999999</v>
      </c>
      <c r="Q1762" t="n">
        <v>1367.84</v>
      </c>
      <c r="R1762" t="n">
        <v>226.25</v>
      </c>
      <c r="S1762" t="n">
        <v>104.26</v>
      </c>
      <c r="T1762" t="n">
        <v>59538.12</v>
      </c>
      <c r="U1762" t="n">
        <v>0.46</v>
      </c>
      <c r="V1762" t="n">
        <v>0.85</v>
      </c>
      <c r="W1762" t="n">
        <v>20.86</v>
      </c>
      <c r="X1762" t="n">
        <v>3.68</v>
      </c>
      <c r="Y1762" t="n">
        <v>1</v>
      </c>
      <c r="Z1762" t="n">
        <v>10</v>
      </c>
    </row>
    <row r="1763">
      <c r="A1763" t="n">
        <v>13</v>
      </c>
      <c r="B1763" t="n">
        <v>85</v>
      </c>
      <c r="C1763" t="inlineStr">
        <is>
          <t xml:space="preserve">CONCLUIDO	</t>
        </is>
      </c>
      <c r="D1763" t="n">
        <v>1.5998</v>
      </c>
      <c r="E1763" t="n">
        <v>62.51</v>
      </c>
      <c r="F1763" t="n">
        <v>56.04</v>
      </c>
      <c r="G1763" t="n">
        <v>27.79</v>
      </c>
      <c r="H1763" t="n">
        <v>0.44</v>
      </c>
      <c r="I1763" t="n">
        <v>121</v>
      </c>
      <c r="J1763" t="n">
        <v>172.61</v>
      </c>
      <c r="K1763" t="n">
        <v>51.39</v>
      </c>
      <c r="L1763" t="n">
        <v>4.25</v>
      </c>
      <c r="M1763" t="n">
        <v>119</v>
      </c>
      <c r="N1763" t="n">
        <v>31.97</v>
      </c>
      <c r="O1763" t="n">
        <v>21523.17</v>
      </c>
      <c r="P1763" t="n">
        <v>707.74</v>
      </c>
      <c r="Q1763" t="n">
        <v>1367.58</v>
      </c>
      <c r="R1763" t="n">
        <v>218.17</v>
      </c>
      <c r="S1763" t="n">
        <v>104.26</v>
      </c>
      <c r="T1763" t="n">
        <v>55537.11</v>
      </c>
      <c r="U1763" t="n">
        <v>0.48</v>
      </c>
      <c r="V1763" t="n">
        <v>0.86</v>
      </c>
      <c r="W1763" t="n">
        <v>20.86</v>
      </c>
      <c r="X1763" t="n">
        <v>3.45</v>
      </c>
      <c r="Y1763" t="n">
        <v>1</v>
      </c>
      <c r="Z1763" t="n">
        <v>10</v>
      </c>
    </row>
    <row r="1764">
      <c r="A1764" t="n">
        <v>14</v>
      </c>
      <c r="B1764" t="n">
        <v>85</v>
      </c>
      <c r="C1764" t="inlineStr">
        <is>
          <t xml:space="preserve">CONCLUIDO	</t>
        </is>
      </c>
      <c r="D1764" t="n">
        <v>1.6109</v>
      </c>
      <c r="E1764" t="n">
        <v>62.08</v>
      </c>
      <c r="F1764" t="n">
        <v>55.84</v>
      </c>
      <c r="G1764" t="n">
        <v>29.39</v>
      </c>
      <c r="H1764" t="n">
        <v>0.46</v>
      </c>
      <c r="I1764" t="n">
        <v>114</v>
      </c>
      <c r="J1764" t="n">
        <v>172.98</v>
      </c>
      <c r="K1764" t="n">
        <v>51.39</v>
      </c>
      <c r="L1764" t="n">
        <v>4.5</v>
      </c>
      <c r="M1764" t="n">
        <v>112</v>
      </c>
      <c r="N1764" t="n">
        <v>32.09</v>
      </c>
      <c r="O1764" t="n">
        <v>21568.34</v>
      </c>
      <c r="P1764" t="n">
        <v>704.55</v>
      </c>
      <c r="Q1764" t="n">
        <v>1367.73</v>
      </c>
      <c r="R1764" t="n">
        <v>212.39</v>
      </c>
      <c r="S1764" t="n">
        <v>104.26</v>
      </c>
      <c r="T1764" t="n">
        <v>52680.51</v>
      </c>
      <c r="U1764" t="n">
        <v>0.49</v>
      </c>
      <c r="V1764" t="n">
        <v>0.86</v>
      </c>
      <c r="W1764" t="n">
        <v>20.83</v>
      </c>
      <c r="X1764" t="n">
        <v>3.25</v>
      </c>
      <c r="Y1764" t="n">
        <v>1</v>
      </c>
      <c r="Z1764" t="n">
        <v>10</v>
      </c>
    </row>
    <row r="1765">
      <c r="A1765" t="n">
        <v>15</v>
      </c>
      <c r="B1765" t="n">
        <v>85</v>
      </c>
      <c r="C1765" t="inlineStr">
        <is>
          <t xml:space="preserve">CONCLUIDO	</t>
        </is>
      </c>
      <c r="D1765" t="n">
        <v>1.6232</v>
      </c>
      <c r="E1765" t="n">
        <v>61.61</v>
      </c>
      <c r="F1765" t="n">
        <v>55.61</v>
      </c>
      <c r="G1765" t="n">
        <v>31.18</v>
      </c>
      <c r="H1765" t="n">
        <v>0.49</v>
      </c>
      <c r="I1765" t="n">
        <v>107</v>
      </c>
      <c r="J1765" t="n">
        <v>173.35</v>
      </c>
      <c r="K1765" t="n">
        <v>51.39</v>
      </c>
      <c r="L1765" t="n">
        <v>4.75</v>
      </c>
      <c r="M1765" t="n">
        <v>105</v>
      </c>
      <c r="N1765" t="n">
        <v>32.2</v>
      </c>
      <c r="O1765" t="n">
        <v>21613.54</v>
      </c>
      <c r="P1765" t="n">
        <v>700.3</v>
      </c>
      <c r="Q1765" t="n">
        <v>1367.5</v>
      </c>
      <c r="R1765" t="n">
        <v>204.85</v>
      </c>
      <c r="S1765" t="n">
        <v>104.26</v>
      </c>
      <c r="T1765" t="n">
        <v>48946.42</v>
      </c>
      <c r="U1765" t="n">
        <v>0.51</v>
      </c>
      <c r="V1765" t="n">
        <v>0.86</v>
      </c>
      <c r="W1765" t="n">
        <v>20.82</v>
      </c>
      <c r="X1765" t="n">
        <v>3.02</v>
      </c>
      <c r="Y1765" t="n">
        <v>1</v>
      </c>
      <c r="Z1765" t="n">
        <v>10</v>
      </c>
    </row>
    <row r="1766">
      <c r="A1766" t="n">
        <v>16</v>
      </c>
      <c r="B1766" t="n">
        <v>85</v>
      </c>
      <c r="C1766" t="inlineStr">
        <is>
          <t xml:space="preserve">CONCLUIDO	</t>
        </is>
      </c>
      <c r="D1766" t="n">
        <v>1.6329</v>
      </c>
      <c r="E1766" t="n">
        <v>61.24</v>
      </c>
      <c r="F1766" t="n">
        <v>55.44</v>
      </c>
      <c r="G1766" t="n">
        <v>32.94</v>
      </c>
      <c r="H1766" t="n">
        <v>0.51</v>
      </c>
      <c r="I1766" t="n">
        <v>101</v>
      </c>
      <c r="J1766" t="n">
        <v>173.71</v>
      </c>
      <c r="K1766" t="n">
        <v>51.39</v>
      </c>
      <c r="L1766" t="n">
        <v>5</v>
      </c>
      <c r="M1766" t="n">
        <v>99</v>
      </c>
      <c r="N1766" t="n">
        <v>32.32</v>
      </c>
      <c r="O1766" t="n">
        <v>21658.78</v>
      </c>
      <c r="P1766" t="n">
        <v>697.17</v>
      </c>
      <c r="Q1766" t="n">
        <v>1367.64</v>
      </c>
      <c r="R1766" t="n">
        <v>200.02</v>
      </c>
      <c r="S1766" t="n">
        <v>104.26</v>
      </c>
      <c r="T1766" t="n">
        <v>46563.23</v>
      </c>
      <c r="U1766" t="n">
        <v>0.52</v>
      </c>
      <c r="V1766" t="n">
        <v>0.86</v>
      </c>
      <c r="W1766" t="n">
        <v>20.8</v>
      </c>
      <c r="X1766" t="n">
        <v>2.86</v>
      </c>
      <c r="Y1766" t="n">
        <v>1</v>
      </c>
      <c r="Z1766" t="n">
        <v>10</v>
      </c>
    </row>
    <row r="1767">
      <c r="A1767" t="n">
        <v>17</v>
      </c>
      <c r="B1767" t="n">
        <v>85</v>
      </c>
      <c r="C1767" t="inlineStr">
        <is>
          <t xml:space="preserve">CONCLUIDO	</t>
        </is>
      </c>
      <c r="D1767" t="n">
        <v>1.6418</v>
      </c>
      <c r="E1767" t="n">
        <v>60.91</v>
      </c>
      <c r="F1767" t="n">
        <v>55.28</v>
      </c>
      <c r="G1767" t="n">
        <v>34.55</v>
      </c>
      <c r="H1767" t="n">
        <v>0.53</v>
      </c>
      <c r="I1767" t="n">
        <v>96</v>
      </c>
      <c r="J1767" t="n">
        <v>174.08</v>
      </c>
      <c r="K1767" t="n">
        <v>51.39</v>
      </c>
      <c r="L1767" t="n">
        <v>5.25</v>
      </c>
      <c r="M1767" t="n">
        <v>94</v>
      </c>
      <c r="N1767" t="n">
        <v>32.44</v>
      </c>
      <c r="O1767" t="n">
        <v>21704.07</v>
      </c>
      <c r="P1767" t="n">
        <v>693.97</v>
      </c>
      <c r="Q1767" t="n">
        <v>1367.58</v>
      </c>
      <c r="R1767" t="n">
        <v>194.47</v>
      </c>
      <c r="S1767" t="n">
        <v>104.26</v>
      </c>
      <c r="T1767" t="n">
        <v>43812.42</v>
      </c>
      <c r="U1767" t="n">
        <v>0.54</v>
      </c>
      <c r="V1767" t="n">
        <v>0.87</v>
      </c>
      <c r="W1767" t="n">
        <v>20.8</v>
      </c>
      <c r="X1767" t="n">
        <v>2.7</v>
      </c>
      <c r="Y1767" t="n">
        <v>1</v>
      </c>
      <c r="Z1767" t="n">
        <v>10</v>
      </c>
    </row>
    <row r="1768">
      <c r="A1768" t="n">
        <v>18</v>
      </c>
      <c r="B1768" t="n">
        <v>85</v>
      </c>
      <c r="C1768" t="inlineStr">
        <is>
          <t xml:space="preserve">CONCLUIDO	</t>
        </is>
      </c>
      <c r="D1768" t="n">
        <v>1.6498</v>
      </c>
      <c r="E1768" t="n">
        <v>60.61</v>
      </c>
      <c r="F1768" t="n">
        <v>55.16</v>
      </c>
      <c r="G1768" t="n">
        <v>36.37</v>
      </c>
      <c r="H1768" t="n">
        <v>0.5600000000000001</v>
      </c>
      <c r="I1768" t="n">
        <v>91</v>
      </c>
      <c r="J1768" t="n">
        <v>174.45</v>
      </c>
      <c r="K1768" t="n">
        <v>51.39</v>
      </c>
      <c r="L1768" t="n">
        <v>5.5</v>
      </c>
      <c r="M1768" t="n">
        <v>89</v>
      </c>
      <c r="N1768" t="n">
        <v>32.56</v>
      </c>
      <c r="O1768" t="n">
        <v>21749.39</v>
      </c>
      <c r="P1768" t="n">
        <v>691.0599999999999</v>
      </c>
      <c r="Q1768" t="n">
        <v>1367.49</v>
      </c>
      <c r="R1768" t="n">
        <v>190.19</v>
      </c>
      <c r="S1768" t="n">
        <v>104.26</v>
      </c>
      <c r="T1768" t="n">
        <v>41698.32</v>
      </c>
      <c r="U1768" t="n">
        <v>0.55</v>
      </c>
      <c r="V1768" t="n">
        <v>0.87</v>
      </c>
      <c r="W1768" t="n">
        <v>20.79</v>
      </c>
      <c r="X1768" t="n">
        <v>2.57</v>
      </c>
      <c r="Y1768" t="n">
        <v>1</v>
      </c>
      <c r="Z1768" t="n">
        <v>10</v>
      </c>
    </row>
    <row r="1769">
      <c r="A1769" t="n">
        <v>19</v>
      </c>
      <c r="B1769" t="n">
        <v>85</v>
      </c>
      <c r="C1769" t="inlineStr">
        <is>
          <t xml:space="preserve">CONCLUIDO	</t>
        </is>
      </c>
      <c r="D1769" t="n">
        <v>1.6565</v>
      </c>
      <c r="E1769" t="n">
        <v>60.37</v>
      </c>
      <c r="F1769" t="n">
        <v>55.05</v>
      </c>
      <c r="G1769" t="n">
        <v>37.96</v>
      </c>
      <c r="H1769" t="n">
        <v>0.58</v>
      </c>
      <c r="I1769" t="n">
        <v>87</v>
      </c>
      <c r="J1769" t="n">
        <v>174.82</v>
      </c>
      <c r="K1769" t="n">
        <v>51.39</v>
      </c>
      <c r="L1769" t="n">
        <v>5.75</v>
      </c>
      <c r="M1769" t="n">
        <v>85</v>
      </c>
      <c r="N1769" t="n">
        <v>32.67</v>
      </c>
      <c r="O1769" t="n">
        <v>21794.75</v>
      </c>
      <c r="P1769" t="n">
        <v>688.59</v>
      </c>
      <c r="Q1769" t="n">
        <v>1367.52</v>
      </c>
      <c r="R1769" t="n">
        <v>186.83</v>
      </c>
      <c r="S1769" t="n">
        <v>104.26</v>
      </c>
      <c r="T1769" t="n">
        <v>40034.29</v>
      </c>
      <c r="U1769" t="n">
        <v>0.5600000000000001</v>
      </c>
      <c r="V1769" t="n">
        <v>0.87</v>
      </c>
      <c r="W1769" t="n">
        <v>20.78</v>
      </c>
      <c r="X1769" t="n">
        <v>2.46</v>
      </c>
      <c r="Y1769" t="n">
        <v>1</v>
      </c>
      <c r="Z1769" t="n">
        <v>10</v>
      </c>
    </row>
    <row r="1770">
      <c r="A1770" t="n">
        <v>20</v>
      </c>
      <c r="B1770" t="n">
        <v>85</v>
      </c>
      <c r="C1770" t="inlineStr">
        <is>
          <t xml:space="preserve">CONCLUIDO	</t>
        </is>
      </c>
      <c r="D1770" t="n">
        <v>1.6632</v>
      </c>
      <c r="E1770" t="n">
        <v>60.13</v>
      </c>
      <c r="F1770" t="n">
        <v>54.94</v>
      </c>
      <c r="G1770" t="n">
        <v>39.72</v>
      </c>
      <c r="H1770" t="n">
        <v>0.61</v>
      </c>
      <c r="I1770" t="n">
        <v>83</v>
      </c>
      <c r="J1770" t="n">
        <v>175.18</v>
      </c>
      <c r="K1770" t="n">
        <v>51.39</v>
      </c>
      <c r="L1770" t="n">
        <v>6</v>
      </c>
      <c r="M1770" t="n">
        <v>81</v>
      </c>
      <c r="N1770" t="n">
        <v>32.79</v>
      </c>
      <c r="O1770" t="n">
        <v>21840.16</v>
      </c>
      <c r="P1770" t="n">
        <v>686.2</v>
      </c>
      <c r="Q1770" t="n">
        <v>1367.47</v>
      </c>
      <c r="R1770" t="n">
        <v>183.21</v>
      </c>
      <c r="S1770" t="n">
        <v>104.26</v>
      </c>
      <c r="T1770" t="n">
        <v>38244.75</v>
      </c>
      <c r="U1770" t="n">
        <v>0.57</v>
      </c>
      <c r="V1770" t="n">
        <v>0.87</v>
      </c>
      <c r="W1770" t="n">
        <v>20.78</v>
      </c>
      <c r="X1770" t="n">
        <v>2.36</v>
      </c>
      <c r="Y1770" t="n">
        <v>1</v>
      </c>
      <c r="Z1770" t="n">
        <v>10</v>
      </c>
    </row>
    <row r="1771">
      <c r="A1771" t="n">
        <v>21</v>
      </c>
      <c r="B1771" t="n">
        <v>85</v>
      </c>
      <c r="C1771" t="inlineStr">
        <is>
          <t xml:space="preserve">CONCLUIDO	</t>
        </is>
      </c>
      <c r="D1771" t="n">
        <v>1.6681</v>
      </c>
      <c r="E1771" t="n">
        <v>59.95</v>
      </c>
      <c r="F1771" t="n">
        <v>54.86</v>
      </c>
      <c r="G1771" t="n">
        <v>41.15</v>
      </c>
      <c r="H1771" t="n">
        <v>0.63</v>
      </c>
      <c r="I1771" t="n">
        <v>80</v>
      </c>
      <c r="J1771" t="n">
        <v>175.55</v>
      </c>
      <c r="K1771" t="n">
        <v>51.39</v>
      </c>
      <c r="L1771" t="n">
        <v>6.25</v>
      </c>
      <c r="M1771" t="n">
        <v>78</v>
      </c>
      <c r="N1771" t="n">
        <v>32.91</v>
      </c>
      <c r="O1771" t="n">
        <v>21885.6</v>
      </c>
      <c r="P1771" t="n">
        <v>684.3200000000001</v>
      </c>
      <c r="Q1771" t="n">
        <v>1367.39</v>
      </c>
      <c r="R1771" t="n">
        <v>180.42</v>
      </c>
      <c r="S1771" t="n">
        <v>104.26</v>
      </c>
      <c r="T1771" t="n">
        <v>36864.29</v>
      </c>
      <c r="U1771" t="n">
        <v>0.58</v>
      </c>
      <c r="V1771" t="n">
        <v>0.87</v>
      </c>
      <c r="W1771" t="n">
        <v>20.78</v>
      </c>
      <c r="X1771" t="n">
        <v>2.28</v>
      </c>
      <c r="Y1771" t="n">
        <v>1</v>
      </c>
      <c r="Z1771" t="n">
        <v>10</v>
      </c>
    </row>
    <row r="1772">
      <c r="A1772" t="n">
        <v>22</v>
      </c>
      <c r="B1772" t="n">
        <v>85</v>
      </c>
      <c r="C1772" t="inlineStr">
        <is>
          <t xml:space="preserve">CONCLUIDO	</t>
        </is>
      </c>
      <c r="D1772" t="n">
        <v>1.6732</v>
      </c>
      <c r="E1772" t="n">
        <v>59.77</v>
      </c>
      <c r="F1772" t="n">
        <v>54.78</v>
      </c>
      <c r="G1772" t="n">
        <v>42.69</v>
      </c>
      <c r="H1772" t="n">
        <v>0.66</v>
      </c>
      <c r="I1772" t="n">
        <v>77</v>
      </c>
      <c r="J1772" t="n">
        <v>175.92</v>
      </c>
      <c r="K1772" t="n">
        <v>51.39</v>
      </c>
      <c r="L1772" t="n">
        <v>6.5</v>
      </c>
      <c r="M1772" t="n">
        <v>75</v>
      </c>
      <c r="N1772" t="n">
        <v>33.03</v>
      </c>
      <c r="O1772" t="n">
        <v>21931.08</v>
      </c>
      <c r="P1772" t="n">
        <v>681.61</v>
      </c>
      <c r="Q1772" t="n">
        <v>1367.6</v>
      </c>
      <c r="R1772" t="n">
        <v>178.43</v>
      </c>
      <c r="S1772" t="n">
        <v>104.26</v>
      </c>
      <c r="T1772" t="n">
        <v>35888.37</v>
      </c>
      <c r="U1772" t="n">
        <v>0.58</v>
      </c>
      <c r="V1772" t="n">
        <v>0.87</v>
      </c>
      <c r="W1772" t="n">
        <v>20.76</v>
      </c>
      <c r="X1772" t="n">
        <v>2.2</v>
      </c>
      <c r="Y1772" t="n">
        <v>1</v>
      </c>
      <c r="Z1772" t="n">
        <v>10</v>
      </c>
    </row>
    <row r="1773">
      <c r="A1773" t="n">
        <v>23</v>
      </c>
      <c r="B1773" t="n">
        <v>85</v>
      </c>
      <c r="C1773" t="inlineStr">
        <is>
          <t xml:space="preserve">CONCLUIDO	</t>
        </is>
      </c>
      <c r="D1773" t="n">
        <v>1.6813</v>
      </c>
      <c r="E1773" t="n">
        <v>59.48</v>
      </c>
      <c r="F1773" t="n">
        <v>54.63</v>
      </c>
      <c r="G1773" t="n">
        <v>44.9</v>
      </c>
      <c r="H1773" t="n">
        <v>0.68</v>
      </c>
      <c r="I1773" t="n">
        <v>73</v>
      </c>
      <c r="J1773" t="n">
        <v>176.29</v>
      </c>
      <c r="K1773" t="n">
        <v>51.39</v>
      </c>
      <c r="L1773" t="n">
        <v>6.75</v>
      </c>
      <c r="M1773" t="n">
        <v>71</v>
      </c>
      <c r="N1773" t="n">
        <v>33.15</v>
      </c>
      <c r="O1773" t="n">
        <v>21976.61</v>
      </c>
      <c r="P1773" t="n">
        <v>678.5599999999999</v>
      </c>
      <c r="Q1773" t="n">
        <v>1367.45</v>
      </c>
      <c r="R1773" t="n">
        <v>173.35</v>
      </c>
      <c r="S1773" t="n">
        <v>104.26</v>
      </c>
      <c r="T1773" t="n">
        <v>33366.37</v>
      </c>
      <c r="U1773" t="n">
        <v>0.6</v>
      </c>
      <c r="V1773" t="n">
        <v>0.88</v>
      </c>
      <c r="W1773" t="n">
        <v>20.76</v>
      </c>
      <c r="X1773" t="n">
        <v>2.05</v>
      </c>
      <c r="Y1773" t="n">
        <v>1</v>
      </c>
      <c r="Z1773" t="n">
        <v>10</v>
      </c>
    </row>
    <row r="1774">
      <c r="A1774" t="n">
        <v>24</v>
      </c>
      <c r="B1774" t="n">
        <v>85</v>
      </c>
      <c r="C1774" t="inlineStr">
        <is>
          <t xml:space="preserve">CONCLUIDO	</t>
        </is>
      </c>
      <c r="D1774" t="n">
        <v>1.6846</v>
      </c>
      <c r="E1774" t="n">
        <v>59.36</v>
      </c>
      <c r="F1774" t="n">
        <v>54.58</v>
      </c>
      <c r="G1774" t="n">
        <v>46.13</v>
      </c>
      <c r="H1774" t="n">
        <v>0.7</v>
      </c>
      <c r="I1774" t="n">
        <v>71</v>
      </c>
      <c r="J1774" t="n">
        <v>176.66</v>
      </c>
      <c r="K1774" t="n">
        <v>51.39</v>
      </c>
      <c r="L1774" t="n">
        <v>7</v>
      </c>
      <c r="M1774" t="n">
        <v>69</v>
      </c>
      <c r="N1774" t="n">
        <v>33.27</v>
      </c>
      <c r="O1774" t="n">
        <v>22022.17</v>
      </c>
      <c r="P1774" t="n">
        <v>677.39</v>
      </c>
      <c r="Q1774" t="n">
        <v>1367.46</v>
      </c>
      <c r="R1774" t="n">
        <v>171.59</v>
      </c>
      <c r="S1774" t="n">
        <v>104.26</v>
      </c>
      <c r="T1774" t="n">
        <v>32496.39</v>
      </c>
      <c r="U1774" t="n">
        <v>0.61</v>
      </c>
      <c r="V1774" t="n">
        <v>0.88</v>
      </c>
      <c r="W1774" t="n">
        <v>20.76</v>
      </c>
      <c r="X1774" t="n">
        <v>2</v>
      </c>
      <c r="Y1774" t="n">
        <v>1</v>
      </c>
      <c r="Z1774" t="n">
        <v>10</v>
      </c>
    </row>
    <row r="1775">
      <c r="A1775" t="n">
        <v>25</v>
      </c>
      <c r="B1775" t="n">
        <v>85</v>
      </c>
      <c r="C1775" t="inlineStr">
        <is>
          <t xml:space="preserve">CONCLUIDO	</t>
        </is>
      </c>
      <c r="D1775" t="n">
        <v>1.6898</v>
      </c>
      <c r="E1775" t="n">
        <v>59.18</v>
      </c>
      <c r="F1775" t="n">
        <v>54.5</v>
      </c>
      <c r="G1775" t="n">
        <v>48.09</v>
      </c>
      <c r="H1775" t="n">
        <v>0.73</v>
      </c>
      <c r="I1775" t="n">
        <v>68</v>
      </c>
      <c r="J1775" t="n">
        <v>177.03</v>
      </c>
      <c r="K1775" t="n">
        <v>51.39</v>
      </c>
      <c r="L1775" t="n">
        <v>7.25</v>
      </c>
      <c r="M1775" t="n">
        <v>66</v>
      </c>
      <c r="N1775" t="n">
        <v>33.39</v>
      </c>
      <c r="O1775" t="n">
        <v>22067.77</v>
      </c>
      <c r="P1775" t="n">
        <v>674.79</v>
      </c>
      <c r="Q1775" t="n">
        <v>1367.38</v>
      </c>
      <c r="R1775" t="n">
        <v>168.84</v>
      </c>
      <c r="S1775" t="n">
        <v>104.26</v>
      </c>
      <c r="T1775" t="n">
        <v>31134.04</v>
      </c>
      <c r="U1775" t="n">
        <v>0.62</v>
      </c>
      <c r="V1775" t="n">
        <v>0.88</v>
      </c>
      <c r="W1775" t="n">
        <v>20.76</v>
      </c>
      <c r="X1775" t="n">
        <v>1.92</v>
      </c>
      <c r="Y1775" t="n">
        <v>1</v>
      </c>
      <c r="Z1775" t="n">
        <v>10</v>
      </c>
    </row>
    <row r="1776">
      <c r="A1776" t="n">
        <v>26</v>
      </c>
      <c r="B1776" t="n">
        <v>85</v>
      </c>
      <c r="C1776" t="inlineStr">
        <is>
          <t xml:space="preserve">CONCLUIDO	</t>
        </is>
      </c>
      <c r="D1776" t="n">
        <v>1.6936</v>
      </c>
      <c r="E1776" t="n">
        <v>59.04</v>
      </c>
      <c r="F1776" t="n">
        <v>54.44</v>
      </c>
      <c r="G1776" t="n">
        <v>49.49</v>
      </c>
      <c r="H1776" t="n">
        <v>0.75</v>
      </c>
      <c r="I1776" t="n">
        <v>66</v>
      </c>
      <c r="J1776" t="n">
        <v>177.4</v>
      </c>
      <c r="K1776" t="n">
        <v>51.39</v>
      </c>
      <c r="L1776" t="n">
        <v>7.5</v>
      </c>
      <c r="M1776" t="n">
        <v>64</v>
      </c>
      <c r="N1776" t="n">
        <v>33.51</v>
      </c>
      <c r="O1776" t="n">
        <v>22113.42</v>
      </c>
      <c r="P1776" t="n">
        <v>672.95</v>
      </c>
      <c r="Q1776" t="n">
        <v>1367.38</v>
      </c>
      <c r="R1776" t="n">
        <v>167.21</v>
      </c>
      <c r="S1776" t="n">
        <v>104.26</v>
      </c>
      <c r="T1776" t="n">
        <v>30333.33</v>
      </c>
      <c r="U1776" t="n">
        <v>0.62</v>
      </c>
      <c r="V1776" t="n">
        <v>0.88</v>
      </c>
      <c r="W1776" t="n">
        <v>20.74</v>
      </c>
      <c r="X1776" t="n">
        <v>1.86</v>
      </c>
      <c r="Y1776" t="n">
        <v>1</v>
      </c>
      <c r="Z1776" t="n">
        <v>10</v>
      </c>
    </row>
    <row r="1777">
      <c r="A1777" t="n">
        <v>27</v>
      </c>
      <c r="B1777" t="n">
        <v>85</v>
      </c>
      <c r="C1777" t="inlineStr">
        <is>
          <t xml:space="preserve">CONCLUIDO	</t>
        </is>
      </c>
      <c r="D1777" t="n">
        <v>1.6983</v>
      </c>
      <c r="E1777" t="n">
        <v>58.88</v>
      </c>
      <c r="F1777" t="n">
        <v>54.37</v>
      </c>
      <c r="G1777" t="n">
        <v>51.78</v>
      </c>
      <c r="H1777" t="n">
        <v>0.77</v>
      </c>
      <c r="I1777" t="n">
        <v>63</v>
      </c>
      <c r="J1777" t="n">
        <v>177.77</v>
      </c>
      <c r="K1777" t="n">
        <v>51.39</v>
      </c>
      <c r="L1777" t="n">
        <v>7.75</v>
      </c>
      <c r="M1777" t="n">
        <v>61</v>
      </c>
      <c r="N1777" t="n">
        <v>33.63</v>
      </c>
      <c r="O1777" t="n">
        <v>22159.1</v>
      </c>
      <c r="P1777" t="n">
        <v>671.09</v>
      </c>
      <c r="Q1777" t="n">
        <v>1367.24</v>
      </c>
      <c r="R1777" t="n">
        <v>164.66</v>
      </c>
      <c r="S1777" t="n">
        <v>104.26</v>
      </c>
      <c r="T1777" t="n">
        <v>29070.4</v>
      </c>
      <c r="U1777" t="n">
        <v>0.63</v>
      </c>
      <c r="V1777" t="n">
        <v>0.88</v>
      </c>
      <c r="W1777" t="n">
        <v>20.75</v>
      </c>
      <c r="X1777" t="n">
        <v>1.8</v>
      </c>
      <c r="Y1777" t="n">
        <v>1</v>
      </c>
      <c r="Z1777" t="n">
        <v>10</v>
      </c>
    </row>
    <row r="1778">
      <c r="A1778" t="n">
        <v>28</v>
      </c>
      <c r="B1778" t="n">
        <v>85</v>
      </c>
      <c r="C1778" t="inlineStr">
        <is>
          <t xml:space="preserve">CONCLUIDO	</t>
        </is>
      </c>
      <c r="D1778" t="n">
        <v>1.7023</v>
      </c>
      <c r="E1778" t="n">
        <v>58.74</v>
      </c>
      <c r="F1778" t="n">
        <v>54.3</v>
      </c>
      <c r="G1778" t="n">
        <v>53.41</v>
      </c>
      <c r="H1778" t="n">
        <v>0.8</v>
      </c>
      <c r="I1778" t="n">
        <v>61</v>
      </c>
      <c r="J1778" t="n">
        <v>178.14</v>
      </c>
      <c r="K1778" t="n">
        <v>51.39</v>
      </c>
      <c r="L1778" t="n">
        <v>8</v>
      </c>
      <c r="M1778" t="n">
        <v>59</v>
      </c>
      <c r="N1778" t="n">
        <v>33.75</v>
      </c>
      <c r="O1778" t="n">
        <v>22204.83</v>
      </c>
      <c r="P1778" t="n">
        <v>669.25</v>
      </c>
      <c r="Q1778" t="n">
        <v>1367.43</v>
      </c>
      <c r="R1778" t="n">
        <v>162.48</v>
      </c>
      <c r="S1778" t="n">
        <v>104.26</v>
      </c>
      <c r="T1778" t="n">
        <v>27993.62</v>
      </c>
      <c r="U1778" t="n">
        <v>0.64</v>
      </c>
      <c r="V1778" t="n">
        <v>0.88</v>
      </c>
      <c r="W1778" t="n">
        <v>20.75</v>
      </c>
      <c r="X1778" t="n">
        <v>1.72</v>
      </c>
      <c r="Y1778" t="n">
        <v>1</v>
      </c>
      <c r="Z1778" t="n">
        <v>10</v>
      </c>
    </row>
    <row r="1779">
      <c r="A1779" t="n">
        <v>29</v>
      </c>
      <c r="B1779" t="n">
        <v>85</v>
      </c>
      <c r="C1779" t="inlineStr">
        <is>
          <t xml:space="preserve">CONCLUIDO	</t>
        </is>
      </c>
      <c r="D1779" t="n">
        <v>1.7064</v>
      </c>
      <c r="E1779" t="n">
        <v>58.6</v>
      </c>
      <c r="F1779" t="n">
        <v>54.23</v>
      </c>
      <c r="G1779" t="n">
        <v>55.15</v>
      </c>
      <c r="H1779" t="n">
        <v>0.82</v>
      </c>
      <c r="I1779" t="n">
        <v>59</v>
      </c>
      <c r="J1779" t="n">
        <v>178.51</v>
      </c>
      <c r="K1779" t="n">
        <v>51.39</v>
      </c>
      <c r="L1779" t="n">
        <v>8.25</v>
      </c>
      <c r="M1779" t="n">
        <v>57</v>
      </c>
      <c r="N1779" t="n">
        <v>33.87</v>
      </c>
      <c r="O1779" t="n">
        <v>22250.6</v>
      </c>
      <c r="P1779" t="n">
        <v>666.78</v>
      </c>
      <c r="Q1779" t="n">
        <v>1367.42</v>
      </c>
      <c r="R1779" t="n">
        <v>160.2</v>
      </c>
      <c r="S1779" t="n">
        <v>104.26</v>
      </c>
      <c r="T1779" t="n">
        <v>26859.1</v>
      </c>
      <c r="U1779" t="n">
        <v>0.65</v>
      </c>
      <c r="V1779" t="n">
        <v>0.88</v>
      </c>
      <c r="W1779" t="n">
        <v>20.74</v>
      </c>
      <c r="X1779" t="n">
        <v>1.65</v>
      </c>
      <c r="Y1779" t="n">
        <v>1</v>
      </c>
      <c r="Z1779" t="n">
        <v>10</v>
      </c>
    </row>
    <row r="1780">
      <c r="A1780" t="n">
        <v>30</v>
      </c>
      <c r="B1780" t="n">
        <v>85</v>
      </c>
      <c r="C1780" t="inlineStr">
        <is>
          <t xml:space="preserve">CONCLUIDO	</t>
        </is>
      </c>
      <c r="D1780" t="n">
        <v>1.711</v>
      </c>
      <c r="E1780" t="n">
        <v>58.45</v>
      </c>
      <c r="F1780" t="n">
        <v>54.14</v>
      </c>
      <c r="G1780" t="n">
        <v>56.99</v>
      </c>
      <c r="H1780" t="n">
        <v>0.84</v>
      </c>
      <c r="I1780" t="n">
        <v>57</v>
      </c>
      <c r="J1780" t="n">
        <v>178.88</v>
      </c>
      <c r="K1780" t="n">
        <v>51.39</v>
      </c>
      <c r="L1780" t="n">
        <v>8.5</v>
      </c>
      <c r="M1780" t="n">
        <v>55</v>
      </c>
      <c r="N1780" t="n">
        <v>33.99</v>
      </c>
      <c r="O1780" t="n">
        <v>22296.41</v>
      </c>
      <c r="P1780" t="n">
        <v>664.91</v>
      </c>
      <c r="Q1780" t="n">
        <v>1367.33</v>
      </c>
      <c r="R1780" t="n">
        <v>157.21</v>
      </c>
      <c r="S1780" t="n">
        <v>104.26</v>
      </c>
      <c r="T1780" t="n">
        <v>25373.94</v>
      </c>
      <c r="U1780" t="n">
        <v>0.66</v>
      </c>
      <c r="V1780" t="n">
        <v>0.89</v>
      </c>
      <c r="W1780" t="n">
        <v>20.74</v>
      </c>
      <c r="X1780" t="n">
        <v>1.56</v>
      </c>
      <c r="Y1780" t="n">
        <v>1</v>
      </c>
      <c r="Z1780" t="n">
        <v>10</v>
      </c>
    </row>
    <row r="1781">
      <c r="A1781" t="n">
        <v>31</v>
      </c>
      <c r="B1781" t="n">
        <v>85</v>
      </c>
      <c r="C1781" t="inlineStr">
        <is>
          <t xml:space="preserve">CONCLUIDO	</t>
        </is>
      </c>
      <c r="D1781" t="n">
        <v>1.7109</v>
      </c>
      <c r="E1781" t="n">
        <v>58.45</v>
      </c>
      <c r="F1781" t="n">
        <v>54.18</v>
      </c>
      <c r="G1781" t="n">
        <v>58.05</v>
      </c>
      <c r="H1781" t="n">
        <v>0.87</v>
      </c>
      <c r="I1781" t="n">
        <v>56</v>
      </c>
      <c r="J1781" t="n">
        <v>179.26</v>
      </c>
      <c r="K1781" t="n">
        <v>51.39</v>
      </c>
      <c r="L1781" t="n">
        <v>8.75</v>
      </c>
      <c r="M1781" t="n">
        <v>54</v>
      </c>
      <c r="N1781" t="n">
        <v>34.11</v>
      </c>
      <c r="O1781" t="n">
        <v>22342.26</v>
      </c>
      <c r="P1781" t="n">
        <v>664.16</v>
      </c>
      <c r="Q1781" t="n">
        <v>1367.41</v>
      </c>
      <c r="R1781" t="n">
        <v>158.38</v>
      </c>
      <c r="S1781" t="n">
        <v>104.26</v>
      </c>
      <c r="T1781" t="n">
        <v>25965.78</v>
      </c>
      <c r="U1781" t="n">
        <v>0.66</v>
      </c>
      <c r="V1781" t="n">
        <v>0.88</v>
      </c>
      <c r="W1781" t="n">
        <v>20.74</v>
      </c>
      <c r="X1781" t="n">
        <v>1.6</v>
      </c>
      <c r="Y1781" t="n">
        <v>1</v>
      </c>
      <c r="Z1781" t="n">
        <v>10</v>
      </c>
    </row>
    <row r="1782">
      <c r="A1782" t="n">
        <v>32</v>
      </c>
      <c r="B1782" t="n">
        <v>85</v>
      </c>
      <c r="C1782" t="inlineStr">
        <is>
          <t xml:space="preserve">CONCLUIDO	</t>
        </is>
      </c>
      <c r="D1782" t="n">
        <v>1.7159</v>
      </c>
      <c r="E1782" t="n">
        <v>58.28</v>
      </c>
      <c r="F1782" t="n">
        <v>54.08</v>
      </c>
      <c r="G1782" t="n">
        <v>60.09</v>
      </c>
      <c r="H1782" t="n">
        <v>0.89</v>
      </c>
      <c r="I1782" t="n">
        <v>54</v>
      </c>
      <c r="J1782" t="n">
        <v>179.63</v>
      </c>
      <c r="K1782" t="n">
        <v>51.39</v>
      </c>
      <c r="L1782" t="n">
        <v>9</v>
      </c>
      <c r="M1782" t="n">
        <v>52</v>
      </c>
      <c r="N1782" t="n">
        <v>34.24</v>
      </c>
      <c r="O1782" t="n">
        <v>22388.15</v>
      </c>
      <c r="P1782" t="n">
        <v>661.54</v>
      </c>
      <c r="Q1782" t="n">
        <v>1367.35</v>
      </c>
      <c r="R1782" t="n">
        <v>155.48</v>
      </c>
      <c r="S1782" t="n">
        <v>104.26</v>
      </c>
      <c r="T1782" t="n">
        <v>24524.44</v>
      </c>
      <c r="U1782" t="n">
        <v>0.67</v>
      </c>
      <c r="V1782" t="n">
        <v>0.89</v>
      </c>
      <c r="W1782" t="n">
        <v>20.72</v>
      </c>
      <c r="X1782" t="n">
        <v>1.5</v>
      </c>
      <c r="Y1782" t="n">
        <v>1</v>
      </c>
      <c r="Z1782" t="n">
        <v>10</v>
      </c>
    </row>
    <row r="1783">
      <c r="A1783" t="n">
        <v>33</v>
      </c>
      <c r="B1783" t="n">
        <v>85</v>
      </c>
      <c r="C1783" t="inlineStr">
        <is>
          <t xml:space="preserve">CONCLUIDO	</t>
        </is>
      </c>
      <c r="D1783" t="n">
        <v>1.7174</v>
      </c>
      <c r="E1783" t="n">
        <v>58.23</v>
      </c>
      <c r="F1783" t="n">
        <v>54.06</v>
      </c>
      <c r="G1783" t="n">
        <v>61.2</v>
      </c>
      <c r="H1783" t="n">
        <v>0.91</v>
      </c>
      <c r="I1783" t="n">
        <v>53</v>
      </c>
      <c r="J1783" t="n">
        <v>180</v>
      </c>
      <c r="K1783" t="n">
        <v>51.39</v>
      </c>
      <c r="L1783" t="n">
        <v>9.25</v>
      </c>
      <c r="M1783" t="n">
        <v>51</v>
      </c>
      <c r="N1783" t="n">
        <v>34.36</v>
      </c>
      <c r="O1783" t="n">
        <v>22434.08</v>
      </c>
      <c r="P1783" t="n">
        <v>660.1799999999999</v>
      </c>
      <c r="Q1783" t="n">
        <v>1367.22</v>
      </c>
      <c r="R1783" t="n">
        <v>154.67</v>
      </c>
      <c r="S1783" t="n">
        <v>104.26</v>
      </c>
      <c r="T1783" t="n">
        <v>24126.2</v>
      </c>
      <c r="U1783" t="n">
        <v>0.67</v>
      </c>
      <c r="V1783" t="n">
        <v>0.89</v>
      </c>
      <c r="W1783" t="n">
        <v>20.73</v>
      </c>
      <c r="X1783" t="n">
        <v>1.48</v>
      </c>
      <c r="Y1783" t="n">
        <v>1</v>
      </c>
      <c r="Z1783" t="n">
        <v>10</v>
      </c>
    </row>
    <row r="1784">
      <c r="A1784" t="n">
        <v>34</v>
      </c>
      <c r="B1784" t="n">
        <v>85</v>
      </c>
      <c r="C1784" t="inlineStr">
        <is>
          <t xml:space="preserve">CONCLUIDO	</t>
        </is>
      </c>
      <c r="D1784" t="n">
        <v>1.7202</v>
      </c>
      <c r="E1784" t="n">
        <v>58.13</v>
      </c>
      <c r="F1784" t="n">
        <v>54.03</v>
      </c>
      <c r="G1784" t="n">
        <v>63.57</v>
      </c>
      <c r="H1784" t="n">
        <v>0.93</v>
      </c>
      <c r="I1784" t="n">
        <v>51</v>
      </c>
      <c r="J1784" t="n">
        <v>180.37</v>
      </c>
      <c r="K1784" t="n">
        <v>51.39</v>
      </c>
      <c r="L1784" t="n">
        <v>9.5</v>
      </c>
      <c r="M1784" t="n">
        <v>49</v>
      </c>
      <c r="N1784" t="n">
        <v>34.48</v>
      </c>
      <c r="O1784" t="n">
        <v>22480.05</v>
      </c>
      <c r="P1784" t="n">
        <v>658.36</v>
      </c>
      <c r="Q1784" t="n">
        <v>1367.38</v>
      </c>
      <c r="R1784" t="n">
        <v>153.36</v>
      </c>
      <c r="S1784" t="n">
        <v>104.26</v>
      </c>
      <c r="T1784" t="n">
        <v>23483.26</v>
      </c>
      <c r="U1784" t="n">
        <v>0.68</v>
      </c>
      <c r="V1784" t="n">
        <v>0.89</v>
      </c>
      <c r="W1784" t="n">
        <v>20.74</v>
      </c>
      <c r="X1784" t="n">
        <v>1.45</v>
      </c>
      <c r="Y1784" t="n">
        <v>1</v>
      </c>
      <c r="Z1784" t="n">
        <v>10</v>
      </c>
    </row>
    <row r="1785">
      <c r="A1785" t="n">
        <v>35</v>
      </c>
      <c r="B1785" t="n">
        <v>85</v>
      </c>
      <c r="C1785" t="inlineStr">
        <is>
          <t xml:space="preserve">CONCLUIDO	</t>
        </is>
      </c>
      <c r="D1785" t="n">
        <v>1.7219</v>
      </c>
      <c r="E1785" t="n">
        <v>58.07</v>
      </c>
      <c r="F1785" t="n">
        <v>54.01</v>
      </c>
      <c r="G1785" t="n">
        <v>64.81</v>
      </c>
      <c r="H1785" t="n">
        <v>0.96</v>
      </c>
      <c r="I1785" t="n">
        <v>50</v>
      </c>
      <c r="J1785" t="n">
        <v>180.75</v>
      </c>
      <c r="K1785" t="n">
        <v>51.39</v>
      </c>
      <c r="L1785" t="n">
        <v>9.75</v>
      </c>
      <c r="M1785" t="n">
        <v>48</v>
      </c>
      <c r="N1785" t="n">
        <v>34.6</v>
      </c>
      <c r="O1785" t="n">
        <v>22526.07</v>
      </c>
      <c r="P1785" t="n">
        <v>657.65</v>
      </c>
      <c r="Q1785" t="n">
        <v>1367.4</v>
      </c>
      <c r="R1785" t="n">
        <v>152.69</v>
      </c>
      <c r="S1785" t="n">
        <v>104.26</v>
      </c>
      <c r="T1785" t="n">
        <v>23152.02</v>
      </c>
      <c r="U1785" t="n">
        <v>0.68</v>
      </c>
      <c r="V1785" t="n">
        <v>0.89</v>
      </c>
      <c r="W1785" t="n">
        <v>20.73</v>
      </c>
      <c r="X1785" t="n">
        <v>1.43</v>
      </c>
      <c r="Y1785" t="n">
        <v>1</v>
      </c>
      <c r="Z1785" t="n">
        <v>10</v>
      </c>
    </row>
    <row r="1786">
      <c r="A1786" t="n">
        <v>36</v>
      </c>
      <c r="B1786" t="n">
        <v>85</v>
      </c>
      <c r="C1786" t="inlineStr">
        <is>
          <t xml:space="preserve">CONCLUIDO	</t>
        </is>
      </c>
      <c r="D1786" t="n">
        <v>1.7264</v>
      </c>
      <c r="E1786" t="n">
        <v>57.92</v>
      </c>
      <c r="F1786" t="n">
        <v>53.92</v>
      </c>
      <c r="G1786" t="n">
        <v>67.41</v>
      </c>
      <c r="H1786" t="n">
        <v>0.98</v>
      </c>
      <c r="I1786" t="n">
        <v>48</v>
      </c>
      <c r="J1786" t="n">
        <v>181.12</v>
      </c>
      <c r="K1786" t="n">
        <v>51.39</v>
      </c>
      <c r="L1786" t="n">
        <v>10</v>
      </c>
      <c r="M1786" t="n">
        <v>46</v>
      </c>
      <c r="N1786" t="n">
        <v>34.73</v>
      </c>
      <c r="O1786" t="n">
        <v>22572.13</v>
      </c>
      <c r="P1786" t="n">
        <v>655.21</v>
      </c>
      <c r="Q1786" t="n">
        <v>1367.27</v>
      </c>
      <c r="R1786" t="n">
        <v>150.26</v>
      </c>
      <c r="S1786" t="n">
        <v>104.26</v>
      </c>
      <c r="T1786" t="n">
        <v>21945.21</v>
      </c>
      <c r="U1786" t="n">
        <v>0.6899999999999999</v>
      </c>
      <c r="V1786" t="n">
        <v>0.89</v>
      </c>
      <c r="W1786" t="n">
        <v>20.72</v>
      </c>
      <c r="X1786" t="n">
        <v>1.35</v>
      </c>
      <c r="Y1786" t="n">
        <v>1</v>
      </c>
      <c r="Z1786" t="n">
        <v>10</v>
      </c>
    </row>
    <row r="1787">
      <c r="A1787" t="n">
        <v>37</v>
      </c>
      <c r="B1787" t="n">
        <v>85</v>
      </c>
      <c r="C1787" t="inlineStr">
        <is>
          <t xml:space="preserve">CONCLUIDO	</t>
        </is>
      </c>
      <c r="D1787" t="n">
        <v>1.7285</v>
      </c>
      <c r="E1787" t="n">
        <v>57.85</v>
      </c>
      <c r="F1787" t="n">
        <v>53.89</v>
      </c>
      <c r="G1787" t="n">
        <v>68.79000000000001</v>
      </c>
      <c r="H1787" t="n">
        <v>1</v>
      </c>
      <c r="I1787" t="n">
        <v>47</v>
      </c>
      <c r="J1787" t="n">
        <v>181.49</v>
      </c>
      <c r="K1787" t="n">
        <v>51.39</v>
      </c>
      <c r="L1787" t="n">
        <v>10.25</v>
      </c>
      <c r="M1787" t="n">
        <v>45</v>
      </c>
      <c r="N1787" t="n">
        <v>34.85</v>
      </c>
      <c r="O1787" t="n">
        <v>22618.23</v>
      </c>
      <c r="P1787" t="n">
        <v>653.21</v>
      </c>
      <c r="Q1787" t="n">
        <v>1367.47</v>
      </c>
      <c r="R1787" t="n">
        <v>149.3</v>
      </c>
      <c r="S1787" t="n">
        <v>104.26</v>
      </c>
      <c r="T1787" t="n">
        <v>21472.94</v>
      </c>
      <c r="U1787" t="n">
        <v>0.7</v>
      </c>
      <c r="V1787" t="n">
        <v>0.89</v>
      </c>
      <c r="W1787" t="n">
        <v>20.71</v>
      </c>
      <c r="X1787" t="n">
        <v>1.31</v>
      </c>
      <c r="Y1787" t="n">
        <v>1</v>
      </c>
      <c r="Z1787" t="n">
        <v>10</v>
      </c>
    </row>
    <row r="1788">
      <c r="A1788" t="n">
        <v>38</v>
      </c>
      <c r="B1788" t="n">
        <v>85</v>
      </c>
      <c r="C1788" t="inlineStr">
        <is>
          <t xml:space="preserve">CONCLUIDO	</t>
        </is>
      </c>
      <c r="D1788" t="n">
        <v>1.7296</v>
      </c>
      <c r="E1788" t="n">
        <v>57.82</v>
      </c>
      <c r="F1788" t="n">
        <v>53.88</v>
      </c>
      <c r="G1788" t="n">
        <v>70.28</v>
      </c>
      <c r="H1788" t="n">
        <v>1.02</v>
      </c>
      <c r="I1788" t="n">
        <v>46</v>
      </c>
      <c r="J1788" t="n">
        <v>181.87</v>
      </c>
      <c r="K1788" t="n">
        <v>51.39</v>
      </c>
      <c r="L1788" t="n">
        <v>10.5</v>
      </c>
      <c r="M1788" t="n">
        <v>44</v>
      </c>
      <c r="N1788" t="n">
        <v>34.98</v>
      </c>
      <c r="O1788" t="n">
        <v>22664.49</v>
      </c>
      <c r="P1788" t="n">
        <v>652.26</v>
      </c>
      <c r="Q1788" t="n">
        <v>1367.29</v>
      </c>
      <c r="R1788" t="n">
        <v>148.88</v>
      </c>
      <c r="S1788" t="n">
        <v>104.26</v>
      </c>
      <c r="T1788" t="n">
        <v>21268.54</v>
      </c>
      <c r="U1788" t="n">
        <v>0.7</v>
      </c>
      <c r="V1788" t="n">
        <v>0.89</v>
      </c>
      <c r="W1788" t="n">
        <v>20.72</v>
      </c>
      <c r="X1788" t="n">
        <v>1.31</v>
      </c>
      <c r="Y1788" t="n">
        <v>1</v>
      </c>
      <c r="Z1788" t="n">
        <v>10</v>
      </c>
    </row>
    <row r="1789">
      <c r="A1789" t="n">
        <v>39</v>
      </c>
      <c r="B1789" t="n">
        <v>85</v>
      </c>
      <c r="C1789" t="inlineStr">
        <is>
          <t xml:space="preserve">CONCLUIDO	</t>
        </is>
      </c>
      <c r="D1789" t="n">
        <v>1.7321</v>
      </c>
      <c r="E1789" t="n">
        <v>57.73</v>
      </c>
      <c r="F1789" t="n">
        <v>53.84</v>
      </c>
      <c r="G1789" t="n">
        <v>71.78</v>
      </c>
      <c r="H1789" t="n">
        <v>1.05</v>
      </c>
      <c r="I1789" t="n">
        <v>45</v>
      </c>
      <c r="J1789" t="n">
        <v>182.24</v>
      </c>
      <c r="K1789" t="n">
        <v>51.39</v>
      </c>
      <c r="L1789" t="n">
        <v>10.75</v>
      </c>
      <c r="M1789" t="n">
        <v>43</v>
      </c>
      <c r="N1789" t="n">
        <v>35.1</v>
      </c>
      <c r="O1789" t="n">
        <v>22710.68</v>
      </c>
      <c r="P1789" t="n">
        <v>650.5</v>
      </c>
      <c r="Q1789" t="n">
        <v>1367.27</v>
      </c>
      <c r="R1789" t="n">
        <v>147.42</v>
      </c>
      <c r="S1789" t="n">
        <v>104.26</v>
      </c>
      <c r="T1789" t="n">
        <v>20542.58</v>
      </c>
      <c r="U1789" t="n">
        <v>0.71</v>
      </c>
      <c r="V1789" t="n">
        <v>0.89</v>
      </c>
      <c r="W1789" t="n">
        <v>20.72</v>
      </c>
      <c r="X1789" t="n">
        <v>1.26</v>
      </c>
      <c r="Y1789" t="n">
        <v>1</v>
      </c>
      <c r="Z1789" t="n">
        <v>10</v>
      </c>
    </row>
    <row r="1790">
      <c r="A1790" t="n">
        <v>40</v>
      </c>
      <c r="B1790" t="n">
        <v>85</v>
      </c>
      <c r="C1790" t="inlineStr">
        <is>
          <t xml:space="preserve">CONCLUIDO	</t>
        </is>
      </c>
      <c r="D1790" t="n">
        <v>1.7333</v>
      </c>
      <c r="E1790" t="n">
        <v>57.69</v>
      </c>
      <c r="F1790" t="n">
        <v>53.83</v>
      </c>
      <c r="G1790" t="n">
        <v>73.40000000000001</v>
      </c>
      <c r="H1790" t="n">
        <v>1.07</v>
      </c>
      <c r="I1790" t="n">
        <v>44</v>
      </c>
      <c r="J1790" t="n">
        <v>182.62</v>
      </c>
      <c r="K1790" t="n">
        <v>51.39</v>
      </c>
      <c r="L1790" t="n">
        <v>11</v>
      </c>
      <c r="M1790" t="n">
        <v>42</v>
      </c>
      <c r="N1790" t="n">
        <v>35.22</v>
      </c>
      <c r="O1790" t="n">
        <v>22756.91</v>
      </c>
      <c r="P1790" t="n">
        <v>648.92</v>
      </c>
      <c r="Q1790" t="n">
        <v>1367.34</v>
      </c>
      <c r="R1790" t="n">
        <v>147.14</v>
      </c>
      <c r="S1790" t="n">
        <v>104.26</v>
      </c>
      <c r="T1790" t="n">
        <v>20408.23</v>
      </c>
      <c r="U1790" t="n">
        <v>0.71</v>
      </c>
      <c r="V1790" t="n">
        <v>0.89</v>
      </c>
      <c r="W1790" t="n">
        <v>20.72</v>
      </c>
      <c r="X1790" t="n">
        <v>1.25</v>
      </c>
      <c r="Y1790" t="n">
        <v>1</v>
      </c>
      <c r="Z1790" t="n">
        <v>10</v>
      </c>
    </row>
    <row r="1791">
      <c r="A1791" t="n">
        <v>41</v>
      </c>
      <c r="B1791" t="n">
        <v>85</v>
      </c>
      <c r="C1791" t="inlineStr">
        <is>
          <t xml:space="preserve">CONCLUIDO	</t>
        </is>
      </c>
      <c r="D1791" t="n">
        <v>1.7357</v>
      </c>
      <c r="E1791" t="n">
        <v>57.61</v>
      </c>
      <c r="F1791" t="n">
        <v>53.78</v>
      </c>
      <c r="G1791" t="n">
        <v>75.05</v>
      </c>
      <c r="H1791" t="n">
        <v>1.09</v>
      </c>
      <c r="I1791" t="n">
        <v>43</v>
      </c>
      <c r="J1791" t="n">
        <v>182.99</v>
      </c>
      <c r="K1791" t="n">
        <v>51.39</v>
      </c>
      <c r="L1791" t="n">
        <v>11.25</v>
      </c>
      <c r="M1791" t="n">
        <v>41</v>
      </c>
      <c r="N1791" t="n">
        <v>35.35</v>
      </c>
      <c r="O1791" t="n">
        <v>22803.18</v>
      </c>
      <c r="P1791" t="n">
        <v>647.09</v>
      </c>
      <c r="Q1791" t="n">
        <v>1367.34</v>
      </c>
      <c r="R1791" t="n">
        <v>145.47</v>
      </c>
      <c r="S1791" t="n">
        <v>104.26</v>
      </c>
      <c r="T1791" t="n">
        <v>19577.07</v>
      </c>
      <c r="U1791" t="n">
        <v>0.72</v>
      </c>
      <c r="V1791" t="n">
        <v>0.89</v>
      </c>
      <c r="W1791" t="n">
        <v>20.72</v>
      </c>
      <c r="X1791" t="n">
        <v>1.21</v>
      </c>
      <c r="Y1791" t="n">
        <v>1</v>
      </c>
      <c r="Z1791" t="n">
        <v>10</v>
      </c>
    </row>
    <row r="1792">
      <c r="A1792" t="n">
        <v>42</v>
      </c>
      <c r="B1792" t="n">
        <v>85</v>
      </c>
      <c r="C1792" t="inlineStr">
        <is>
          <t xml:space="preserve">CONCLUIDO	</t>
        </is>
      </c>
      <c r="D1792" t="n">
        <v>1.738</v>
      </c>
      <c r="E1792" t="n">
        <v>57.54</v>
      </c>
      <c r="F1792" t="n">
        <v>53.74</v>
      </c>
      <c r="G1792" t="n">
        <v>76.77</v>
      </c>
      <c r="H1792" t="n">
        <v>1.11</v>
      </c>
      <c r="I1792" t="n">
        <v>42</v>
      </c>
      <c r="J1792" t="n">
        <v>183.37</v>
      </c>
      <c r="K1792" t="n">
        <v>51.39</v>
      </c>
      <c r="L1792" t="n">
        <v>11.5</v>
      </c>
      <c r="M1792" t="n">
        <v>40</v>
      </c>
      <c r="N1792" t="n">
        <v>35.48</v>
      </c>
      <c r="O1792" t="n">
        <v>22849.49</v>
      </c>
      <c r="P1792" t="n">
        <v>645.1900000000001</v>
      </c>
      <c r="Q1792" t="n">
        <v>1367.25</v>
      </c>
      <c r="R1792" t="n">
        <v>144.45</v>
      </c>
      <c r="S1792" t="n">
        <v>104.26</v>
      </c>
      <c r="T1792" t="n">
        <v>19071.76</v>
      </c>
      <c r="U1792" t="n">
        <v>0.72</v>
      </c>
      <c r="V1792" t="n">
        <v>0.89</v>
      </c>
      <c r="W1792" t="n">
        <v>20.71</v>
      </c>
      <c r="X1792" t="n">
        <v>1.16</v>
      </c>
      <c r="Y1792" t="n">
        <v>1</v>
      </c>
      <c r="Z1792" t="n">
        <v>10</v>
      </c>
    </row>
    <row r="1793">
      <c r="A1793" t="n">
        <v>43</v>
      </c>
      <c r="B1793" t="n">
        <v>85</v>
      </c>
      <c r="C1793" t="inlineStr">
        <is>
          <t xml:space="preserve">CONCLUIDO	</t>
        </is>
      </c>
      <c r="D1793" t="n">
        <v>1.7397</v>
      </c>
      <c r="E1793" t="n">
        <v>57.48</v>
      </c>
      <c r="F1793" t="n">
        <v>53.72</v>
      </c>
      <c r="G1793" t="n">
        <v>78.61</v>
      </c>
      <c r="H1793" t="n">
        <v>1.13</v>
      </c>
      <c r="I1793" t="n">
        <v>41</v>
      </c>
      <c r="J1793" t="n">
        <v>183.74</v>
      </c>
      <c r="K1793" t="n">
        <v>51.39</v>
      </c>
      <c r="L1793" t="n">
        <v>11.75</v>
      </c>
      <c r="M1793" t="n">
        <v>39</v>
      </c>
      <c r="N1793" t="n">
        <v>35.6</v>
      </c>
      <c r="O1793" t="n">
        <v>22895.85</v>
      </c>
      <c r="P1793" t="n">
        <v>644.15</v>
      </c>
      <c r="Q1793" t="n">
        <v>1367.34</v>
      </c>
      <c r="R1793" t="n">
        <v>143.49</v>
      </c>
      <c r="S1793" t="n">
        <v>104.26</v>
      </c>
      <c r="T1793" t="n">
        <v>18593.79</v>
      </c>
      <c r="U1793" t="n">
        <v>0.73</v>
      </c>
      <c r="V1793" t="n">
        <v>0.89</v>
      </c>
      <c r="W1793" t="n">
        <v>20.71</v>
      </c>
      <c r="X1793" t="n">
        <v>1.14</v>
      </c>
      <c r="Y1793" t="n">
        <v>1</v>
      </c>
      <c r="Z1793" t="n">
        <v>10</v>
      </c>
    </row>
    <row r="1794">
      <c r="A1794" t="n">
        <v>44</v>
      </c>
      <c r="B1794" t="n">
        <v>85</v>
      </c>
      <c r="C1794" t="inlineStr">
        <is>
          <t xml:space="preserve">CONCLUIDO	</t>
        </is>
      </c>
      <c r="D1794" t="n">
        <v>1.7416</v>
      </c>
      <c r="E1794" t="n">
        <v>57.42</v>
      </c>
      <c r="F1794" t="n">
        <v>53.69</v>
      </c>
      <c r="G1794" t="n">
        <v>80.54000000000001</v>
      </c>
      <c r="H1794" t="n">
        <v>1.16</v>
      </c>
      <c r="I1794" t="n">
        <v>40</v>
      </c>
      <c r="J1794" t="n">
        <v>184.12</v>
      </c>
      <c r="K1794" t="n">
        <v>51.39</v>
      </c>
      <c r="L1794" t="n">
        <v>12</v>
      </c>
      <c r="M1794" t="n">
        <v>38</v>
      </c>
      <c r="N1794" t="n">
        <v>35.73</v>
      </c>
      <c r="O1794" t="n">
        <v>22942.24</v>
      </c>
      <c r="P1794" t="n">
        <v>642.97</v>
      </c>
      <c r="Q1794" t="n">
        <v>1367.28</v>
      </c>
      <c r="R1794" t="n">
        <v>142.91</v>
      </c>
      <c r="S1794" t="n">
        <v>104.26</v>
      </c>
      <c r="T1794" t="n">
        <v>18309.89</v>
      </c>
      <c r="U1794" t="n">
        <v>0.73</v>
      </c>
      <c r="V1794" t="n">
        <v>0.89</v>
      </c>
      <c r="W1794" t="n">
        <v>20.7</v>
      </c>
      <c r="X1794" t="n">
        <v>1.11</v>
      </c>
      <c r="Y1794" t="n">
        <v>1</v>
      </c>
      <c r="Z1794" t="n">
        <v>10</v>
      </c>
    </row>
    <row r="1795">
      <c r="A1795" t="n">
        <v>45</v>
      </c>
      <c r="B1795" t="n">
        <v>85</v>
      </c>
      <c r="C1795" t="inlineStr">
        <is>
          <t xml:space="preserve">CONCLUIDO	</t>
        </is>
      </c>
      <c r="D1795" t="n">
        <v>1.7429</v>
      </c>
      <c r="E1795" t="n">
        <v>57.38</v>
      </c>
      <c r="F1795" t="n">
        <v>53.68</v>
      </c>
      <c r="G1795" t="n">
        <v>82.59</v>
      </c>
      <c r="H1795" t="n">
        <v>1.18</v>
      </c>
      <c r="I1795" t="n">
        <v>39</v>
      </c>
      <c r="J1795" t="n">
        <v>184.5</v>
      </c>
      <c r="K1795" t="n">
        <v>51.39</v>
      </c>
      <c r="L1795" t="n">
        <v>12.25</v>
      </c>
      <c r="M1795" t="n">
        <v>37</v>
      </c>
      <c r="N1795" t="n">
        <v>35.85</v>
      </c>
      <c r="O1795" t="n">
        <v>22988.69</v>
      </c>
      <c r="P1795" t="n">
        <v>641.8</v>
      </c>
      <c r="Q1795" t="n">
        <v>1367.24</v>
      </c>
      <c r="R1795" t="n">
        <v>142.5</v>
      </c>
      <c r="S1795" t="n">
        <v>104.26</v>
      </c>
      <c r="T1795" t="n">
        <v>18113.02</v>
      </c>
      <c r="U1795" t="n">
        <v>0.73</v>
      </c>
      <c r="V1795" t="n">
        <v>0.89</v>
      </c>
      <c r="W1795" t="n">
        <v>20.71</v>
      </c>
      <c r="X1795" t="n">
        <v>1.11</v>
      </c>
      <c r="Y1795" t="n">
        <v>1</v>
      </c>
      <c r="Z1795" t="n">
        <v>10</v>
      </c>
    </row>
    <row r="1796">
      <c r="A1796" t="n">
        <v>46</v>
      </c>
      <c r="B1796" t="n">
        <v>85</v>
      </c>
      <c r="C1796" t="inlineStr">
        <is>
          <t xml:space="preserve">CONCLUIDO	</t>
        </is>
      </c>
      <c r="D1796" t="n">
        <v>1.7456</v>
      </c>
      <c r="E1796" t="n">
        <v>57.29</v>
      </c>
      <c r="F1796" t="n">
        <v>53.62</v>
      </c>
      <c r="G1796" t="n">
        <v>84.67</v>
      </c>
      <c r="H1796" t="n">
        <v>1.2</v>
      </c>
      <c r="I1796" t="n">
        <v>38</v>
      </c>
      <c r="J1796" t="n">
        <v>184.87</v>
      </c>
      <c r="K1796" t="n">
        <v>51.39</v>
      </c>
      <c r="L1796" t="n">
        <v>12.5</v>
      </c>
      <c r="M1796" t="n">
        <v>36</v>
      </c>
      <c r="N1796" t="n">
        <v>35.98</v>
      </c>
      <c r="O1796" t="n">
        <v>23035.17</v>
      </c>
      <c r="P1796" t="n">
        <v>639.58</v>
      </c>
      <c r="Q1796" t="n">
        <v>1367.31</v>
      </c>
      <c r="R1796" t="n">
        <v>140.32</v>
      </c>
      <c r="S1796" t="n">
        <v>104.26</v>
      </c>
      <c r="T1796" t="n">
        <v>17027.3</v>
      </c>
      <c r="U1796" t="n">
        <v>0.74</v>
      </c>
      <c r="V1796" t="n">
        <v>0.89</v>
      </c>
      <c r="W1796" t="n">
        <v>20.71</v>
      </c>
      <c r="X1796" t="n">
        <v>1.05</v>
      </c>
      <c r="Y1796" t="n">
        <v>1</v>
      </c>
      <c r="Z1796" t="n">
        <v>10</v>
      </c>
    </row>
    <row r="1797">
      <c r="A1797" t="n">
        <v>47</v>
      </c>
      <c r="B1797" t="n">
        <v>85</v>
      </c>
      <c r="C1797" t="inlineStr">
        <is>
          <t xml:space="preserve">CONCLUIDO	</t>
        </is>
      </c>
      <c r="D1797" t="n">
        <v>1.7478</v>
      </c>
      <c r="E1797" t="n">
        <v>57.22</v>
      </c>
      <c r="F1797" t="n">
        <v>53.59</v>
      </c>
      <c r="G1797" t="n">
        <v>86.90000000000001</v>
      </c>
      <c r="H1797" t="n">
        <v>1.22</v>
      </c>
      <c r="I1797" t="n">
        <v>37</v>
      </c>
      <c r="J1797" t="n">
        <v>185.25</v>
      </c>
      <c r="K1797" t="n">
        <v>51.39</v>
      </c>
      <c r="L1797" t="n">
        <v>12.75</v>
      </c>
      <c r="M1797" t="n">
        <v>35</v>
      </c>
      <c r="N1797" t="n">
        <v>36.11</v>
      </c>
      <c r="O1797" t="n">
        <v>23081.7</v>
      </c>
      <c r="P1797" t="n">
        <v>637.79</v>
      </c>
      <c r="Q1797" t="n">
        <v>1367.3</v>
      </c>
      <c r="R1797" t="n">
        <v>139.58</v>
      </c>
      <c r="S1797" t="n">
        <v>104.26</v>
      </c>
      <c r="T1797" t="n">
        <v>16660.55</v>
      </c>
      <c r="U1797" t="n">
        <v>0.75</v>
      </c>
      <c r="V1797" t="n">
        <v>0.89</v>
      </c>
      <c r="W1797" t="n">
        <v>20.7</v>
      </c>
      <c r="X1797" t="n">
        <v>1.01</v>
      </c>
      <c r="Y1797" t="n">
        <v>1</v>
      </c>
      <c r="Z1797" t="n">
        <v>10</v>
      </c>
    </row>
    <row r="1798">
      <c r="A1798" t="n">
        <v>48</v>
      </c>
      <c r="B1798" t="n">
        <v>85</v>
      </c>
      <c r="C1798" t="inlineStr">
        <is>
          <t xml:space="preserve">CONCLUIDO	</t>
        </is>
      </c>
      <c r="D1798" t="n">
        <v>1.7496</v>
      </c>
      <c r="E1798" t="n">
        <v>57.16</v>
      </c>
      <c r="F1798" t="n">
        <v>53.56</v>
      </c>
      <c r="G1798" t="n">
        <v>89.27</v>
      </c>
      <c r="H1798" t="n">
        <v>1.24</v>
      </c>
      <c r="I1798" t="n">
        <v>36</v>
      </c>
      <c r="J1798" t="n">
        <v>185.63</v>
      </c>
      <c r="K1798" t="n">
        <v>51.39</v>
      </c>
      <c r="L1798" t="n">
        <v>13</v>
      </c>
      <c r="M1798" t="n">
        <v>34</v>
      </c>
      <c r="N1798" t="n">
        <v>36.24</v>
      </c>
      <c r="O1798" t="n">
        <v>23128.27</v>
      </c>
      <c r="P1798" t="n">
        <v>635.6900000000001</v>
      </c>
      <c r="Q1798" t="n">
        <v>1367.24</v>
      </c>
      <c r="R1798" t="n">
        <v>138.69</v>
      </c>
      <c r="S1798" t="n">
        <v>104.26</v>
      </c>
      <c r="T1798" t="n">
        <v>16221.74</v>
      </c>
      <c r="U1798" t="n">
        <v>0.75</v>
      </c>
      <c r="V1798" t="n">
        <v>0.89</v>
      </c>
      <c r="W1798" t="n">
        <v>20.7</v>
      </c>
      <c r="X1798" t="n">
        <v>0.99</v>
      </c>
      <c r="Y1798" t="n">
        <v>1</v>
      </c>
      <c r="Z1798" t="n">
        <v>10</v>
      </c>
    </row>
    <row r="1799">
      <c r="A1799" t="n">
        <v>49</v>
      </c>
      <c r="B1799" t="n">
        <v>85</v>
      </c>
      <c r="C1799" t="inlineStr">
        <is>
          <t xml:space="preserve">CONCLUIDO	</t>
        </is>
      </c>
      <c r="D1799" t="n">
        <v>1.7492</v>
      </c>
      <c r="E1799" t="n">
        <v>57.17</v>
      </c>
      <c r="F1799" t="n">
        <v>53.58</v>
      </c>
      <c r="G1799" t="n">
        <v>89.3</v>
      </c>
      <c r="H1799" t="n">
        <v>1.26</v>
      </c>
      <c r="I1799" t="n">
        <v>36</v>
      </c>
      <c r="J1799" t="n">
        <v>186.01</v>
      </c>
      <c r="K1799" t="n">
        <v>51.39</v>
      </c>
      <c r="L1799" t="n">
        <v>13.25</v>
      </c>
      <c r="M1799" t="n">
        <v>34</v>
      </c>
      <c r="N1799" t="n">
        <v>36.36</v>
      </c>
      <c r="O1799" t="n">
        <v>23174.88</v>
      </c>
      <c r="P1799" t="n">
        <v>634.98</v>
      </c>
      <c r="Q1799" t="n">
        <v>1367.34</v>
      </c>
      <c r="R1799" t="n">
        <v>139.15</v>
      </c>
      <c r="S1799" t="n">
        <v>104.26</v>
      </c>
      <c r="T1799" t="n">
        <v>16452.66</v>
      </c>
      <c r="U1799" t="n">
        <v>0.75</v>
      </c>
      <c r="V1799" t="n">
        <v>0.89</v>
      </c>
      <c r="W1799" t="n">
        <v>20.7</v>
      </c>
      <c r="X1799" t="n">
        <v>1</v>
      </c>
      <c r="Y1799" t="n">
        <v>1</v>
      </c>
      <c r="Z1799" t="n">
        <v>10</v>
      </c>
    </row>
    <row r="1800">
      <c r="A1800" t="n">
        <v>50</v>
      </c>
      <c r="B1800" t="n">
        <v>85</v>
      </c>
      <c r="C1800" t="inlineStr">
        <is>
          <t xml:space="preserve">CONCLUIDO	</t>
        </is>
      </c>
      <c r="D1800" t="n">
        <v>1.7501</v>
      </c>
      <c r="E1800" t="n">
        <v>57.14</v>
      </c>
      <c r="F1800" t="n">
        <v>53.58</v>
      </c>
      <c r="G1800" t="n">
        <v>91.86</v>
      </c>
      <c r="H1800" t="n">
        <v>1.29</v>
      </c>
      <c r="I1800" t="n">
        <v>35</v>
      </c>
      <c r="J1800" t="n">
        <v>186.38</v>
      </c>
      <c r="K1800" t="n">
        <v>51.39</v>
      </c>
      <c r="L1800" t="n">
        <v>13.5</v>
      </c>
      <c r="M1800" t="n">
        <v>33</v>
      </c>
      <c r="N1800" t="n">
        <v>36.49</v>
      </c>
      <c r="O1800" t="n">
        <v>23221.54</v>
      </c>
      <c r="P1800" t="n">
        <v>634.14</v>
      </c>
      <c r="Q1800" t="n">
        <v>1367.29</v>
      </c>
      <c r="R1800" t="n">
        <v>139.02</v>
      </c>
      <c r="S1800" t="n">
        <v>104.26</v>
      </c>
      <c r="T1800" t="n">
        <v>16391.32</v>
      </c>
      <c r="U1800" t="n">
        <v>0.75</v>
      </c>
      <c r="V1800" t="n">
        <v>0.89</v>
      </c>
      <c r="W1800" t="n">
        <v>20.71</v>
      </c>
      <c r="X1800" t="n">
        <v>1</v>
      </c>
      <c r="Y1800" t="n">
        <v>1</v>
      </c>
      <c r="Z1800" t="n">
        <v>10</v>
      </c>
    </row>
    <row r="1801">
      <c r="A1801" t="n">
        <v>51</v>
      </c>
      <c r="B1801" t="n">
        <v>85</v>
      </c>
      <c r="C1801" t="inlineStr">
        <is>
          <t xml:space="preserve">CONCLUIDO	</t>
        </is>
      </c>
      <c r="D1801" t="n">
        <v>1.7533</v>
      </c>
      <c r="E1801" t="n">
        <v>57.04</v>
      </c>
      <c r="F1801" t="n">
        <v>53.51</v>
      </c>
      <c r="G1801" t="n">
        <v>94.43000000000001</v>
      </c>
      <c r="H1801" t="n">
        <v>1.31</v>
      </c>
      <c r="I1801" t="n">
        <v>34</v>
      </c>
      <c r="J1801" t="n">
        <v>186.76</v>
      </c>
      <c r="K1801" t="n">
        <v>51.39</v>
      </c>
      <c r="L1801" t="n">
        <v>13.75</v>
      </c>
      <c r="M1801" t="n">
        <v>32</v>
      </c>
      <c r="N1801" t="n">
        <v>36.62</v>
      </c>
      <c r="O1801" t="n">
        <v>23268.24</v>
      </c>
      <c r="P1801" t="n">
        <v>631.41</v>
      </c>
      <c r="Q1801" t="n">
        <v>1367.33</v>
      </c>
      <c r="R1801" t="n">
        <v>136.92</v>
      </c>
      <c r="S1801" t="n">
        <v>104.26</v>
      </c>
      <c r="T1801" t="n">
        <v>15347.2</v>
      </c>
      <c r="U1801" t="n">
        <v>0.76</v>
      </c>
      <c r="V1801" t="n">
        <v>0.9</v>
      </c>
      <c r="W1801" t="n">
        <v>20.7</v>
      </c>
      <c r="X1801" t="n">
        <v>0.93</v>
      </c>
      <c r="Y1801" t="n">
        <v>1</v>
      </c>
      <c r="Z1801" t="n">
        <v>10</v>
      </c>
    </row>
    <row r="1802">
      <c r="A1802" t="n">
        <v>52</v>
      </c>
      <c r="B1802" t="n">
        <v>85</v>
      </c>
      <c r="C1802" t="inlineStr">
        <is>
          <t xml:space="preserve">CONCLUIDO	</t>
        </is>
      </c>
      <c r="D1802" t="n">
        <v>1.7528</v>
      </c>
      <c r="E1802" t="n">
        <v>57.05</v>
      </c>
      <c r="F1802" t="n">
        <v>53.53</v>
      </c>
      <c r="G1802" t="n">
        <v>94.45999999999999</v>
      </c>
      <c r="H1802" t="n">
        <v>1.33</v>
      </c>
      <c r="I1802" t="n">
        <v>34</v>
      </c>
      <c r="J1802" t="n">
        <v>187.14</v>
      </c>
      <c r="K1802" t="n">
        <v>51.39</v>
      </c>
      <c r="L1802" t="n">
        <v>14</v>
      </c>
      <c r="M1802" t="n">
        <v>32</v>
      </c>
      <c r="N1802" t="n">
        <v>36.75</v>
      </c>
      <c r="O1802" t="n">
        <v>23314.98</v>
      </c>
      <c r="P1802" t="n">
        <v>630.8099999999999</v>
      </c>
      <c r="Q1802" t="n">
        <v>1367.23</v>
      </c>
      <c r="R1802" t="n">
        <v>137.5</v>
      </c>
      <c r="S1802" t="n">
        <v>104.26</v>
      </c>
      <c r="T1802" t="n">
        <v>15635.39</v>
      </c>
      <c r="U1802" t="n">
        <v>0.76</v>
      </c>
      <c r="V1802" t="n">
        <v>0.9</v>
      </c>
      <c r="W1802" t="n">
        <v>20.7</v>
      </c>
      <c r="X1802" t="n">
        <v>0.95</v>
      </c>
      <c r="Y1802" t="n">
        <v>1</v>
      </c>
      <c r="Z1802" t="n">
        <v>10</v>
      </c>
    </row>
    <row r="1803">
      <c r="A1803" t="n">
        <v>53</v>
      </c>
      <c r="B1803" t="n">
        <v>85</v>
      </c>
      <c r="C1803" t="inlineStr">
        <is>
          <t xml:space="preserve">CONCLUIDO	</t>
        </is>
      </c>
      <c r="D1803" t="n">
        <v>1.7552</v>
      </c>
      <c r="E1803" t="n">
        <v>56.98</v>
      </c>
      <c r="F1803" t="n">
        <v>53.48</v>
      </c>
      <c r="G1803" t="n">
        <v>97.23999999999999</v>
      </c>
      <c r="H1803" t="n">
        <v>1.35</v>
      </c>
      <c r="I1803" t="n">
        <v>33</v>
      </c>
      <c r="J1803" t="n">
        <v>187.52</v>
      </c>
      <c r="K1803" t="n">
        <v>51.39</v>
      </c>
      <c r="L1803" t="n">
        <v>14.25</v>
      </c>
      <c r="M1803" t="n">
        <v>31</v>
      </c>
      <c r="N1803" t="n">
        <v>36.88</v>
      </c>
      <c r="O1803" t="n">
        <v>23361.77</v>
      </c>
      <c r="P1803" t="n">
        <v>629.88</v>
      </c>
      <c r="Q1803" t="n">
        <v>1367.19</v>
      </c>
      <c r="R1803" t="n">
        <v>136.06</v>
      </c>
      <c r="S1803" t="n">
        <v>104.26</v>
      </c>
      <c r="T1803" t="n">
        <v>14922.39</v>
      </c>
      <c r="U1803" t="n">
        <v>0.77</v>
      </c>
      <c r="V1803" t="n">
        <v>0.9</v>
      </c>
      <c r="W1803" t="n">
        <v>20.69</v>
      </c>
      <c r="X1803" t="n">
        <v>0.91</v>
      </c>
      <c r="Y1803" t="n">
        <v>1</v>
      </c>
      <c r="Z1803" t="n">
        <v>10</v>
      </c>
    </row>
    <row r="1804">
      <c r="A1804" t="n">
        <v>54</v>
      </c>
      <c r="B1804" t="n">
        <v>85</v>
      </c>
      <c r="C1804" t="inlineStr">
        <is>
          <t xml:space="preserve">CONCLUIDO	</t>
        </is>
      </c>
      <c r="D1804" t="n">
        <v>1.7571</v>
      </c>
      <c r="E1804" t="n">
        <v>56.91</v>
      </c>
      <c r="F1804" t="n">
        <v>53.46</v>
      </c>
      <c r="G1804" t="n">
        <v>100.23</v>
      </c>
      <c r="H1804" t="n">
        <v>1.37</v>
      </c>
      <c r="I1804" t="n">
        <v>32</v>
      </c>
      <c r="J1804" t="n">
        <v>187.9</v>
      </c>
      <c r="K1804" t="n">
        <v>51.39</v>
      </c>
      <c r="L1804" t="n">
        <v>14.5</v>
      </c>
      <c r="M1804" t="n">
        <v>30</v>
      </c>
      <c r="N1804" t="n">
        <v>37.01</v>
      </c>
      <c r="O1804" t="n">
        <v>23408.6</v>
      </c>
      <c r="P1804" t="n">
        <v>627.7</v>
      </c>
      <c r="Q1804" t="n">
        <v>1367.28</v>
      </c>
      <c r="R1804" t="n">
        <v>135.31</v>
      </c>
      <c r="S1804" t="n">
        <v>104.26</v>
      </c>
      <c r="T1804" t="n">
        <v>14549.99</v>
      </c>
      <c r="U1804" t="n">
        <v>0.77</v>
      </c>
      <c r="V1804" t="n">
        <v>0.9</v>
      </c>
      <c r="W1804" t="n">
        <v>20.69</v>
      </c>
      <c r="X1804" t="n">
        <v>0.88</v>
      </c>
      <c r="Y1804" t="n">
        <v>1</v>
      </c>
      <c r="Z1804" t="n">
        <v>10</v>
      </c>
    </row>
    <row r="1805">
      <c r="A1805" t="n">
        <v>55</v>
      </c>
      <c r="B1805" t="n">
        <v>85</v>
      </c>
      <c r="C1805" t="inlineStr">
        <is>
          <t xml:space="preserve">CONCLUIDO	</t>
        </is>
      </c>
      <c r="D1805" t="n">
        <v>1.7569</v>
      </c>
      <c r="E1805" t="n">
        <v>56.92</v>
      </c>
      <c r="F1805" t="n">
        <v>53.46</v>
      </c>
      <c r="G1805" t="n">
        <v>100.24</v>
      </c>
      <c r="H1805" t="n">
        <v>1.39</v>
      </c>
      <c r="I1805" t="n">
        <v>32</v>
      </c>
      <c r="J1805" t="n">
        <v>188.28</v>
      </c>
      <c r="K1805" t="n">
        <v>51.39</v>
      </c>
      <c r="L1805" t="n">
        <v>14.75</v>
      </c>
      <c r="M1805" t="n">
        <v>30</v>
      </c>
      <c r="N1805" t="n">
        <v>37.14</v>
      </c>
      <c r="O1805" t="n">
        <v>23455.48</v>
      </c>
      <c r="P1805" t="n">
        <v>626.3</v>
      </c>
      <c r="Q1805" t="n">
        <v>1367.28</v>
      </c>
      <c r="R1805" t="n">
        <v>135.22</v>
      </c>
      <c r="S1805" t="n">
        <v>104.26</v>
      </c>
      <c r="T1805" t="n">
        <v>14505.81</v>
      </c>
      <c r="U1805" t="n">
        <v>0.77</v>
      </c>
      <c r="V1805" t="n">
        <v>0.9</v>
      </c>
      <c r="W1805" t="n">
        <v>20.7</v>
      </c>
      <c r="X1805" t="n">
        <v>0.89</v>
      </c>
      <c r="Y1805" t="n">
        <v>1</v>
      </c>
      <c r="Z1805" t="n">
        <v>10</v>
      </c>
    </row>
    <row r="1806">
      <c r="A1806" t="n">
        <v>56</v>
      </c>
      <c r="B1806" t="n">
        <v>85</v>
      </c>
      <c r="C1806" t="inlineStr">
        <is>
          <t xml:space="preserve">CONCLUIDO	</t>
        </is>
      </c>
      <c r="D1806" t="n">
        <v>1.7586</v>
      </c>
      <c r="E1806" t="n">
        <v>56.86</v>
      </c>
      <c r="F1806" t="n">
        <v>53.44</v>
      </c>
      <c r="G1806" t="n">
        <v>103.43</v>
      </c>
      <c r="H1806" t="n">
        <v>1.41</v>
      </c>
      <c r="I1806" t="n">
        <v>31</v>
      </c>
      <c r="J1806" t="n">
        <v>188.66</v>
      </c>
      <c r="K1806" t="n">
        <v>51.39</v>
      </c>
      <c r="L1806" t="n">
        <v>15</v>
      </c>
      <c r="M1806" t="n">
        <v>29</v>
      </c>
      <c r="N1806" t="n">
        <v>37.27</v>
      </c>
      <c r="O1806" t="n">
        <v>23502.4</v>
      </c>
      <c r="P1806" t="n">
        <v>625.67</v>
      </c>
      <c r="Q1806" t="n">
        <v>1367.25</v>
      </c>
      <c r="R1806" t="n">
        <v>134.63</v>
      </c>
      <c r="S1806" t="n">
        <v>104.26</v>
      </c>
      <c r="T1806" t="n">
        <v>14216.62</v>
      </c>
      <c r="U1806" t="n">
        <v>0.77</v>
      </c>
      <c r="V1806" t="n">
        <v>0.9</v>
      </c>
      <c r="W1806" t="n">
        <v>20.69</v>
      </c>
      <c r="X1806" t="n">
        <v>0.86</v>
      </c>
      <c r="Y1806" t="n">
        <v>1</v>
      </c>
      <c r="Z1806" t="n">
        <v>10</v>
      </c>
    </row>
    <row r="1807">
      <c r="A1807" t="n">
        <v>57</v>
      </c>
      <c r="B1807" t="n">
        <v>85</v>
      </c>
      <c r="C1807" t="inlineStr">
        <is>
          <t xml:space="preserve">CONCLUIDO	</t>
        </is>
      </c>
      <c r="D1807" t="n">
        <v>1.7591</v>
      </c>
      <c r="E1807" t="n">
        <v>56.85</v>
      </c>
      <c r="F1807" t="n">
        <v>53.42</v>
      </c>
      <c r="G1807" t="n">
        <v>103.4</v>
      </c>
      <c r="H1807" t="n">
        <v>1.43</v>
      </c>
      <c r="I1807" t="n">
        <v>31</v>
      </c>
      <c r="J1807" t="n">
        <v>189.04</v>
      </c>
      <c r="K1807" t="n">
        <v>51.39</v>
      </c>
      <c r="L1807" t="n">
        <v>15.25</v>
      </c>
      <c r="M1807" t="n">
        <v>29</v>
      </c>
      <c r="N1807" t="n">
        <v>37.4</v>
      </c>
      <c r="O1807" t="n">
        <v>23549.36</v>
      </c>
      <c r="P1807" t="n">
        <v>623.89</v>
      </c>
      <c r="Q1807" t="n">
        <v>1367.19</v>
      </c>
      <c r="R1807" t="n">
        <v>134.24</v>
      </c>
      <c r="S1807" t="n">
        <v>104.26</v>
      </c>
      <c r="T1807" t="n">
        <v>14021.58</v>
      </c>
      <c r="U1807" t="n">
        <v>0.78</v>
      </c>
      <c r="V1807" t="n">
        <v>0.9</v>
      </c>
      <c r="W1807" t="n">
        <v>20.69</v>
      </c>
      <c r="X1807" t="n">
        <v>0.85</v>
      </c>
      <c r="Y1807" t="n">
        <v>1</v>
      </c>
      <c r="Z1807" t="n">
        <v>10</v>
      </c>
    </row>
    <row r="1808">
      <c r="A1808" t="n">
        <v>58</v>
      </c>
      <c r="B1808" t="n">
        <v>85</v>
      </c>
      <c r="C1808" t="inlineStr">
        <is>
          <t xml:space="preserve">CONCLUIDO	</t>
        </is>
      </c>
      <c r="D1808" t="n">
        <v>1.7605</v>
      </c>
      <c r="E1808" t="n">
        <v>56.8</v>
      </c>
      <c r="F1808" t="n">
        <v>53.41</v>
      </c>
      <c r="G1808" t="n">
        <v>106.83</v>
      </c>
      <c r="H1808" t="n">
        <v>1.45</v>
      </c>
      <c r="I1808" t="n">
        <v>30</v>
      </c>
      <c r="J1808" t="n">
        <v>189.42</v>
      </c>
      <c r="K1808" t="n">
        <v>51.39</v>
      </c>
      <c r="L1808" t="n">
        <v>15.5</v>
      </c>
      <c r="M1808" t="n">
        <v>28</v>
      </c>
      <c r="N1808" t="n">
        <v>37.53</v>
      </c>
      <c r="O1808" t="n">
        <v>23596.37</v>
      </c>
      <c r="P1808" t="n">
        <v>622.55</v>
      </c>
      <c r="Q1808" t="n">
        <v>1367.21</v>
      </c>
      <c r="R1808" t="n">
        <v>133.55</v>
      </c>
      <c r="S1808" t="n">
        <v>104.26</v>
      </c>
      <c r="T1808" t="n">
        <v>13680.05</v>
      </c>
      <c r="U1808" t="n">
        <v>0.78</v>
      </c>
      <c r="V1808" t="n">
        <v>0.9</v>
      </c>
      <c r="W1808" t="n">
        <v>20.7</v>
      </c>
      <c r="X1808" t="n">
        <v>0.84</v>
      </c>
      <c r="Y1808" t="n">
        <v>1</v>
      </c>
      <c r="Z1808" t="n">
        <v>10</v>
      </c>
    </row>
    <row r="1809">
      <c r="A1809" t="n">
        <v>59</v>
      </c>
      <c r="B1809" t="n">
        <v>85</v>
      </c>
      <c r="C1809" t="inlineStr">
        <is>
          <t xml:space="preserve">CONCLUIDO	</t>
        </is>
      </c>
      <c r="D1809" t="n">
        <v>1.7602</v>
      </c>
      <c r="E1809" t="n">
        <v>56.81</v>
      </c>
      <c r="F1809" t="n">
        <v>53.42</v>
      </c>
      <c r="G1809" t="n">
        <v>106.84</v>
      </c>
      <c r="H1809" t="n">
        <v>1.47</v>
      </c>
      <c r="I1809" t="n">
        <v>30</v>
      </c>
      <c r="J1809" t="n">
        <v>189.81</v>
      </c>
      <c r="K1809" t="n">
        <v>51.39</v>
      </c>
      <c r="L1809" t="n">
        <v>15.75</v>
      </c>
      <c r="M1809" t="n">
        <v>28</v>
      </c>
      <c r="N1809" t="n">
        <v>37.66</v>
      </c>
      <c r="O1809" t="n">
        <v>23643.43</v>
      </c>
      <c r="P1809" t="n">
        <v>621.22</v>
      </c>
      <c r="Q1809" t="n">
        <v>1367.2</v>
      </c>
      <c r="R1809" t="n">
        <v>133.92</v>
      </c>
      <c r="S1809" t="n">
        <v>104.26</v>
      </c>
      <c r="T1809" t="n">
        <v>13864.68</v>
      </c>
      <c r="U1809" t="n">
        <v>0.78</v>
      </c>
      <c r="V1809" t="n">
        <v>0.9</v>
      </c>
      <c r="W1809" t="n">
        <v>20.7</v>
      </c>
      <c r="X1809" t="n">
        <v>0.85</v>
      </c>
      <c r="Y1809" t="n">
        <v>1</v>
      </c>
      <c r="Z1809" t="n">
        <v>10</v>
      </c>
    </row>
    <row r="1810">
      <c r="A1810" t="n">
        <v>60</v>
      </c>
      <c r="B1810" t="n">
        <v>85</v>
      </c>
      <c r="C1810" t="inlineStr">
        <is>
          <t xml:space="preserve">CONCLUIDO	</t>
        </is>
      </c>
      <c r="D1810" t="n">
        <v>1.7626</v>
      </c>
      <c r="E1810" t="n">
        <v>56.73</v>
      </c>
      <c r="F1810" t="n">
        <v>53.38</v>
      </c>
      <c r="G1810" t="n">
        <v>110.44</v>
      </c>
      <c r="H1810" t="n">
        <v>1.49</v>
      </c>
      <c r="I1810" t="n">
        <v>29</v>
      </c>
      <c r="J1810" t="n">
        <v>190.19</v>
      </c>
      <c r="K1810" t="n">
        <v>51.39</v>
      </c>
      <c r="L1810" t="n">
        <v>16</v>
      </c>
      <c r="M1810" t="n">
        <v>27</v>
      </c>
      <c r="N1810" t="n">
        <v>37.79</v>
      </c>
      <c r="O1810" t="n">
        <v>23690.52</v>
      </c>
      <c r="P1810" t="n">
        <v>619.63</v>
      </c>
      <c r="Q1810" t="n">
        <v>1367.29</v>
      </c>
      <c r="R1810" t="n">
        <v>132.57</v>
      </c>
      <c r="S1810" t="n">
        <v>104.26</v>
      </c>
      <c r="T1810" t="n">
        <v>13197.73</v>
      </c>
      <c r="U1810" t="n">
        <v>0.79</v>
      </c>
      <c r="V1810" t="n">
        <v>0.9</v>
      </c>
      <c r="W1810" t="n">
        <v>20.69</v>
      </c>
      <c r="X1810" t="n">
        <v>0.8</v>
      </c>
      <c r="Y1810" t="n">
        <v>1</v>
      </c>
      <c r="Z1810" t="n">
        <v>10</v>
      </c>
    </row>
    <row r="1811">
      <c r="A1811" t="n">
        <v>61</v>
      </c>
      <c r="B1811" t="n">
        <v>85</v>
      </c>
      <c r="C1811" t="inlineStr">
        <is>
          <t xml:space="preserve">CONCLUIDO	</t>
        </is>
      </c>
      <c r="D1811" t="n">
        <v>1.7624</v>
      </c>
      <c r="E1811" t="n">
        <v>56.74</v>
      </c>
      <c r="F1811" t="n">
        <v>53.38</v>
      </c>
      <c r="G1811" t="n">
        <v>110.45</v>
      </c>
      <c r="H1811" t="n">
        <v>1.51</v>
      </c>
      <c r="I1811" t="n">
        <v>29</v>
      </c>
      <c r="J1811" t="n">
        <v>190.57</v>
      </c>
      <c r="K1811" t="n">
        <v>51.39</v>
      </c>
      <c r="L1811" t="n">
        <v>16.25</v>
      </c>
      <c r="M1811" t="n">
        <v>27</v>
      </c>
      <c r="N1811" t="n">
        <v>37.93</v>
      </c>
      <c r="O1811" t="n">
        <v>23737.67</v>
      </c>
      <c r="P1811" t="n">
        <v>618.65</v>
      </c>
      <c r="Q1811" t="n">
        <v>1367.27</v>
      </c>
      <c r="R1811" t="n">
        <v>132.6</v>
      </c>
      <c r="S1811" t="n">
        <v>104.26</v>
      </c>
      <c r="T1811" t="n">
        <v>13209.71</v>
      </c>
      <c r="U1811" t="n">
        <v>0.79</v>
      </c>
      <c r="V1811" t="n">
        <v>0.9</v>
      </c>
      <c r="W1811" t="n">
        <v>20.69</v>
      </c>
      <c r="X1811" t="n">
        <v>0.8100000000000001</v>
      </c>
      <c r="Y1811" t="n">
        <v>1</v>
      </c>
      <c r="Z1811" t="n">
        <v>10</v>
      </c>
    </row>
    <row r="1812">
      <c r="A1812" t="n">
        <v>62</v>
      </c>
      <c r="B1812" t="n">
        <v>85</v>
      </c>
      <c r="C1812" t="inlineStr">
        <is>
          <t xml:space="preserve">CONCLUIDO	</t>
        </is>
      </c>
      <c r="D1812" t="n">
        <v>1.7644</v>
      </c>
      <c r="E1812" t="n">
        <v>56.68</v>
      </c>
      <c r="F1812" t="n">
        <v>53.35</v>
      </c>
      <c r="G1812" t="n">
        <v>114.33</v>
      </c>
      <c r="H1812" t="n">
        <v>1.53</v>
      </c>
      <c r="I1812" t="n">
        <v>28</v>
      </c>
      <c r="J1812" t="n">
        <v>190.95</v>
      </c>
      <c r="K1812" t="n">
        <v>51.39</v>
      </c>
      <c r="L1812" t="n">
        <v>16.5</v>
      </c>
      <c r="M1812" t="n">
        <v>26</v>
      </c>
      <c r="N1812" t="n">
        <v>38.06</v>
      </c>
      <c r="O1812" t="n">
        <v>23784.85</v>
      </c>
      <c r="P1812" t="n">
        <v>616.85</v>
      </c>
      <c r="Q1812" t="n">
        <v>1367.26</v>
      </c>
      <c r="R1812" t="n">
        <v>131.76</v>
      </c>
      <c r="S1812" t="n">
        <v>104.26</v>
      </c>
      <c r="T1812" t="n">
        <v>12797.29</v>
      </c>
      <c r="U1812" t="n">
        <v>0.79</v>
      </c>
      <c r="V1812" t="n">
        <v>0.9</v>
      </c>
      <c r="W1812" t="n">
        <v>20.69</v>
      </c>
      <c r="X1812" t="n">
        <v>0.78</v>
      </c>
      <c r="Y1812" t="n">
        <v>1</v>
      </c>
      <c r="Z1812" t="n">
        <v>10</v>
      </c>
    </row>
    <row r="1813">
      <c r="A1813" t="n">
        <v>63</v>
      </c>
      <c r="B1813" t="n">
        <v>85</v>
      </c>
      <c r="C1813" t="inlineStr">
        <is>
          <t xml:space="preserve">CONCLUIDO	</t>
        </is>
      </c>
      <c r="D1813" t="n">
        <v>1.765</v>
      </c>
      <c r="E1813" t="n">
        <v>56.66</v>
      </c>
      <c r="F1813" t="n">
        <v>53.34</v>
      </c>
      <c r="G1813" t="n">
        <v>114.29</v>
      </c>
      <c r="H1813" t="n">
        <v>1.55</v>
      </c>
      <c r="I1813" t="n">
        <v>28</v>
      </c>
      <c r="J1813" t="n">
        <v>191.34</v>
      </c>
      <c r="K1813" t="n">
        <v>51.39</v>
      </c>
      <c r="L1813" t="n">
        <v>16.75</v>
      </c>
      <c r="M1813" t="n">
        <v>26</v>
      </c>
      <c r="N1813" t="n">
        <v>38.19</v>
      </c>
      <c r="O1813" t="n">
        <v>23832.09</v>
      </c>
      <c r="P1813" t="n">
        <v>615.3099999999999</v>
      </c>
      <c r="Q1813" t="n">
        <v>1367.26</v>
      </c>
      <c r="R1813" t="n">
        <v>131.23</v>
      </c>
      <c r="S1813" t="n">
        <v>104.26</v>
      </c>
      <c r="T1813" t="n">
        <v>12530.49</v>
      </c>
      <c r="U1813" t="n">
        <v>0.79</v>
      </c>
      <c r="V1813" t="n">
        <v>0.9</v>
      </c>
      <c r="W1813" t="n">
        <v>20.69</v>
      </c>
      <c r="X1813" t="n">
        <v>0.76</v>
      </c>
      <c r="Y1813" t="n">
        <v>1</v>
      </c>
      <c r="Z1813" t="n">
        <v>10</v>
      </c>
    </row>
    <row r="1814">
      <c r="A1814" t="n">
        <v>64</v>
      </c>
      <c r="B1814" t="n">
        <v>85</v>
      </c>
      <c r="C1814" t="inlineStr">
        <is>
          <t xml:space="preserve">CONCLUIDO	</t>
        </is>
      </c>
      <c r="D1814" t="n">
        <v>1.7665</v>
      </c>
      <c r="E1814" t="n">
        <v>56.61</v>
      </c>
      <c r="F1814" t="n">
        <v>53.32</v>
      </c>
      <c r="G1814" t="n">
        <v>118.49</v>
      </c>
      <c r="H1814" t="n">
        <v>1.57</v>
      </c>
      <c r="I1814" t="n">
        <v>27</v>
      </c>
      <c r="J1814" t="n">
        <v>191.72</v>
      </c>
      <c r="K1814" t="n">
        <v>51.39</v>
      </c>
      <c r="L1814" t="n">
        <v>17</v>
      </c>
      <c r="M1814" t="n">
        <v>25</v>
      </c>
      <c r="N1814" t="n">
        <v>38.33</v>
      </c>
      <c r="O1814" t="n">
        <v>23879.37</v>
      </c>
      <c r="P1814" t="n">
        <v>613.9299999999999</v>
      </c>
      <c r="Q1814" t="n">
        <v>1367.27</v>
      </c>
      <c r="R1814" t="n">
        <v>130.95</v>
      </c>
      <c r="S1814" t="n">
        <v>104.26</v>
      </c>
      <c r="T1814" t="n">
        <v>12398.25</v>
      </c>
      <c r="U1814" t="n">
        <v>0.8</v>
      </c>
      <c r="V1814" t="n">
        <v>0.9</v>
      </c>
      <c r="W1814" t="n">
        <v>20.68</v>
      </c>
      <c r="X1814" t="n">
        <v>0.74</v>
      </c>
      <c r="Y1814" t="n">
        <v>1</v>
      </c>
      <c r="Z1814" t="n">
        <v>10</v>
      </c>
    </row>
    <row r="1815">
      <c r="A1815" t="n">
        <v>65</v>
      </c>
      <c r="B1815" t="n">
        <v>85</v>
      </c>
      <c r="C1815" t="inlineStr">
        <is>
          <t xml:space="preserve">CONCLUIDO	</t>
        </is>
      </c>
      <c r="D1815" t="n">
        <v>1.7665</v>
      </c>
      <c r="E1815" t="n">
        <v>56.61</v>
      </c>
      <c r="F1815" t="n">
        <v>53.32</v>
      </c>
      <c r="G1815" t="n">
        <v>118.49</v>
      </c>
      <c r="H1815" t="n">
        <v>1.59</v>
      </c>
      <c r="I1815" t="n">
        <v>27</v>
      </c>
      <c r="J1815" t="n">
        <v>192.1</v>
      </c>
      <c r="K1815" t="n">
        <v>51.39</v>
      </c>
      <c r="L1815" t="n">
        <v>17.25</v>
      </c>
      <c r="M1815" t="n">
        <v>25</v>
      </c>
      <c r="N1815" t="n">
        <v>38.46</v>
      </c>
      <c r="O1815" t="n">
        <v>23926.69</v>
      </c>
      <c r="P1815" t="n">
        <v>611.1799999999999</v>
      </c>
      <c r="Q1815" t="n">
        <v>1367.29</v>
      </c>
      <c r="R1815" t="n">
        <v>130.81</v>
      </c>
      <c r="S1815" t="n">
        <v>104.26</v>
      </c>
      <c r="T1815" t="n">
        <v>12326.03</v>
      </c>
      <c r="U1815" t="n">
        <v>0.8</v>
      </c>
      <c r="V1815" t="n">
        <v>0.9</v>
      </c>
      <c r="W1815" t="n">
        <v>20.69</v>
      </c>
      <c r="X1815" t="n">
        <v>0.75</v>
      </c>
      <c r="Y1815" t="n">
        <v>1</v>
      </c>
      <c r="Z1815" t="n">
        <v>10</v>
      </c>
    </row>
    <row r="1816">
      <c r="A1816" t="n">
        <v>66</v>
      </c>
      <c r="B1816" t="n">
        <v>85</v>
      </c>
      <c r="C1816" t="inlineStr">
        <is>
          <t xml:space="preserve">CONCLUIDO	</t>
        </is>
      </c>
      <c r="D1816" t="n">
        <v>1.7681</v>
      </c>
      <c r="E1816" t="n">
        <v>56.56</v>
      </c>
      <c r="F1816" t="n">
        <v>53.3</v>
      </c>
      <c r="G1816" t="n">
        <v>123.01</v>
      </c>
      <c r="H1816" t="n">
        <v>1.61</v>
      </c>
      <c r="I1816" t="n">
        <v>26</v>
      </c>
      <c r="J1816" t="n">
        <v>192.49</v>
      </c>
      <c r="K1816" t="n">
        <v>51.39</v>
      </c>
      <c r="L1816" t="n">
        <v>17.5</v>
      </c>
      <c r="M1816" t="n">
        <v>24</v>
      </c>
      <c r="N1816" t="n">
        <v>38.59</v>
      </c>
      <c r="O1816" t="n">
        <v>23974.06</v>
      </c>
      <c r="P1816" t="n">
        <v>609.61</v>
      </c>
      <c r="Q1816" t="n">
        <v>1367.37</v>
      </c>
      <c r="R1816" t="n">
        <v>129.8</v>
      </c>
      <c r="S1816" t="n">
        <v>104.26</v>
      </c>
      <c r="T1816" t="n">
        <v>11825.11</v>
      </c>
      <c r="U1816" t="n">
        <v>0.8</v>
      </c>
      <c r="V1816" t="n">
        <v>0.9</v>
      </c>
      <c r="W1816" t="n">
        <v>20.69</v>
      </c>
      <c r="X1816" t="n">
        <v>0.72</v>
      </c>
      <c r="Y1816" t="n">
        <v>1</v>
      </c>
      <c r="Z1816" t="n">
        <v>10</v>
      </c>
    </row>
    <row r="1817">
      <c r="A1817" t="n">
        <v>67</v>
      </c>
      <c r="B1817" t="n">
        <v>85</v>
      </c>
      <c r="C1817" t="inlineStr">
        <is>
          <t xml:space="preserve">CONCLUIDO	</t>
        </is>
      </c>
      <c r="D1817" t="n">
        <v>1.7688</v>
      </c>
      <c r="E1817" t="n">
        <v>56.54</v>
      </c>
      <c r="F1817" t="n">
        <v>53.28</v>
      </c>
      <c r="G1817" t="n">
        <v>122.96</v>
      </c>
      <c r="H1817" t="n">
        <v>1.63</v>
      </c>
      <c r="I1817" t="n">
        <v>26</v>
      </c>
      <c r="J1817" t="n">
        <v>192.87</v>
      </c>
      <c r="K1817" t="n">
        <v>51.39</v>
      </c>
      <c r="L1817" t="n">
        <v>17.75</v>
      </c>
      <c r="M1817" t="n">
        <v>24</v>
      </c>
      <c r="N1817" t="n">
        <v>38.73</v>
      </c>
      <c r="O1817" t="n">
        <v>24021.47</v>
      </c>
      <c r="P1817" t="n">
        <v>609.71</v>
      </c>
      <c r="Q1817" t="n">
        <v>1367.2</v>
      </c>
      <c r="R1817" t="n">
        <v>129.42</v>
      </c>
      <c r="S1817" t="n">
        <v>104.26</v>
      </c>
      <c r="T1817" t="n">
        <v>11635.01</v>
      </c>
      <c r="U1817" t="n">
        <v>0.8100000000000001</v>
      </c>
      <c r="V1817" t="n">
        <v>0.9</v>
      </c>
      <c r="W1817" t="n">
        <v>20.69</v>
      </c>
      <c r="X1817" t="n">
        <v>0.71</v>
      </c>
      <c r="Y1817" t="n">
        <v>1</v>
      </c>
      <c r="Z1817" t="n">
        <v>10</v>
      </c>
    </row>
    <row r="1818">
      <c r="A1818" t="n">
        <v>68</v>
      </c>
      <c r="B1818" t="n">
        <v>85</v>
      </c>
      <c r="C1818" t="inlineStr">
        <is>
          <t xml:space="preserve">CONCLUIDO	</t>
        </is>
      </c>
      <c r="D1818" t="n">
        <v>1.7679</v>
      </c>
      <c r="E1818" t="n">
        <v>56.56</v>
      </c>
      <c r="F1818" t="n">
        <v>53.31</v>
      </c>
      <c r="G1818" t="n">
        <v>123.02</v>
      </c>
      <c r="H1818" t="n">
        <v>1.65</v>
      </c>
      <c r="I1818" t="n">
        <v>26</v>
      </c>
      <c r="J1818" t="n">
        <v>193.26</v>
      </c>
      <c r="K1818" t="n">
        <v>51.39</v>
      </c>
      <c r="L1818" t="n">
        <v>18</v>
      </c>
      <c r="M1818" t="n">
        <v>24</v>
      </c>
      <c r="N1818" t="n">
        <v>38.86</v>
      </c>
      <c r="O1818" t="n">
        <v>24068.93</v>
      </c>
      <c r="P1818" t="n">
        <v>607.89</v>
      </c>
      <c r="Q1818" t="n">
        <v>1367.24</v>
      </c>
      <c r="R1818" t="n">
        <v>130.33</v>
      </c>
      <c r="S1818" t="n">
        <v>104.26</v>
      </c>
      <c r="T1818" t="n">
        <v>12092.01</v>
      </c>
      <c r="U1818" t="n">
        <v>0.8</v>
      </c>
      <c r="V1818" t="n">
        <v>0.9</v>
      </c>
      <c r="W1818" t="n">
        <v>20.69</v>
      </c>
      <c r="X1818" t="n">
        <v>0.73</v>
      </c>
      <c r="Y1818" t="n">
        <v>1</v>
      </c>
      <c r="Z1818" t="n">
        <v>10</v>
      </c>
    </row>
    <row r="1819">
      <c r="A1819" t="n">
        <v>69</v>
      </c>
      <c r="B1819" t="n">
        <v>85</v>
      </c>
      <c r="C1819" t="inlineStr">
        <is>
          <t xml:space="preserve">CONCLUIDO	</t>
        </is>
      </c>
      <c r="D1819" t="n">
        <v>1.7705</v>
      </c>
      <c r="E1819" t="n">
        <v>56.48</v>
      </c>
      <c r="F1819" t="n">
        <v>53.26</v>
      </c>
      <c r="G1819" t="n">
        <v>127.83</v>
      </c>
      <c r="H1819" t="n">
        <v>1.67</v>
      </c>
      <c r="I1819" t="n">
        <v>25</v>
      </c>
      <c r="J1819" t="n">
        <v>193.64</v>
      </c>
      <c r="K1819" t="n">
        <v>51.39</v>
      </c>
      <c r="L1819" t="n">
        <v>18.25</v>
      </c>
      <c r="M1819" t="n">
        <v>23</v>
      </c>
      <c r="N1819" t="n">
        <v>39</v>
      </c>
      <c r="O1819" t="n">
        <v>24116.44</v>
      </c>
      <c r="P1819" t="n">
        <v>606.97</v>
      </c>
      <c r="Q1819" t="n">
        <v>1367.25</v>
      </c>
      <c r="R1819" t="n">
        <v>128.9</v>
      </c>
      <c r="S1819" t="n">
        <v>104.26</v>
      </c>
      <c r="T1819" t="n">
        <v>11381.4</v>
      </c>
      <c r="U1819" t="n">
        <v>0.8100000000000001</v>
      </c>
      <c r="V1819" t="n">
        <v>0.9</v>
      </c>
      <c r="W1819" t="n">
        <v>20.68</v>
      </c>
      <c r="X1819" t="n">
        <v>0.68</v>
      </c>
      <c r="Y1819" t="n">
        <v>1</v>
      </c>
      <c r="Z1819" t="n">
        <v>10</v>
      </c>
    </row>
    <row r="1820">
      <c r="A1820" t="n">
        <v>70</v>
      </c>
      <c r="B1820" t="n">
        <v>85</v>
      </c>
      <c r="C1820" t="inlineStr">
        <is>
          <t xml:space="preserve">CONCLUIDO	</t>
        </is>
      </c>
      <c r="D1820" t="n">
        <v>1.7708</v>
      </c>
      <c r="E1820" t="n">
        <v>56.47</v>
      </c>
      <c r="F1820" t="n">
        <v>53.25</v>
      </c>
      <c r="G1820" t="n">
        <v>127.8</v>
      </c>
      <c r="H1820" t="n">
        <v>1.69</v>
      </c>
      <c r="I1820" t="n">
        <v>25</v>
      </c>
      <c r="J1820" t="n">
        <v>194.03</v>
      </c>
      <c r="K1820" t="n">
        <v>51.39</v>
      </c>
      <c r="L1820" t="n">
        <v>18.5</v>
      </c>
      <c r="M1820" t="n">
        <v>23</v>
      </c>
      <c r="N1820" t="n">
        <v>39.13</v>
      </c>
      <c r="O1820" t="n">
        <v>24163.99</v>
      </c>
      <c r="P1820" t="n">
        <v>604.9</v>
      </c>
      <c r="Q1820" t="n">
        <v>1367.22</v>
      </c>
      <c r="R1820" t="n">
        <v>128.58</v>
      </c>
      <c r="S1820" t="n">
        <v>104.26</v>
      </c>
      <c r="T1820" t="n">
        <v>11219.34</v>
      </c>
      <c r="U1820" t="n">
        <v>0.8100000000000001</v>
      </c>
      <c r="V1820" t="n">
        <v>0.9</v>
      </c>
      <c r="W1820" t="n">
        <v>20.68</v>
      </c>
      <c r="X1820" t="n">
        <v>0.67</v>
      </c>
      <c r="Y1820" t="n">
        <v>1</v>
      </c>
      <c r="Z1820" t="n">
        <v>10</v>
      </c>
    </row>
    <row r="1821">
      <c r="A1821" t="n">
        <v>71</v>
      </c>
      <c r="B1821" t="n">
        <v>85</v>
      </c>
      <c r="C1821" t="inlineStr">
        <is>
          <t xml:space="preserve">CONCLUIDO	</t>
        </is>
      </c>
      <c r="D1821" t="n">
        <v>1.7728</v>
      </c>
      <c r="E1821" t="n">
        <v>56.41</v>
      </c>
      <c r="F1821" t="n">
        <v>53.22</v>
      </c>
      <c r="G1821" t="n">
        <v>133.06</v>
      </c>
      <c r="H1821" t="n">
        <v>1.71</v>
      </c>
      <c r="I1821" t="n">
        <v>24</v>
      </c>
      <c r="J1821" t="n">
        <v>194.41</v>
      </c>
      <c r="K1821" t="n">
        <v>51.39</v>
      </c>
      <c r="L1821" t="n">
        <v>18.75</v>
      </c>
      <c r="M1821" t="n">
        <v>22</v>
      </c>
      <c r="N1821" t="n">
        <v>39.27</v>
      </c>
      <c r="O1821" t="n">
        <v>24211.59</v>
      </c>
      <c r="P1821" t="n">
        <v>601.5700000000001</v>
      </c>
      <c r="Q1821" t="n">
        <v>1367.25</v>
      </c>
      <c r="R1821" t="n">
        <v>127.7</v>
      </c>
      <c r="S1821" t="n">
        <v>104.26</v>
      </c>
      <c r="T1821" t="n">
        <v>10786.32</v>
      </c>
      <c r="U1821" t="n">
        <v>0.82</v>
      </c>
      <c r="V1821" t="n">
        <v>0.9</v>
      </c>
      <c r="W1821" t="n">
        <v>20.68</v>
      </c>
      <c r="X1821" t="n">
        <v>0.65</v>
      </c>
      <c r="Y1821" t="n">
        <v>1</v>
      </c>
      <c r="Z1821" t="n">
        <v>10</v>
      </c>
    </row>
    <row r="1822">
      <c r="A1822" t="n">
        <v>72</v>
      </c>
      <c r="B1822" t="n">
        <v>85</v>
      </c>
      <c r="C1822" t="inlineStr">
        <is>
          <t xml:space="preserve">CONCLUIDO	</t>
        </is>
      </c>
      <c r="D1822" t="n">
        <v>1.7729</v>
      </c>
      <c r="E1822" t="n">
        <v>56.41</v>
      </c>
      <c r="F1822" t="n">
        <v>53.22</v>
      </c>
      <c r="G1822" t="n">
        <v>133.05</v>
      </c>
      <c r="H1822" t="n">
        <v>1.73</v>
      </c>
      <c r="I1822" t="n">
        <v>24</v>
      </c>
      <c r="J1822" t="n">
        <v>194.8</v>
      </c>
      <c r="K1822" t="n">
        <v>51.39</v>
      </c>
      <c r="L1822" t="n">
        <v>19</v>
      </c>
      <c r="M1822" t="n">
        <v>22</v>
      </c>
      <c r="N1822" t="n">
        <v>39.41</v>
      </c>
      <c r="O1822" t="n">
        <v>24259.23</v>
      </c>
      <c r="P1822" t="n">
        <v>602</v>
      </c>
      <c r="Q1822" t="n">
        <v>1367.25</v>
      </c>
      <c r="R1822" t="n">
        <v>127.56</v>
      </c>
      <c r="S1822" t="n">
        <v>104.26</v>
      </c>
      <c r="T1822" t="n">
        <v>10714.59</v>
      </c>
      <c r="U1822" t="n">
        <v>0.82</v>
      </c>
      <c r="V1822" t="n">
        <v>0.9</v>
      </c>
      <c r="W1822" t="n">
        <v>20.68</v>
      </c>
      <c r="X1822" t="n">
        <v>0.64</v>
      </c>
      <c r="Y1822" t="n">
        <v>1</v>
      </c>
      <c r="Z1822" t="n">
        <v>10</v>
      </c>
    </row>
    <row r="1823">
      <c r="A1823" t="n">
        <v>73</v>
      </c>
      <c r="B1823" t="n">
        <v>85</v>
      </c>
      <c r="C1823" t="inlineStr">
        <is>
          <t xml:space="preserve">CONCLUIDO	</t>
        </is>
      </c>
      <c r="D1823" t="n">
        <v>1.7719</v>
      </c>
      <c r="E1823" t="n">
        <v>56.44</v>
      </c>
      <c r="F1823" t="n">
        <v>53.25</v>
      </c>
      <c r="G1823" t="n">
        <v>133.13</v>
      </c>
      <c r="H1823" t="n">
        <v>1.75</v>
      </c>
      <c r="I1823" t="n">
        <v>24</v>
      </c>
      <c r="J1823" t="n">
        <v>195.19</v>
      </c>
      <c r="K1823" t="n">
        <v>51.39</v>
      </c>
      <c r="L1823" t="n">
        <v>19.25</v>
      </c>
      <c r="M1823" t="n">
        <v>22</v>
      </c>
      <c r="N1823" t="n">
        <v>39.54</v>
      </c>
      <c r="O1823" t="n">
        <v>24306.92</v>
      </c>
      <c r="P1823" t="n">
        <v>602.64</v>
      </c>
      <c r="Q1823" t="n">
        <v>1367.23</v>
      </c>
      <c r="R1823" t="n">
        <v>128.47</v>
      </c>
      <c r="S1823" t="n">
        <v>104.26</v>
      </c>
      <c r="T1823" t="n">
        <v>11171.81</v>
      </c>
      <c r="U1823" t="n">
        <v>0.8100000000000001</v>
      </c>
      <c r="V1823" t="n">
        <v>0.9</v>
      </c>
      <c r="W1823" t="n">
        <v>20.68</v>
      </c>
      <c r="X1823" t="n">
        <v>0.67</v>
      </c>
      <c r="Y1823" t="n">
        <v>1</v>
      </c>
      <c r="Z1823" t="n">
        <v>10</v>
      </c>
    </row>
    <row r="1824">
      <c r="A1824" t="n">
        <v>74</v>
      </c>
      <c r="B1824" t="n">
        <v>85</v>
      </c>
      <c r="C1824" t="inlineStr">
        <is>
          <t xml:space="preserve">CONCLUIDO	</t>
        </is>
      </c>
      <c r="D1824" t="n">
        <v>1.7742</v>
      </c>
      <c r="E1824" t="n">
        <v>56.36</v>
      </c>
      <c r="F1824" t="n">
        <v>53.21</v>
      </c>
      <c r="G1824" t="n">
        <v>138.81</v>
      </c>
      <c r="H1824" t="n">
        <v>1.77</v>
      </c>
      <c r="I1824" t="n">
        <v>23</v>
      </c>
      <c r="J1824" t="n">
        <v>195.57</v>
      </c>
      <c r="K1824" t="n">
        <v>51.39</v>
      </c>
      <c r="L1824" t="n">
        <v>19.5</v>
      </c>
      <c r="M1824" t="n">
        <v>21</v>
      </c>
      <c r="N1824" t="n">
        <v>39.68</v>
      </c>
      <c r="O1824" t="n">
        <v>24354.66</v>
      </c>
      <c r="P1824" t="n">
        <v>599.37</v>
      </c>
      <c r="Q1824" t="n">
        <v>1367.22</v>
      </c>
      <c r="R1824" t="n">
        <v>126.98</v>
      </c>
      <c r="S1824" t="n">
        <v>104.26</v>
      </c>
      <c r="T1824" t="n">
        <v>10430.67</v>
      </c>
      <c r="U1824" t="n">
        <v>0.82</v>
      </c>
      <c r="V1824" t="n">
        <v>0.9</v>
      </c>
      <c r="W1824" t="n">
        <v>20.69</v>
      </c>
      <c r="X1824" t="n">
        <v>0.63</v>
      </c>
      <c r="Y1824" t="n">
        <v>1</v>
      </c>
      <c r="Z1824" t="n">
        <v>10</v>
      </c>
    </row>
    <row r="1825">
      <c r="A1825" t="n">
        <v>75</v>
      </c>
      <c r="B1825" t="n">
        <v>85</v>
      </c>
      <c r="C1825" t="inlineStr">
        <is>
          <t xml:space="preserve">CONCLUIDO	</t>
        </is>
      </c>
      <c r="D1825" t="n">
        <v>1.7744</v>
      </c>
      <c r="E1825" t="n">
        <v>56.36</v>
      </c>
      <c r="F1825" t="n">
        <v>53.21</v>
      </c>
      <c r="G1825" t="n">
        <v>138.8</v>
      </c>
      <c r="H1825" t="n">
        <v>1.79</v>
      </c>
      <c r="I1825" t="n">
        <v>23</v>
      </c>
      <c r="J1825" t="n">
        <v>195.96</v>
      </c>
      <c r="K1825" t="n">
        <v>51.39</v>
      </c>
      <c r="L1825" t="n">
        <v>19.75</v>
      </c>
      <c r="M1825" t="n">
        <v>21</v>
      </c>
      <c r="N1825" t="n">
        <v>39.82</v>
      </c>
      <c r="O1825" t="n">
        <v>24402.44</v>
      </c>
      <c r="P1825" t="n">
        <v>599.12</v>
      </c>
      <c r="Q1825" t="n">
        <v>1367.18</v>
      </c>
      <c r="R1825" t="n">
        <v>127.15</v>
      </c>
      <c r="S1825" t="n">
        <v>104.26</v>
      </c>
      <c r="T1825" t="n">
        <v>10514.46</v>
      </c>
      <c r="U1825" t="n">
        <v>0.82</v>
      </c>
      <c r="V1825" t="n">
        <v>0.9</v>
      </c>
      <c r="W1825" t="n">
        <v>20.68</v>
      </c>
      <c r="X1825" t="n">
        <v>0.63</v>
      </c>
      <c r="Y1825" t="n">
        <v>1</v>
      </c>
      <c r="Z1825" t="n">
        <v>10</v>
      </c>
    </row>
    <row r="1826">
      <c r="A1826" t="n">
        <v>76</v>
      </c>
      <c r="B1826" t="n">
        <v>85</v>
      </c>
      <c r="C1826" t="inlineStr">
        <is>
          <t xml:space="preserve">CONCLUIDO	</t>
        </is>
      </c>
      <c r="D1826" t="n">
        <v>1.774</v>
      </c>
      <c r="E1826" t="n">
        <v>56.37</v>
      </c>
      <c r="F1826" t="n">
        <v>53.22</v>
      </c>
      <c r="G1826" t="n">
        <v>138.83</v>
      </c>
      <c r="H1826" t="n">
        <v>1.81</v>
      </c>
      <c r="I1826" t="n">
        <v>23</v>
      </c>
      <c r="J1826" t="n">
        <v>196.35</v>
      </c>
      <c r="K1826" t="n">
        <v>51.39</v>
      </c>
      <c r="L1826" t="n">
        <v>20</v>
      </c>
      <c r="M1826" t="n">
        <v>21</v>
      </c>
      <c r="N1826" t="n">
        <v>39.96</v>
      </c>
      <c r="O1826" t="n">
        <v>24450.27</v>
      </c>
      <c r="P1826" t="n">
        <v>597.86</v>
      </c>
      <c r="Q1826" t="n">
        <v>1367.2</v>
      </c>
      <c r="R1826" t="n">
        <v>127.44</v>
      </c>
      <c r="S1826" t="n">
        <v>104.26</v>
      </c>
      <c r="T1826" t="n">
        <v>10661.96</v>
      </c>
      <c r="U1826" t="n">
        <v>0.82</v>
      </c>
      <c r="V1826" t="n">
        <v>0.9</v>
      </c>
      <c r="W1826" t="n">
        <v>20.68</v>
      </c>
      <c r="X1826" t="n">
        <v>0.64</v>
      </c>
      <c r="Y1826" t="n">
        <v>1</v>
      </c>
      <c r="Z1826" t="n">
        <v>10</v>
      </c>
    </row>
    <row r="1827">
      <c r="A1827" t="n">
        <v>77</v>
      </c>
      <c r="B1827" t="n">
        <v>85</v>
      </c>
      <c r="C1827" t="inlineStr">
        <is>
          <t xml:space="preserve">CONCLUIDO	</t>
        </is>
      </c>
      <c r="D1827" t="n">
        <v>1.7764</v>
      </c>
      <c r="E1827" t="n">
        <v>56.3</v>
      </c>
      <c r="F1827" t="n">
        <v>53.18</v>
      </c>
      <c r="G1827" t="n">
        <v>145.03</v>
      </c>
      <c r="H1827" t="n">
        <v>1.83</v>
      </c>
      <c r="I1827" t="n">
        <v>22</v>
      </c>
      <c r="J1827" t="n">
        <v>196.74</v>
      </c>
      <c r="K1827" t="n">
        <v>51.39</v>
      </c>
      <c r="L1827" t="n">
        <v>20.25</v>
      </c>
      <c r="M1827" t="n">
        <v>20</v>
      </c>
      <c r="N1827" t="n">
        <v>40.09</v>
      </c>
      <c r="O1827" t="n">
        <v>24498.15</v>
      </c>
      <c r="P1827" t="n">
        <v>594.08</v>
      </c>
      <c r="Q1827" t="n">
        <v>1367.21</v>
      </c>
      <c r="R1827" t="n">
        <v>126.04</v>
      </c>
      <c r="S1827" t="n">
        <v>104.26</v>
      </c>
      <c r="T1827" t="n">
        <v>9967.780000000001</v>
      </c>
      <c r="U1827" t="n">
        <v>0.83</v>
      </c>
      <c r="V1827" t="n">
        <v>0.9</v>
      </c>
      <c r="W1827" t="n">
        <v>20.68</v>
      </c>
      <c r="X1827" t="n">
        <v>0.6</v>
      </c>
      <c r="Y1827" t="n">
        <v>1</v>
      </c>
      <c r="Z1827" t="n">
        <v>10</v>
      </c>
    </row>
    <row r="1828">
      <c r="A1828" t="n">
        <v>78</v>
      </c>
      <c r="B1828" t="n">
        <v>85</v>
      </c>
      <c r="C1828" t="inlineStr">
        <is>
          <t xml:space="preserve">CONCLUIDO	</t>
        </is>
      </c>
      <c r="D1828" t="n">
        <v>1.7769</v>
      </c>
      <c r="E1828" t="n">
        <v>56.28</v>
      </c>
      <c r="F1828" t="n">
        <v>53.16</v>
      </c>
      <c r="G1828" t="n">
        <v>144.98</v>
      </c>
      <c r="H1828" t="n">
        <v>1.85</v>
      </c>
      <c r="I1828" t="n">
        <v>22</v>
      </c>
      <c r="J1828" t="n">
        <v>197.12</v>
      </c>
      <c r="K1828" t="n">
        <v>51.39</v>
      </c>
      <c r="L1828" t="n">
        <v>20.5</v>
      </c>
      <c r="M1828" t="n">
        <v>20</v>
      </c>
      <c r="N1828" t="n">
        <v>40.23</v>
      </c>
      <c r="O1828" t="n">
        <v>24546.08</v>
      </c>
      <c r="P1828" t="n">
        <v>594.02</v>
      </c>
      <c r="Q1828" t="n">
        <v>1367.25</v>
      </c>
      <c r="R1828" t="n">
        <v>125.42</v>
      </c>
      <c r="S1828" t="n">
        <v>104.26</v>
      </c>
      <c r="T1828" t="n">
        <v>9655.74</v>
      </c>
      <c r="U1828" t="n">
        <v>0.83</v>
      </c>
      <c r="V1828" t="n">
        <v>0.9</v>
      </c>
      <c r="W1828" t="n">
        <v>20.68</v>
      </c>
      <c r="X1828" t="n">
        <v>0.58</v>
      </c>
      <c r="Y1828" t="n">
        <v>1</v>
      </c>
      <c r="Z1828" t="n">
        <v>10</v>
      </c>
    </row>
    <row r="1829">
      <c r="A1829" t="n">
        <v>79</v>
      </c>
      <c r="B1829" t="n">
        <v>85</v>
      </c>
      <c r="C1829" t="inlineStr">
        <is>
          <t xml:space="preserve">CONCLUIDO	</t>
        </is>
      </c>
      <c r="D1829" t="n">
        <v>1.7766</v>
      </c>
      <c r="E1829" t="n">
        <v>56.29</v>
      </c>
      <c r="F1829" t="n">
        <v>53.17</v>
      </c>
      <c r="G1829" t="n">
        <v>145.01</v>
      </c>
      <c r="H1829" t="n">
        <v>1.87</v>
      </c>
      <c r="I1829" t="n">
        <v>22</v>
      </c>
      <c r="J1829" t="n">
        <v>197.51</v>
      </c>
      <c r="K1829" t="n">
        <v>51.39</v>
      </c>
      <c r="L1829" t="n">
        <v>20.75</v>
      </c>
      <c r="M1829" t="n">
        <v>20</v>
      </c>
      <c r="N1829" t="n">
        <v>40.37</v>
      </c>
      <c r="O1829" t="n">
        <v>24594.05</v>
      </c>
      <c r="P1829" t="n">
        <v>593.24</v>
      </c>
      <c r="Q1829" t="n">
        <v>1367.28</v>
      </c>
      <c r="R1829" t="n">
        <v>125.83</v>
      </c>
      <c r="S1829" t="n">
        <v>104.26</v>
      </c>
      <c r="T1829" t="n">
        <v>9860.74</v>
      </c>
      <c r="U1829" t="n">
        <v>0.83</v>
      </c>
      <c r="V1829" t="n">
        <v>0.9</v>
      </c>
      <c r="W1829" t="n">
        <v>20.68</v>
      </c>
      <c r="X1829" t="n">
        <v>0.59</v>
      </c>
      <c r="Y1829" t="n">
        <v>1</v>
      </c>
      <c r="Z1829" t="n">
        <v>10</v>
      </c>
    </row>
    <row r="1830">
      <c r="A1830" t="n">
        <v>80</v>
      </c>
      <c r="B1830" t="n">
        <v>85</v>
      </c>
      <c r="C1830" t="inlineStr">
        <is>
          <t xml:space="preserve">CONCLUIDO	</t>
        </is>
      </c>
      <c r="D1830" t="n">
        <v>1.7762</v>
      </c>
      <c r="E1830" t="n">
        <v>56.3</v>
      </c>
      <c r="F1830" t="n">
        <v>53.18</v>
      </c>
      <c r="G1830" t="n">
        <v>145.04</v>
      </c>
      <c r="H1830" t="n">
        <v>1.88</v>
      </c>
      <c r="I1830" t="n">
        <v>22</v>
      </c>
      <c r="J1830" t="n">
        <v>197.9</v>
      </c>
      <c r="K1830" t="n">
        <v>51.39</v>
      </c>
      <c r="L1830" t="n">
        <v>21</v>
      </c>
      <c r="M1830" t="n">
        <v>20</v>
      </c>
      <c r="N1830" t="n">
        <v>40.51</v>
      </c>
      <c r="O1830" t="n">
        <v>24642.07</v>
      </c>
      <c r="P1830" t="n">
        <v>590.8</v>
      </c>
      <c r="Q1830" t="n">
        <v>1367.25</v>
      </c>
      <c r="R1830" t="n">
        <v>126.26</v>
      </c>
      <c r="S1830" t="n">
        <v>104.26</v>
      </c>
      <c r="T1830" t="n">
        <v>10078.1</v>
      </c>
      <c r="U1830" t="n">
        <v>0.83</v>
      </c>
      <c r="V1830" t="n">
        <v>0.9</v>
      </c>
      <c r="W1830" t="n">
        <v>20.68</v>
      </c>
      <c r="X1830" t="n">
        <v>0.6</v>
      </c>
      <c r="Y1830" t="n">
        <v>1</v>
      </c>
      <c r="Z1830" t="n">
        <v>10</v>
      </c>
    </row>
    <row r="1831">
      <c r="A1831" t="n">
        <v>81</v>
      </c>
      <c r="B1831" t="n">
        <v>85</v>
      </c>
      <c r="C1831" t="inlineStr">
        <is>
          <t xml:space="preserve">CONCLUIDO	</t>
        </is>
      </c>
      <c r="D1831" t="n">
        <v>1.7787</v>
      </c>
      <c r="E1831" t="n">
        <v>56.22</v>
      </c>
      <c r="F1831" t="n">
        <v>53.14</v>
      </c>
      <c r="G1831" t="n">
        <v>151.82</v>
      </c>
      <c r="H1831" t="n">
        <v>1.9</v>
      </c>
      <c r="I1831" t="n">
        <v>21</v>
      </c>
      <c r="J1831" t="n">
        <v>198.29</v>
      </c>
      <c r="K1831" t="n">
        <v>51.39</v>
      </c>
      <c r="L1831" t="n">
        <v>21.25</v>
      </c>
      <c r="M1831" t="n">
        <v>19</v>
      </c>
      <c r="N1831" t="n">
        <v>40.65</v>
      </c>
      <c r="O1831" t="n">
        <v>24690.13</v>
      </c>
      <c r="P1831" t="n">
        <v>588.63</v>
      </c>
      <c r="Q1831" t="n">
        <v>1367.18</v>
      </c>
      <c r="R1831" t="n">
        <v>124.63</v>
      </c>
      <c r="S1831" t="n">
        <v>104.26</v>
      </c>
      <c r="T1831" t="n">
        <v>9268.16</v>
      </c>
      <c r="U1831" t="n">
        <v>0.84</v>
      </c>
      <c r="V1831" t="n">
        <v>0.9</v>
      </c>
      <c r="W1831" t="n">
        <v>20.68</v>
      </c>
      <c r="X1831" t="n">
        <v>0.5600000000000001</v>
      </c>
      <c r="Y1831" t="n">
        <v>1</v>
      </c>
      <c r="Z1831" t="n">
        <v>10</v>
      </c>
    </row>
    <row r="1832">
      <c r="A1832" t="n">
        <v>82</v>
      </c>
      <c r="B1832" t="n">
        <v>85</v>
      </c>
      <c r="C1832" t="inlineStr">
        <is>
          <t xml:space="preserve">CONCLUIDO	</t>
        </is>
      </c>
      <c r="D1832" t="n">
        <v>1.7788</v>
      </c>
      <c r="E1832" t="n">
        <v>56.22</v>
      </c>
      <c r="F1832" t="n">
        <v>53.13</v>
      </c>
      <c r="G1832" t="n">
        <v>151.81</v>
      </c>
      <c r="H1832" t="n">
        <v>1.92</v>
      </c>
      <c r="I1832" t="n">
        <v>21</v>
      </c>
      <c r="J1832" t="n">
        <v>198.68</v>
      </c>
      <c r="K1832" t="n">
        <v>51.39</v>
      </c>
      <c r="L1832" t="n">
        <v>21.5</v>
      </c>
      <c r="M1832" t="n">
        <v>19</v>
      </c>
      <c r="N1832" t="n">
        <v>40.79</v>
      </c>
      <c r="O1832" t="n">
        <v>24738.25</v>
      </c>
      <c r="P1832" t="n">
        <v>588.73</v>
      </c>
      <c r="Q1832" t="n">
        <v>1367.26</v>
      </c>
      <c r="R1832" t="n">
        <v>124.67</v>
      </c>
      <c r="S1832" t="n">
        <v>104.26</v>
      </c>
      <c r="T1832" t="n">
        <v>9284.01</v>
      </c>
      <c r="U1832" t="n">
        <v>0.84</v>
      </c>
      <c r="V1832" t="n">
        <v>0.9</v>
      </c>
      <c r="W1832" t="n">
        <v>20.68</v>
      </c>
      <c r="X1832" t="n">
        <v>0.5600000000000001</v>
      </c>
      <c r="Y1832" t="n">
        <v>1</v>
      </c>
      <c r="Z1832" t="n">
        <v>10</v>
      </c>
    </row>
    <row r="1833">
      <c r="A1833" t="n">
        <v>83</v>
      </c>
      <c r="B1833" t="n">
        <v>85</v>
      </c>
      <c r="C1833" t="inlineStr">
        <is>
          <t xml:space="preserve">CONCLUIDO	</t>
        </is>
      </c>
      <c r="D1833" t="n">
        <v>1.7782</v>
      </c>
      <c r="E1833" t="n">
        <v>56.24</v>
      </c>
      <c r="F1833" t="n">
        <v>53.15</v>
      </c>
      <c r="G1833" t="n">
        <v>151.87</v>
      </c>
      <c r="H1833" t="n">
        <v>1.94</v>
      </c>
      <c r="I1833" t="n">
        <v>21</v>
      </c>
      <c r="J1833" t="n">
        <v>199.07</v>
      </c>
      <c r="K1833" t="n">
        <v>51.39</v>
      </c>
      <c r="L1833" t="n">
        <v>21.75</v>
      </c>
      <c r="M1833" t="n">
        <v>19</v>
      </c>
      <c r="N1833" t="n">
        <v>40.93</v>
      </c>
      <c r="O1833" t="n">
        <v>24786.41</v>
      </c>
      <c r="P1833" t="n">
        <v>586.22</v>
      </c>
      <c r="Q1833" t="n">
        <v>1367.24</v>
      </c>
      <c r="R1833" t="n">
        <v>125.19</v>
      </c>
      <c r="S1833" t="n">
        <v>104.26</v>
      </c>
      <c r="T1833" t="n">
        <v>9545.379999999999</v>
      </c>
      <c r="U1833" t="n">
        <v>0.83</v>
      </c>
      <c r="V1833" t="n">
        <v>0.9</v>
      </c>
      <c r="W1833" t="n">
        <v>20.68</v>
      </c>
      <c r="X1833" t="n">
        <v>0.58</v>
      </c>
      <c r="Y1833" t="n">
        <v>1</v>
      </c>
      <c r="Z1833" t="n">
        <v>10</v>
      </c>
    </row>
    <row r="1834">
      <c r="A1834" t="n">
        <v>84</v>
      </c>
      <c r="B1834" t="n">
        <v>85</v>
      </c>
      <c r="C1834" t="inlineStr">
        <is>
          <t xml:space="preserve">CONCLUIDO	</t>
        </is>
      </c>
      <c r="D1834" t="n">
        <v>1.7805</v>
      </c>
      <c r="E1834" t="n">
        <v>56.16</v>
      </c>
      <c r="F1834" t="n">
        <v>53.11</v>
      </c>
      <c r="G1834" t="n">
        <v>159.34</v>
      </c>
      <c r="H1834" t="n">
        <v>1.96</v>
      </c>
      <c r="I1834" t="n">
        <v>20</v>
      </c>
      <c r="J1834" t="n">
        <v>199.46</v>
      </c>
      <c r="K1834" t="n">
        <v>51.39</v>
      </c>
      <c r="L1834" t="n">
        <v>22</v>
      </c>
      <c r="M1834" t="n">
        <v>18</v>
      </c>
      <c r="N1834" t="n">
        <v>41.07</v>
      </c>
      <c r="O1834" t="n">
        <v>24834.62</v>
      </c>
      <c r="P1834" t="n">
        <v>583.5700000000001</v>
      </c>
      <c r="Q1834" t="n">
        <v>1367.2</v>
      </c>
      <c r="R1834" t="n">
        <v>123.86</v>
      </c>
      <c r="S1834" t="n">
        <v>104.26</v>
      </c>
      <c r="T1834" t="n">
        <v>8886.57</v>
      </c>
      <c r="U1834" t="n">
        <v>0.84</v>
      </c>
      <c r="V1834" t="n">
        <v>0.9</v>
      </c>
      <c r="W1834" t="n">
        <v>20.68</v>
      </c>
      <c r="X1834" t="n">
        <v>0.54</v>
      </c>
      <c r="Y1834" t="n">
        <v>1</v>
      </c>
      <c r="Z1834" t="n">
        <v>10</v>
      </c>
    </row>
    <row r="1835">
      <c r="A1835" t="n">
        <v>85</v>
      </c>
      <c r="B1835" t="n">
        <v>85</v>
      </c>
      <c r="C1835" t="inlineStr">
        <is>
          <t xml:space="preserve">CONCLUIDO	</t>
        </is>
      </c>
      <c r="D1835" t="n">
        <v>1.7807</v>
      </c>
      <c r="E1835" t="n">
        <v>56.16</v>
      </c>
      <c r="F1835" t="n">
        <v>53.11</v>
      </c>
      <c r="G1835" t="n">
        <v>159.32</v>
      </c>
      <c r="H1835" t="n">
        <v>1.98</v>
      </c>
      <c r="I1835" t="n">
        <v>20</v>
      </c>
      <c r="J1835" t="n">
        <v>199.86</v>
      </c>
      <c r="K1835" t="n">
        <v>51.39</v>
      </c>
      <c r="L1835" t="n">
        <v>22.25</v>
      </c>
      <c r="M1835" t="n">
        <v>18</v>
      </c>
      <c r="N1835" t="n">
        <v>41.21</v>
      </c>
      <c r="O1835" t="n">
        <v>24882.88</v>
      </c>
      <c r="P1835" t="n">
        <v>585.3200000000001</v>
      </c>
      <c r="Q1835" t="n">
        <v>1367.23</v>
      </c>
      <c r="R1835" t="n">
        <v>123.96</v>
      </c>
      <c r="S1835" t="n">
        <v>104.26</v>
      </c>
      <c r="T1835" t="n">
        <v>8935.950000000001</v>
      </c>
      <c r="U1835" t="n">
        <v>0.84</v>
      </c>
      <c r="V1835" t="n">
        <v>0.9</v>
      </c>
      <c r="W1835" t="n">
        <v>20.67</v>
      </c>
      <c r="X1835" t="n">
        <v>0.53</v>
      </c>
      <c r="Y1835" t="n">
        <v>1</v>
      </c>
      <c r="Z1835" t="n">
        <v>10</v>
      </c>
    </row>
    <row r="1836">
      <c r="A1836" t="n">
        <v>86</v>
      </c>
      <c r="B1836" t="n">
        <v>85</v>
      </c>
      <c r="C1836" t="inlineStr">
        <is>
          <t xml:space="preserve">CONCLUIDO	</t>
        </is>
      </c>
      <c r="D1836" t="n">
        <v>1.7805</v>
      </c>
      <c r="E1836" t="n">
        <v>56.16</v>
      </c>
      <c r="F1836" t="n">
        <v>53.11</v>
      </c>
      <c r="G1836" t="n">
        <v>159.34</v>
      </c>
      <c r="H1836" t="n">
        <v>2</v>
      </c>
      <c r="I1836" t="n">
        <v>20</v>
      </c>
      <c r="J1836" t="n">
        <v>200.25</v>
      </c>
      <c r="K1836" t="n">
        <v>51.39</v>
      </c>
      <c r="L1836" t="n">
        <v>22.5</v>
      </c>
      <c r="M1836" t="n">
        <v>18</v>
      </c>
      <c r="N1836" t="n">
        <v>41.35</v>
      </c>
      <c r="O1836" t="n">
        <v>24931.18</v>
      </c>
      <c r="P1836" t="n">
        <v>585.3</v>
      </c>
      <c r="Q1836" t="n">
        <v>1367.19</v>
      </c>
      <c r="R1836" t="n">
        <v>123.97</v>
      </c>
      <c r="S1836" t="n">
        <v>104.26</v>
      </c>
      <c r="T1836" t="n">
        <v>8940.639999999999</v>
      </c>
      <c r="U1836" t="n">
        <v>0.84</v>
      </c>
      <c r="V1836" t="n">
        <v>0.9</v>
      </c>
      <c r="W1836" t="n">
        <v>20.68</v>
      </c>
      <c r="X1836" t="n">
        <v>0.54</v>
      </c>
      <c r="Y1836" t="n">
        <v>1</v>
      </c>
      <c r="Z1836" t="n">
        <v>10</v>
      </c>
    </row>
    <row r="1837">
      <c r="A1837" t="n">
        <v>87</v>
      </c>
      <c r="B1837" t="n">
        <v>85</v>
      </c>
      <c r="C1837" t="inlineStr">
        <is>
          <t xml:space="preserve">CONCLUIDO	</t>
        </is>
      </c>
      <c r="D1837" t="n">
        <v>1.7805</v>
      </c>
      <c r="E1837" t="n">
        <v>56.17</v>
      </c>
      <c r="F1837" t="n">
        <v>53.12</v>
      </c>
      <c r="G1837" t="n">
        <v>159.34</v>
      </c>
      <c r="H1837" t="n">
        <v>2.01</v>
      </c>
      <c r="I1837" t="n">
        <v>20</v>
      </c>
      <c r="J1837" t="n">
        <v>200.64</v>
      </c>
      <c r="K1837" t="n">
        <v>51.39</v>
      </c>
      <c r="L1837" t="n">
        <v>22.75</v>
      </c>
      <c r="M1837" t="n">
        <v>18</v>
      </c>
      <c r="N1837" t="n">
        <v>41.5</v>
      </c>
      <c r="O1837" t="n">
        <v>24979.54</v>
      </c>
      <c r="P1837" t="n">
        <v>582.9</v>
      </c>
      <c r="Q1837" t="n">
        <v>1367.2</v>
      </c>
      <c r="R1837" t="n">
        <v>124.09</v>
      </c>
      <c r="S1837" t="n">
        <v>104.26</v>
      </c>
      <c r="T1837" t="n">
        <v>9000.120000000001</v>
      </c>
      <c r="U1837" t="n">
        <v>0.84</v>
      </c>
      <c r="V1837" t="n">
        <v>0.9</v>
      </c>
      <c r="W1837" t="n">
        <v>20.68</v>
      </c>
      <c r="X1837" t="n">
        <v>0.54</v>
      </c>
      <c r="Y1837" t="n">
        <v>1</v>
      </c>
      <c r="Z1837" t="n">
        <v>10</v>
      </c>
    </row>
    <row r="1838">
      <c r="A1838" t="n">
        <v>88</v>
      </c>
      <c r="B1838" t="n">
        <v>85</v>
      </c>
      <c r="C1838" t="inlineStr">
        <is>
          <t xml:space="preserve">CONCLUIDO	</t>
        </is>
      </c>
      <c r="D1838" t="n">
        <v>1.7823</v>
      </c>
      <c r="E1838" t="n">
        <v>56.11</v>
      </c>
      <c r="F1838" t="n">
        <v>53.09</v>
      </c>
      <c r="G1838" t="n">
        <v>167.66</v>
      </c>
      <c r="H1838" t="n">
        <v>2.03</v>
      </c>
      <c r="I1838" t="n">
        <v>19</v>
      </c>
      <c r="J1838" t="n">
        <v>201.03</v>
      </c>
      <c r="K1838" t="n">
        <v>51.39</v>
      </c>
      <c r="L1838" t="n">
        <v>23</v>
      </c>
      <c r="M1838" t="n">
        <v>17</v>
      </c>
      <c r="N1838" t="n">
        <v>41.64</v>
      </c>
      <c r="O1838" t="n">
        <v>25027.94</v>
      </c>
      <c r="P1838" t="n">
        <v>577.49</v>
      </c>
      <c r="Q1838" t="n">
        <v>1367.16</v>
      </c>
      <c r="R1838" t="n">
        <v>123.23</v>
      </c>
      <c r="S1838" t="n">
        <v>104.26</v>
      </c>
      <c r="T1838" t="n">
        <v>8578.35</v>
      </c>
      <c r="U1838" t="n">
        <v>0.85</v>
      </c>
      <c r="V1838" t="n">
        <v>0.9</v>
      </c>
      <c r="W1838" t="n">
        <v>20.68</v>
      </c>
      <c r="X1838" t="n">
        <v>0.52</v>
      </c>
      <c r="Y1838" t="n">
        <v>1</v>
      </c>
      <c r="Z1838" t="n">
        <v>10</v>
      </c>
    </row>
    <row r="1839">
      <c r="A1839" t="n">
        <v>89</v>
      </c>
      <c r="B1839" t="n">
        <v>85</v>
      </c>
      <c r="C1839" t="inlineStr">
        <is>
          <t xml:space="preserve">CONCLUIDO	</t>
        </is>
      </c>
      <c r="D1839" t="n">
        <v>1.7821</v>
      </c>
      <c r="E1839" t="n">
        <v>56.11</v>
      </c>
      <c r="F1839" t="n">
        <v>53.1</v>
      </c>
      <c r="G1839" t="n">
        <v>167.67</v>
      </c>
      <c r="H1839" t="n">
        <v>2.05</v>
      </c>
      <c r="I1839" t="n">
        <v>19</v>
      </c>
      <c r="J1839" t="n">
        <v>201.42</v>
      </c>
      <c r="K1839" t="n">
        <v>51.39</v>
      </c>
      <c r="L1839" t="n">
        <v>23.25</v>
      </c>
      <c r="M1839" t="n">
        <v>16</v>
      </c>
      <c r="N1839" t="n">
        <v>41.78</v>
      </c>
      <c r="O1839" t="n">
        <v>25076.39</v>
      </c>
      <c r="P1839" t="n">
        <v>577.42</v>
      </c>
      <c r="Q1839" t="n">
        <v>1367.21</v>
      </c>
      <c r="R1839" t="n">
        <v>123.36</v>
      </c>
      <c r="S1839" t="n">
        <v>104.26</v>
      </c>
      <c r="T1839" t="n">
        <v>8642.59</v>
      </c>
      <c r="U1839" t="n">
        <v>0.85</v>
      </c>
      <c r="V1839" t="n">
        <v>0.9</v>
      </c>
      <c r="W1839" t="n">
        <v>20.68</v>
      </c>
      <c r="X1839" t="n">
        <v>0.52</v>
      </c>
      <c r="Y1839" t="n">
        <v>1</v>
      </c>
      <c r="Z1839" t="n">
        <v>10</v>
      </c>
    </row>
    <row r="1840">
      <c r="A1840" t="n">
        <v>90</v>
      </c>
      <c r="B1840" t="n">
        <v>85</v>
      </c>
      <c r="C1840" t="inlineStr">
        <is>
          <t xml:space="preserve">CONCLUIDO	</t>
        </is>
      </c>
      <c r="D1840" t="n">
        <v>1.7824</v>
      </c>
      <c r="E1840" t="n">
        <v>56.1</v>
      </c>
      <c r="F1840" t="n">
        <v>53.09</v>
      </c>
      <c r="G1840" t="n">
        <v>167.64</v>
      </c>
      <c r="H1840" t="n">
        <v>2.07</v>
      </c>
      <c r="I1840" t="n">
        <v>19</v>
      </c>
      <c r="J1840" t="n">
        <v>201.82</v>
      </c>
      <c r="K1840" t="n">
        <v>51.39</v>
      </c>
      <c r="L1840" t="n">
        <v>23.5</v>
      </c>
      <c r="M1840" t="n">
        <v>16</v>
      </c>
      <c r="N1840" t="n">
        <v>41.93</v>
      </c>
      <c r="O1840" t="n">
        <v>25124.89</v>
      </c>
      <c r="P1840" t="n">
        <v>576.8099999999999</v>
      </c>
      <c r="Q1840" t="n">
        <v>1367.24</v>
      </c>
      <c r="R1840" t="n">
        <v>122.97</v>
      </c>
      <c r="S1840" t="n">
        <v>104.26</v>
      </c>
      <c r="T1840" t="n">
        <v>8448.18</v>
      </c>
      <c r="U1840" t="n">
        <v>0.85</v>
      </c>
      <c r="V1840" t="n">
        <v>0.9</v>
      </c>
      <c r="W1840" t="n">
        <v>20.68</v>
      </c>
      <c r="X1840" t="n">
        <v>0.51</v>
      </c>
      <c r="Y1840" t="n">
        <v>1</v>
      </c>
      <c r="Z1840" t="n">
        <v>10</v>
      </c>
    </row>
    <row r="1841">
      <c r="A1841" t="n">
        <v>91</v>
      </c>
      <c r="B1841" t="n">
        <v>85</v>
      </c>
      <c r="C1841" t="inlineStr">
        <is>
          <t xml:space="preserve">CONCLUIDO	</t>
        </is>
      </c>
      <c r="D1841" t="n">
        <v>1.7821</v>
      </c>
      <c r="E1841" t="n">
        <v>56.11</v>
      </c>
      <c r="F1841" t="n">
        <v>53.1</v>
      </c>
      <c r="G1841" t="n">
        <v>167.67</v>
      </c>
      <c r="H1841" t="n">
        <v>2.09</v>
      </c>
      <c r="I1841" t="n">
        <v>19</v>
      </c>
      <c r="J1841" t="n">
        <v>202.21</v>
      </c>
      <c r="K1841" t="n">
        <v>51.39</v>
      </c>
      <c r="L1841" t="n">
        <v>23.75</v>
      </c>
      <c r="M1841" t="n">
        <v>17</v>
      </c>
      <c r="N1841" t="n">
        <v>42.07</v>
      </c>
      <c r="O1841" t="n">
        <v>25173.44</v>
      </c>
      <c r="P1841" t="n">
        <v>575.1799999999999</v>
      </c>
      <c r="Q1841" t="n">
        <v>1367.16</v>
      </c>
      <c r="R1841" t="n">
        <v>123.44</v>
      </c>
      <c r="S1841" t="n">
        <v>104.26</v>
      </c>
      <c r="T1841" t="n">
        <v>8681.059999999999</v>
      </c>
      <c r="U1841" t="n">
        <v>0.84</v>
      </c>
      <c r="V1841" t="n">
        <v>0.9</v>
      </c>
      <c r="W1841" t="n">
        <v>20.68</v>
      </c>
      <c r="X1841" t="n">
        <v>0.52</v>
      </c>
      <c r="Y1841" t="n">
        <v>1</v>
      </c>
      <c r="Z1841" t="n">
        <v>10</v>
      </c>
    </row>
    <row r="1842">
      <c r="A1842" t="n">
        <v>92</v>
      </c>
      <c r="B1842" t="n">
        <v>85</v>
      </c>
      <c r="C1842" t="inlineStr">
        <is>
          <t xml:space="preserve">CONCLUIDO	</t>
        </is>
      </c>
      <c r="D1842" t="n">
        <v>1.7823</v>
      </c>
      <c r="E1842" t="n">
        <v>56.11</v>
      </c>
      <c r="F1842" t="n">
        <v>53.09</v>
      </c>
      <c r="G1842" t="n">
        <v>167.65</v>
      </c>
      <c r="H1842" t="n">
        <v>2.1</v>
      </c>
      <c r="I1842" t="n">
        <v>19</v>
      </c>
      <c r="J1842" t="n">
        <v>202.61</v>
      </c>
      <c r="K1842" t="n">
        <v>51.39</v>
      </c>
      <c r="L1842" t="n">
        <v>24</v>
      </c>
      <c r="M1842" t="n">
        <v>17</v>
      </c>
      <c r="N1842" t="n">
        <v>42.21</v>
      </c>
      <c r="O1842" t="n">
        <v>25222.04</v>
      </c>
      <c r="P1842" t="n">
        <v>572.28</v>
      </c>
      <c r="Q1842" t="n">
        <v>1367.18</v>
      </c>
      <c r="R1842" t="n">
        <v>123.14</v>
      </c>
      <c r="S1842" t="n">
        <v>104.26</v>
      </c>
      <c r="T1842" t="n">
        <v>8533.190000000001</v>
      </c>
      <c r="U1842" t="n">
        <v>0.85</v>
      </c>
      <c r="V1842" t="n">
        <v>0.9</v>
      </c>
      <c r="W1842" t="n">
        <v>20.68</v>
      </c>
      <c r="X1842" t="n">
        <v>0.51</v>
      </c>
      <c r="Y1842" t="n">
        <v>1</v>
      </c>
      <c r="Z1842" t="n">
        <v>10</v>
      </c>
    </row>
    <row r="1843">
      <c r="A1843" t="n">
        <v>93</v>
      </c>
      <c r="B1843" t="n">
        <v>85</v>
      </c>
      <c r="C1843" t="inlineStr">
        <is>
          <t xml:space="preserve">CONCLUIDO	</t>
        </is>
      </c>
      <c r="D1843" t="n">
        <v>1.7841</v>
      </c>
      <c r="E1843" t="n">
        <v>56.05</v>
      </c>
      <c r="F1843" t="n">
        <v>53.07</v>
      </c>
      <c r="G1843" t="n">
        <v>176.89</v>
      </c>
      <c r="H1843" t="n">
        <v>2.12</v>
      </c>
      <c r="I1843" t="n">
        <v>18</v>
      </c>
      <c r="J1843" t="n">
        <v>203</v>
      </c>
      <c r="K1843" t="n">
        <v>51.39</v>
      </c>
      <c r="L1843" t="n">
        <v>24.25</v>
      </c>
      <c r="M1843" t="n">
        <v>15</v>
      </c>
      <c r="N1843" t="n">
        <v>42.36</v>
      </c>
      <c r="O1843" t="n">
        <v>25270.81</v>
      </c>
      <c r="P1843" t="n">
        <v>571.79</v>
      </c>
      <c r="Q1843" t="n">
        <v>1367.16</v>
      </c>
      <c r="R1843" t="n">
        <v>122.56</v>
      </c>
      <c r="S1843" t="n">
        <v>104.26</v>
      </c>
      <c r="T1843" t="n">
        <v>8245.52</v>
      </c>
      <c r="U1843" t="n">
        <v>0.85</v>
      </c>
      <c r="V1843" t="n">
        <v>0.9</v>
      </c>
      <c r="W1843" t="n">
        <v>20.67</v>
      </c>
      <c r="X1843" t="n">
        <v>0.49</v>
      </c>
      <c r="Y1843" t="n">
        <v>1</v>
      </c>
      <c r="Z1843" t="n">
        <v>10</v>
      </c>
    </row>
    <row r="1844">
      <c r="A1844" t="n">
        <v>94</v>
      </c>
      <c r="B1844" t="n">
        <v>85</v>
      </c>
      <c r="C1844" t="inlineStr">
        <is>
          <t xml:space="preserve">CONCLUIDO	</t>
        </is>
      </c>
      <c r="D1844" t="n">
        <v>1.7843</v>
      </c>
      <c r="E1844" t="n">
        <v>56.05</v>
      </c>
      <c r="F1844" t="n">
        <v>53.06</v>
      </c>
      <c r="G1844" t="n">
        <v>176.88</v>
      </c>
      <c r="H1844" t="n">
        <v>2.14</v>
      </c>
      <c r="I1844" t="n">
        <v>18</v>
      </c>
      <c r="J1844" t="n">
        <v>203.4</v>
      </c>
      <c r="K1844" t="n">
        <v>51.39</v>
      </c>
      <c r="L1844" t="n">
        <v>24.5</v>
      </c>
      <c r="M1844" t="n">
        <v>14</v>
      </c>
      <c r="N1844" t="n">
        <v>42.5</v>
      </c>
      <c r="O1844" t="n">
        <v>25319.51</v>
      </c>
      <c r="P1844" t="n">
        <v>572.42</v>
      </c>
      <c r="Q1844" t="n">
        <v>1367.18</v>
      </c>
      <c r="R1844" t="n">
        <v>122.55</v>
      </c>
      <c r="S1844" t="n">
        <v>104.26</v>
      </c>
      <c r="T1844" t="n">
        <v>8238.91</v>
      </c>
      <c r="U1844" t="n">
        <v>0.85</v>
      </c>
      <c r="V1844" t="n">
        <v>0.9</v>
      </c>
      <c r="W1844" t="n">
        <v>20.67</v>
      </c>
      <c r="X1844" t="n">
        <v>0.49</v>
      </c>
      <c r="Y1844" t="n">
        <v>1</v>
      </c>
      <c r="Z1844" t="n">
        <v>10</v>
      </c>
    </row>
    <row r="1845">
      <c r="A1845" t="n">
        <v>95</v>
      </c>
      <c r="B1845" t="n">
        <v>85</v>
      </c>
      <c r="C1845" t="inlineStr">
        <is>
          <t xml:space="preserve">CONCLUIDO	</t>
        </is>
      </c>
      <c r="D1845" t="n">
        <v>1.7839</v>
      </c>
      <c r="E1845" t="n">
        <v>56.06</v>
      </c>
      <c r="F1845" t="n">
        <v>53.08</v>
      </c>
      <c r="G1845" t="n">
        <v>176.92</v>
      </c>
      <c r="H1845" t="n">
        <v>2.16</v>
      </c>
      <c r="I1845" t="n">
        <v>18</v>
      </c>
      <c r="J1845" t="n">
        <v>203.79</v>
      </c>
      <c r="K1845" t="n">
        <v>51.39</v>
      </c>
      <c r="L1845" t="n">
        <v>24.75</v>
      </c>
      <c r="M1845" t="n">
        <v>13</v>
      </c>
      <c r="N1845" t="n">
        <v>42.65</v>
      </c>
      <c r="O1845" t="n">
        <v>25368.26</v>
      </c>
      <c r="P1845" t="n">
        <v>572.5599999999999</v>
      </c>
      <c r="Q1845" t="n">
        <v>1367.27</v>
      </c>
      <c r="R1845" t="n">
        <v>122.67</v>
      </c>
      <c r="S1845" t="n">
        <v>104.26</v>
      </c>
      <c r="T1845" t="n">
        <v>8299.299999999999</v>
      </c>
      <c r="U1845" t="n">
        <v>0.85</v>
      </c>
      <c r="V1845" t="n">
        <v>0.9</v>
      </c>
      <c r="W1845" t="n">
        <v>20.68</v>
      </c>
      <c r="X1845" t="n">
        <v>0.5</v>
      </c>
      <c r="Y1845" t="n">
        <v>1</v>
      </c>
      <c r="Z1845" t="n">
        <v>10</v>
      </c>
    </row>
    <row r="1846">
      <c r="A1846" t="n">
        <v>96</v>
      </c>
      <c r="B1846" t="n">
        <v>85</v>
      </c>
      <c r="C1846" t="inlineStr">
        <is>
          <t xml:space="preserve">CONCLUIDO	</t>
        </is>
      </c>
      <c r="D1846" t="n">
        <v>1.7841</v>
      </c>
      <c r="E1846" t="n">
        <v>56.05</v>
      </c>
      <c r="F1846" t="n">
        <v>53.07</v>
      </c>
      <c r="G1846" t="n">
        <v>176.9</v>
      </c>
      <c r="H1846" t="n">
        <v>2.17</v>
      </c>
      <c r="I1846" t="n">
        <v>18</v>
      </c>
      <c r="J1846" t="n">
        <v>204.19</v>
      </c>
      <c r="K1846" t="n">
        <v>51.39</v>
      </c>
      <c r="L1846" t="n">
        <v>25</v>
      </c>
      <c r="M1846" t="n">
        <v>11</v>
      </c>
      <c r="N1846" t="n">
        <v>42.79</v>
      </c>
      <c r="O1846" t="n">
        <v>25417.05</v>
      </c>
      <c r="P1846" t="n">
        <v>572.66</v>
      </c>
      <c r="Q1846" t="n">
        <v>1367.23</v>
      </c>
      <c r="R1846" t="n">
        <v>122.3</v>
      </c>
      <c r="S1846" t="n">
        <v>104.26</v>
      </c>
      <c r="T1846" t="n">
        <v>8114.93</v>
      </c>
      <c r="U1846" t="n">
        <v>0.85</v>
      </c>
      <c r="V1846" t="n">
        <v>0.9</v>
      </c>
      <c r="W1846" t="n">
        <v>20.68</v>
      </c>
      <c r="X1846" t="n">
        <v>0.49</v>
      </c>
      <c r="Y1846" t="n">
        <v>1</v>
      </c>
      <c r="Z1846" t="n">
        <v>10</v>
      </c>
    </row>
    <row r="1847">
      <c r="A1847" t="n">
        <v>97</v>
      </c>
      <c r="B1847" t="n">
        <v>85</v>
      </c>
      <c r="C1847" t="inlineStr">
        <is>
          <t xml:space="preserve">CONCLUIDO	</t>
        </is>
      </c>
      <c r="D1847" t="n">
        <v>1.7841</v>
      </c>
      <c r="E1847" t="n">
        <v>56.05</v>
      </c>
      <c r="F1847" t="n">
        <v>53.07</v>
      </c>
      <c r="G1847" t="n">
        <v>176.89</v>
      </c>
      <c r="H1847" t="n">
        <v>2.19</v>
      </c>
      <c r="I1847" t="n">
        <v>18</v>
      </c>
      <c r="J1847" t="n">
        <v>204.58</v>
      </c>
      <c r="K1847" t="n">
        <v>51.39</v>
      </c>
      <c r="L1847" t="n">
        <v>25.25</v>
      </c>
      <c r="M1847" t="n">
        <v>6</v>
      </c>
      <c r="N1847" t="n">
        <v>42.94</v>
      </c>
      <c r="O1847" t="n">
        <v>25465.9</v>
      </c>
      <c r="P1847" t="n">
        <v>570.67</v>
      </c>
      <c r="Q1847" t="n">
        <v>1367.23</v>
      </c>
      <c r="R1847" t="n">
        <v>122.2</v>
      </c>
      <c r="S1847" t="n">
        <v>104.26</v>
      </c>
      <c r="T1847" t="n">
        <v>8067.35</v>
      </c>
      <c r="U1847" t="n">
        <v>0.85</v>
      </c>
      <c r="V1847" t="n">
        <v>0.9</v>
      </c>
      <c r="W1847" t="n">
        <v>20.68</v>
      </c>
      <c r="X1847" t="n">
        <v>0.49</v>
      </c>
      <c r="Y1847" t="n">
        <v>1</v>
      </c>
      <c r="Z1847" t="n">
        <v>10</v>
      </c>
    </row>
    <row r="1848">
      <c r="A1848" t="n">
        <v>98</v>
      </c>
      <c r="B1848" t="n">
        <v>85</v>
      </c>
      <c r="C1848" t="inlineStr">
        <is>
          <t xml:space="preserve">CONCLUIDO	</t>
        </is>
      </c>
      <c r="D1848" t="n">
        <v>1.7838</v>
      </c>
      <c r="E1848" t="n">
        <v>56.06</v>
      </c>
      <c r="F1848" t="n">
        <v>53.08</v>
      </c>
      <c r="G1848" t="n">
        <v>176.92</v>
      </c>
      <c r="H1848" t="n">
        <v>2.21</v>
      </c>
      <c r="I1848" t="n">
        <v>18</v>
      </c>
      <c r="J1848" t="n">
        <v>204.98</v>
      </c>
      <c r="K1848" t="n">
        <v>51.39</v>
      </c>
      <c r="L1848" t="n">
        <v>25.5</v>
      </c>
      <c r="M1848" t="n">
        <v>5</v>
      </c>
      <c r="N1848" t="n">
        <v>43.09</v>
      </c>
      <c r="O1848" t="n">
        <v>25514.8</v>
      </c>
      <c r="P1848" t="n">
        <v>569.84</v>
      </c>
      <c r="Q1848" t="n">
        <v>1367.2</v>
      </c>
      <c r="R1848" t="n">
        <v>122.39</v>
      </c>
      <c r="S1848" t="n">
        <v>104.26</v>
      </c>
      <c r="T1848" t="n">
        <v>8162.48</v>
      </c>
      <c r="U1848" t="n">
        <v>0.85</v>
      </c>
      <c r="V1848" t="n">
        <v>0.9</v>
      </c>
      <c r="W1848" t="n">
        <v>20.69</v>
      </c>
      <c r="X1848" t="n">
        <v>0.5</v>
      </c>
      <c r="Y1848" t="n">
        <v>1</v>
      </c>
      <c r="Z1848" t="n">
        <v>10</v>
      </c>
    </row>
    <row r="1849">
      <c r="A1849" t="n">
        <v>99</v>
      </c>
      <c r="B1849" t="n">
        <v>85</v>
      </c>
      <c r="C1849" t="inlineStr">
        <is>
          <t xml:space="preserve">CONCLUIDO	</t>
        </is>
      </c>
      <c r="D1849" t="n">
        <v>1.7835</v>
      </c>
      <c r="E1849" t="n">
        <v>56.07</v>
      </c>
      <c r="F1849" t="n">
        <v>53.09</v>
      </c>
      <c r="G1849" t="n">
        <v>176.95</v>
      </c>
      <c r="H1849" t="n">
        <v>2.23</v>
      </c>
      <c r="I1849" t="n">
        <v>18</v>
      </c>
      <c r="J1849" t="n">
        <v>205.38</v>
      </c>
      <c r="K1849" t="n">
        <v>51.39</v>
      </c>
      <c r="L1849" t="n">
        <v>25.75</v>
      </c>
      <c r="M1849" t="n">
        <v>3</v>
      </c>
      <c r="N1849" t="n">
        <v>43.23</v>
      </c>
      <c r="O1849" t="n">
        <v>25563.75</v>
      </c>
      <c r="P1849" t="n">
        <v>569.8099999999999</v>
      </c>
      <c r="Q1849" t="n">
        <v>1367.3</v>
      </c>
      <c r="R1849" t="n">
        <v>122.64</v>
      </c>
      <c r="S1849" t="n">
        <v>104.26</v>
      </c>
      <c r="T1849" t="n">
        <v>8286.58</v>
      </c>
      <c r="U1849" t="n">
        <v>0.85</v>
      </c>
      <c r="V1849" t="n">
        <v>0.9</v>
      </c>
      <c r="W1849" t="n">
        <v>20.69</v>
      </c>
      <c r="X1849" t="n">
        <v>0.51</v>
      </c>
      <c r="Y1849" t="n">
        <v>1</v>
      </c>
      <c r="Z1849" t="n">
        <v>10</v>
      </c>
    </row>
    <row r="1850">
      <c r="A1850" t="n">
        <v>100</v>
      </c>
      <c r="B1850" t="n">
        <v>85</v>
      </c>
      <c r="C1850" t="inlineStr">
        <is>
          <t xml:space="preserve">CONCLUIDO	</t>
        </is>
      </c>
      <c r="D1850" t="n">
        <v>1.7835</v>
      </c>
      <c r="E1850" t="n">
        <v>56.07</v>
      </c>
      <c r="F1850" t="n">
        <v>53.09</v>
      </c>
      <c r="G1850" t="n">
        <v>176.96</v>
      </c>
      <c r="H1850" t="n">
        <v>2.24</v>
      </c>
      <c r="I1850" t="n">
        <v>18</v>
      </c>
      <c r="J1850" t="n">
        <v>205.77</v>
      </c>
      <c r="K1850" t="n">
        <v>51.39</v>
      </c>
      <c r="L1850" t="n">
        <v>26</v>
      </c>
      <c r="M1850" t="n">
        <v>1</v>
      </c>
      <c r="N1850" t="n">
        <v>43.38</v>
      </c>
      <c r="O1850" t="n">
        <v>25612.75</v>
      </c>
      <c r="P1850" t="n">
        <v>570.63</v>
      </c>
      <c r="Q1850" t="n">
        <v>1367.24</v>
      </c>
      <c r="R1850" t="n">
        <v>122.67</v>
      </c>
      <c r="S1850" t="n">
        <v>104.26</v>
      </c>
      <c r="T1850" t="n">
        <v>8302.66</v>
      </c>
      <c r="U1850" t="n">
        <v>0.85</v>
      </c>
      <c r="V1850" t="n">
        <v>0.9</v>
      </c>
      <c r="W1850" t="n">
        <v>20.69</v>
      </c>
      <c r="X1850" t="n">
        <v>0.51</v>
      </c>
      <c r="Y1850" t="n">
        <v>1</v>
      </c>
      <c r="Z1850" t="n">
        <v>10</v>
      </c>
    </row>
    <row r="1851">
      <c r="A1851" t="n">
        <v>101</v>
      </c>
      <c r="B1851" t="n">
        <v>85</v>
      </c>
      <c r="C1851" t="inlineStr">
        <is>
          <t xml:space="preserve">CONCLUIDO	</t>
        </is>
      </c>
      <c r="D1851" t="n">
        <v>1.7832</v>
      </c>
      <c r="E1851" t="n">
        <v>56.08</v>
      </c>
      <c r="F1851" t="n">
        <v>53.1</v>
      </c>
      <c r="G1851" t="n">
        <v>176.98</v>
      </c>
      <c r="H1851" t="n">
        <v>2.26</v>
      </c>
      <c r="I1851" t="n">
        <v>18</v>
      </c>
      <c r="J1851" t="n">
        <v>206.17</v>
      </c>
      <c r="K1851" t="n">
        <v>51.39</v>
      </c>
      <c r="L1851" t="n">
        <v>26.25</v>
      </c>
      <c r="M1851" t="n">
        <v>0</v>
      </c>
      <c r="N1851" t="n">
        <v>43.53</v>
      </c>
      <c r="O1851" t="n">
        <v>25661.8</v>
      </c>
      <c r="P1851" t="n">
        <v>571.62</v>
      </c>
      <c r="Q1851" t="n">
        <v>1367.34</v>
      </c>
      <c r="R1851" t="n">
        <v>122.79</v>
      </c>
      <c r="S1851" t="n">
        <v>104.26</v>
      </c>
      <c r="T1851" t="n">
        <v>8358.75</v>
      </c>
      <c r="U1851" t="n">
        <v>0.85</v>
      </c>
      <c r="V1851" t="n">
        <v>0.9</v>
      </c>
      <c r="W1851" t="n">
        <v>20.69</v>
      </c>
      <c r="X1851" t="n">
        <v>0.52</v>
      </c>
      <c r="Y1851" t="n">
        <v>1</v>
      </c>
      <c r="Z1851" t="n">
        <v>10</v>
      </c>
    </row>
    <row r="1852">
      <c r="A1852" t="n">
        <v>0</v>
      </c>
      <c r="B1852" t="n">
        <v>20</v>
      </c>
      <c r="C1852" t="inlineStr">
        <is>
          <t xml:space="preserve">CONCLUIDO	</t>
        </is>
      </c>
      <c r="D1852" t="n">
        <v>1.5596</v>
      </c>
      <c r="E1852" t="n">
        <v>64.12</v>
      </c>
      <c r="F1852" t="n">
        <v>59.46</v>
      </c>
      <c r="G1852" t="n">
        <v>14.99</v>
      </c>
      <c r="H1852" t="n">
        <v>0.34</v>
      </c>
      <c r="I1852" t="n">
        <v>238</v>
      </c>
      <c r="J1852" t="n">
        <v>51.33</v>
      </c>
      <c r="K1852" t="n">
        <v>24.83</v>
      </c>
      <c r="L1852" t="n">
        <v>1</v>
      </c>
      <c r="M1852" t="n">
        <v>236</v>
      </c>
      <c r="N1852" t="n">
        <v>5.51</v>
      </c>
      <c r="O1852" t="n">
        <v>6564.78</v>
      </c>
      <c r="P1852" t="n">
        <v>329.49</v>
      </c>
      <c r="Q1852" t="n">
        <v>1368.19</v>
      </c>
      <c r="R1852" t="n">
        <v>330.42</v>
      </c>
      <c r="S1852" t="n">
        <v>104.26</v>
      </c>
      <c r="T1852" t="n">
        <v>111077.41</v>
      </c>
      <c r="U1852" t="n">
        <v>0.32</v>
      </c>
      <c r="V1852" t="n">
        <v>0.8100000000000001</v>
      </c>
      <c r="W1852" t="n">
        <v>21.03</v>
      </c>
      <c r="X1852" t="n">
        <v>6.87</v>
      </c>
      <c r="Y1852" t="n">
        <v>1</v>
      </c>
      <c r="Z1852" t="n">
        <v>10</v>
      </c>
    </row>
    <row r="1853">
      <c r="A1853" t="n">
        <v>1</v>
      </c>
      <c r="B1853" t="n">
        <v>20</v>
      </c>
      <c r="C1853" t="inlineStr">
        <is>
          <t xml:space="preserve">CONCLUIDO	</t>
        </is>
      </c>
      <c r="D1853" t="n">
        <v>1.6182</v>
      </c>
      <c r="E1853" t="n">
        <v>61.8</v>
      </c>
      <c r="F1853" t="n">
        <v>57.82</v>
      </c>
      <c r="G1853" t="n">
        <v>19.06</v>
      </c>
      <c r="H1853" t="n">
        <v>0.42</v>
      </c>
      <c r="I1853" t="n">
        <v>182</v>
      </c>
      <c r="J1853" t="n">
        <v>51.62</v>
      </c>
      <c r="K1853" t="n">
        <v>24.83</v>
      </c>
      <c r="L1853" t="n">
        <v>1.25</v>
      </c>
      <c r="M1853" t="n">
        <v>180</v>
      </c>
      <c r="N1853" t="n">
        <v>5.54</v>
      </c>
      <c r="O1853" t="n">
        <v>6599.8</v>
      </c>
      <c r="P1853" t="n">
        <v>315.37</v>
      </c>
      <c r="Q1853" t="n">
        <v>1367.84</v>
      </c>
      <c r="R1853" t="n">
        <v>277.2</v>
      </c>
      <c r="S1853" t="n">
        <v>104.26</v>
      </c>
      <c r="T1853" t="n">
        <v>84744.53</v>
      </c>
      <c r="U1853" t="n">
        <v>0.38</v>
      </c>
      <c r="V1853" t="n">
        <v>0.83</v>
      </c>
      <c r="W1853" t="n">
        <v>20.93</v>
      </c>
      <c r="X1853" t="n">
        <v>5.23</v>
      </c>
      <c r="Y1853" t="n">
        <v>1</v>
      </c>
      <c r="Z1853" t="n">
        <v>10</v>
      </c>
    </row>
    <row r="1854">
      <c r="A1854" t="n">
        <v>2</v>
      </c>
      <c r="B1854" t="n">
        <v>20</v>
      </c>
      <c r="C1854" t="inlineStr">
        <is>
          <t xml:space="preserve">CONCLUIDO	</t>
        </is>
      </c>
      <c r="D1854" t="n">
        <v>1.6567</v>
      </c>
      <c r="E1854" t="n">
        <v>60.36</v>
      </c>
      <c r="F1854" t="n">
        <v>56.81</v>
      </c>
      <c r="G1854" t="n">
        <v>23.19</v>
      </c>
      <c r="H1854" t="n">
        <v>0.5</v>
      </c>
      <c r="I1854" t="n">
        <v>147</v>
      </c>
      <c r="J1854" t="n">
        <v>51.9</v>
      </c>
      <c r="K1854" t="n">
        <v>24.83</v>
      </c>
      <c r="L1854" t="n">
        <v>1.5</v>
      </c>
      <c r="M1854" t="n">
        <v>145</v>
      </c>
      <c r="N1854" t="n">
        <v>5.57</v>
      </c>
      <c r="O1854" t="n">
        <v>6634.84</v>
      </c>
      <c r="P1854" t="n">
        <v>304.63</v>
      </c>
      <c r="Q1854" t="n">
        <v>1367.69</v>
      </c>
      <c r="R1854" t="n">
        <v>244.43</v>
      </c>
      <c r="S1854" t="n">
        <v>104.26</v>
      </c>
      <c r="T1854" t="n">
        <v>68535.78</v>
      </c>
      <c r="U1854" t="n">
        <v>0.43</v>
      </c>
      <c r="V1854" t="n">
        <v>0.84</v>
      </c>
      <c r="W1854" t="n">
        <v>20.88</v>
      </c>
      <c r="X1854" t="n">
        <v>4.23</v>
      </c>
      <c r="Y1854" t="n">
        <v>1</v>
      </c>
      <c r="Z1854" t="n">
        <v>10</v>
      </c>
    </row>
    <row r="1855">
      <c r="A1855" t="n">
        <v>3</v>
      </c>
      <c r="B1855" t="n">
        <v>20</v>
      </c>
      <c r="C1855" t="inlineStr">
        <is>
          <t xml:space="preserve">CONCLUIDO	</t>
        </is>
      </c>
      <c r="D1855" t="n">
        <v>1.6864</v>
      </c>
      <c r="E1855" t="n">
        <v>59.3</v>
      </c>
      <c r="F1855" t="n">
        <v>56.06</v>
      </c>
      <c r="G1855" t="n">
        <v>27.57</v>
      </c>
      <c r="H1855" t="n">
        <v>0.58</v>
      </c>
      <c r="I1855" t="n">
        <v>122</v>
      </c>
      <c r="J1855" t="n">
        <v>52.19</v>
      </c>
      <c r="K1855" t="n">
        <v>24.83</v>
      </c>
      <c r="L1855" t="n">
        <v>1.75</v>
      </c>
      <c r="M1855" t="n">
        <v>120</v>
      </c>
      <c r="N1855" t="n">
        <v>5.61</v>
      </c>
      <c r="O1855" t="n">
        <v>6670.02</v>
      </c>
      <c r="P1855" t="n">
        <v>294.97</v>
      </c>
      <c r="Q1855" t="n">
        <v>1367.68</v>
      </c>
      <c r="R1855" t="n">
        <v>219.5</v>
      </c>
      <c r="S1855" t="n">
        <v>104.26</v>
      </c>
      <c r="T1855" t="n">
        <v>56194.65</v>
      </c>
      <c r="U1855" t="n">
        <v>0.48</v>
      </c>
      <c r="V1855" t="n">
        <v>0.86</v>
      </c>
      <c r="W1855" t="n">
        <v>20.84</v>
      </c>
      <c r="X1855" t="n">
        <v>3.47</v>
      </c>
      <c r="Y1855" t="n">
        <v>1</v>
      </c>
      <c r="Z1855" t="n">
        <v>10</v>
      </c>
    </row>
    <row r="1856">
      <c r="A1856" t="n">
        <v>4</v>
      </c>
      <c r="B1856" t="n">
        <v>20</v>
      </c>
      <c r="C1856" t="inlineStr">
        <is>
          <t xml:space="preserve">CONCLUIDO	</t>
        </is>
      </c>
      <c r="D1856" t="n">
        <v>1.7077</v>
      </c>
      <c r="E1856" t="n">
        <v>58.56</v>
      </c>
      <c r="F1856" t="n">
        <v>55.54</v>
      </c>
      <c r="G1856" t="n">
        <v>32.04</v>
      </c>
      <c r="H1856" t="n">
        <v>0.66</v>
      </c>
      <c r="I1856" t="n">
        <v>104</v>
      </c>
      <c r="J1856" t="n">
        <v>52.47</v>
      </c>
      <c r="K1856" t="n">
        <v>24.83</v>
      </c>
      <c r="L1856" t="n">
        <v>2</v>
      </c>
      <c r="M1856" t="n">
        <v>102</v>
      </c>
      <c r="N1856" t="n">
        <v>5.64</v>
      </c>
      <c r="O1856" t="n">
        <v>6705.1</v>
      </c>
      <c r="P1856" t="n">
        <v>286.7</v>
      </c>
      <c r="Q1856" t="n">
        <v>1367.72</v>
      </c>
      <c r="R1856" t="n">
        <v>202.76</v>
      </c>
      <c r="S1856" t="n">
        <v>104.26</v>
      </c>
      <c r="T1856" t="n">
        <v>47914.01</v>
      </c>
      <c r="U1856" t="n">
        <v>0.51</v>
      </c>
      <c r="V1856" t="n">
        <v>0.86</v>
      </c>
      <c r="W1856" t="n">
        <v>20.81</v>
      </c>
      <c r="X1856" t="n">
        <v>2.95</v>
      </c>
      <c r="Y1856" t="n">
        <v>1</v>
      </c>
      <c r="Z1856" t="n">
        <v>10</v>
      </c>
    </row>
    <row r="1857">
      <c r="A1857" t="n">
        <v>5</v>
      </c>
      <c r="B1857" t="n">
        <v>20</v>
      </c>
      <c r="C1857" t="inlineStr">
        <is>
          <t xml:space="preserve">CONCLUIDO	</t>
        </is>
      </c>
      <c r="D1857" t="n">
        <v>1.7245</v>
      </c>
      <c r="E1857" t="n">
        <v>57.99</v>
      </c>
      <c r="F1857" t="n">
        <v>55.14</v>
      </c>
      <c r="G1857" t="n">
        <v>36.76</v>
      </c>
      <c r="H1857" t="n">
        <v>0.74</v>
      </c>
      <c r="I1857" t="n">
        <v>90</v>
      </c>
      <c r="J1857" t="n">
        <v>52.75</v>
      </c>
      <c r="K1857" t="n">
        <v>24.83</v>
      </c>
      <c r="L1857" t="n">
        <v>2.25</v>
      </c>
      <c r="M1857" t="n">
        <v>88</v>
      </c>
      <c r="N1857" t="n">
        <v>5.68</v>
      </c>
      <c r="O1857" t="n">
        <v>6740.19</v>
      </c>
      <c r="P1857" t="n">
        <v>278.99</v>
      </c>
      <c r="Q1857" t="n">
        <v>1367.53</v>
      </c>
      <c r="R1857" t="n">
        <v>189.38</v>
      </c>
      <c r="S1857" t="n">
        <v>104.26</v>
      </c>
      <c r="T1857" t="n">
        <v>41298.3</v>
      </c>
      <c r="U1857" t="n">
        <v>0.55</v>
      </c>
      <c r="V1857" t="n">
        <v>0.87</v>
      </c>
      <c r="W1857" t="n">
        <v>20.8</v>
      </c>
      <c r="X1857" t="n">
        <v>2.56</v>
      </c>
      <c r="Y1857" t="n">
        <v>1</v>
      </c>
      <c r="Z1857" t="n">
        <v>10</v>
      </c>
    </row>
    <row r="1858">
      <c r="A1858" t="n">
        <v>6</v>
      </c>
      <c r="B1858" t="n">
        <v>20</v>
      </c>
      <c r="C1858" t="inlineStr">
        <is>
          <t xml:space="preserve">CONCLUIDO	</t>
        </is>
      </c>
      <c r="D1858" t="n">
        <v>1.7386</v>
      </c>
      <c r="E1858" t="n">
        <v>57.52</v>
      </c>
      <c r="F1858" t="n">
        <v>54.81</v>
      </c>
      <c r="G1858" t="n">
        <v>41.62</v>
      </c>
      <c r="H1858" t="n">
        <v>0.82</v>
      </c>
      <c r="I1858" t="n">
        <v>79</v>
      </c>
      <c r="J1858" t="n">
        <v>53.04</v>
      </c>
      <c r="K1858" t="n">
        <v>24.83</v>
      </c>
      <c r="L1858" t="n">
        <v>2.5</v>
      </c>
      <c r="M1858" t="n">
        <v>73</v>
      </c>
      <c r="N1858" t="n">
        <v>5.71</v>
      </c>
      <c r="O1858" t="n">
        <v>6775.31</v>
      </c>
      <c r="P1858" t="n">
        <v>271.24</v>
      </c>
      <c r="Q1858" t="n">
        <v>1367.47</v>
      </c>
      <c r="R1858" t="n">
        <v>178.89</v>
      </c>
      <c r="S1858" t="n">
        <v>104.26</v>
      </c>
      <c r="T1858" t="n">
        <v>36108.23</v>
      </c>
      <c r="U1858" t="n">
        <v>0.58</v>
      </c>
      <c r="V1858" t="n">
        <v>0.87</v>
      </c>
      <c r="W1858" t="n">
        <v>20.77</v>
      </c>
      <c r="X1858" t="n">
        <v>2.22</v>
      </c>
      <c r="Y1858" t="n">
        <v>1</v>
      </c>
      <c r="Z1858" t="n">
        <v>10</v>
      </c>
    </row>
    <row r="1859">
      <c r="A1859" t="n">
        <v>7</v>
      </c>
      <c r="B1859" t="n">
        <v>20</v>
      </c>
      <c r="C1859" t="inlineStr">
        <is>
          <t xml:space="preserve">CONCLUIDO	</t>
        </is>
      </c>
      <c r="D1859" t="n">
        <v>1.7453</v>
      </c>
      <c r="E1859" t="n">
        <v>57.3</v>
      </c>
      <c r="F1859" t="n">
        <v>54.67</v>
      </c>
      <c r="G1859" t="n">
        <v>45.56</v>
      </c>
      <c r="H1859" t="n">
        <v>0.89</v>
      </c>
      <c r="I1859" t="n">
        <v>72</v>
      </c>
      <c r="J1859" t="n">
        <v>53.32</v>
      </c>
      <c r="K1859" t="n">
        <v>24.83</v>
      </c>
      <c r="L1859" t="n">
        <v>2.75</v>
      </c>
      <c r="M1859" t="n">
        <v>36</v>
      </c>
      <c r="N1859" t="n">
        <v>5.75</v>
      </c>
      <c r="O1859" t="n">
        <v>6810.44</v>
      </c>
      <c r="P1859" t="n">
        <v>266.57</v>
      </c>
      <c r="Q1859" t="n">
        <v>1367.79</v>
      </c>
      <c r="R1859" t="n">
        <v>172.72</v>
      </c>
      <c r="S1859" t="n">
        <v>104.26</v>
      </c>
      <c r="T1859" t="n">
        <v>33055.77</v>
      </c>
      <c r="U1859" t="n">
        <v>0.6</v>
      </c>
      <c r="V1859" t="n">
        <v>0.88</v>
      </c>
      <c r="W1859" t="n">
        <v>20.81</v>
      </c>
      <c r="X1859" t="n">
        <v>2.08</v>
      </c>
      <c r="Y1859" t="n">
        <v>1</v>
      </c>
      <c r="Z1859" t="n">
        <v>10</v>
      </c>
    </row>
    <row r="1860">
      <c r="A1860" t="n">
        <v>8</v>
      </c>
      <c r="B1860" t="n">
        <v>20</v>
      </c>
      <c r="C1860" t="inlineStr">
        <is>
          <t xml:space="preserve">CONCLUIDO	</t>
        </is>
      </c>
      <c r="D1860" t="n">
        <v>1.7482</v>
      </c>
      <c r="E1860" t="n">
        <v>57.2</v>
      </c>
      <c r="F1860" t="n">
        <v>54.6</v>
      </c>
      <c r="G1860" t="n">
        <v>46.8</v>
      </c>
      <c r="H1860" t="n">
        <v>0.97</v>
      </c>
      <c r="I1860" t="n">
        <v>70</v>
      </c>
      <c r="J1860" t="n">
        <v>53.61</v>
      </c>
      <c r="K1860" t="n">
        <v>24.83</v>
      </c>
      <c r="L1860" t="n">
        <v>3</v>
      </c>
      <c r="M1860" t="n">
        <v>6</v>
      </c>
      <c r="N1860" t="n">
        <v>5.78</v>
      </c>
      <c r="O1860" t="n">
        <v>6845.59</v>
      </c>
      <c r="P1860" t="n">
        <v>265.17</v>
      </c>
      <c r="Q1860" t="n">
        <v>1367.85</v>
      </c>
      <c r="R1860" t="n">
        <v>169.72</v>
      </c>
      <c r="S1860" t="n">
        <v>104.26</v>
      </c>
      <c r="T1860" t="n">
        <v>31564.99</v>
      </c>
      <c r="U1860" t="n">
        <v>0.61</v>
      </c>
      <c r="V1860" t="n">
        <v>0.88</v>
      </c>
      <c r="W1860" t="n">
        <v>20.83</v>
      </c>
      <c r="X1860" t="n">
        <v>2.02</v>
      </c>
      <c r="Y1860" t="n">
        <v>1</v>
      </c>
      <c r="Z1860" t="n">
        <v>10</v>
      </c>
    </row>
    <row r="1861">
      <c r="A1861" t="n">
        <v>9</v>
      </c>
      <c r="B1861" t="n">
        <v>20</v>
      </c>
      <c r="C1861" t="inlineStr">
        <is>
          <t xml:space="preserve">CONCLUIDO	</t>
        </is>
      </c>
      <c r="D1861" t="n">
        <v>1.7474</v>
      </c>
      <c r="E1861" t="n">
        <v>57.23</v>
      </c>
      <c r="F1861" t="n">
        <v>54.63</v>
      </c>
      <c r="G1861" t="n">
        <v>46.82</v>
      </c>
      <c r="H1861" t="n">
        <v>1.04</v>
      </c>
      <c r="I1861" t="n">
        <v>70</v>
      </c>
      <c r="J1861" t="n">
        <v>53.89</v>
      </c>
      <c r="K1861" t="n">
        <v>24.83</v>
      </c>
      <c r="L1861" t="n">
        <v>3.25</v>
      </c>
      <c r="M1861" t="n">
        <v>0</v>
      </c>
      <c r="N1861" t="n">
        <v>5.82</v>
      </c>
      <c r="O1861" t="n">
        <v>6880.77</v>
      </c>
      <c r="P1861" t="n">
        <v>266.44</v>
      </c>
      <c r="Q1861" t="n">
        <v>1367.8</v>
      </c>
      <c r="R1861" t="n">
        <v>170.04</v>
      </c>
      <c r="S1861" t="n">
        <v>104.26</v>
      </c>
      <c r="T1861" t="n">
        <v>31728.49</v>
      </c>
      <c r="U1861" t="n">
        <v>0.61</v>
      </c>
      <c r="V1861" t="n">
        <v>0.88</v>
      </c>
      <c r="W1861" t="n">
        <v>20.84</v>
      </c>
      <c r="X1861" t="n">
        <v>2.04</v>
      </c>
      <c r="Y1861" t="n">
        <v>1</v>
      </c>
      <c r="Z1861" t="n">
        <v>10</v>
      </c>
    </row>
    <row r="1862">
      <c r="A1862" t="n">
        <v>0</v>
      </c>
      <c r="B1862" t="n">
        <v>120</v>
      </c>
      <c r="C1862" t="inlineStr">
        <is>
          <t xml:space="preserve">CONCLUIDO	</t>
        </is>
      </c>
      <c r="D1862" t="n">
        <v>0.8005</v>
      </c>
      <c r="E1862" t="n">
        <v>124.92</v>
      </c>
      <c r="F1862" t="n">
        <v>80.34999999999999</v>
      </c>
      <c r="G1862" t="n">
        <v>5.25</v>
      </c>
      <c r="H1862" t="n">
        <v>0.08</v>
      </c>
      <c r="I1862" t="n">
        <v>919</v>
      </c>
      <c r="J1862" t="n">
        <v>232.68</v>
      </c>
      <c r="K1862" t="n">
        <v>57.72</v>
      </c>
      <c r="L1862" t="n">
        <v>1</v>
      </c>
      <c r="M1862" t="n">
        <v>917</v>
      </c>
      <c r="N1862" t="n">
        <v>53.95</v>
      </c>
      <c r="O1862" t="n">
        <v>28931.02</v>
      </c>
      <c r="P1862" t="n">
        <v>1269.88</v>
      </c>
      <c r="Q1862" t="n">
        <v>1371.14</v>
      </c>
      <c r="R1862" t="n">
        <v>1012.14</v>
      </c>
      <c r="S1862" t="n">
        <v>104.26</v>
      </c>
      <c r="T1862" t="n">
        <v>448531.51</v>
      </c>
      <c r="U1862" t="n">
        <v>0.1</v>
      </c>
      <c r="V1862" t="n">
        <v>0.6</v>
      </c>
      <c r="W1862" t="n">
        <v>22.15</v>
      </c>
      <c r="X1862" t="n">
        <v>27.69</v>
      </c>
      <c r="Y1862" t="n">
        <v>1</v>
      </c>
      <c r="Z1862" t="n">
        <v>10</v>
      </c>
    </row>
    <row r="1863">
      <c r="A1863" t="n">
        <v>1</v>
      </c>
      <c r="B1863" t="n">
        <v>120</v>
      </c>
      <c r="C1863" t="inlineStr">
        <is>
          <t xml:space="preserve">CONCLUIDO	</t>
        </is>
      </c>
      <c r="D1863" t="n">
        <v>0.9522</v>
      </c>
      <c r="E1863" t="n">
        <v>105.02</v>
      </c>
      <c r="F1863" t="n">
        <v>72.23999999999999</v>
      </c>
      <c r="G1863" t="n">
        <v>6.57</v>
      </c>
      <c r="H1863" t="n">
        <v>0.1</v>
      </c>
      <c r="I1863" t="n">
        <v>660</v>
      </c>
      <c r="J1863" t="n">
        <v>233.1</v>
      </c>
      <c r="K1863" t="n">
        <v>57.72</v>
      </c>
      <c r="L1863" t="n">
        <v>1.25</v>
      </c>
      <c r="M1863" t="n">
        <v>658</v>
      </c>
      <c r="N1863" t="n">
        <v>54.13</v>
      </c>
      <c r="O1863" t="n">
        <v>28983.75</v>
      </c>
      <c r="P1863" t="n">
        <v>1142.14</v>
      </c>
      <c r="Q1863" t="n">
        <v>1370.17</v>
      </c>
      <c r="R1863" t="n">
        <v>746.08</v>
      </c>
      <c r="S1863" t="n">
        <v>104.26</v>
      </c>
      <c r="T1863" t="n">
        <v>316796.46</v>
      </c>
      <c r="U1863" t="n">
        <v>0.14</v>
      </c>
      <c r="V1863" t="n">
        <v>0.66</v>
      </c>
      <c r="W1863" t="n">
        <v>21.74</v>
      </c>
      <c r="X1863" t="n">
        <v>19.6</v>
      </c>
      <c r="Y1863" t="n">
        <v>1</v>
      </c>
      <c r="Z1863" t="n">
        <v>10</v>
      </c>
    </row>
    <row r="1864">
      <c r="A1864" t="n">
        <v>2</v>
      </c>
      <c r="B1864" t="n">
        <v>120</v>
      </c>
      <c r="C1864" t="inlineStr">
        <is>
          <t xml:space="preserve">CONCLUIDO	</t>
        </is>
      </c>
      <c r="D1864" t="n">
        <v>1.0637</v>
      </c>
      <c r="E1864" t="n">
        <v>94.01000000000001</v>
      </c>
      <c r="F1864" t="n">
        <v>67.8</v>
      </c>
      <c r="G1864" t="n">
        <v>7.88</v>
      </c>
      <c r="H1864" t="n">
        <v>0.11</v>
      </c>
      <c r="I1864" t="n">
        <v>516</v>
      </c>
      <c r="J1864" t="n">
        <v>233.53</v>
      </c>
      <c r="K1864" t="n">
        <v>57.72</v>
      </c>
      <c r="L1864" t="n">
        <v>1.5</v>
      </c>
      <c r="M1864" t="n">
        <v>514</v>
      </c>
      <c r="N1864" t="n">
        <v>54.31</v>
      </c>
      <c r="O1864" t="n">
        <v>29036.54</v>
      </c>
      <c r="P1864" t="n">
        <v>1071.86</v>
      </c>
      <c r="Q1864" t="n">
        <v>1369.43</v>
      </c>
      <c r="R1864" t="n">
        <v>601.53</v>
      </c>
      <c r="S1864" t="n">
        <v>104.26</v>
      </c>
      <c r="T1864" t="n">
        <v>245243.05</v>
      </c>
      <c r="U1864" t="n">
        <v>0.17</v>
      </c>
      <c r="V1864" t="n">
        <v>0.71</v>
      </c>
      <c r="W1864" t="n">
        <v>21.5</v>
      </c>
      <c r="X1864" t="n">
        <v>15.17</v>
      </c>
      <c r="Y1864" t="n">
        <v>1</v>
      </c>
      <c r="Z1864" t="n">
        <v>10</v>
      </c>
    </row>
    <row r="1865">
      <c r="A1865" t="n">
        <v>3</v>
      </c>
      <c r="B1865" t="n">
        <v>120</v>
      </c>
      <c r="C1865" t="inlineStr">
        <is>
          <t xml:space="preserve">CONCLUIDO	</t>
        </is>
      </c>
      <c r="D1865" t="n">
        <v>1.15</v>
      </c>
      <c r="E1865" t="n">
        <v>86.95</v>
      </c>
      <c r="F1865" t="n">
        <v>64.97</v>
      </c>
      <c r="G1865" t="n">
        <v>9.220000000000001</v>
      </c>
      <c r="H1865" t="n">
        <v>0.13</v>
      </c>
      <c r="I1865" t="n">
        <v>423</v>
      </c>
      <c r="J1865" t="n">
        <v>233.96</v>
      </c>
      <c r="K1865" t="n">
        <v>57.72</v>
      </c>
      <c r="L1865" t="n">
        <v>1.75</v>
      </c>
      <c r="M1865" t="n">
        <v>421</v>
      </c>
      <c r="N1865" t="n">
        <v>54.49</v>
      </c>
      <c r="O1865" t="n">
        <v>29089.39</v>
      </c>
      <c r="P1865" t="n">
        <v>1026.98</v>
      </c>
      <c r="Q1865" t="n">
        <v>1369.07</v>
      </c>
      <c r="R1865" t="n">
        <v>509.84</v>
      </c>
      <c r="S1865" t="n">
        <v>104.26</v>
      </c>
      <c r="T1865" t="n">
        <v>199863.24</v>
      </c>
      <c r="U1865" t="n">
        <v>0.2</v>
      </c>
      <c r="V1865" t="n">
        <v>0.74</v>
      </c>
      <c r="W1865" t="n">
        <v>21.33</v>
      </c>
      <c r="X1865" t="n">
        <v>12.36</v>
      </c>
      <c r="Y1865" t="n">
        <v>1</v>
      </c>
      <c r="Z1865" t="n">
        <v>10</v>
      </c>
    </row>
    <row r="1866">
      <c r="A1866" t="n">
        <v>4</v>
      </c>
      <c r="B1866" t="n">
        <v>120</v>
      </c>
      <c r="C1866" t="inlineStr">
        <is>
          <t xml:space="preserve">CONCLUIDO	</t>
        </is>
      </c>
      <c r="D1866" t="n">
        <v>1.216</v>
      </c>
      <c r="E1866" t="n">
        <v>82.23999999999999</v>
      </c>
      <c r="F1866" t="n">
        <v>63.13</v>
      </c>
      <c r="G1866" t="n">
        <v>10.52</v>
      </c>
      <c r="H1866" t="n">
        <v>0.15</v>
      </c>
      <c r="I1866" t="n">
        <v>360</v>
      </c>
      <c r="J1866" t="n">
        <v>234.39</v>
      </c>
      <c r="K1866" t="n">
        <v>57.72</v>
      </c>
      <c r="L1866" t="n">
        <v>2</v>
      </c>
      <c r="M1866" t="n">
        <v>358</v>
      </c>
      <c r="N1866" t="n">
        <v>54.67</v>
      </c>
      <c r="O1866" t="n">
        <v>29142.31</v>
      </c>
      <c r="P1866" t="n">
        <v>997.47</v>
      </c>
      <c r="Q1866" t="n">
        <v>1368.43</v>
      </c>
      <c r="R1866" t="n">
        <v>448.93</v>
      </c>
      <c r="S1866" t="n">
        <v>104.26</v>
      </c>
      <c r="T1866" t="n">
        <v>169720.73</v>
      </c>
      <c r="U1866" t="n">
        <v>0.23</v>
      </c>
      <c r="V1866" t="n">
        <v>0.76</v>
      </c>
      <c r="W1866" t="n">
        <v>21.25</v>
      </c>
      <c r="X1866" t="n">
        <v>10.52</v>
      </c>
      <c r="Y1866" t="n">
        <v>1</v>
      </c>
      <c r="Z1866" t="n">
        <v>10</v>
      </c>
    </row>
    <row r="1867">
      <c r="A1867" t="n">
        <v>5</v>
      </c>
      <c r="B1867" t="n">
        <v>120</v>
      </c>
      <c r="C1867" t="inlineStr">
        <is>
          <t xml:space="preserve">CONCLUIDO	</t>
        </is>
      </c>
      <c r="D1867" t="n">
        <v>1.2729</v>
      </c>
      <c r="E1867" t="n">
        <v>78.56</v>
      </c>
      <c r="F1867" t="n">
        <v>61.64</v>
      </c>
      <c r="G1867" t="n">
        <v>11.85</v>
      </c>
      <c r="H1867" t="n">
        <v>0.17</v>
      </c>
      <c r="I1867" t="n">
        <v>312</v>
      </c>
      <c r="J1867" t="n">
        <v>234.82</v>
      </c>
      <c r="K1867" t="n">
        <v>57.72</v>
      </c>
      <c r="L1867" t="n">
        <v>2.25</v>
      </c>
      <c r="M1867" t="n">
        <v>310</v>
      </c>
      <c r="N1867" t="n">
        <v>54.85</v>
      </c>
      <c r="O1867" t="n">
        <v>29195.29</v>
      </c>
      <c r="P1867" t="n">
        <v>973.48</v>
      </c>
      <c r="Q1867" t="n">
        <v>1368.5</v>
      </c>
      <c r="R1867" t="n">
        <v>401.24</v>
      </c>
      <c r="S1867" t="n">
        <v>104.26</v>
      </c>
      <c r="T1867" t="n">
        <v>146116.93</v>
      </c>
      <c r="U1867" t="n">
        <v>0.26</v>
      </c>
      <c r="V1867" t="n">
        <v>0.78</v>
      </c>
      <c r="W1867" t="n">
        <v>21.15</v>
      </c>
      <c r="X1867" t="n">
        <v>9.039999999999999</v>
      </c>
      <c r="Y1867" t="n">
        <v>1</v>
      </c>
      <c r="Z1867" t="n">
        <v>10</v>
      </c>
    </row>
    <row r="1868">
      <c r="A1868" t="n">
        <v>6</v>
      </c>
      <c r="B1868" t="n">
        <v>120</v>
      </c>
      <c r="C1868" t="inlineStr">
        <is>
          <t xml:space="preserve">CONCLUIDO	</t>
        </is>
      </c>
      <c r="D1868" t="n">
        <v>1.318</v>
      </c>
      <c r="E1868" t="n">
        <v>75.87</v>
      </c>
      <c r="F1868" t="n">
        <v>60.59</v>
      </c>
      <c r="G1868" t="n">
        <v>13.17</v>
      </c>
      <c r="H1868" t="n">
        <v>0.19</v>
      </c>
      <c r="I1868" t="n">
        <v>276</v>
      </c>
      <c r="J1868" t="n">
        <v>235.25</v>
      </c>
      <c r="K1868" t="n">
        <v>57.72</v>
      </c>
      <c r="L1868" t="n">
        <v>2.5</v>
      </c>
      <c r="M1868" t="n">
        <v>274</v>
      </c>
      <c r="N1868" t="n">
        <v>55.03</v>
      </c>
      <c r="O1868" t="n">
        <v>29248.33</v>
      </c>
      <c r="P1868" t="n">
        <v>956.46</v>
      </c>
      <c r="Q1868" t="n">
        <v>1368.2</v>
      </c>
      <c r="R1868" t="n">
        <v>366.71</v>
      </c>
      <c r="S1868" t="n">
        <v>104.26</v>
      </c>
      <c r="T1868" t="n">
        <v>129028.76</v>
      </c>
      <c r="U1868" t="n">
        <v>0.28</v>
      </c>
      <c r="V1868" t="n">
        <v>0.79</v>
      </c>
      <c r="W1868" t="n">
        <v>21.1</v>
      </c>
      <c r="X1868" t="n">
        <v>7.99</v>
      </c>
      <c r="Y1868" t="n">
        <v>1</v>
      </c>
      <c r="Z1868" t="n">
        <v>10</v>
      </c>
    </row>
    <row r="1869">
      <c r="A1869" t="n">
        <v>7</v>
      </c>
      <c r="B1869" t="n">
        <v>120</v>
      </c>
      <c r="C1869" t="inlineStr">
        <is>
          <t xml:space="preserve">CONCLUIDO	</t>
        </is>
      </c>
      <c r="D1869" t="n">
        <v>1.3571</v>
      </c>
      <c r="E1869" t="n">
        <v>73.69</v>
      </c>
      <c r="F1869" t="n">
        <v>59.73</v>
      </c>
      <c r="G1869" t="n">
        <v>14.51</v>
      </c>
      <c r="H1869" t="n">
        <v>0.21</v>
      </c>
      <c r="I1869" t="n">
        <v>247</v>
      </c>
      <c r="J1869" t="n">
        <v>235.68</v>
      </c>
      <c r="K1869" t="n">
        <v>57.72</v>
      </c>
      <c r="L1869" t="n">
        <v>2.75</v>
      </c>
      <c r="M1869" t="n">
        <v>245</v>
      </c>
      <c r="N1869" t="n">
        <v>55.21</v>
      </c>
      <c r="O1869" t="n">
        <v>29301.44</v>
      </c>
      <c r="P1869" t="n">
        <v>942.3099999999999</v>
      </c>
      <c r="Q1869" t="n">
        <v>1368.48</v>
      </c>
      <c r="R1869" t="n">
        <v>338.33</v>
      </c>
      <c r="S1869" t="n">
        <v>104.26</v>
      </c>
      <c r="T1869" t="n">
        <v>114987.59</v>
      </c>
      <c r="U1869" t="n">
        <v>0.31</v>
      </c>
      <c r="V1869" t="n">
        <v>0.8</v>
      </c>
      <c r="W1869" t="n">
        <v>21.06</v>
      </c>
      <c r="X1869" t="n">
        <v>7.13</v>
      </c>
      <c r="Y1869" t="n">
        <v>1</v>
      </c>
      <c r="Z1869" t="n">
        <v>10</v>
      </c>
    </row>
    <row r="1870">
      <c r="A1870" t="n">
        <v>8</v>
      </c>
      <c r="B1870" t="n">
        <v>120</v>
      </c>
      <c r="C1870" t="inlineStr">
        <is>
          <t xml:space="preserve">CONCLUIDO	</t>
        </is>
      </c>
      <c r="D1870" t="n">
        <v>1.3899</v>
      </c>
      <c r="E1870" t="n">
        <v>71.95</v>
      </c>
      <c r="F1870" t="n">
        <v>59.03</v>
      </c>
      <c r="G1870" t="n">
        <v>15.81</v>
      </c>
      <c r="H1870" t="n">
        <v>0.23</v>
      </c>
      <c r="I1870" t="n">
        <v>224</v>
      </c>
      <c r="J1870" t="n">
        <v>236.11</v>
      </c>
      <c r="K1870" t="n">
        <v>57.72</v>
      </c>
      <c r="L1870" t="n">
        <v>3</v>
      </c>
      <c r="M1870" t="n">
        <v>222</v>
      </c>
      <c r="N1870" t="n">
        <v>55.39</v>
      </c>
      <c r="O1870" t="n">
        <v>29354.61</v>
      </c>
      <c r="P1870" t="n">
        <v>930.86</v>
      </c>
      <c r="Q1870" t="n">
        <v>1368.18</v>
      </c>
      <c r="R1870" t="n">
        <v>316.45</v>
      </c>
      <c r="S1870" t="n">
        <v>104.26</v>
      </c>
      <c r="T1870" t="n">
        <v>104159.64</v>
      </c>
      <c r="U1870" t="n">
        <v>0.33</v>
      </c>
      <c r="V1870" t="n">
        <v>0.8100000000000001</v>
      </c>
      <c r="W1870" t="n">
        <v>21</v>
      </c>
      <c r="X1870" t="n">
        <v>6.44</v>
      </c>
      <c r="Y1870" t="n">
        <v>1</v>
      </c>
      <c r="Z1870" t="n">
        <v>10</v>
      </c>
    </row>
    <row r="1871">
      <c r="A1871" t="n">
        <v>9</v>
      </c>
      <c r="B1871" t="n">
        <v>120</v>
      </c>
      <c r="C1871" t="inlineStr">
        <is>
          <t xml:space="preserve">CONCLUIDO	</t>
        </is>
      </c>
      <c r="D1871" t="n">
        <v>1.4175</v>
      </c>
      <c r="E1871" t="n">
        <v>70.55</v>
      </c>
      <c r="F1871" t="n">
        <v>58.5</v>
      </c>
      <c r="G1871" t="n">
        <v>17.12</v>
      </c>
      <c r="H1871" t="n">
        <v>0.24</v>
      </c>
      <c r="I1871" t="n">
        <v>205</v>
      </c>
      <c r="J1871" t="n">
        <v>236.54</v>
      </c>
      <c r="K1871" t="n">
        <v>57.72</v>
      </c>
      <c r="L1871" t="n">
        <v>3.25</v>
      </c>
      <c r="M1871" t="n">
        <v>203</v>
      </c>
      <c r="N1871" t="n">
        <v>55.57</v>
      </c>
      <c r="O1871" t="n">
        <v>29407.85</v>
      </c>
      <c r="P1871" t="n">
        <v>921.79</v>
      </c>
      <c r="Q1871" t="n">
        <v>1368.02</v>
      </c>
      <c r="R1871" t="n">
        <v>298.7</v>
      </c>
      <c r="S1871" t="n">
        <v>104.26</v>
      </c>
      <c r="T1871" t="n">
        <v>95382.33</v>
      </c>
      <c r="U1871" t="n">
        <v>0.35</v>
      </c>
      <c r="V1871" t="n">
        <v>0.82</v>
      </c>
      <c r="W1871" t="n">
        <v>20.99</v>
      </c>
      <c r="X1871" t="n">
        <v>5.91</v>
      </c>
      <c r="Y1871" t="n">
        <v>1</v>
      </c>
      <c r="Z1871" t="n">
        <v>10</v>
      </c>
    </row>
    <row r="1872">
      <c r="A1872" t="n">
        <v>10</v>
      </c>
      <c r="B1872" t="n">
        <v>120</v>
      </c>
      <c r="C1872" t="inlineStr">
        <is>
          <t xml:space="preserve">CONCLUIDO	</t>
        </is>
      </c>
      <c r="D1872" t="n">
        <v>1.4422</v>
      </c>
      <c r="E1872" t="n">
        <v>69.34</v>
      </c>
      <c r="F1872" t="n">
        <v>58.02</v>
      </c>
      <c r="G1872" t="n">
        <v>18.42</v>
      </c>
      <c r="H1872" t="n">
        <v>0.26</v>
      </c>
      <c r="I1872" t="n">
        <v>189</v>
      </c>
      <c r="J1872" t="n">
        <v>236.98</v>
      </c>
      <c r="K1872" t="n">
        <v>57.72</v>
      </c>
      <c r="L1872" t="n">
        <v>3.5</v>
      </c>
      <c r="M1872" t="n">
        <v>187</v>
      </c>
      <c r="N1872" t="n">
        <v>55.75</v>
      </c>
      <c r="O1872" t="n">
        <v>29461.15</v>
      </c>
      <c r="P1872" t="n">
        <v>913.6900000000001</v>
      </c>
      <c r="Q1872" t="n">
        <v>1367.98</v>
      </c>
      <c r="R1872" t="n">
        <v>283.28</v>
      </c>
      <c r="S1872" t="n">
        <v>104.26</v>
      </c>
      <c r="T1872" t="n">
        <v>87752.85000000001</v>
      </c>
      <c r="U1872" t="n">
        <v>0.37</v>
      </c>
      <c r="V1872" t="n">
        <v>0.83</v>
      </c>
      <c r="W1872" t="n">
        <v>20.95</v>
      </c>
      <c r="X1872" t="n">
        <v>5.42</v>
      </c>
      <c r="Y1872" t="n">
        <v>1</v>
      </c>
      <c r="Z1872" t="n">
        <v>10</v>
      </c>
    </row>
    <row r="1873">
      <c r="A1873" t="n">
        <v>11</v>
      </c>
      <c r="B1873" t="n">
        <v>120</v>
      </c>
      <c r="C1873" t="inlineStr">
        <is>
          <t xml:space="preserve">CONCLUIDO	</t>
        </is>
      </c>
      <c r="D1873" t="n">
        <v>1.4645</v>
      </c>
      <c r="E1873" t="n">
        <v>68.28</v>
      </c>
      <c r="F1873" t="n">
        <v>57.6</v>
      </c>
      <c r="G1873" t="n">
        <v>19.75</v>
      </c>
      <c r="H1873" t="n">
        <v>0.28</v>
      </c>
      <c r="I1873" t="n">
        <v>175</v>
      </c>
      <c r="J1873" t="n">
        <v>237.41</v>
      </c>
      <c r="K1873" t="n">
        <v>57.72</v>
      </c>
      <c r="L1873" t="n">
        <v>3.75</v>
      </c>
      <c r="M1873" t="n">
        <v>173</v>
      </c>
      <c r="N1873" t="n">
        <v>55.93</v>
      </c>
      <c r="O1873" t="n">
        <v>29514.51</v>
      </c>
      <c r="P1873" t="n">
        <v>906.66</v>
      </c>
      <c r="Q1873" t="n">
        <v>1368.15</v>
      </c>
      <c r="R1873" t="n">
        <v>269.77</v>
      </c>
      <c r="S1873" t="n">
        <v>104.26</v>
      </c>
      <c r="T1873" t="n">
        <v>81066.56</v>
      </c>
      <c r="U1873" t="n">
        <v>0.39</v>
      </c>
      <c r="V1873" t="n">
        <v>0.83</v>
      </c>
      <c r="W1873" t="n">
        <v>20.93</v>
      </c>
      <c r="X1873" t="n">
        <v>5.01</v>
      </c>
      <c r="Y1873" t="n">
        <v>1</v>
      </c>
      <c r="Z1873" t="n">
        <v>10</v>
      </c>
    </row>
    <row r="1874">
      <c r="A1874" t="n">
        <v>12</v>
      </c>
      <c r="B1874" t="n">
        <v>120</v>
      </c>
      <c r="C1874" t="inlineStr">
        <is>
          <t xml:space="preserve">CONCLUIDO	</t>
        </is>
      </c>
      <c r="D1874" t="n">
        <v>1.4833</v>
      </c>
      <c r="E1874" t="n">
        <v>67.42</v>
      </c>
      <c r="F1874" t="n">
        <v>57.28</v>
      </c>
      <c r="G1874" t="n">
        <v>21.09</v>
      </c>
      <c r="H1874" t="n">
        <v>0.3</v>
      </c>
      <c r="I1874" t="n">
        <v>163</v>
      </c>
      <c r="J1874" t="n">
        <v>237.84</v>
      </c>
      <c r="K1874" t="n">
        <v>57.72</v>
      </c>
      <c r="L1874" t="n">
        <v>4</v>
      </c>
      <c r="M1874" t="n">
        <v>161</v>
      </c>
      <c r="N1874" t="n">
        <v>56.12</v>
      </c>
      <c r="O1874" t="n">
        <v>29567.95</v>
      </c>
      <c r="P1874" t="n">
        <v>900.9299999999999</v>
      </c>
      <c r="Q1874" t="n">
        <v>1367.8</v>
      </c>
      <c r="R1874" t="n">
        <v>258.88</v>
      </c>
      <c r="S1874" t="n">
        <v>104.26</v>
      </c>
      <c r="T1874" t="n">
        <v>75681.61</v>
      </c>
      <c r="U1874" t="n">
        <v>0.4</v>
      </c>
      <c r="V1874" t="n">
        <v>0.84</v>
      </c>
      <c r="W1874" t="n">
        <v>20.92</v>
      </c>
      <c r="X1874" t="n">
        <v>4.69</v>
      </c>
      <c r="Y1874" t="n">
        <v>1</v>
      </c>
      <c r="Z1874" t="n">
        <v>10</v>
      </c>
    </row>
    <row r="1875">
      <c r="A1875" t="n">
        <v>13</v>
      </c>
      <c r="B1875" t="n">
        <v>120</v>
      </c>
      <c r="C1875" t="inlineStr">
        <is>
          <t xml:space="preserve">CONCLUIDO	</t>
        </is>
      </c>
      <c r="D1875" t="n">
        <v>1.5023</v>
      </c>
      <c r="E1875" t="n">
        <v>66.56</v>
      </c>
      <c r="F1875" t="n">
        <v>56.93</v>
      </c>
      <c r="G1875" t="n">
        <v>22.47</v>
      </c>
      <c r="H1875" t="n">
        <v>0.32</v>
      </c>
      <c r="I1875" t="n">
        <v>152</v>
      </c>
      <c r="J1875" t="n">
        <v>238.28</v>
      </c>
      <c r="K1875" t="n">
        <v>57.72</v>
      </c>
      <c r="L1875" t="n">
        <v>4.25</v>
      </c>
      <c r="M1875" t="n">
        <v>150</v>
      </c>
      <c r="N1875" t="n">
        <v>56.3</v>
      </c>
      <c r="O1875" t="n">
        <v>29621.44</v>
      </c>
      <c r="P1875" t="n">
        <v>894.87</v>
      </c>
      <c r="Q1875" t="n">
        <v>1367.78</v>
      </c>
      <c r="R1875" t="n">
        <v>247.83</v>
      </c>
      <c r="S1875" t="n">
        <v>104.26</v>
      </c>
      <c r="T1875" t="n">
        <v>70212.27</v>
      </c>
      <c r="U1875" t="n">
        <v>0.42</v>
      </c>
      <c r="V1875" t="n">
        <v>0.84</v>
      </c>
      <c r="W1875" t="n">
        <v>20.9</v>
      </c>
      <c r="X1875" t="n">
        <v>4.34</v>
      </c>
      <c r="Y1875" t="n">
        <v>1</v>
      </c>
      <c r="Z1875" t="n">
        <v>10</v>
      </c>
    </row>
    <row r="1876">
      <c r="A1876" t="n">
        <v>14</v>
      </c>
      <c r="B1876" t="n">
        <v>120</v>
      </c>
      <c r="C1876" t="inlineStr">
        <is>
          <t xml:space="preserve">CONCLUIDO	</t>
        </is>
      </c>
      <c r="D1876" t="n">
        <v>1.5167</v>
      </c>
      <c r="E1876" t="n">
        <v>65.93000000000001</v>
      </c>
      <c r="F1876" t="n">
        <v>56.71</v>
      </c>
      <c r="G1876" t="n">
        <v>23.79</v>
      </c>
      <c r="H1876" t="n">
        <v>0.34</v>
      </c>
      <c r="I1876" t="n">
        <v>143</v>
      </c>
      <c r="J1876" t="n">
        <v>238.71</v>
      </c>
      <c r="K1876" t="n">
        <v>57.72</v>
      </c>
      <c r="L1876" t="n">
        <v>4.5</v>
      </c>
      <c r="M1876" t="n">
        <v>141</v>
      </c>
      <c r="N1876" t="n">
        <v>56.49</v>
      </c>
      <c r="O1876" t="n">
        <v>29675.01</v>
      </c>
      <c r="P1876" t="n">
        <v>890.9299999999999</v>
      </c>
      <c r="Q1876" t="n">
        <v>1367.69</v>
      </c>
      <c r="R1876" t="n">
        <v>240.16</v>
      </c>
      <c r="S1876" t="n">
        <v>104.26</v>
      </c>
      <c r="T1876" t="n">
        <v>66423.39</v>
      </c>
      <c r="U1876" t="n">
        <v>0.43</v>
      </c>
      <c r="V1876" t="n">
        <v>0.85</v>
      </c>
      <c r="W1876" t="n">
        <v>20.9</v>
      </c>
      <c r="X1876" t="n">
        <v>4.12</v>
      </c>
      <c r="Y1876" t="n">
        <v>1</v>
      </c>
      <c r="Z1876" t="n">
        <v>10</v>
      </c>
    </row>
    <row r="1877">
      <c r="A1877" t="n">
        <v>15</v>
      </c>
      <c r="B1877" t="n">
        <v>120</v>
      </c>
      <c r="C1877" t="inlineStr">
        <is>
          <t xml:space="preserve">CONCLUIDO	</t>
        </is>
      </c>
      <c r="D1877" t="n">
        <v>1.5315</v>
      </c>
      <c r="E1877" t="n">
        <v>65.3</v>
      </c>
      <c r="F1877" t="n">
        <v>56.44</v>
      </c>
      <c r="G1877" t="n">
        <v>25.08</v>
      </c>
      <c r="H1877" t="n">
        <v>0.35</v>
      </c>
      <c r="I1877" t="n">
        <v>135</v>
      </c>
      <c r="J1877" t="n">
        <v>239.14</v>
      </c>
      <c r="K1877" t="n">
        <v>57.72</v>
      </c>
      <c r="L1877" t="n">
        <v>4.75</v>
      </c>
      <c r="M1877" t="n">
        <v>133</v>
      </c>
      <c r="N1877" t="n">
        <v>56.67</v>
      </c>
      <c r="O1877" t="n">
        <v>29728.63</v>
      </c>
      <c r="P1877" t="n">
        <v>886.11</v>
      </c>
      <c r="Q1877" t="n">
        <v>1367.63</v>
      </c>
      <c r="R1877" t="n">
        <v>231.72</v>
      </c>
      <c r="S1877" t="n">
        <v>104.26</v>
      </c>
      <c r="T1877" t="n">
        <v>62240.04</v>
      </c>
      <c r="U1877" t="n">
        <v>0.45</v>
      </c>
      <c r="V1877" t="n">
        <v>0.85</v>
      </c>
      <c r="W1877" t="n">
        <v>20.87</v>
      </c>
      <c r="X1877" t="n">
        <v>3.85</v>
      </c>
      <c r="Y1877" t="n">
        <v>1</v>
      </c>
      <c r="Z1877" t="n">
        <v>10</v>
      </c>
    </row>
    <row r="1878">
      <c r="A1878" t="n">
        <v>16</v>
      </c>
      <c r="B1878" t="n">
        <v>120</v>
      </c>
      <c r="C1878" t="inlineStr">
        <is>
          <t xml:space="preserve">CONCLUIDO	</t>
        </is>
      </c>
      <c r="D1878" t="n">
        <v>1.5443</v>
      </c>
      <c r="E1878" t="n">
        <v>64.76000000000001</v>
      </c>
      <c r="F1878" t="n">
        <v>56.22</v>
      </c>
      <c r="G1878" t="n">
        <v>26.35</v>
      </c>
      <c r="H1878" t="n">
        <v>0.37</v>
      </c>
      <c r="I1878" t="n">
        <v>128</v>
      </c>
      <c r="J1878" t="n">
        <v>239.58</v>
      </c>
      <c r="K1878" t="n">
        <v>57.72</v>
      </c>
      <c r="L1878" t="n">
        <v>5</v>
      </c>
      <c r="M1878" t="n">
        <v>126</v>
      </c>
      <c r="N1878" t="n">
        <v>56.86</v>
      </c>
      <c r="O1878" t="n">
        <v>29782.33</v>
      </c>
      <c r="P1878" t="n">
        <v>882</v>
      </c>
      <c r="Q1878" t="n">
        <v>1367.73</v>
      </c>
      <c r="R1878" t="n">
        <v>224.09</v>
      </c>
      <c r="S1878" t="n">
        <v>104.26</v>
      </c>
      <c r="T1878" t="n">
        <v>58461.86</v>
      </c>
      <c r="U1878" t="n">
        <v>0.47</v>
      </c>
      <c r="V1878" t="n">
        <v>0.85</v>
      </c>
      <c r="W1878" t="n">
        <v>20.87</v>
      </c>
      <c r="X1878" t="n">
        <v>3.63</v>
      </c>
      <c r="Y1878" t="n">
        <v>1</v>
      </c>
      <c r="Z1878" t="n">
        <v>10</v>
      </c>
    </row>
    <row r="1879">
      <c r="A1879" t="n">
        <v>17</v>
      </c>
      <c r="B1879" t="n">
        <v>120</v>
      </c>
      <c r="C1879" t="inlineStr">
        <is>
          <t xml:space="preserve">CONCLUIDO	</t>
        </is>
      </c>
      <c r="D1879" t="n">
        <v>1.5559</v>
      </c>
      <c r="E1879" t="n">
        <v>64.27</v>
      </c>
      <c r="F1879" t="n">
        <v>56.05</v>
      </c>
      <c r="G1879" t="n">
        <v>27.79</v>
      </c>
      <c r="H1879" t="n">
        <v>0.39</v>
      </c>
      <c r="I1879" t="n">
        <v>121</v>
      </c>
      <c r="J1879" t="n">
        <v>240.02</v>
      </c>
      <c r="K1879" t="n">
        <v>57.72</v>
      </c>
      <c r="L1879" t="n">
        <v>5.25</v>
      </c>
      <c r="M1879" t="n">
        <v>119</v>
      </c>
      <c r="N1879" t="n">
        <v>57.04</v>
      </c>
      <c r="O1879" t="n">
        <v>29836.09</v>
      </c>
      <c r="P1879" t="n">
        <v>878.75</v>
      </c>
      <c r="Q1879" t="n">
        <v>1367.69</v>
      </c>
      <c r="R1879" t="n">
        <v>219.21</v>
      </c>
      <c r="S1879" t="n">
        <v>104.26</v>
      </c>
      <c r="T1879" t="n">
        <v>56054.79</v>
      </c>
      <c r="U1879" t="n">
        <v>0.48</v>
      </c>
      <c r="V1879" t="n">
        <v>0.86</v>
      </c>
      <c r="W1879" t="n">
        <v>20.84</v>
      </c>
      <c r="X1879" t="n">
        <v>3.46</v>
      </c>
      <c r="Y1879" t="n">
        <v>1</v>
      </c>
      <c r="Z1879" t="n">
        <v>10</v>
      </c>
    </row>
    <row r="1880">
      <c r="A1880" t="n">
        <v>18</v>
      </c>
      <c r="B1880" t="n">
        <v>120</v>
      </c>
      <c r="C1880" t="inlineStr">
        <is>
          <t xml:space="preserve">CONCLUIDO	</t>
        </is>
      </c>
      <c r="D1880" t="n">
        <v>1.5668</v>
      </c>
      <c r="E1880" t="n">
        <v>63.82</v>
      </c>
      <c r="F1880" t="n">
        <v>55.88</v>
      </c>
      <c r="G1880" t="n">
        <v>29.15</v>
      </c>
      <c r="H1880" t="n">
        <v>0.41</v>
      </c>
      <c r="I1880" t="n">
        <v>115</v>
      </c>
      <c r="J1880" t="n">
        <v>240.45</v>
      </c>
      <c r="K1880" t="n">
        <v>57.72</v>
      </c>
      <c r="L1880" t="n">
        <v>5.5</v>
      </c>
      <c r="M1880" t="n">
        <v>113</v>
      </c>
      <c r="N1880" t="n">
        <v>57.23</v>
      </c>
      <c r="O1880" t="n">
        <v>29890.04</v>
      </c>
      <c r="P1880" t="n">
        <v>875.46</v>
      </c>
      <c r="Q1880" t="n">
        <v>1367.62</v>
      </c>
      <c r="R1880" t="n">
        <v>213.31</v>
      </c>
      <c r="S1880" t="n">
        <v>104.26</v>
      </c>
      <c r="T1880" t="n">
        <v>53135.56</v>
      </c>
      <c r="U1880" t="n">
        <v>0.49</v>
      </c>
      <c r="V1880" t="n">
        <v>0.86</v>
      </c>
      <c r="W1880" t="n">
        <v>20.84</v>
      </c>
      <c r="X1880" t="n">
        <v>3.29</v>
      </c>
      <c r="Y1880" t="n">
        <v>1</v>
      </c>
      <c r="Z1880" t="n">
        <v>10</v>
      </c>
    </row>
    <row r="1881">
      <c r="A1881" t="n">
        <v>19</v>
      </c>
      <c r="B1881" t="n">
        <v>120</v>
      </c>
      <c r="C1881" t="inlineStr">
        <is>
          <t xml:space="preserve">CONCLUIDO	</t>
        </is>
      </c>
      <c r="D1881" t="n">
        <v>1.5763</v>
      </c>
      <c r="E1881" t="n">
        <v>63.44</v>
      </c>
      <c r="F1881" t="n">
        <v>55.72</v>
      </c>
      <c r="G1881" t="n">
        <v>30.39</v>
      </c>
      <c r="H1881" t="n">
        <v>0.42</v>
      </c>
      <c r="I1881" t="n">
        <v>110</v>
      </c>
      <c r="J1881" t="n">
        <v>240.89</v>
      </c>
      <c r="K1881" t="n">
        <v>57.72</v>
      </c>
      <c r="L1881" t="n">
        <v>5.75</v>
      </c>
      <c r="M1881" t="n">
        <v>108</v>
      </c>
      <c r="N1881" t="n">
        <v>57.42</v>
      </c>
      <c r="O1881" t="n">
        <v>29943.94</v>
      </c>
      <c r="P1881" t="n">
        <v>872.34</v>
      </c>
      <c r="Q1881" t="n">
        <v>1367.6</v>
      </c>
      <c r="R1881" t="n">
        <v>208.19</v>
      </c>
      <c r="S1881" t="n">
        <v>104.26</v>
      </c>
      <c r="T1881" t="n">
        <v>50602.46</v>
      </c>
      <c r="U1881" t="n">
        <v>0.5</v>
      </c>
      <c r="V1881" t="n">
        <v>0.86</v>
      </c>
      <c r="W1881" t="n">
        <v>20.83</v>
      </c>
      <c r="X1881" t="n">
        <v>3.13</v>
      </c>
      <c r="Y1881" t="n">
        <v>1</v>
      </c>
      <c r="Z1881" t="n">
        <v>10</v>
      </c>
    </row>
    <row r="1882">
      <c r="A1882" t="n">
        <v>20</v>
      </c>
      <c r="B1882" t="n">
        <v>120</v>
      </c>
      <c r="C1882" t="inlineStr">
        <is>
          <t xml:space="preserve">CONCLUIDO	</t>
        </is>
      </c>
      <c r="D1882" t="n">
        <v>1.5859</v>
      </c>
      <c r="E1882" t="n">
        <v>63.05</v>
      </c>
      <c r="F1882" t="n">
        <v>55.56</v>
      </c>
      <c r="G1882" t="n">
        <v>31.75</v>
      </c>
      <c r="H1882" t="n">
        <v>0.44</v>
      </c>
      <c r="I1882" t="n">
        <v>105</v>
      </c>
      <c r="J1882" t="n">
        <v>241.33</v>
      </c>
      <c r="K1882" t="n">
        <v>57.72</v>
      </c>
      <c r="L1882" t="n">
        <v>6</v>
      </c>
      <c r="M1882" t="n">
        <v>103</v>
      </c>
      <c r="N1882" t="n">
        <v>57.6</v>
      </c>
      <c r="O1882" t="n">
        <v>29997.9</v>
      </c>
      <c r="P1882" t="n">
        <v>869.36</v>
      </c>
      <c r="Q1882" t="n">
        <v>1367.79</v>
      </c>
      <c r="R1882" t="n">
        <v>203.33</v>
      </c>
      <c r="S1882" t="n">
        <v>104.26</v>
      </c>
      <c r="T1882" t="n">
        <v>48196.91</v>
      </c>
      <c r="U1882" t="n">
        <v>0.51</v>
      </c>
      <c r="V1882" t="n">
        <v>0.86</v>
      </c>
      <c r="W1882" t="n">
        <v>20.82</v>
      </c>
      <c r="X1882" t="n">
        <v>2.98</v>
      </c>
      <c r="Y1882" t="n">
        <v>1</v>
      </c>
      <c r="Z1882" t="n">
        <v>10</v>
      </c>
    </row>
    <row r="1883">
      <c r="A1883" t="n">
        <v>21</v>
      </c>
      <c r="B1883" t="n">
        <v>120</v>
      </c>
      <c r="C1883" t="inlineStr">
        <is>
          <t xml:space="preserve">CONCLUIDO	</t>
        </is>
      </c>
      <c r="D1883" t="n">
        <v>1.593</v>
      </c>
      <c r="E1883" t="n">
        <v>62.77</v>
      </c>
      <c r="F1883" t="n">
        <v>55.46</v>
      </c>
      <c r="G1883" t="n">
        <v>32.95</v>
      </c>
      <c r="H1883" t="n">
        <v>0.46</v>
      </c>
      <c r="I1883" t="n">
        <v>101</v>
      </c>
      <c r="J1883" t="n">
        <v>241.77</v>
      </c>
      <c r="K1883" t="n">
        <v>57.72</v>
      </c>
      <c r="L1883" t="n">
        <v>6.25</v>
      </c>
      <c r="M1883" t="n">
        <v>99</v>
      </c>
      <c r="N1883" t="n">
        <v>57.79</v>
      </c>
      <c r="O1883" t="n">
        <v>30051.93</v>
      </c>
      <c r="P1883" t="n">
        <v>867.15</v>
      </c>
      <c r="Q1883" t="n">
        <v>1367.67</v>
      </c>
      <c r="R1883" t="n">
        <v>199.86</v>
      </c>
      <c r="S1883" t="n">
        <v>104.26</v>
      </c>
      <c r="T1883" t="n">
        <v>46482.01</v>
      </c>
      <c r="U1883" t="n">
        <v>0.52</v>
      </c>
      <c r="V1883" t="n">
        <v>0.86</v>
      </c>
      <c r="W1883" t="n">
        <v>20.81</v>
      </c>
      <c r="X1883" t="n">
        <v>2.88</v>
      </c>
      <c r="Y1883" t="n">
        <v>1</v>
      </c>
      <c r="Z1883" t="n">
        <v>10</v>
      </c>
    </row>
    <row r="1884">
      <c r="A1884" t="n">
        <v>22</v>
      </c>
      <c r="B1884" t="n">
        <v>120</v>
      </c>
      <c r="C1884" t="inlineStr">
        <is>
          <t xml:space="preserve">CONCLUIDO	</t>
        </is>
      </c>
      <c r="D1884" t="n">
        <v>1.601</v>
      </c>
      <c r="E1884" t="n">
        <v>62.46</v>
      </c>
      <c r="F1884" t="n">
        <v>55.33</v>
      </c>
      <c r="G1884" t="n">
        <v>34.23</v>
      </c>
      <c r="H1884" t="n">
        <v>0.48</v>
      </c>
      <c r="I1884" t="n">
        <v>97</v>
      </c>
      <c r="J1884" t="n">
        <v>242.2</v>
      </c>
      <c r="K1884" t="n">
        <v>57.72</v>
      </c>
      <c r="L1884" t="n">
        <v>6.5</v>
      </c>
      <c r="M1884" t="n">
        <v>95</v>
      </c>
      <c r="N1884" t="n">
        <v>57.98</v>
      </c>
      <c r="O1884" t="n">
        <v>30106.03</v>
      </c>
      <c r="P1884" t="n">
        <v>864.72</v>
      </c>
      <c r="Q1884" t="n">
        <v>1367.6</v>
      </c>
      <c r="R1884" t="n">
        <v>195.74</v>
      </c>
      <c r="S1884" t="n">
        <v>104.26</v>
      </c>
      <c r="T1884" t="n">
        <v>44440.05</v>
      </c>
      <c r="U1884" t="n">
        <v>0.53</v>
      </c>
      <c r="V1884" t="n">
        <v>0.87</v>
      </c>
      <c r="W1884" t="n">
        <v>20.81</v>
      </c>
      <c r="X1884" t="n">
        <v>2.75</v>
      </c>
      <c r="Y1884" t="n">
        <v>1</v>
      </c>
      <c r="Z1884" t="n">
        <v>10</v>
      </c>
    </row>
    <row r="1885">
      <c r="A1885" t="n">
        <v>23</v>
      </c>
      <c r="B1885" t="n">
        <v>120</v>
      </c>
      <c r="C1885" t="inlineStr">
        <is>
          <t xml:space="preserve">CONCLUIDO	</t>
        </is>
      </c>
      <c r="D1885" t="n">
        <v>1.608</v>
      </c>
      <c r="E1885" t="n">
        <v>62.19</v>
      </c>
      <c r="F1885" t="n">
        <v>55.24</v>
      </c>
      <c r="G1885" t="n">
        <v>35.64</v>
      </c>
      <c r="H1885" t="n">
        <v>0.49</v>
      </c>
      <c r="I1885" t="n">
        <v>93</v>
      </c>
      <c r="J1885" t="n">
        <v>242.64</v>
      </c>
      <c r="K1885" t="n">
        <v>57.72</v>
      </c>
      <c r="L1885" t="n">
        <v>6.75</v>
      </c>
      <c r="M1885" t="n">
        <v>91</v>
      </c>
      <c r="N1885" t="n">
        <v>58.17</v>
      </c>
      <c r="O1885" t="n">
        <v>30160.2</v>
      </c>
      <c r="P1885" t="n">
        <v>862.61</v>
      </c>
      <c r="Q1885" t="n">
        <v>1367.48</v>
      </c>
      <c r="R1885" t="n">
        <v>192.77</v>
      </c>
      <c r="S1885" t="n">
        <v>104.26</v>
      </c>
      <c r="T1885" t="n">
        <v>42975.8</v>
      </c>
      <c r="U1885" t="n">
        <v>0.54</v>
      </c>
      <c r="V1885" t="n">
        <v>0.87</v>
      </c>
      <c r="W1885" t="n">
        <v>20.8</v>
      </c>
      <c r="X1885" t="n">
        <v>2.66</v>
      </c>
      <c r="Y1885" t="n">
        <v>1</v>
      </c>
      <c r="Z1885" t="n">
        <v>10</v>
      </c>
    </row>
    <row r="1886">
      <c r="A1886" t="n">
        <v>24</v>
      </c>
      <c r="B1886" t="n">
        <v>120</v>
      </c>
      <c r="C1886" t="inlineStr">
        <is>
          <t xml:space="preserve">CONCLUIDO	</t>
        </is>
      </c>
      <c r="D1886" t="n">
        <v>1.6161</v>
      </c>
      <c r="E1886" t="n">
        <v>61.88</v>
      </c>
      <c r="F1886" t="n">
        <v>55.12</v>
      </c>
      <c r="G1886" t="n">
        <v>37.16</v>
      </c>
      <c r="H1886" t="n">
        <v>0.51</v>
      </c>
      <c r="I1886" t="n">
        <v>89</v>
      </c>
      <c r="J1886" t="n">
        <v>243.08</v>
      </c>
      <c r="K1886" t="n">
        <v>57.72</v>
      </c>
      <c r="L1886" t="n">
        <v>7</v>
      </c>
      <c r="M1886" t="n">
        <v>87</v>
      </c>
      <c r="N1886" t="n">
        <v>58.36</v>
      </c>
      <c r="O1886" t="n">
        <v>30214.44</v>
      </c>
      <c r="P1886" t="n">
        <v>860.13</v>
      </c>
      <c r="Q1886" t="n">
        <v>1367.54</v>
      </c>
      <c r="R1886" t="n">
        <v>188.91</v>
      </c>
      <c r="S1886" t="n">
        <v>104.26</v>
      </c>
      <c r="T1886" t="n">
        <v>41064.93</v>
      </c>
      <c r="U1886" t="n">
        <v>0.55</v>
      </c>
      <c r="V1886" t="n">
        <v>0.87</v>
      </c>
      <c r="W1886" t="n">
        <v>20.79</v>
      </c>
      <c r="X1886" t="n">
        <v>2.53</v>
      </c>
      <c r="Y1886" t="n">
        <v>1</v>
      </c>
      <c r="Z1886" t="n">
        <v>10</v>
      </c>
    </row>
    <row r="1887">
      <c r="A1887" t="n">
        <v>25</v>
      </c>
      <c r="B1887" t="n">
        <v>120</v>
      </c>
      <c r="C1887" t="inlineStr">
        <is>
          <t xml:space="preserve">CONCLUIDO	</t>
        </is>
      </c>
      <c r="D1887" t="n">
        <v>1.6218</v>
      </c>
      <c r="E1887" t="n">
        <v>61.66</v>
      </c>
      <c r="F1887" t="n">
        <v>55.03</v>
      </c>
      <c r="G1887" t="n">
        <v>38.39</v>
      </c>
      <c r="H1887" t="n">
        <v>0.53</v>
      </c>
      <c r="I1887" t="n">
        <v>86</v>
      </c>
      <c r="J1887" t="n">
        <v>243.52</v>
      </c>
      <c r="K1887" t="n">
        <v>57.72</v>
      </c>
      <c r="L1887" t="n">
        <v>7.25</v>
      </c>
      <c r="M1887" t="n">
        <v>84</v>
      </c>
      <c r="N1887" t="n">
        <v>58.55</v>
      </c>
      <c r="O1887" t="n">
        <v>30268.74</v>
      </c>
      <c r="P1887" t="n">
        <v>857.99</v>
      </c>
      <c r="Q1887" t="n">
        <v>1367.54</v>
      </c>
      <c r="R1887" t="n">
        <v>185.79</v>
      </c>
      <c r="S1887" t="n">
        <v>104.26</v>
      </c>
      <c r="T1887" t="n">
        <v>39521.26</v>
      </c>
      <c r="U1887" t="n">
        <v>0.5600000000000001</v>
      </c>
      <c r="V1887" t="n">
        <v>0.87</v>
      </c>
      <c r="W1887" t="n">
        <v>20.8</v>
      </c>
      <c r="X1887" t="n">
        <v>2.45</v>
      </c>
      <c r="Y1887" t="n">
        <v>1</v>
      </c>
      <c r="Z1887" t="n">
        <v>10</v>
      </c>
    </row>
    <row r="1888">
      <c r="A1888" t="n">
        <v>26</v>
      </c>
      <c r="B1888" t="n">
        <v>120</v>
      </c>
      <c r="C1888" t="inlineStr">
        <is>
          <t xml:space="preserve">CONCLUIDO	</t>
        </is>
      </c>
      <c r="D1888" t="n">
        <v>1.628</v>
      </c>
      <c r="E1888" t="n">
        <v>61.43</v>
      </c>
      <c r="F1888" t="n">
        <v>54.94</v>
      </c>
      <c r="G1888" t="n">
        <v>39.71</v>
      </c>
      <c r="H1888" t="n">
        <v>0.55</v>
      </c>
      <c r="I1888" t="n">
        <v>83</v>
      </c>
      <c r="J1888" t="n">
        <v>243.96</v>
      </c>
      <c r="K1888" t="n">
        <v>57.72</v>
      </c>
      <c r="L1888" t="n">
        <v>7.5</v>
      </c>
      <c r="M1888" t="n">
        <v>81</v>
      </c>
      <c r="N1888" t="n">
        <v>58.74</v>
      </c>
      <c r="O1888" t="n">
        <v>30323.11</v>
      </c>
      <c r="P1888" t="n">
        <v>856.12</v>
      </c>
      <c r="Q1888" t="n">
        <v>1367.6</v>
      </c>
      <c r="R1888" t="n">
        <v>182.97</v>
      </c>
      <c r="S1888" t="n">
        <v>104.26</v>
      </c>
      <c r="T1888" t="n">
        <v>38126.76</v>
      </c>
      <c r="U1888" t="n">
        <v>0.57</v>
      </c>
      <c r="V1888" t="n">
        <v>0.87</v>
      </c>
      <c r="W1888" t="n">
        <v>20.78</v>
      </c>
      <c r="X1888" t="n">
        <v>2.35</v>
      </c>
      <c r="Y1888" t="n">
        <v>1</v>
      </c>
      <c r="Z1888" t="n">
        <v>10</v>
      </c>
    </row>
    <row r="1889">
      <c r="A1889" t="n">
        <v>27</v>
      </c>
      <c r="B1889" t="n">
        <v>120</v>
      </c>
      <c r="C1889" t="inlineStr">
        <is>
          <t xml:space="preserve">CONCLUIDO	</t>
        </is>
      </c>
      <c r="D1889" t="n">
        <v>1.6346</v>
      </c>
      <c r="E1889" t="n">
        <v>61.18</v>
      </c>
      <c r="F1889" t="n">
        <v>54.82</v>
      </c>
      <c r="G1889" t="n">
        <v>41.12</v>
      </c>
      <c r="H1889" t="n">
        <v>0.5600000000000001</v>
      </c>
      <c r="I1889" t="n">
        <v>80</v>
      </c>
      <c r="J1889" t="n">
        <v>244.41</v>
      </c>
      <c r="K1889" t="n">
        <v>57.72</v>
      </c>
      <c r="L1889" t="n">
        <v>7.75</v>
      </c>
      <c r="M1889" t="n">
        <v>78</v>
      </c>
      <c r="N1889" t="n">
        <v>58.93</v>
      </c>
      <c r="O1889" t="n">
        <v>30377.55</v>
      </c>
      <c r="P1889" t="n">
        <v>853.72</v>
      </c>
      <c r="Q1889" t="n">
        <v>1367.4</v>
      </c>
      <c r="R1889" t="n">
        <v>179.69</v>
      </c>
      <c r="S1889" t="n">
        <v>104.26</v>
      </c>
      <c r="T1889" t="n">
        <v>36500.54</v>
      </c>
      <c r="U1889" t="n">
        <v>0.58</v>
      </c>
      <c r="V1889" t="n">
        <v>0.87</v>
      </c>
      <c r="W1889" t="n">
        <v>20.77</v>
      </c>
      <c r="X1889" t="n">
        <v>2.24</v>
      </c>
      <c r="Y1889" t="n">
        <v>1</v>
      </c>
      <c r="Z1889" t="n">
        <v>10</v>
      </c>
    </row>
    <row r="1890">
      <c r="A1890" t="n">
        <v>28</v>
      </c>
      <c r="B1890" t="n">
        <v>120</v>
      </c>
      <c r="C1890" t="inlineStr">
        <is>
          <t xml:space="preserve">CONCLUIDO	</t>
        </is>
      </c>
      <c r="D1890" t="n">
        <v>1.6377</v>
      </c>
      <c r="E1890" t="n">
        <v>61.06</v>
      </c>
      <c r="F1890" t="n">
        <v>54.8</v>
      </c>
      <c r="G1890" t="n">
        <v>42.15</v>
      </c>
      <c r="H1890" t="n">
        <v>0.58</v>
      </c>
      <c r="I1890" t="n">
        <v>78</v>
      </c>
      <c r="J1890" t="n">
        <v>244.85</v>
      </c>
      <c r="K1890" t="n">
        <v>57.72</v>
      </c>
      <c r="L1890" t="n">
        <v>8</v>
      </c>
      <c r="M1890" t="n">
        <v>76</v>
      </c>
      <c r="N1890" t="n">
        <v>59.12</v>
      </c>
      <c r="O1890" t="n">
        <v>30432.06</v>
      </c>
      <c r="P1890" t="n">
        <v>852.72</v>
      </c>
      <c r="Q1890" t="n">
        <v>1367.4</v>
      </c>
      <c r="R1890" t="n">
        <v>178.82</v>
      </c>
      <c r="S1890" t="n">
        <v>104.26</v>
      </c>
      <c r="T1890" t="n">
        <v>36075.82</v>
      </c>
      <c r="U1890" t="n">
        <v>0.58</v>
      </c>
      <c r="V1890" t="n">
        <v>0.87</v>
      </c>
      <c r="W1890" t="n">
        <v>20.77</v>
      </c>
      <c r="X1890" t="n">
        <v>2.22</v>
      </c>
      <c r="Y1890" t="n">
        <v>1</v>
      </c>
      <c r="Z1890" t="n">
        <v>10</v>
      </c>
    </row>
    <row r="1891">
      <c r="A1891" t="n">
        <v>29</v>
      </c>
      <c r="B1891" t="n">
        <v>120</v>
      </c>
      <c r="C1891" t="inlineStr">
        <is>
          <t xml:space="preserve">CONCLUIDO	</t>
        </is>
      </c>
      <c r="D1891" t="n">
        <v>1.6439</v>
      </c>
      <c r="E1891" t="n">
        <v>60.83</v>
      </c>
      <c r="F1891" t="n">
        <v>54.7</v>
      </c>
      <c r="G1891" t="n">
        <v>43.76</v>
      </c>
      <c r="H1891" t="n">
        <v>0.6</v>
      </c>
      <c r="I1891" t="n">
        <v>75</v>
      </c>
      <c r="J1891" t="n">
        <v>245.29</v>
      </c>
      <c r="K1891" t="n">
        <v>57.72</v>
      </c>
      <c r="L1891" t="n">
        <v>8.25</v>
      </c>
      <c r="M1891" t="n">
        <v>73</v>
      </c>
      <c r="N1891" t="n">
        <v>59.32</v>
      </c>
      <c r="O1891" t="n">
        <v>30486.64</v>
      </c>
      <c r="P1891" t="n">
        <v>850.65</v>
      </c>
      <c r="Q1891" t="n">
        <v>1367.38</v>
      </c>
      <c r="R1891" t="n">
        <v>175.55</v>
      </c>
      <c r="S1891" t="n">
        <v>104.26</v>
      </c>
      <c r="T1891" t="n">
        <v>34456.46</v>
      </c>
      <c r="U1891" t="n">
        <v>0.59</v>
      </c>
      <c r="V1891" t="n">
        <v>0.88</v>
      </c>
      <c r="W1891" t="n">
        <v>20.76</v>
      </c>
      <c r="X1891" t="n">
        <v>2.12</v>
      </c>
      <c r="Y1891" t="n">
        <v>1</v>
      </c>
      <c r="Z1891" t="n">
        <v>10</v>
      </c>
    </row>
    <row r="1892">
      <c r="A1892" t="n">
        <v>30</v>
      </c>
      <c r="B1892" t="n">
        <v>120</v>
      </c>
      <c r="C1892" t="inlineStr">
        <is>
          <t xml:space="preserve">CONCLUIDO	</t>
        </is>
      </c>
      <c r="D1892" t="n">
        <v>1.6478</v>
      </c>
      <c r="E1892" t="n">
        <v>60.69</v>
      </c>
      <c r="F1892" t="n">
        <v>54.65</v>
      </c>
      <c r="G1892" t="n">
        <v>44.92</v>
      </c>
      <c r="H1892" t="n">
        <v>0.62</v>
      </c>
      <c r="I1892" t="n">
        <v>73</v>
      </c>
      <c r="J1892" t="n">
        <v>245.73</v>
      </c>
      <c r="K1892" t="n">
        <v>57.72</v>
      </c>
      <c r="L1892" t="n">
        <v>8.5</v>
      </c>
      <c r="M1892" t="n">
        <v>71</v>
      </c>
      <c r="N1892" t="n">
        <v>59.51</v>
      </c>
      <c r="O1892" t="n">
        <v>30541.29</v>
      </c>
      <c r="P1892" t="n">
        <v>849.59</v>
      </c>
      <c r="Q1892" t="n">
        <v>1367.51</v>
      </c>
      <c r="R1892" t="n">
        <v>173.8</v>
      </c>
      <c r="S1892" t="n">
        <v>104.26</v>
      </c>
      <c r="T1892" t="n">
        <v>33591.41</v>
      </c>
      <c r="U1892" t="n">
        <v>0.6</v>
      </c>
      <c r="V1892" t="n">
        <v>0.88</v>
      </c>
      <c r="W1892" t="n">
        <v>20.77</v>
      </c>
      <c r="X1892" t="n">
        <v>2.07</v>
      </c>
      <c r="Y1892" t="n">
        <v>1</v>
      </c>
      <c r="Z1892" t="n">
        <v>10</v>
      </c>
    </row>
    <row r="1893">
      <c r="A1893" t="n">
        <v>31</v>
      </c>
      <c r="B1893" t="n">
        <v>120</v>
      </c>
      <c r="C1893" t="inlineStr">
        <is>
          <t xml:space="preserve">CONCLUIDO	</t>
        </is>
      </c>
      <c r="D1893" t="n">
        <v>1.6526</v>
      </c>
      <c r="E1893" t="n">
        <v>60.51</v>
      </c>
      <c r="F1893" t="n">
        <v>54.57</v>
      </c>
      <c r="G1893" t="n">
        <v>46.11</v>
      </c>
      <c r="H1893" t="n">
        <v>0.63</v>
      </c>
      <c r="I1893" t="n">
        <v>71</v>
      </c>
      <c r="J1893" t="n">
        <v>246.18</v>
      </c>
      <c r="K1893" t="n">
        <v>57.72</v>
      </c>
      <c r="L1893" t="n">
        <v>8.75</v>
      </c>
      <c r="M1893" t="n">
        <v>69</v>
      </c>
      <c r="N1893" t="n">
        <v>59.7</v>
      </c>
      <c r="O1893" t="n">
        <v>30596.01</v>
      </c>
      <c r="P1893" t="n">
        <v>847.51</v>
      </c>
      <c r="Q1893" t="n">
        <v>1367.38</v>
      </c>
      <c r="R1893" t="n">
        <v>171.46</v>
      </c>
      <c r="S1893" t="n">
        <v>104.26</v>
      </c>
      <c r="T1893" t="n">
        <v>32433.66</v>
      </c>
      <c r="U1893" t="n">
        <v>0.61</v>
      </c>
      <c r="V1893" t="n">
        <v>0.88</v>
      </c>
      <c r="W1893" t="n">
        <v>20.75</v>
      </c>
      <c r="X1893" t="n">
        <v>1.99</v>
      </c>
      <c r="Y1893" t="n">
        <v>1</v>
      </c>
      <c r="Z1893" t="n">
        <v>10</v>
      </c>
    </row>
    <row r="1894">
      <c r="A1894" t="n">
        <v>32</v>
      </c>
      <c r="B1894" t="n">
        <v>120</v>
      </c>
      <c r="C1894" t="inlineStr">
        <is>
          <t xml:space="preserve">CONCLUIDO	</t>
        </is>
      </c>
      <c r="D1894" t="n">
        <v>1.6556</v>
      </c>
      <c r="E1894" t="n">
        <v>60.4</v>
      </c>
      <c r="F1894" t="n">
        <v>54.55</v>
      </c>
      <c r="G1894" t="n">
        <v>47.43</v>
      </c>
      <c r="H1894" t="n">
        <v>0.65</v>
      </c>
      <c r="I1894" t="n">
        <v>69</v>
      </c>
      <c r="J1894" t="n">
        <v>246.62</v>
      </c>
      <c r="K1894" t="n">
        <v>57.72</v>
      </c>
      <c r="L1894" t="n">
        <v>9</v>
      </c>
      <c r="M1894" t="n">
        <v>67</v>
      </c>
      <c r="N1894" t="n">
        <v>59.9</v>
      </c>
      <c r="O1894" t="n">
        <v>30650.8</v>
      </c>
      <c r="P1894" t="n">
        <v>846.54</v>
      </c>
      <c r="Q1894" t="n">
        <v>1367.43</v>
      </c>
      <c r="R1894" t="n">
        <v>170.51</v>
      </c>
      <c r="S1894" t="n">
        <v>104.26</v>
      </c>
      <c r="T1894" t="n">
        <v>31966.09</v>
      </c>
      <c r="U1894" t="n">
        <v>0.61</v>
      </c>
      <c r="V1894" t="n">
        <v>0.88</v>
      </c>
      <c r="W1894" t="n">
        <v>20.76</v>
      </c>
      <c r="X1894" t="n">
        <v>1.97</v>
      </c>
      <c r="Y1894" t="n">
        <v>1</v>
      </c>
      <c r="Z1894" t="n">
        <v>10</v>
      </c>
    </row>
    <row r="1895">
      <c r="A1895" t="n">
        <v>33</v>
      </c>
      <c r="B1895" t="n">
        <v>120</v>
      </c>
      <c r="C1895" t="inlineStr">
        <is>
          <t xml:space="preserve">CONCLUIDO	</t>
        </is>
      </c>
      <c r="D1895" t="n">
        <v>1.6601</v>
      </c>
      <c r="E1895" t="n">
        <v>60.24</v>
      </c>
      <c r="F1895" t="n">
        <v>54.48</v>
      </c>
      <c r="G1895" t="n">
        <v>48.78</v>
      </c>
      <c r="H1895" t="n">
        <v>0.67</v>
      </c>
      <c r="I1895" t="n">
        <v>67</v>
      </c>
      <c r="J1895" t="n">
        <v>247.07</v>
      </c>
      <c r="K1895" t="n">
        <v>57.72</v>
      </c>
      <c r="L1895" t="n">
        <v>9.25</v>
      </c>
      <c r="M1895" t="n">
        <v>65</v>
      </c>
      <c r="N1895" t="n">
        <v>60.09</v>
      </c>
      <c r="O1895" t="n">
        <v>30705.66</v>
      </c>
      <c r="P1895" t="n">
        <v>844.78</v>
      </c>
      <c r="Q1895" t="n">
        <v>1367.34</v>
      </c>
      <c r="R1895" t="n">
        <v>168.28</v>
      </c>
      <c r="S1895" t="n">
        <v>104.26</v>
      </c>
      <c r="T1895" t="n">
        <v>30859.45</v>
      </c>
      <c r="U1895" t="n">
        <v>0.62</v>
      </c>
      <c r="V1895" t="n">
        <v>0.88</v>
      </c>
      <c r="W1895" t="n">
        <v>20.75</v>
      </c>
      <c r="X1895" t="n">
        <v>1.9</v>
      </c>
      <c r="Y1895" t="n">
        <v>1</v>
      </c>
      <c r="Z1895" t="n">
        <v>10</v>
      </c>
    </row>
    <row r="1896">
      <c r="A1896" t="n">
        <v>34</v>
      </c>
      <c r="B1896" t="n">
        <v>120</v>
      </c>
      <c r="C1896" t="inlineStr">
        <is>
          <t xml:space="preserve">CONCLUIDO	</t>
        </is>
      </c>
      <c r="D1896" t="n">
        <v>1.6644</v>
      </c>
      <c r="E1896" t="n">
        <v>60.08</v>
      </c>
      <c r="F1896" t="n">
        <v>54.41</v>
      </c>
      <c r="G1896" t="n">
        <v>50.22</v>
      </c>
      <c r="H1896" t="n">
        <v>0.68</v>
      </c>
      <c r="I1896" t="n">
        <v>65</v>
      </c>
      <c r="J1896" t="n">
        <v>247.51</v>
      </c>
      <c r="K1896" t="n">
        <v>57.72</v>
      </c>
      <c r="L1896" t="n">
        <v>9.5</v>
      </c>
      <c r="M1896" t="n">
        <v>63</v>
      </c>
      <c r="N1896" t="n">
        <v>60.29</v>
      </c>
      <c r="O1896" t="n">
        <v>30760.6</v>
      </c>
      <c r="P1896" t="n">
        <v>843.13</v>
      </c>
      <c r="Q1896" t="n">
        <v>1367.43</v>
      </c>
      <c r="R1896" t="n">
        <v>165.98</v>
      </c>
      <c r="S1896" t="n">
        <v>104.26</v>
      </c>
      <c r="T1896" t="n">
        <v>29720.04</v>
      </c>
      <c r="U1896" t="n">
        <v>0.63</v>
      </c>
      <c r="V1896" t="n">
        <v>0.88</v>
      </c>
      <c r="W1896" t="n">
        <v>20.75</v>
      </c>
      <c r="X1896" t="n">
        <v>1.83</v>
      </c>
      <c r="Y1896" t="n">
        <v>1</v>
      </c>
      <c r="Z1896" t="n">
        <v>10</v>
      </c>
    </row>
    <row r="1897">
      <c r="A1897" t="n">
        <v>35</v>
      </c>
      <c r="B1897" t="n">
        <v>120</v>
      </c>
      <c r="C1897" t="inlineStr">
        <is>
          <t xml:space="preserve">CONCLUIDO	</t>
        </is>
      </c>
      <c r="D1897" t="n">
        <v>1.6678</v>
      </c>
      <c r="E1897" t="n">
        <v>59.96</v>
      </c>
      <c r="F1897" t="n">
        <v>54.38</v>
      </c>
      <c r="G1897" t="n">
        <v>51.79</v>
      </c>
      <c r="H1897" t="n">
        <v>0.7</v>
      </c>
      <c r="I1897" t="n">
        <v>63</v>
      </c>
      <c r="J1897" t="n">
        <v>247.96</v>
      </c>
      <c r="K1897" t="n">
        <v>57.72</v>
      </c>
      <c r="L1897" t="n">
        <v>9.75</v>
      </c>
      <c r="M1897" t="n">
        <v>61</v>
      </c>
      <c r="N1897" t="n">
        <v>60.48</v>
      </c>
      <c r="O1897" t="n">
        <v>30815.6</v>
      </c>
      <c r="P1897" t="n">
        <v>842.46</v>
      </c>
      <c r="Q1897" t="n">
        <v>1367.36</v>
      </c>
      <c r="R1897" t="n">
        <v>164.86</v>
      </c>
      <c r="S1897" t="n">
        <v>104.26</v>
      </c>
      <c r="T1897" t="n">
        <v>29173.27</v>
      </c>
      <c r="U1897" t="n">
        <v>0.63</v>
      </c>
      <c r="V1897" t="n">
        <v>0.88</v>
      </c>
      <c r="W1897" t="n">
        <v>20.75</v>
      </c>
      <c r="X1897" t="n">
        <v>1.8</v>
      </c>
      <c r="Y1897" t="n">
        <v>1</v>
      </c>
      <c r="Z1897" t="n">
        <v>10</v>
      </c>
    </row>
    <row r="1898">
      <c r="A1898" t="n">
        <v>36</v>
      </c>
      <c r="B1898" t="n">
        <v>120</v>
      </c>
      <c r="C1898" t="inlineStr">
        <is>
          <t xml:space="preserve">CONCLUIDO	</t>
        </is>
      </c>
      <c r="D1898" t="n">
        <v>1.6708</v>
      </c>
      <c r="E1898" t="n">
        <v>59.85</v>
      </c>
      <c r="F1898" t="n">
        <v>54.32</v>
      </c>
      <c r="G1898" t="n">
        <v>52.57</v>
      </c>
      <c r="H1898" t="n">
        <v>0.72</v>
      </c>
      <c r="I1898" t="n">
        <v>62</v>
      </c>
      <c r="J1898" t="n">
        <v>248.4</v>
      </c>
      <c r="K1898" t="n">
        <v>57.72</v>
      </c>
      <c r="L1898" t="n">
        <v>10</v>
      </c>
      <c r="M1898" t="n">
        <v>60</v>
      </c>
      <c r="N1898" t="n">
        <v>60.68</v>
      </c>
      <c r="O1898" t="n">
        <v>30870.67</v>
      </c>
      <c r="P1898" t="n">
        <v>840.63</v>
      </c>
      <c r="Q1898" t="n">
        <v>1367.42</v>
      </c>
      <c r="R1898" t="n">
        <v>163.27</v>
      </c>
      <c r="S1898" t="n">
        <v>104.26</v>
      </c>
      <c r="T1898" t="n">
        <v>28379.89</v>
      </c>
      <c r="U1898" t="n">
        <v>0.64</v>
      </c>
      <c r="V1898" t="n">
        <v>0.88</v>
      </c>
      <c r="W1898" t="n">
        <v>20.74</v>
      </c>
      <c r="X1898" t="n">
        <v>1.74</v>
      </c>
      <c r="Y1898" t="n">
        <v>1</v>
      </c>
      <c r="Z1898" t="n">
        <v>10</v>
      </c>
    </row>
    <row r="1899">
      <c r="A1899" t="n">
        <v>37</v>
      </c>
      <c r="B1899" t="n">
        <v>120</v>
      </c>
      <c r="C1899" t="inlineStr">
        <is>
          <t xml:space="preserve">CONCLUIDO	</t>
        </is>
      </c>
      <c r="D1899" t="n">
        <v>1.6747</v>
      </c>
      <c r="E1899" t="n">
        <v>59.71</v>
      </c>
      <c r="F1899" t="n">
        <v>54.27</v>
      </c>
      <c r="G1899" t="n">
        <v>54.27</v>
      </c>
      <c r="H1899" t="n">
        <v>0.73</v>
      </c>
      <c r="I1899" t="n">
        <v>60</v>
      </c>
      <c r="J1899" t="n">
        <v>248.85</v>
      </c>
      <c r="K1899" t="n">
        <v>57.72</v>
      </c>
      <c r="L1899" t="n">
        <v>10.25</v>
      </c>
      <c r="M1899" t="n">
        <v>58</v>
      </c>
      <c r="N1899" t="n">
        <v>60.88</v>
      </c>
      <c r="O1899" t="n">
        <v>30925.82</v>
      </c>
      <c r="P1899" t="n">
        <v>839.71</v>
      </c>
      <c r="Q1899" t="n">
        <v>1367.42</v>
      </c>
      <c r="R1899" t="n">
        <v>161.31</v>
      </c>
      <c r="S1899" t="n">
        <v>104.26</v>
      </c>
      <c r="T1899" t="n">
        <v>27413.53</v>
      </c>
      <c r="U1899" t="n">
        <v>0.65</v>
      </c>
      <c r="V1899" t="n">
        <v>0.88</v>
      </c>
      <c r="W1899" t="n">
        <v>20.75</v>
      </c>
      <c r="X1899" t="n">
        <v>1.69</v>
      </c>
      <c r="Y1899" t="n">
        <v>1</v>
      </c>
      <c r="Z1899" t="n">
        <v>10</v>
      </c>
    </row>
    <row r="1900">
      <c r="A1900" t="n">
        <v>38</v>
      </c>
      <c r="B1900" t="n">
        <v>120</v>
      </c>
      <c r="C1900" t="inlineStr">
        <is>
          <t xml:space="preserve">CONCLUIDO	</t>
        </is>
      </c>
      <c r="D1900" t="n">
        <v>1.6771</v>
      </c>
      <c r="E1900" t="n">
        <v>59.63</v>
      </c>
      <c r="F1900" t="n">
        <v>54.23</v>
      </c>
      <c r="G1900" t="n">
        <v>55.15</v>
      </c>
      <c r="H1900" t="n">
        <v>0.75</v>
      </c>
      <c r="I1900" t="n">
        <v>59</v>
      </c>
      <c r="J1900" t="n">
        <v>249.3</v>
      </c>
      <c r="K1900" t="n">
        <v>57.72</v>
      </c>
      <c r="L1900" t="n">
        <v>10.5</v>
      </c>
      <c r="M1900" t="n">
        <v>57</v>
      </c>
      <c r="N1900" t="n">
        <v>61.07</v>
      </c>
      <c r="O1900" t="n">
        <v>30981.04</v>
      </c>
      <c r="P1900" t="n">
        <v>838.35</v>
      </c>
      <c r="Q1900" t="n">
        <v>1367.45</v>
      </c>
      <c r="R1900" t="n">
        <v>159.94</v>
      </c>
      <c r="S1900" t="n">
        <v>104.26</v>
      </c>
      <c r="T1900" t="n">
        <v>26729.73</v>
      </c>
      <c r="U1900" t="n">
        <v>0.65</v>
      </c>
      <c r="V1900" t="n">
        <v>0.88</v>
      </c>
      <c r="W1900" t="n">
        <v>20.75</v>
      </c>
      <c r="X1900" t="n">
        <v>1.65</v>
      </c>
      <c r="Y1900" t="n">
        <v>1</v>
      </c>
      <c r="Z1900" t="n">
        <v>10</v>
      </c>
    </row>
    <row r="1901">
      <c r="A1901" t="n">
        <v>39</v>
      </c>
      <c r="B1901" t="n">
        <v>120</v>
      </c>
      <c r="C1901" t="inlineStr">
        <is>
          <t xml:space="preserve">CONCLUIDO	</t>
        </is>
      </c>
      <c r="D1901" t="n">
        <v>1.6811</v>
      </c>
      <c r="E1901" t="n">
        <v>59.48</v>
      </c>
      <c r="F1901" t="n">
        <v>54.18</v>
      </c>
      <c r="G1901" t="n">
        <v>57.03</v>
      </c>
      <c r="H1901" t="n">
        <v>0.77</v>
      </c>
      <c r="I1901" t="n">
        <v>57</v>
      </c>
      <c r="J1901" t="n">
        <v>249.75</v>
      </c>
      <c r="K1901" t="n">
        <v>57.72</v>
      </c>
      <c r="L1901" t="n">
        <v>10.75</v>
      </c>
      <c r="M1901" t="n">
        <v>55</v>
      </c>
      <c r="N1901" t="n">
        <v>61.27</v>
      </c>
      <c r="O1901" t="n">
        <v>31036.33</v>
      </c>
      <c r="P1901" t="n">
        <v>837.3</v>
      </c>
      <c r="Q1901" t="n">
        <v>1367.3</v>
      </c>
      <c r="R1901" t="n">
        <v>158.39</v>
      </c>
      <c r="S1901" t="n">
        <v>104.26</v>
      </c>
      <c r="T1901" t="n">
        <v>25968.1</v>
      </c>
      <c r="U1901" t="n">
        <v>0.66</v>
      </c>
      <c r="V1901" t="n">
        <v>0.88</v>
      </c>
      <c r="W1901" t="n">
        <v>20.74</v>
      </c>
      <c r="X1901" t="n">
        <v>1.6</v>
      </c>
      <c r="Y1901" t="n">
        <v>1</v>
      </c>
      <c r="Z1901" t="n">
        <v>10</v>
      </c>
    </row>
    <row r="1902">
      <c r="A1902" t="n">
        <v>40</v>
      </c>
      <c r="B1902" t="n">
        <v>120</v>
      </c>
      <c r="C1902" t="inlineStr">
        <is>
          <t xml:space="preserve">CONCLUIDO	</t>
        </is>
      </c>
      <c r="D1902" t="n">
        <v>1.6829</v>
      </c>
      <c r="E1902" t="n">
        <v>59.42</v>
      </c>
      <c r="F1902" t="n">
        <v>54.16</v>
      </c>
      <c r="G1902" t="n">
        <v>58.03</v>
      </c>
      <c r="H1902" t="n">
        <v>0.78</v>
      </c>
      <c r="I1902" t="n">
        <v>56</v>
      </c>
      <c r="J1902" t="n">
        <v>250.2</v>
      </c>
      <c r="K1902" t="n">
        <v>57.72</v>
      </c>
      <c r="L1902" t="n">
        <v>11</v>
      </c>
      <c r="M1902" t="n">
        <v>54</v>
      </c>
      <c r="N1902" t="n">
        <v>61.47</v>
      </c>
      <c r="O1902" t="n">
        <v>31091.69</v>
      </c>
      <c r="P1902" t="n">
        <v>836.26</v>
      </c>
      <c r="Q1902" t="n">
        <v>1367.35</v>
      </c>
      <c r="R1902" t="n">
        <v>157.92</v>
      </c>
      <c r="S1902" t="n">
        <v>104.26</v>
      </c>
      <c r="T1902" t="n">
        <v>25735.66</v>
      </c>
      <c r="U1902" t="n">
        <v>0.66</v>
      </c>
      <c r="V1902" t="n">
        <v>0.88</v>
      </c>
      <c r="W1902" t="n">
        <v>20.74</v>
      </c>
      <c r="X1902" t="n">
        <v>1.58</v>
      </c>
      <c r="Y1902" t="n">
        <v>1</v>
      </c>
      <c r="Z1902" t="n">
        <v>10</v>
      </c>
    </row>
    <row r="1903">
      <c r="A1903" t="n">
        <v>41</v>
      </c>
      <c r="B1903" t="n">
        <v>120</v>
      </c>
      <c r="C1903" t="inlineStr">
        <is>
          <t xml:space="preserve">CONCLUIDO	</t>
        </is>
      </c>
      <c r="D1903" t="n">
        <v>1.685</v>
      </c>
      <c r="E1903" t="n">
        <v>59.35</v>
      </c>
      <c r="F1903" t="n">
        <v>54.13</v>
      </c>
      <c r="G1903" t="n">
        <v>59.05</v>
      </c>
      <c r="H1903" t="n">
        <v>0.8</v>
      </c>
      <c r="I1903" t="n">
        <v>55</v>
      </c>
      <c r="J1903" t="n">
        <v>250.65</v>
      </c>
      <c r="K1903" t="n">
        <v>57.72</v>
      </c>
      <c r="L1903" t="n">
        <v>11.25</v>
      </c>
      <c r="M1903" t="n">
        <v>53</v>
      </c>
      <c r="N1903" t="n">
        <v>61.67</v>
      </c>
      <c r="O1903" t="n">
        <v>31147.12</v>
      </c>
      <c r="P1903" t="n">
        <v>834.97</v>
      </c>
      <c r="Q1903" t="n">
        <v>1367.27</v>
      </c>
      <c r="R1903" t="n">
        <v>156.85</v>
      </c>
      <c r="S1903" t="n">
        <v>104.26</v>
      </c>
      <c r="T1903" t="n">
        <v>25206.99</v>
      </c>
      <c r="U1903" t="n">
        <v>0.66</v>
      </c>
      <c r="V1903" t="n">
        <v>0.89</v>
      </c>
      <c r="W1903" t="n">
        <v>20.74</v>
      </c>
      <c r="X1903" t="n">
        <v>1.55</v>
      </c>
      <c r="Y1903" t="n">
        <v>1</v>
      </c>
      <c r="Z1903" t="n">
        <v>10</v>
      </c>
    </row>
    <row r="1904">
      <c r="A1904" t="n">
        <v>42</v>
      </c>
      <c r="B1904" t="n">
        <v>120</v>
      </c>
      <c r="C1904" t="inlineStr">
        <is>
          <t xml:space="preserve">CONCLUIDO	</t>
        </is>
      </c>
      <c r="D1904" t="n">
        <v>1.6894</v>
      </c>
      <c r="E1904" t="n">
        <v>59.19</v>
      </c>
      <c r="F1904" t="n">
        <v>54.07</v>
      </c>
      <c r="G1904" t="n">
        <v>61.21</v>
      </c>
      <c r="H1904" t="n">
        <v>0.8100000000000001</v>
      </c>
      <c r="I1904" t="n">
        <v>53</v>
      </c>
      <c r="J1904" t="n">
        <v>251.1</v>
      </c>
      <c r="K1904" t="n">
        <v>57.72</v>
      </c>
      <c r="L1904" t="n">
        <v>11.5</v>
      </c>
      <c r="M1904" t="n">
        <v>51</v>
      </c>
      <c r="N1904" t="n">
        <v>61.87</v>
      </c>
      <c r="O1904" t="n">
        <v>31202.63</v>
      </c>
      <c r="P1904" t="n">
        <v>833.47</v>
      </c>
      <c r="Q1904" t="n">
        <v>1367.34</v>
      </c>
      <c r="R1904" t="n">
        <v>154.81</v>
      </c>
      <c r="S1904" t="n">
        <v>104.26</v>
      </c>
      <c r="T1904" t="n">
        <v>24194.82</v>
      </c>
      <c r="U1904" t="n">
        <v>0.67</v>
      </c>
      <c r="V1904" t="n">
        <v>0.89</v>
      </c>
      <c r="W1904" t="n">
        <v>20.73</v>
      </c>
      <c r="X1904" t="n">
        <v>1.49</v>
      </c>
      <c r="Y1904" t="n">
        <v>1</v>
      </c>
      <c r="Z1904" t="n">
        <v>10</v>
      </c>
    </row>
    <row r="1905">
      <c r="A1905" t="n">
        <v>43</v>
      </c>
      <c r="B1905" t="n">
        <v>120</v>
      </c>
      <c r="C1905" t="inlineStr">
        <is>
          <t xml:space="preserve">CONCLUIDO	</t>
        </is>
      </c>
      <c r="D1905" t="n">
        <v>1.6915</v>
      </c>
      <c r="E1905" t="n">
        <v>59.12</v>
      </c>
      <c r="F1905" t="n">
        <v>54.04</v>
      </c>
      <c r="G1905" t="n">
        <v>62.36</v>
      </c>
      <c r="H1905" t="n">
        <v>0.83</v>
      </c>
      <c r="I1905" t="n">
        <v>52</v>
      </c>
      <c r="J1905" t="n">
        <v>251.55</v>
      </c>
      <c r="K1905" t="n">
        <v>57.72</v>
      </c>
      <c r="L1905" t="n">
        <v>11.75</v>
      </c>
      <c r="M1905" t="n">
        <v>50</v>
      </c>
      <c r="N1905" t="n">
        <v>62.07</v>
      </c>
      <c r="O1905" t="n">
        <v>31258.21</v>
      </c>
      <c r="P1905" t="n">
        <v>832.55</v>
      </c>
      <c r="Q1905" t="n">
        <v>1367.31</v>
      </c>
      <c r="R1905" t="n">
        <v>154.19</v>
      </c>
      <c r="S1905" t="n">
        <v>104.26</v>
      </c>
      <c r="T1905" t="n">
        <v>23892.3</v>
      </c>
      <c r="U1905" t="n">
        <v>0.68</v>
      </c>
      <c r="V1905" t="n">
        <v>0.89</v>
      </c>
      <c r="W1905" t="n">
        <v>20.73</v>
      </c>
      <c r="X1905" t="n">
        <v>1.46</v>
      </c>
      <c r="Y1905" t="n">
        <v>1</v>
      </c>
      <c r="Z1905" t="n">
        <v>10</v>
      </c>
    </row>
    <row r="1906">
      <c r="A1906" t="n">
        <v>44</v>
      </c>
      <c r="B1906" t="n">
        <v>120</v>
      </c>
      <c r="C1906" t="inlineStr">
        <is>
          <t xml:space="preserve">CONCLUIDO	</t>
        </is>
      </c>
      <c r="D1906" t="n">
        <v>1.6933</v>
      </c>
      <c r="E1906" t="n">
        <v>59.06</v>
      </c>
      <c r="F1906" t="n">
        <v>54.02</v>
      </c>
      <c r="G1906" t="n">
        <v>63.56</v>
      </c>
      <c r="H1906" t="n">
        <v>0.85</v>
      </c>
      <c r="I1906" t="n">
        <v>51</v>
      </c>
      <c r="J1906" t="n">
        <v>252</v>
      </c>
      <c r="K1906" t="n">
        <v>57.72</v>
      </c>
      <c r="L1906" t="n">
        <v>12</v>
      </c>
      <c r="M1906" t="n">
        <v>49</v>
      </c>
      <c r="N1906" t="n">
        <v>62.27</v>
      </c>
      <c r="O1906" t="n">
        <v>31313.87</v>
      </c>
      <c r="P1906" t="n">
        <v>831.46</v>
      </c>
      <c r="Q1906" t="n">
        <v>1367.43</v>
      </c>
      <c r="R1906" t="n">
        <v>153.32</v>
      </c>
      <c r="S1906" t="n">
        <v>104.26</v>
      </c>
      <c r="T1906" t="n">
        <v>23459.13</v>
      </c>
      <c r="U1906" t="n">
        <v>0.68</v>
      </c>
      <c r="V1906" t="n">
        <v>0.89</v>
      </c>
      <c r="W1906" t="n">
        <v>20.73</v>
      </c>
      <c r="X1906" t="n">
        <v>1.44</v>
      </c>
      <c r="Y1906" t="n">
        <v>1</v>
      </c>
      <c r="Z1906" t="n">
        <v>10</v>
      </c>
    </row>
    <row r="1907">
      <c r="A1907" t="n">
        <v>45</v>
      </c>
      <c r="B1907" t="n">
        <v>120</v>
      </c>
      <c r="C1907" t="inlineStr">
        <is>
          <t xml:space="preserve">CONCLUIDO	</t>
        </is>
      </c>
      <c r="D1907" t="n">
        <v>1.696</v>
      </c>
      <c r="E1907" t="n">
        <v>58.96</v>
      </c>
      <c r="F1907" t="n">
        <v>53.98</v>
      </c>
      <c r="G1907" t="n">
        <v>64.77</v>
      </c>
      <c r="H1907" t="n">
        <v>0.86</v>
      </c>
      <c r="I1907" t="n">
        <v>50</v>
      </c>
      <c r="J1907" t="n">
        <v>252.45</v>
      </c>
      <c r="K1907" t="n">
        <v>57.72</v>
      </c>
      <c r="L1907" t="n">
        <v>12.25</v>
      </c>
      <c r="M1907" t="n">
        <v>48</v>
      </c>
      <c r="N1907" t="n">
        <v>62.48</v>
      </c>
      <c r="O1907" t="n">
        <v>31369.6</v>
      </c>
      <c r="P1907" t="n">
        <v>830.71</v>
      </c>
      <c r="Q1907" t="n">
        <v>1367.36</v>
      </c>
      <c r="R1907" t="n">
        <v>152.04</v>
      </c>
      <c r="S1907" t="n">
        <v>104.26</v>
      </c>
      <c r="T1907" t="n">
        <v>22826.53</v>
      </c>
      <c r="U1907" t="n">
        <v>0.6899999999999999</v>
      </c>
      <c r="V1907" t="n">
        <v>0.89</v>
      </c>
      <c r="W1907" t="n">
        <v>20.72</v>
      </c>
      <c r="X1907" t="n">
        <v>1.4</v>
      </c>
      <c r="Y1907" t="n">
        <v>1</v>
      </c>
      <c r="Z1907" t="n">
        <v>10</v>
      </c>
    </row>
    <row r="1908">
      <c r="A1908" t="n">
        <v>46</v>
      </c>
      <c r="B1908" t="n">
        <v>120</v>
      </c>
      <c r="C1908" t="inlineStr">
        <is>
          <t xml:space="preserve">CONCLUIDO	</t>
        </is>
      </c>
      <c r="D1908" t="n">
        <v>1.698</v>
      </c>
      <c r="E1908" t="n">
        <v>58.89</v>
      </c>
      <c r="F1908" t="n">
        <v>53.95</v>
      </c>
      <c r="G1908" t="n">
        <v>66.06</v>
      </c>
      <c r="H1908" t="n">
        <v>0.88</v>
      </c>
      <c r="I1908" t="n">
        <v>49</v>
      </c>
      <c r="J1908" t="n">
        <v>252.9</v>
      </c>
      <c r="K1908" t="n">
        <v>57.72</v>
      </c>
      <c r="L1908" t="n">
        <v>12.5</v>
      </c>
      <c r="M1908" t="n">
        <v>47</v>
      </c>
      <c r="N1908" t="n">
        <v>62.68</v>
      </c>
      <c r="O1908" t="n">
        <v>31425.4</v>
      </c>
      <c r="P1908" t="n">
        <v>829.61</v>
      </c>
      <c r="Q1908" t="n">
        <v>1367.39</v>
      </c>
      <c r="R1908" t="n">
        <v>151.12</v>
      </c>
      <c r="S1908" t="n">
        <v>104.26</v>
      </c>
      <c r="T1908" t="n">
        <v>22371.98</v>
      </c>
      <c r="U1908" t="n">
        <v>0.6899999999999999</v>
      </c>
      <c r="V1908" t="n">
        <v>0.89</v>
      </c>
      <c r="W1908" t="n">
        <v>20.72</v>
      </c>
      <c r="X1908" t="n">
        <v>1.37</v>
      </c>
      <c r="Y1908" t="n">
        <v>1</v>
      </c>
      <c r="Z1908" t="n">
        <v>10</v>
      </c>
    </row>
    <row r="1909">
      <c r="A1909" t="n">
        <v>47</v>
      </c>
      <c r="B1909" t="n">
        <v>120</v>
      </c>
      <c r="C1909" t="inlineStr">
        <is>
          <t xml:space="preserve">CONCLUIDO	</t>
        </is>
      </c>
      <c r="D1909" t="n">
        <v>1.7001</v>
      </c>
      <c r="E1909" t="n">
        <v>58.82</v>
      </c>
      <c r="F1909" t="n">
        <v>53.92</v>
      </c>
      <c r="G1909" t="n">
        <v>67.41</v>
      </c>
      <c r="H1909" t="n">
        <v>0.9</v>
      </c>
      <c r="I1909" t="n">
        <v>48</v>
      </c>
      <c r="J1909" t="n">
        <v>253.35</v>
      </c>
      <c r="K1909" t="n">
        <v>57.72</v>
      </c>
      <c r="L1909" t="n">
        <v>12.75</v>
      </c>
      <c r="M1909" t="n">
        <v>46</v>
      </c>
      <c r="N1909" t="n">
        <v>62.88</v>
      </c>
      <c r="O1909" t="n">
        <v>31481.28</v>
      </c>
      <c r="P1909" t="n">
        <v>828.45</v>
      </c>
      <c r="Q1909" t="n">
        <v>1367.34</v>
      </c>
      <c r="R1909" t="n">
        <v>150.68</v>
      </c>
      <c r="S1909" t="n">
        <v>104.26</v>
      </c>
      <c r="T1909" t="n">
        <v>22157.07</v>
      </c>
      <c r="U1909" t="n">
        <v>0.6899999999999999</v>
      </c>
      <c r="V1909" t="n">
        <v>0.89</v>
      </c>
      <c r="W1909" t="n">
        <v>20.71</v>
      </c>
      <c r="X1909" t="n">
        <v>1.34</v>
      </c>
      <c r="Y1909" t="n">
        <v>1</v>
      </c>
      <c r="Z1909" t="n">
        <v>10</v>
      </c>
    </row>
    <row r="1910">
      <c r="A1910" t="n">
        <v>48</v>
      </c>
      <c r="B1910" t="n">
        <v>120</v>
      </c>
      <c r="C1910" t="inlineStr">
        <is>
          <t xml:space="preserve">CONCLUIDO	</t>
        </is>
      </c>
      <c r="D1910" t="n">
        <v>1.7025</v>
      </c>
      <c r="E1910" t="n">
        <v>58.74</v>
      </c>
      <c r="F1910" t="n">
        <v>53.89</v>
      </c>
      <c r="G1910" t="n">
        <v>68.79000000000001</v>
      </c>
      <c r="H1910" t="n">
        <v>0.91</v>
      </c>
      <c r="I1910" t="n">
        <v>47</v>
      </c>
      <c r="J1910" t="n">
        <v>253.81</v>
      </c>
      <c r="K1910" t="n">
        <v>57.72</v>
      </c>
      <c r="L1910" t="n">
        <v>13</v>
      </c>
      <c r="M1910" t="n">
        <v>45</v>
      </c>
      <c r="N1910" t="n">
        <v>63.08</v>
      </c>
      <c r="O1910" t="n">
        <v>31537.23</v>
      </c>
      <c r="P1910" t="n">
        <v>827.25</v>
      </c>
      <c r="Q1910" t="n">
        <v>1367.28</v>
      </c>
      <c r="R1910" t="n">
        <v>149.04</v>
      </c>
      <c r="S1910" t="n">
        <v>104.26</v>
      </c>
      <c r="T1910" t="n">
        <v>21340.08</v>
      </c>
      <c r="U1910" t="n">
        <v>0.7</v>
      </c>
      <c r="V1910" t="n">
        <v>0.89</v>
      </c>
      <c r="W1910" t="n">
        <v>20.72</v>
      </c>
      <c r="X1910" t="n">
        <v>1.31</v>
      </c>
      <c r="Y1910" t="n">
        <v>1</v>
      </c>
      <c r="Z1910" t="n">
        <v>10</v>
      </c>
    </row>
    <row r="1911">
      <c r="A1911" t="n">
        <v>49</v>
      </c>
      <c r="B1911" t="n">
        <v>120</v>
      </c>
      <c r="C1911" t="inlineStr">
        <is>
          <t xml:space="preserve">CONCLUIDO	</t>
        </is>
      </c>
      <c r="D1911" t="n">
        <v>1.7038</v>
      </c>
      <c r="E1911" t="n">
        <v>58.69</v>
      </c>
      <c r="F1911" t="n">
        <v>53.89</v>
      </c>
      <c r="G1911" t="n">
        <v>70.29000000000001</v>
      </c>
      <c r="H1911" t="n">
        <v>0.93</v>
      </c>
      <c r="I1911" t="n">
        <v>46</v>
      </c>
      <c r="J1911" t="n">
        <v>254.26</v>
      </c>
      <c r="K1911" t="n">
        <v>57.72</v>
      </c>
      <c r="L1911" t="n">
        <v>13.25</v>
      </c>
      <c r="M1911" t="n">
        <v>44</v>
      </c>
      <c r="N1911" t="n">
        <v>63.29</v>
      </c>
      <c r="O1911" t="n">
        <v>31593.26</v>
      </c>
      <c r="P1911" t="n">
        <v>826.98</v>
      </c>
      <c r="Q1911" t="n">
        <v>1367.33</v>
      </c>
      <c r="R1911" t="n">
        <v>149.08</v>
      </c>
      <c r="S1911" t="n">
        <v>104.26</v>
      </c>
      <c r="T1911" t="n">
        <v>21366.75</v>
      </c>
      <c r="U1911" t="n">
        <v>0.7</v>
      </c>
      <c r="V1911" t="n">
        <v>0.89</v>
      </c>
      <c r="W1911" t="n">
        <v>20.72</v>
      </c>
      <c r="X1911" t="n">
        <v>1.31</v>
      </c>
      <c r="Y1911" t="n">
        <v>1</v>
      </c>
      <c r="Z1911" t="n">
        <v>10</v>
      </c>
    </row>
    <row r="1912">
      <c r="A1912" t="n">
        <v>50</v>
      </c>
      <c r="B1912" t="n">
        <v>120</v>
      </c>
      <c r="C1912" t="inlineStr">
        <is>
          <t xml:space="preserve">CONCLUIDO	</t>
        </is>
      </c>
      <c r="D1912" t="n">
        <v>1.7069</v>
      </c>
      <c r="E1912" t="n">
        <v>58.59</v>
      </c>
      <c r="F1912" t="n">
        <v>53.83</v>
      </c>
      <c r="G1912" t="n">
        <v>71.77</v>
      </c>
      <c r="H1912" t="n">
        <v>0.9399999999999999</v>
      </c>
      <c r="I1912" t="n">
        <v>45</v>
      </c>
      <c r="J1912" t="n">
        <v>254.72</v>
      </c>
      <c r="K1912" t="n">
        <v>57.72</v>
      </c>
      <c r="L1912" t="n">
        <v>13.5</v>
      </c>
      <c r="M1912" t="n">
        <v>43</v>
      </c>
      <c r="N1912" t="n">
        <v>63.49</v>
      </c>
      <c r="O1912" t="n">
        <v>31649.36</v>
      </c>
      <c r="P1912" t="n">
        <v>825.72</v>
      </c>
      <c r="Q1912" t="n">
        <v>1367.28</v>
      </c>
      <c r="R1912" t="n">
        <v>147.34</v>
      </c>
      <c r="S1912" t="n">
        <v>104.26</v>
      </c>
      <c r="T1912" t="n">
        <v>20502.78</v>
      </c>
      <c r="U1912" t="n">
        <v>0.71</v>
      </c>
      <c r="V1912" t="n">
        <v>0.89</v>
      </c>
      <c r="W1912" t="n">
        <v>20.71</v>
      </c>
      <c r="X1912" t="n">
        <v>1.25</v>
      </c>
      <c r="Y1912" t="n">
        <v>1</v>
      </c>
      <c r="Z1912" t="n">
        <v>10</v>
      </c>
    </row>
    <row r="1913">
      <c r="A1913" t="n">
        <v>51</v>
      </c>
      <c r="B1913" t="n">
        <v>120</v>
      </c>
      <c r="C1913" t="inlineStr">
        <is>
          <t xml:space="preserve">CONCLUIDO	</t>
        </is>
      </c>
      <c r="D1913" t="n">
        <v>1.7091</v>
      </c>
      <c r="E1913" t="n">
        <v>58.51</v>
      </c>
      <c r="F1913" t="n">
        <v>53.8</v>
      </c>
      <c r="G1913" t="n">
        <v>73.36</v>
      </c>
      <c r="H1913" t="n">
        <v>0.96</v>
      </c>
      <c r="I1913" t="n">
        <v>44</v>
      </c>
      <c r="J1913" t="n">
        <v>255.17</v>
      </c>
      <c r="K1913" t="n">
        <v>57.72</v>
      </c>
      <c r="L1913" t="n">
        <v>13.75</v>
      </c>
      <c r="M1913" t="n">
        <v>42</v>
      </c>
      <c r="N1913" t="n">
        <v>63.7</v>
      </c>
      <c r="O1913" t="n">
        <v>31705.54</v>
      </c>
      <c r="P1913" t="n">
        <v>823.88</v>
      </c>
      <c r="Q1913" t="n">
        <v>1367.34</v>
      </c>
      <c r="R1913" t="n">
        <v>146.21</v>
      </c>
      <c r="S1913" t="n">
        <v>104.26</v>
      </c>
      <c r="T1913" t="n">
        <v>19943.31</v>
      </c>
      <c r="U1913" t="n">
        <v>0.71</v>
      </c>
      <c r="V1913" t="n">
        <v>0.89</v>
      </c>
      <c r="W1913" t="n">
        <v>20.71</v>
      </c>
      <c r="X1913" t="n">
        <v>1.22</v>
      </c>
      <c r="Y1913" t="n">
        <v>1</v>
      </c>
      <c r="Z1913" t="n">
        <v>10</v>
      </c>
    </row>
    <row r="1914">
      <c r="A1914" t="n">
        <v>52</v>
      </c>
      <c r="B1914" t="n">
        <v>120</v>
      </c>
      <c r="C1914" t="inlineStr">
        <is>
          <t xml:space="preserve">CONCLUIDO	</t>
        </is>
      </c>
      <c r="D1914" t="n">
        <v>1.7082</v>
      </c>
      <c r="E1914" t="n">
        <v>58.54</v>
      </c>
      <c r="F1914" t="n">
        <v>53.83</v>
      </c>
      <c r="G1914" t="n">
        <v>73.40000000000001</v>
      </c>
      <c r="H1914" t="n">
        <v>0.97</v>
      </c>
      <c r="I1914" t="n">
        <v>44</v>
      </c>
      <c r="J1914" t="n">
        <v>255.63</v>
      </c>
      <c r="K1914" t="n">
        <v>57.72</v>
      </c>
      <c r="L1914" t="n">
        <v>14</v>
      </c>
      <c r="M1914" t="n">
        <v>42</v>
      </c>
      <c r="N1914" t="n">
        <v>63.91</v>
      </c>
      <c r="O1914" t="n">
        <v>31761.8</v>
      </c>
      <c r="P1914" t="n">
        <v>824.15</v>
      </c>
      <c r="Q1914" t="n">
        <v>1367.33</v>
      </c>
      <c r="R1914" t="n">
        <v>147.23</v>
      </c>
      <c r="S1914" t="n">
        <v>104.26</v>
      </c>
      <c r="T1914" t="n">
        <v>20449.57</v>
      </c>
      <c r="U1914" t="n">
        <v>0.71</v>
      </c>
      <c r="V1914" t="n">
        <v>0.89</v>
      </c>
      <c r="W1914" t="n">
        <v>20.71</v>
      </c>
      <c r="X1914" t="n">
        <v>1.25</v>
      </c>
      <c r="Y1914" t="n">
        <v>1</v>
      </c>
      <c r="Z1914" t="n">
        <v>10</v>
      </c>
    </row>
    <row r="1915">
      <c r="A1915" t="n">
        <v>53</v>
      </c>
      <c r="B1915" t="n">
        <v>120</v>
      </c>
      <c r="C1915" t="inlineStr">
        <is>
          <t xml:space="preserve">CONCLUIDO	</t>
        </is>
      </c>
      <c r="D1915" t="n">
        <v>1.7112</v>
      </c>
      <c r="E1915" t="n">
        <v>58.44</v>
      </c>
      <c r="F1915" t="n">
        <v>53.77</v>
      </c>
      <c r="G1915" t="n">
        <v>75.03</v>
      </c>
      <c r="H1915" t="n">
        <v>0.99</v>
      </c>
      <c r="I1915" t="n">
        <v>43</v>
      </c>
      <c r="J1915" t="n">
        <v>256.09</v>
      </c>
      <c r="K1915" t="n">
        <v>57.72</v>
      </c>
      <c r="L1915" t="n">
        <v>14.25</v>
      </c>
      <c r="M1915" t="n">
        <v>41</v>
      </c>
      <c r="N1915" t="n">
        <v>64.11</v>
      </c>
      <c r="O1915" t="n">
        <v>31818.13</v>
      </c>
      <c r="P1915" t="n">
        <v>822.95</v>
      </c>
      <c r="Q1915" t="n">
        <v>1367.28</v>
      </c>
      <c r="R1915" t="n">
        <v>144.96</v>
      </c>
      <c r="S1915" t="n">
        <v>104.26</v>
      </c>
      <c r="T1915" t="n">
        <v>19321.75</v>
      </c>
      <c r="U1915" t="n">
        <v>0.72</v>
      </c>
      <c r="V1915" t="n">
        <v>0.89</v>
      </c>
      <c r="W1915" t="n">
        <v>20.72</v>
      </c>
      <c r="X1915" t="n">
        <v>1.19</v>
      </c>
      <c r="Y1915" t="n">
        <v>1</v>
      </c>
      <c r="Z1915" t="n">
        <v>10</v>
      </c>
    </row>
    <row r="1916">
      <c r="A1916" t="n">
        <v>54</v>
      </c>
      <c r="B1916" t="n">
        <v>120</v>
      </c>
      <c r="C1916" t="inlineStr">
        <is>
          <t xml:space="preserve">CONCLUIDO	</t>
        </is>
      </c>
      <c r="D1916" t="n">
        <v>1.7134</v>
      </c>
      <c r="E1916" t="n">
        <v>58.36</v>
      </c>
      <c r="F1916" t="n">
        <v>53.74</v>
      </c>
      <c r="G1916" t="n">
        <v>76.77</v>
      </c>
      <c r="H1916" t="n">
        <v>1.01</v>
      </c>
      <c r="I1916" t="n">
        <v>42</v>
      </c>
      <c r="J1916" t="n">
        <v>256.54</v>
      </c>
      <c r="K1916" t="n">
        <v>57.72</v>
      </c>
      <c r="L1916" t="n">
        <v>14.5</v>
      </c>
      <c r="M1916" t="n">
        <v>40</v>
      </c>
      <c r="N1916" t="n">
        <v>64.31999999999999</v>
      </c>
      <c r="O1916" t="n">
        <v>31874.54</v>
      </c>
      <c r="P1916" t="n">
        <v>822.04</v>
      </c>
      <c r="Q1916" t="n">
        <v>1367.25</v>
      </c>
      <c r="R1916" t="n">
        <v>144.35</v>
      </c>
      <c r="S1916" t="n">
        <v>104.26</v>
      </c>
      <c r="T1916" t="n">
        <v>19023.14</v>
      </c>
      <c r="U1916" t="n">
        <v>0.72</v>
      </c>
      <c r="V1916" t="n">
        <v>0.89</v>
      </c>
      <c r="W1916" t="n">
        <v>20.71</v>
      </c>
      <c r="X1916" t="n">
        <v>1.16</v>
      </c>
      <c r="Y1916" t="n">
        <v>1</v>
      </c>
      <c r="Z1916" t="n">
        <v>10</v>
      </c>
    </row>
    <row r="1917">
      <c r="A1917" t="n">
        <v>55</v>
      </c>
      <c r="B1917" t="n">
        <v>120</v>
      </c>
      <c r="C1917" t="inlineStr">
        <is>
          <t xml:space="preserve">CONCLUIDO	</t>
        </is>
      </c>
      <c r="D1917" t="n">
        <v>1.715</v>
      </c>
      <c r="E1917" t="n">
        <v>58.31</v>
      </c>
      <c r="F1917" t="n">
        <v>53.73</v>
      </c>
      <c r="G1917" t="n">
        <v>78.63</v>
      </c>
      <c r="H1917" t="n">
        <v>1.02</v>
      </c>
      <c r="I1917" t="n">
        <v>41</v>
      </c>
      <c r="J1917" t="n">
        <v>257</v>
      </c>
      <c r="K1917" t="n">
        <v>57.72</v>
      </c>
      <c r="L1917" t="n">
        <v>14.75</v>
      </c>
      <c r="M1917" t="n">
        <v>39</v>
      </c>
      <c r="N1917" t="n">
        <v>64.53</v>
      </c>
      <c r="O1917" t="n">
        <v>31931.15</v>
      </c>
      <c r="P1917" t="n">
        <v>820.95</v>
      </c>
      <c r="Q1917" t="n">
        <v>1367.24</v>
      </c>
      <c r="R1917" t="n">
        <v>143.85</v>
      </c>
      <c r="S1917" t="n">
        <v>104.26</v>
      </c>
      <c r="T1917" t="n">
        <v>18777.95</v>
      </c>
      <c r="U1917" t="n">
        <v>0.72</v>
      </c>
      <c r="V1917" t="n">
        <v>0.89</v>
      </c>
      <c r="W1917" t="n">
        <v>20.72</v>
      </c>
      <c r="X1917" t="n">
        <v>1.15</v>
      </c>
      <c r="Y1917" t="n">
        <v>1</v>
      </c>
      <c r="Z1917" t="n">
        <v>10</v>
      </c>
    </row>
    <row r="1918">
      <c r="A1918" t="n">
        <v>56</v>
      </c>
      <c r="B1918" t="n">
        <v>120</v>
      </c>
      <c r="C1918" t="inlineStr">
        <is>
          <t xml:space="preserve">CONCLUIDO	</t>
        </is>
      </c>
      <c r="D1918" t="n">
        <v>1.7156</v>
      </c>
      <c r="E1918" t="n">
        <v>58.29</v>
      </c>
      <c r="F1918" t="n">
        <v>53.71</v>
      </c>
      <c r="G1918" t="n">
        <v>78.59999999999999</v>
      </c>
      <c r="H1918" t="n">
        <v>1.04</v>
      </c>
      <c r="I1918" t="n">
        <v>41</v>
      </c>
      <c r="J1918" t="n">
        <v>257.46</v>
      </c>
      <c r="K1918" t="n">
        <v>57.72</v>
      </c>
      <c r="L1918" t="n">
        <v>15</v>
      </c>
      <c r="M1918" t="n">
        <v>39</v>
      </c>
      <c r="N1918" t="n">
        <v>64.73999999999999</v>
      </c>
      <c r="O1918" t="n">
        <v>31987.71</v>
      </c>
      <c r="P1918" t="n">
        <v>820.38</v>
      </c>
      <c r="Q1918" t="n">
        <v>1367.37</v>
      </c>
      <c r="R1918" t="n">
        <v>143.17</v>
      </c>
      <c r="S1918" t="n">
        <v>104.26</v>
      </c>
      <c r="T1918" t="n">
        <v>18436.62</v>
      </c>
      <c r="U1918" t="n">
        <v>0.73</v>
      </c>
      <c r="V1918" t="n">
        <v>0.89</v>
      </c>
      <c r="W1918" t="n">
        <v>20.71</v>
      </c>
      <c r="X1918" t="n">
        <v>1.13</v>
      </c>
      <c r="Y1918" t="n">
        <v>1</v>
      </c>
      <c r="Z1918" t="n">
        <v>10</v>
      </c>
    </row>
    <row r="1919">
      <c r="A1919" t="n">
        <v>57</v>
      </c>
      <c r="B1919" t="n">
        <v>120</v>
      </c>
      <c r="C1919" t="inlineStr">
        <is>
          <t xml:space="preserve">CONCLUIDO	</t>
        </is>
      </c>
      <c r="D1919" t="n">
        <v>1.7172</v>
      </c>
      <c r="E1919" t="n">
        <v>58.23</v>
      </c>
      <c r="F1919" t="n">
        <v>53.7</v>
      </c>
      <c r="G1919" t="n">
        <v>80.56</v>
      </c>
      <c r="H1919" t="n">
        <v>1.05</v>
      </c>
      <c r="I1919" t="n">
        <v>40</v>
      </c>
      <c r="J1919" t="n">
        <v>257.92</v>
      </c>
      <c r="K1919" t="n">
        <v>57.72</v>
      </c>
      <c r="L1919" t="n">
        <v>15.25</v>
      </c>
      <c r="M1919" t="n">
        <v>38</v>
      </c>
      <c r="N1919" t="n">
        <v>64.95</v>
      </c>
      <c r="O1919" t="n">
        <v>32044.35</v>
      </c>
      <c r="P1919" t="n">
        <v>820.2</v>
      </c>
      <c r="Q1919" t="n">
        <v>1367.23</v>
      </c>
      <c r="R1919" t="n">
        <v>143.1</v>
      </c>
      <c r="S1919" t="n">
        <v>104.26</v>
      </c>
      <c r="T1919" t="n">
        <v>18403.98</v>
      </c>
      <c r="U1919" t="n">
        <v>0.73</v>
      </c>
      <c r="V1919" t="n">
        <v>0.89</v>
      </c>
      <c r="W1919" t="n">
        <v>20.71</v>
      </c>
      <c r="X1919" t="n">
        <v>1.13</v>
      </c>
      <c r="Y1919" t="n">
        <v>1</v>
      </c>
      <c r="Z1919" t="n">
        <v>10</v>
      </c>
    </row>
    <row r="1920">
      <c r="A1920" t="n">
        <v>58</v>
      </c>
      <c r="B1920" t="n">
        <v>120</v>
      </c>
      <c r="C1920" t="inlineStr">
        <is>
          <t xml:space="preserve">CONCLUIDO	</t>
        </is>
      </c>
      <c r="D1920" t="n">
        <v>1.7204</v>
      </c>
      <c r="E1920" t="n">
        <v>58.13</v>
      </c>
      <c r="F1920" t="n">
        <v>53.64</v>
      </c>
      <c r="G1920" t="n">
        <v>82.53</v>
      </c>
      <c r="H1920" t="n">
        <v>1.07</v>
      </c>
      <c r="I1920" t="n">
        <v>39</v>
      </c>
      <c r="J1920" t="n">
        <v>258.38</v>
      </c>
      <c r="K1920" t="n">
        <v>57.72</v>
      </c>
      <c r="L1920" t="n">
        <v>15.5</v>
      </c>
      <c r="M1920" t="n">
        <v>37</v>
      </c>
      <c r="N1920" t="n">
        <v>65.16</v>
      </c>
      <c r="O1920" t="n">
        <v>32101.07</v>
      </c>
      <c r="P1920" t="n">
        <v>818.53</v>
      </c>
      <c r="Q1920" t="n">
        <v>1367.35</v>
      </c>
      <c r="R1920" t="n">
        <v>141.09</v>
      </c>
      <c r="S1920" t="n">
        <v>104.26</v>
      </c>
      <c r="T1920" t="n">
        <v>17408.6</v>
      </c>
      <c r="U1920" t="n">
        <v>0.74</v>
      </c>
      <c r="V1920" t="n">
        <v>0.89</v>
      </c>
      <c r="W1920" t="n">
        <v>20.7</v>
      </c>
      <c r="X1920" t="n">
        <v>1.06</v>
      </c>
      <c r="Y1920" t="n">
        <v>1</v>
      </c>
      <c r="Z1920" t="n">
        <v>10</v>
      </c>
    </row>
    <row r="1921">
      <c r="A1921" t="n">
        <v>59</v>
      </c>
      <c r="B1921" t="n">
        <v>120</v>
      </c>
      <c r="C1921" t="inlineStr">
        <is>
          <t xml:space="preserve">CONCLUIDO	</t>
        </is>
      </c>
      <c r="D1921" t="n">
        <v>1.7195</v>
      </c>
      <c r="E1921" t="n">
        <v>58.16</v>
      </c>
      <c r="F1921" t="n">
        <v>53.67</v>
      </c>
      <c r="G1921" t="n">
        <v>82.56999999999999</v>
      </c>
      <c r="H1921" t="n">
        <v>1.08</v>
      </c>
      <c r="I1921" t="n">
        <v>39</v>
      </c>
      <c r="J1921" t="n">
        <v>258.84</v>
      </c>
      <c r="K1921" t="n">
        <v>57.72</v>
      </c>
      <c r="L1921" t="n">
        <v>15.75</v>
      </c>
      <c r="M1921" t="n">
        <v>37</v>
      </c>
      <c r="N1921" t="n">
        <v>65.37</v>
      </c>
      <c r="O1921" t="n">
        <v>32157.87</v>
      </c>
      <c r="P1921" t="n">
        <v>818.3200000000001</v>
      </c>
      <c r="Q1921" t="n">
        <v>1367.22</v>
      </c>
      <c r="R1921" t="n">
        <v>142.21</v>
      </c>
      <c r="S1921" t="n">
        <v>104.26</v>
      </c>
      <c r="T1921" t="n">
        <v>17965.55</v>
      </c>
      <c r="U1921" t="n">
        <v>0.73</v>
      </c>
      <c r="V1921" t="n">
        <v>0.89</v>
      </c>
      <c r="W1921" t="n">
        <v>20.7</v>
      </c>
      <c r="X1921" t="n">
        <v>1.09</v>
      </c>
      <c r="Y1921" t="n">
        <v>1</v>
      </c>
      <c r="Z1921" t="n">
        <v>10</v>
      </c>
    </row>
    <row r="1922">
      <c r="A1922" t="n">
        <v>60</v>
      </c>
      <c r="B1922" t="n">
        <v>120</v>
      </c>
      <c r="C1922" t="inlineStr">
        <is>
          <t xml:space="preserve">CONCLUIDO	</t>
        </is>
      </c>
      <c r="D1922" t="n">
        <v>1.7224</v>
      </c>
      <c r="E1922" t="n">
        <v>58.06</v>
      </c>
      <c r="F1922" t="n">
        <v>53.62</v>
      </c>
      <c r="G1922" t="n">
        <v>84.66</v>
      </c>
      <c r="H1922" t="n">
        <v>1.1</v>
      </c>
      <c r="I1922" t="n">
        <v>38</v>
      </c>
      <c r="J1922" t="n">
        <v>259.3</v>
      </c>
      <c r="K1922" t="n">
        <v>57.72</v>
      </c>
      <c r="L1922" t="n">
        <v>16</v>
      </c>
      <c r="M1922" t="n">
        <v>36</v>
      </c>
      <c r="N1922" t="n">
        <v>65.58</v>
      </c>
      <c r="O1922" t="n">
        <v>32214.75</v>
      </c>
      <c r="P1922" t="n">
        <v>816.95</v>
      </c>
      <c r="Q1922" t="n">
        <v>1367.33</v>
      </c>
      <c r="R1922" t="n">
        <v>140.44</v>
      </c>
      <c r="S1922" t="n">
        <v>104.26</v>
      </c>
      <c r="T1922" t="n">
        <v>17085.03</v>
      </c>
      <c r="U1922" t="n">
        <v>0.74</v>
      </c>
      <c r="V1922" t="n">
        <v>0.89</v>
      </c>
      <c r="W1922" t="n">
        <v>20.7</v>
      </c>
      <c r="X1922" t="n">
        <v>1.04</v>
      </c>
      <c r="Y1922" t="n">
        <v>1</v>
      </c>
      <c r="Z1922" t="n">
        <v>10</v>
      </c>
    </row>
    <row r="1923">
      <c r="A1923" t="n">
        <v>61</v>
      </c>
      <c r="B1923" t="n">
        <v>120</v>
      </c>
      <c r="C1923" t="inlineStr">
        <is>
          <t xml:space="preserve">CONCLUIDO	</t>
        </is>
      </c>
      <c r="D1923" t="n">
        <v>1.7246</v>
      </c>
      <c r="E1923" t="n">
        <v>57.98</v>
      </c>
      <c r="F1923" t="n">
        <v>53.59</v>
      </c>
      <c r="G1923" t="n">
        <v>86.90000000000001</v>
      </c>
      <c r="H1923" t="n">
        <v>1.11</v>
      </c>
      <c r="I1923" t="n">
        <v>37</v>
      </c>
      <c r="J1923" t="n">
        <v>259.76</v>
      </c>
      <c r="K1923" t="n">
        <v>57.72</v>
      </c>
      <c r="L1923" t="n">
        <v>16.25</v>
      </c>
      <c r="M1923" t="n">
        <v>35</v>
      </c>
      <c r="N1923" t="n">
        <v>65.79000000000001</v>
      </c>
      <c r="O1923" t="n">
        <v>32271.71</v>
      </c>
      <c r="P1923" t="n">
        <v>815.26</v>
      </c>
      <c r="Q1923" t="n">
        <v>1367.32</v>
      </c>
      <c r="R1923" t="n">
        <v>139.41</v>
      </c>
      <c r="S1923" t="n">
        <v>104.26</v>
      </c>
      <c r="T1923" t="n">
        <v>16574.82</v>
      </c>
      <c r="U1923" t="n">
        <v>0.75</v>
      </c>
      <c r="V1923" t="n">
        <v>0.89</v>
      </c>
      <c r="W1923" t="n">
        <v>20.7</v>
      </c>
      <c r="X1923" t="n">
        <v>1.01</v>
      </c>
      <c r="Y1923" t="n">
        <v>1</v>
      </c>
      <c r="Z1923" t="n">
        <v>10</v>
      </c>
    </row>
    <row r="1924">
      <c r="A1924" t="n">
        <v>62</v>
      </c>
      <c r="B1924" t="n">
        <v>120</v>
      </c>
      <c r="C1924" t="inlineStr">
        <is>
          <t xml:space="preserve">CONCLUIDO	</t>
        </is>
      </c>
      <c r="D1924" t="n">
        <v>1.7234</v>
      </c>
      <c r="E1924" t="n">
        <v>58.02</v>
      </c>
      <c r="F1924" t="n">
        <v>53.63</v>
      </c>
      <c r="G1924" t="n">
        <v>86.97</v>
      </c>
      <c r="H1924" t="n">
        <v>1.13</v>
      </c>
      <c r="I1924" t="n">
        <v>37</v>
      </c>
      <c r="J1924" t="n">
        <v>260.23</v>
      </c>
      <c r="K1924" t="n">
        <v>57.72</v>
      </c>
      <c r="L1924" t="n">
        <v>16.5</v>
      </c>
      <c r="M1924" t="n">
        <v>35</v>
      </c>
      <c r="N1924" t="n">
        <v>66</v>
      </c>
      <c r="O1924" t="n">
        <v>32328.74</v>
      </c>
      <c r="P1924" t="n">
        <v>816</v>
      </c>
      <c r="Q1924" t="n">
        <v>1367.25</v>
      </c>
      <c r="R1924" t="n">
        <v>140.58</v>
      </c>
      <c r="S1924" t="n">
        <v>104.26</v>
      </c>
      <c r="T1924" t="n">
        <v>17163.25</v>
      </c>
      <c r="U1924" t="n">
        <v>0.74</v>
      </c>
      <c r="V1924" t="n">
        <v>0.89</v>
      </c>
      <c r="W1924" t="n">
        <v>20.71</v>
      </c>
      <c r="X1924" t="n">
        <v>1.05</v>
      </c>
      <c r="Y1924" t="n">
        <v>1</v>
      </c>
      <c r="Z1924" t="n">
        <v>10</v>
      </c>
    </row>
    <row r="1925">
      <c r="A1925" t="n">
        <v>63</v>
      </c>
      <c r="B1925" t="n">
        <v>120</v>
      </c>
      <c r="C1925" t="inlineStr">
        <is>
          <t xml:space="preserve">CONCLUIDO	</t>
        </is>
      </c>
      <c r="D1925" t="n">
        <v>1.7265</v>
      </c>
      <c r="E1925" t="n">
        <v>57.92</v>
      </c>
      <c r="F1925" t="n">
        <v>53.57</v>
      </c>
      <c r="G1925" t="n">
        <v>89.29000000000001</v>
      </c>
      <c r="H1925" t="n">
        <v>1.14</v>
      </c>
      <c r="I1925" t="n">
        <v>36</v>
      </c>
      <c r="J1925" t="n">
        <v>260.69</v>
      </c>
      <c r="K1925" t="n">
        <v>57.72</v>
      </c>
      <c r="L1925" t="n">
        <v>16.75</v>
      </c>
      <c r="M1925" t="n">
        <v>34</v>
      </c>
      <c r="N1925" t="n">
        <v>66.20999999999999</v>
      </c>
      <c r="O1925" t="n">
        <v>32385.86</v>
      </c>
      <c r="P1925" t="n">
        <v>814.78</v>
      </c>
      <c r="Q1925" t="n">
        <v>1367.27</v>
      </c>
      <c r="R1925" t="n">
        <v>139.18</v>
      </c>
      <c r="S1925" t="n">
        <v>104.26</v>
      </c>
      <c r="T1925" t="n">
        <v>16464.68</v>
      </c>
      <c r="U1925" t="n">
        <v>0.75</v>
      </c>
      <c r="V1925" t="n">
        <v>0.89</v>
      </c>
      <c r="W1925" t="n">
        <v>20.69</v>
      </c>
      <c r="X1925" t="n">
        <v>1</v>
      </c>
      <c r="Y1925" t="n">
        <v>1</v>
      </c>
      <c r="Z1925" t="n">
        <v>10</v>
      </c>
    </row>
    <row r="1926">
      <c r="A1926" t="n">
        <v>64</v>
      </c>
      <c r="B1926" t="n">
        <v>120</v>
      </c>
      <c r="C1926" t="inlineStr">
        <is>
          <t xml:space="preserve">CONCLUIDO	</t>
        </is>
      </c>
      <c r="D1926" t="n">
        <v>1.726</v>
      </c>
      <c r="E1926" t="n">
        <v>57.94</v>
      </c>
      <c r="F1926" t="n">
        <v>53.59</v>
      </c>
      <c r="G1926" t="n">
        <v>89.31</v>
      </c>
      <c r="H1926" t="n">
        <v>1.16</v>
      </c>
      <c r="I1926" t="n">
        <v>36</v>
      </c>
      <c r="J1926" t="n">
        <v>261.15</v>
      </c>
      <c r="K1926" t="n">
        <v>57.72</v>
      </c>
      <c r="L1926" t="n">
        <v>17</v>
      </c>
      <c r="M1926" t="n">
        <v>34</v>
      </c>
      <c r="N1926" t="n">
        <v>66.43000000000001</v>
      </c>
      <c r="O1926" t="n">
        <v>32443.05</v>
      </c>
      <c r="P1926" t="n">
        <v>813.98</v>
      </c>
      <c r="Q1926" t="n">
        <v>1367.26</v>
      </c>
      <c r="R1926" t="n">
        <v>139.2</v>
      </c>
      <c r="S1926" t="n">
        <v>104.26</v>
      </c>
      <c r="T1926" t="n">
        <v>16477.98</v>
      </c>
      <c r="U1926" t="n">
        <v>0.75</v>
      </c>
      <c r="V1926" t="n">
        <v>0.89</v>
      </c>
      <c r="W1926" t="n">
        <v>20.7</v>
      </c>
      <c r="X1926" t="n">
        <v>1.01</v>
      </c>
      <c r="Y1926" t="n">
        <v>1</v>
      </c>
      <c r="Z1926" t="n">
        <v>10</v>
      </c>
    </row>
    <row r="1927">
      <c r="A1927" t="n">
        <v>65</v>
      </c>
      <c r="B1927" t="n">
        <v>120</v>
      </c>
      <c r="C1927" t="inlineStr">
        <is>
          <t xml:space="preserve">CONCLUIDO	</t>
        </is>
      </c>
      <c r="D1927" t="n">
        <v>1.7284</v>
      </c>
      <c r="E1927" t="n">
        <v>57.86</v>
      </c>
      <c r="F1927" t="n">
        <v>53.55</v>
      </c>
      <c r="G1927" t="n">
        <v>91.81</v>
      </c>
      <c r="H1927" t="n">
        <v>1.17</v>
      </c>
      <c r="I1927" t="n">
        <v>35</v>
      </c>
      <c r="J1927" t="n">
        <v>261.62</v>
      </c>
      <c r="K1927" t="n">
        <v>57.72</v>
      </c>
      <c r="L1927" t="n">
        <v>17.25</v>
      </c>
      <c r="M1927" t="n">
        <v>33</v>
      </c>
      <c r="N1927" t="n">
        <v>66.64</v>
      </c>
      <c r="O1927" t="n">
        <v>32500.33</v>
      </c>
      <c r="P1927" t="n">
        <v>812.76</v>
      </c>
      <c r="Q1927" t="n">
        <v>1367.29</v>
      </c>
      <c r="R1927" t="n">
        <v>138.51</v>
      </c>
      <c r="S1927" t="n">
        <v>104.26</v>
      </c>
      <c r="T1927" t="n">
        <v>16136.79</v>
      </c>
      <c r="U1927" t="n">
        <v>0.75</v>
      </c>
      <c r="V1927" t="n">
        <v>0.89</v>
      </c>
      <c r="W1927" t="n">
        <v>20.7</v>
      </c>
      <c r="X1927" t="n">
        <v>0.98</v>
      </c>
      <c r="Y1927" t="n">
        <v>1</v>
      </c>
      <c r="Z1927" t="n">
        <v>10</v>
      </c>
    </row>
    <row r="1928">
      <c r="A1928" t="n">
        <v>66</v>
      </c>
      <c r="B1928" t="n">
        <v>120</v>
      </c>
      <c r="C1928" t="inlineStr">
        <is>
          <t xml:space="preserve">CONCLUIDO	</t>
        </is>
      </c>
      <c r="D1928" t="n">
        <v>1.7275</v>
      </c>
      <c r="E1928" t="n">
        <v>57.89</v>
      </c>
      <c r="F1928" t="n">
        <v>53.58</v>
      </c>
      <c r="G1928" t="n">
        <v>91.86</v>
      </c>
      <c r="H1928" t="n">
        <v>1.19</v>
      </c>
      <c r="I1928" t="n">
        <v>35</v>
      </c>
      <c r="J1928" t="n">
        <v>262.08</v>
      </c>
      <c r="K1928" t="n">
        <v>57.72</v>
      </c>
      <c r="L1928" t="n">
        <v>17.5</v>
      </c>
      <c r="M1928" t="n">
        <v>33</v>
      </c>
      <c r="N1928" t="n">
        <v>66.86</v>
      </c>
      <c r="O1928" t="n">
        <v>32557.69</v>
      </c>
      <c r="P1928" t="n">
        <v>812.62</v>
      </c>
      <c r="Q1928" t="n">
        <v>1367.25</v>
      </c>
      <c r="R1928" t="n">
        <v>139.13</v>
      </c>
      <c r="S1928" t="n">
        <v>104.26</v>
      </c>
      <c r="T1928" t="n">
        <v>16447.61</v>
      </c>
      <c r="U1928" t="n">
        <v>0.75</v>
      </c>
      <c r="V1928" t="n">
        <v>0.89</v>
      </c>
      <c r="W1928" t="n">
        <v>20.71</v>
      </c>
      <c r="X1928" t="n">
        <v>1.01</v>
      </c>
      <c r="Y1928" t="n">
        <v>1</v>
      </c>
      <c r="Z1928" t="n">
        <v>10</v>
      </c>
    </row>
    <row r="1929">
      <c r="A1929" t="n">
        <v>67</v>
      </c>
      <c r="B1929" t="n">
        <v>120</v>
      </c>
      <c r="C1929" t="inlineStr">
        <is>
          <t xml:space="preserve">CONCLUIDO	</t>
        </is>
      </c>
      <c r="D1929" t="n">
        <v>1.7312</v>
      </c>
      <c r="E1929" t="n">
        <v>57.76</v>
      </c>
      <c r="F1929" t="n">
        <v>53.51</v>
      </c>
      <c r="G1929" t="n">
        <v>94.42</v>
      </c>
      <c r="H1929" t="n">
        <v>1.2</v>
      </c>
      <c r="I1929" t="n">
        <v>34</v>
      </c>
      <c r="J1929" t="n">
        <v>262.55</v>
      </c>
      <c r="K1929" t="n">
        <v>57.72</v>
      </c>
      <c r="L1929" t="n">
        <v>17.75</v>
      </c>
      <c r="M1929" t="n">
        <v>32</v>
      </c>
      <c r="N1929" t="n">
        <v>67.06999999999999</v>
      </c>
      <c r="O1929" t="n">
        <v>32615.12</v>
      </c>
      <c r="P1929" t="n">
        <v>810.7</v>
      </c>
      <c r="Q1929" t="n">
        <v>1367.24</v>
      </c>
      <c r="R1929" t="n">
        <v>136.63</v>
      </c>
      <c r="S1929" t="n">
        <v>104.26</v>
      </c>
      <c r="T1929" t="n">
        <v>15201.2</v>
      </c>
      <c r="U1929" t="n">
        <v>0.76</v>
      </c>
      <c r="V1929" t="n">
        <v>0.9</v>
      </c>
      <c r="W1929" t="n">
        <v>20.7</v>
      </c>
      <c r="X1929" t="n">
        <v>0.93</v>
      </c>
      <c r="Y1929" t="n">
        <v>1</v>
      </c>
      <c r="Z1929" t="n">
        <v>10</v>
      </c>
    </row>
    <row r="1930">
      <c r="A1930" t="n">
        <v>68</v>
      </c>
      <c r="B1930" t="n">
        <v>120</v>
      </c>
      <c r="C1930" t="inlineStr">
        <is>
          <t xml:space="preserve">CONCLUIDO	</t>
        </is>
      </c>
      <c r="D1930" t="n">
        <v>1.7303</v>
      </c>
      <c r="E1930" t="n">
        <v>57.79</v>
      </c>
      <c r="F1930" t="n">
        <v>53.53</v>
      </c>
      <c r="G1930" t="n">
        <v>94.47</v>
      </c>
      <c r="H1930" t="n">
        <v>1.22</v>
      </c>
      <c r="I1930" t="n">
        <v>34</v>
      </c>
      <c r="J1930" t="n">
        <v>263.01</v>
      </c>
      <c r="K1930" t="n">
        <v>57.72</v>
      </c>
      <c r="L1930" t="n">
        <v>18</v>
      </c>
      <c r="M1930" t="n">
        <v>32</v>
      </c>
      <c r="N1930" t="n">
        <v>67.29000000000001</v>
      </c>
      <c r="O1930" t="n">
        <v>32672.64</v>
      </c>
      <c r="P1930" t="n">
        <v>810.97</v>
      </c>
      <c r="Q1930" t="n">
        <v>1367.24</v>
      </c>
      <c r="R1930" t="n">
        <v>137.67</v>
      </c>
      <c r="S1930" t="n">
        <v>104.26</v>
      </c>
      <c r="T1930" t="n">
        <v>15720.22</v>
      </c>
      <c r="U1930" t="n">
        <v>0.76</v>
      </c>
      <c r="V1930" t="n">
        <v>0.9</v>
      </c>
      <c r="W1930" t="n">
        <v>20.7</v>
      </c>
      <c r="X1930" t="n">
        <v>0.96</v>
      </c>
      <c r="Y1930" t="n">
        <v>1</v>
      </c>
      <c r="Z1930" t="n">
        <v>10</v>
      </c>
    </row>
    <row r="1931">
      <c r="A1931" t="n">
        <v>69</v>
      </c>
      <c r="B1931" t="n">
        <v>120</v>
      </c>
      <c r="C1931" t="inlineStr">
        <is>
          <t xml:space="preserve">CONCLUIDO	</t>
        </is>
      </c>
      <c r="D1931" t="n">
        <v>1.7332</v>
      </c>
      <c r="E1931" t="n">
        <v>57.7</v>
      </c>
      <c r="F1931" t="n">
        <v>53.49</v>
      </c>
      <c r="G1931" t="n">
        <v>97.25</v>
      </c>
      <c r="H1931" t="n">
        <v>1.23</v>
      </c>
      <c r="I1931" t="n">
        <v>33</v>
      </c>
      <c r="J1931" t="n">
        <v>263.48</v>
      </c>
      <c r="K1931" t="n">
        <v>57.72</v>
      </c>
      <c r="L1931" t="n">
        <v>18.25</v>
      </c>
      <c r="M1931" t="n">
        <v>31</v>
      </c>
      <c r="N1931" t="n">
        <v>67.51000000000001</v>
      </c>
      <c r="O1931" t="n">
        <v>32730.24</v>
      </c>
      <c r="P1931" t="n">
        <v>810.0599999999999</v>
      </c>
      <c r="Q1931" t="n">
        <v>1367.24</v>
      </c>
      <c r="R1931" t="n">
        <v>136.21</v>
      </c>
      <c r="S1931" t="n">
        <v>104.26</v>
      </c>
      <c r="T1931" t="n">
        <v>14995.83</v>
      </c>
      <c r="U1931" t="n">
        <v>0.77</v>
      </c>
      <c r="V1931" t="n">
        <v>0.9</v>
      </c>
      <c r="W1931" t="n">
        <v>20.69</v>
      </c>
      <c r="X1931" t="n">
        <v>0.91</v>
      </c>
      <c r="Y1931" t="n">
        <v>1</v>
      </c>
      <c r="Z1931" t="n">
        <v>10</v>
      </c>
    </row>
    <row r="1932">
      <c r="A1932" t="n">
        <v>70</v>
      </c>
      <c r="B1932" t="n">
        <v>120</v>
      </c>
      <c r="C1932" t="inlineStr">
        <is>
          <t xml:space="preserve">CONCLUIDO	</t>
        </is>
      </c>
      <c r="D1932" t="n">
        <v>1.7332</v>
      </c>
      <c r="E1932" t="n">
        <v>57.7</v>
      </c>
      <c r="F1932" t="n">
        <v>53.49</v>
      </c>
      <c r="G1932" t="n">
        <v>97.25</v>
      </c>
      <c r="H1932" t="n">
        <v>1.25</v>
      </c>
      <c r="I1932" t="n">
        <v>33</v>
      </c>
      <c r="J1932" t="n">
        <v>263.95</v>
      </c>
      <c r="K1932" t="n">
        <v>57.72</v>
      </c>
      <c r="L1932" t="n">
        <v>18.5</v>
      </c>
      <c r="M1932" t="n">
        <v>31</v>
      </c>
      <c r="N1932" t="n">
        <v>67.72</v>
      </c>
      <c r="O1932" t="n">
        <v>32787.92</v>
      </c>
      <c r="P1932" t="n">
        <v>809.8099999999999</v>
      </c>
      <c r="Q1932" t="n">
        <v>1367.24</v>
      </c>
      <c r="R1932" t="n">
        <v>135.87</v>
      </c>
      <c r="S1932" t="n">
        <v>104.26</v>
      </c>
      <c r="T1932" t="n">
        <v>14823.94</v>
      </c>
      <c r="U1932" t="n">
        <v>0.77</v>
      </c>
      <c r="V1932" t="n">
        <v>0.9</v>
      </c>
      <c r="W1932" t="n">
        <v>20.7</v>
      </c>
      <c r="X1932" t="n">
        <v>0.91</v>
      </c>
      <c r="Y1932" t="n">
        <v>1</v>
      </c>
      <c r="Z1932" t="n">
        <v>10</v>
      </c>
    </row>
    <row r="1933">
      <c r="A1933" t="n">
        <v>71</v>
      </c>
      <c r="B1933" t="n">
        <v>120</v>
      </c>
      <c r="C1933" t="inlineStr">
        <is>
          <t xml:space="preserve">CONCLUIDO	</t>
        </is>
      </c>
      <c r="D1933" t="n">
        <v>1.735</v>
      </c>
      <c r="E1933" t="n">
        <v>57.64</v>
      </c>
      <c r="F1933" t="n">
        <v>53.47</v>
      </c>
      <c r="G1933" t="n">
        <v>100.26</v>
      </c>
      <c r="H1933" t="n">
        <v>1.26</v>
      </c>
      <c r="I1933" t="n">
        <v>32</v>
      </c>
      <c r="J1933" t="n">
        <v>264.42</v>
      </c>
      <c r="K1933" t="n">
        <v>57.72</v>
      </c>
      <c r="L1933" t="n">
        <v>18.75</v>
      </c>
      <c r="M1933" t="n">
        <v>30</v>
      </c>
      <c r="N1933" t="n">
        <v>67.94</v>
      </c>
      <c r="O1933" t="n">
        <v>32845.69</v>
      </c>
      <c r="P1933" t="n">
        <v>808.9400000000001</v>
      </c>
      <c r="Q1933" t="n">
        <v>1367.23</v>
      </c>
      <c r="R1933" t="n">
        <v>135.56</v>
      </c>
      <c r="S1933" t="n">
        <v>104.26</v>
      </c>
      <c r="T1933" t="n">
        <v>14675.65</v>
      </c>
      <c r="U1933" t="n">
        <v>0.77</v>
      </c>
      <c r="V1933" t="n">
        <v>0.9</v>
      </c>
      <c r="W1933" t="n">
        <v>20.7</v>
      </c>
      <c r="X1933" t="n">
        <v>0.89</v>
      </c>
      <c r="Y1933" t="n">
        <v>1</v>
      </c>
      <c r="Z1933" t="n">
        <v>10</v>
      </c>
    </row>
    <row r="1934">
      <c r="A1934" t="n">
        <v>72</v>
      </c>
      <c r="B1934" t="n">
        <v>120</v>
      </c>
      <c r="C1934" t="inlineStr">
        <is>
          <t xml:space="preserve">CONCLUIDO	</t>
        </is>
      </c>
      <c r="D1934" t="n">
        <v>1.7348</v>
      </c>
      <c r="E1934" t="n">
        <v>57.64</v>
      </c>
      <c r="F1934" t="n">
        <v>53.48</v>
      </c>
      <c r="G1934" t="n">
        <v>100.27</v>
      </c>
      <c r="H1934" t="n">
        <v>1.28</v>
      </c>
      <c r="I1934" t="n">
        <v>32</v>
      </c>
      <c r="J1934" t="n">
        <v>264.89</v>
      </c>
      <c r="K1934" t="n">
        <v>57.72</v>
      </c>
      <c r="L1934" t="n">
        <v>19</v>
      </c>
      <c r="M1934" t="n">
        <v>30</v>
      </c>
      <c r="N1934" t="n">
        <v>68.16</v>
      </c>
      <c r="O1934" t="n">
        <v>32903.54</v>
      </c>
      <c r="P1934" t="n">
        <v>808.3099999999999</v>
      </c>
      <c r="Q1934" t="n">
        <v>1367.34</v>
      </c>
      <c r="R1934" t="n">
        <v>135.41</v>
      </c>
      <c r="S1934" t="n">
        <v>104.26</v>
      </c>
      <c r="T1934" t="n">
        <v>14603.43</v>
      </c>
      <c r="U1934" t="n">
        <v>0.77</v>
      </c>
      <c r="V1934" t="n">
        <v>0.9</v>
      </c>
      <c r="W1934" t="n">
        <v>20.7</v>
      </c>
      <c r="X1934" t="n">
        <v>0.9</v>
      </c>
      <c r="Y1934" t="n">
        <v>1</v>
      </c>
      <c r="Z1934" t="n">
        <v>10</v>
      </c>
    </row>
    <row r="1935">
      <c r="A1935" t="n">
        <v>73</v>
      </c>
      <c r="B1935" t="n">
        <v>120</v>
      </c>
      <c r="C1935" t="inlineStr">
        <is>
          <t xml:space="preserve">CONCLUIDO	</t>
        </is>
      </c>
      <c r="D1935" t="n">
        <v>1.7374</v>
      </c>
      <c r="E1935" t="n">
        <v>57.56</v>
      </c>
      <c r="F1935" t="n">
        <v>53.44</v>
      </c>
      <c r="G1935" t="n">
        <v>103.42</v>
      </c>
      <c r="H1935" t="n">
        <v>1.29</v>
      </c>
      <c r="I1935" t="n">
        <v>31</v>
      </c>
      <c r="J1935" t="n">
        <v>265.36</v>
      </c>
      <c r="K1935" t="n">
        <v>57.72</v>
      </c>
      <c r="L1935" t="n">
        <v>19.25</v>
      </c>
      <c r="M1935" t="n">
        <v>29</v>
      </c>
      <c r="N1935" t="n">
        <v>68.38</v>
      </c>
      <c r="O1935" t="n">
        <v>32961.47</v>
      </c>
      <c r="P1935" t="n">
        <v>806.36</v>
      </c>
      <c r="Q1935" t="n">
        <v>1367.3</v>
      </c>
      <c r="R1935" t="n">
        <v>134.34</v>
      </c>
      <c r="S1935" t="n">
        <v>104.26</v>
      </c>
      <c r="T1935" t="n">
        <v>14069.08</v>
      </c>
      <c r="U1935" t="n">
        <v>0.78</v>
      </c>
      <c r="V1935" t="n">
        <v>0.9</v>
      </c>
      <c r="W1935" t="n">
        <v>20.7</v>
      </c>
      <c r="X1935" t="n">
        <v>0.86</v>
      </c>
      <c r="Y1935" t="n">
        <v>1</v>
      </c>
      <c r="Z1935" t="n">
        <v>10</v>
      </c>
    </row>
    <row r="1936">
      <c r="A1936" t="n">
        <v>74</v>
      </c>
      <c r="B1936" t="n">
        <v>120</v>
      </c>
      <c r="C1936" t="inlineStr">
        <is>
          <t xml:space="preserve">CONCLUIDO	</t>
        </is>
      </c>
      <c r="D1936" t="n">
        <v>1.7373</v>
      </c>
      <c r="E1936" t="n">
        <v>57.56</v>
      </c>
      <c r="F1936" t="n">
        <v>53.44</v>
      </c>
      <c r="G1936" t="n">
        <v>103.43</v>
      </c>
      <c r="H1936" t="n">
        <v>1.31</v>
      </c>
      <c r="I1936" t="n">
        <v>31</v>
      </c>
      <c r="J1936" t="n">
        <v>265.83</v>
      </c>
      <c r="K1936" t="n">
        <v>57.72</v>
      </c>
      <c r="L1936" t="n">
        <v>19.5</v>
      </c>
      <c r="M1936" t="n">
        <v>29</v>
      </c>
      <c r="N1936" t="n">
        <v>68.59999999999999</v>
      </c>
      <c r="O1936" t="n">
        <v>33019.48</v>
      </c>
      <c r="P1936" t="n">
        <v>806.92</v>
      </c>
      <c r="Q1936" t="n">
        <v>1367.24</v>
      </c>
      <c r="R1936" t="n">
        <v>134.41</v>
      </c>
      <c r="S1936" t="n">
        <v>104.26</v>
      </c>
      <c r="T1936" t="n">
        <v>14105.22</v>
      </c>
      <c r="U1936" t="n">
        <v>0.78</v>
      </c>
      <c r="V1936" t="n">
        <v>0.9</v>
      </c>
      <c r="W1936" t="n">
        <v>20.7</v>
      </c>
      <c r="X1936" t="n">
        <v>0.86</v>
      </c>
      <c r="Y1936" t="n">
        <v>1</v>
      </c>
      <c r="Z1936" t="n">
        <v>10</v>
      </c>
    </row>
    <row r="1937">
      <c r="A1937" t="n">
        <v>75</v>
      </c>
      <c r="B1937" t="n">
        <v>120</v>
      </c>
      <c r="C1937" t="inlineStr">
        <is>
          <t xml:space="preserve">CONCLUIDO	</t>
        </is>
      </c>
      <c r="D1937" t="n">
        <v>1.7376</v>
      </c>
      <c r="E1937" t="n">
        <v>57.55</v>
      </c>
      <c r="F1937" t="n">
        <v>53.43</v>
      </c>
      <c r="G1937" t="n">
        <v>103.41</v>
      </c>
      <c r="H1937" t="n">
        <v>1.32</v>
      </c>
      <c r="I1937" t="n">
        <v>31</v>
      </c>
      <c r="J1937" t="n">
        <v>266.3</v>
      </c>
      <c r="K1937" t="n">
        <v>57.72</v>
      </c>
      <c r="L1937" t="n">
        <v>19.75</v>
      </c>
      <c r="M1937" t="n">
        <v>29</v>
      </c>
      <c r="N1937" t="n">
        <v>68.81999999999999</v>
      </c>
      <c r="O1937" t="n">
        <v>33077.58</v>
      </c>
      <c r="P1937" t="n">
        <v>806.01</v>
      </c>
      <c r="Q1937" t="n">
        <v>1367.37</v>
      </c>
      <c r="R1937" t="n">
        <v>134.19</v>
      </c>
      <c r="S1937" t="n">
        <v>104.26</v>
      </c>
      <c r="T1937" t="n">
        <v>13997.93</v>
      </c>
      <c r="U1937" t="n">
        <v>0.78</v>
      </c>
      <c r="V1937" t="n">
        <v>0.9</v>
      </c>
      <c r="W1937" t="n">
        <v>20.69</v>
      </c>
      <c r="X1937" t="n">
        <v>0.85</v>
      </c>
      <c r="Y1937" t="n">
        <v>1</v>
      </c>
      <c r="Z1937" t="n">
        <v>10</v>
      </c>
    </row>
    <row r="1938">
      <c r="A1938" t="n">
        <v>76</v>
      </c>
      <c r="B1938" t="n">
        <v>120</v>
      </c>
      <c r="C1938" t="inlineStr">
        <is>
          <t xml:space="preserve">CONCLUIDO	</t>
        </is>
      </c>
      <c r="D1938" t="n">
        <v>1.7399</v>
      </c>
      <c r="E1938" t="n">
        <v>57.47</v>
      </c>
      <c r="F1938" t="n">
        <v>53.4</v>
      </c>
      <c r="G1938" t="n">
        <v>106.8</v>
      </c>
      <c r="H1938" t="n">
        <v>1.33</v>
      </c>
      <c r="I1938" t="n">
        <v>30</v>
      </c>
      <c r="J1938" t="n">
        <v>266.77</v>
      </c>
      <c r="K1938" t="n">
        <v>57.72</v>
      </c>
      <c r="L1938" t="n">
        <v>20</v>
      </c>
      <c r="M1938" t="n">
        <v>28</v>
      </c>
      <c r="N1938" t="n">
        <v>69.05</v>
      </c>
      <c r="O1938" t="n">
        <v>33135.76</v>
      </c>
      <c r="P1938" t="n">
        <v>804.99</v>
      </c>
      <c r="Q1938" t="n">
        <v>1367.22</v>
      </c>
      <c r="R1938" t="n">
        <v>133.25</v>
      </c>
      <c r="S1938" t="n">
        <v>104.26</v>
      </c>
      <c r="T1938" t="n">
        <v>13529.66</v>
      </c>
      <c r="U1938" t="n">
        <v>0.78</v>
      </c>
      <c r="V1938" t="n">
        <v>0.9</v>
      </c>
      <c r="W1938" t="n">
        <v>20.69</v>
      </c>
      <c r="X1938" t="n">
        <v>0.82</v>
      </c>
      <c r="Y1938" t="n">
        <v>1</v>
      </c>
      <c r="Z1938" t="n">
        <v>10</v>
      </c>
    </row>
    <row r="1939">
      <c r="A1939" t="n">
        <v>77</v>
      </c>
      <c r="B1939" t="n">
        <v>120</v>
      </c>
      <c r="C1939" t="inlineStr">
        <is>
          <t xml:space="preserve">CONCLUIDO	</t>
        </is>
      </c>
      <c r="D1939" t="n">
        <v>1.7404</v>
      </c>
      <c r="E1939" t="n">
        <v>57.46</v>
      </c>
      <c r="F1939" t="n">
        <v>53.38</v>
      </c>
      <c r="G1939" t="n">
        <v>106.77</v>
      </c>
      <c r="H1939" t="n">
        <v>1.35</v>
      </c>
      <c r="I1939" t="n">
        <v>30</v>
      </c>
      <c r="J1939" t="n">
        <v>267.24</v>
      </c>
      <c r="K1939" t="n">
        <v>57.72</v>
      </c>
      <c r="L1939" t="n">
        <v>20.25</v>
      </c>
      <c r="M1939" t="n">
        <v>28</v>
      </c>
      <c r="N1939" t="n">
        <v>69.27</v>
      </c>
      <c r="O1939" t="n">
        <v>33194.02</v>
      </c>
      <c r="P1939" t="n">
        <v>804.66</v>
      </c>
      <c r="Q1939" t="n">
        <v>1367.21</v>
      </c>
      <c r="R1939" t="n">
        <v>132.98</v>
      </c>
      <c r="S1939" t="n">
        <v>104.26</v>
      </c>
      <c r="T1939" t="n">
        <v>13395.7</v>
      </c>
      <c r="U1939" t="n">
        <v>0.78</v>
      </c>
      <c r="V1939" t="n">
        <v>0.9</v>
      </c>
      <c r="W1939" t="n">
        <v>20.68</v>
      </c>
      <c r="X1939" t="n">
        <v>0.8100000000000001</v>
      </c>
      <c r="Y1939" t="n">
        <v>1</v>
      </c>
      <c r="Z1939" t="n">
        <v>10</v>
      </c>
    </row>
    <row r="1940">
      <c r="A1940" t="n">
        <v>78</v>
      </c>
      <c r="B1940" t="n">
        <v>120</v>
      </c>
      <c r="C1940" t="inlineStr">
        <is>
          <t xml:space="preserve">CONCLUIDO	</t>
        </is>
      </c>
      <c r="D1940" t="n">
        <v>1.74</v>
      </c>
      <c r="E1940" t="n">
        <v>57.47</v>
      </c>
      <c r="F1940" t="n">
        <v>53.4</v>
      </c>
      <c r="G1940" t="n">
        <v>106.79</v>
      </c>
      <c r="H1940" t="n">
        <v>1.36</v>
      </c>
      <c r="I1940" t="n">
        <v>30</v>
      </c>
      <c r="J1940" t="n">
        <v>267.71</v>
      </c>
      <c r="K1940" t="n">
        <v>57.72</v>
      </c>
      <c r="L1940" t="n">
        <v>20.5</v>
      </c>
      <c r="M1940" t="n">
        <v>28</v>
      </c>
      <c r="N1940" t="n">
        <v>69.48999999999999</v>
      </c>
      <c r="O1940" t="n">
        <v>33252.37</v>
      </c>
      <c r="P1940" t="n">
        <v>803.45</v>
      </c>
      <c r="Q1940" t="n">
        <v>1367.29</v>
      </c>
      <c r="R1940" t="n">
        <v>133.16</v>
      </c>
      <c r="S1940" t="n">
        <v>104.26</v>
      </c>
      <c r="T1940" t="n">
        <v>13488.11</v>
      </c>
      <c r="U1940" t="n">
        <v>0.78</v>
      </c>
      <c r="V1940" t="n">
        <v>0.9</v>
      </c>
      <c r="W1940" t="n">
        <v>20.69</v>
      </c>
      <c r="X1940" t="n">
        <v>0.82</v>
      </c>
      <c r="Y1940" t="n">
        <v>1</v>
      </c>
      <c r="Z1940" t="n">
        <v>10</v>
      </c>
    </row>
    <row r="1941">
      <c r="A1941" t="n">
        <v>79</v>
      </c>
      <c r="B1941" t="n">
        <v>120</v>
      </c>
      <c r="C1941" t="inlineStr">
        <is>
          <t xml:space="preserve">CONCLUIDO	</t>
        </is>
      </c>
      <c r="D1941" t="n">
        <v>1.7419</v>
      </c>
      <c r="E1941" t="n">
        <v>57.41</v>
      </c>
      <c r="F1941" t="n">
        <v>53.38</v>
      </c>
      <c r="G1941" t="n">
        <v>110.44</v>
      </c>
      <c r="H1941" t="n">
        <v>1.38</v>
      </c>
      <c r="I1941" t="n">
        <v>29</v>
      </c>
      <c r="J1941" t="n">
        <v>268.19</v>
      </c>
      <c r="K1941" t="n">
        <v>57.72</v>
      </c>
      <c r="L1941" t="n">
        <v>20.75</v>
      </c>
      <c r="M1941" t="n">
        <v>27</v>
      </c>
      <c r="N1941" t="n">
        <v>69.70999999999999</v>
      </c>
      <c r="O1941" t="n">
        <v>33310.81</v>
      </c>
      <c r="P1941" t="n">
        <v>803.42</v>
      </c>
      <c r="Q1941" t="n">
        <v>1367.27</v>
      </c>
      <c r="R1941" t="n">
        <v>132.51</v>
      </c>
      <c r="S1941" t="n">
        <v>104.26</v>
      </c>
      <c r="T1941" t="n">
        <v>13166.25</v>
      </c>
      <c r="U1941" t="n">
        <v>0.79</v>
      </c>
      <c r="V1941" t="n">
        <v>0.9</v>
      </c>
      <c r="W1941" t="n">
        <v>20.69</v>
      </c>
      <c r="X1941" t="n">
        <v>0.8</v>
      </c>
      <c r="Y1941" t="n">
        <v>1</v>
      </c>
      <c r="Z1941" t="n">
        <v>10</v>
      </c>
    </row>
    <row r="1942">
      <c r="A1942" t="n">
        <v>80</v>
      </c>
      <c r="B1942" t="n">
        <v>120</v>
      </c>
      <c r="C1942" t="inlineStr">
        <is>
          <t xml:space="preserve">CONCLUIDO	</t>
        </is>
      </c>
      <c r="D1942" t="n">
        <v>1.7417</v>
      </c>
      <c r="E1942" t="n">
        <v>57.42</v>
      </c>
      <c r="F1942" t="n">
        <v>53.39</v>
      </c>
      <c r="G1942" t="n">
        <v>110.45</v>
      </c>
      <c r="H1942" t="n">
        <v>1.39</v>
      </c>
      <c r="I1942" t="n">
        <v>29</v>
      </c>
      <c r="J1942" t="n">
        <v>268.66</v>
      </c>
      <c r="K1942" t="n">
        <v>57.72</v>
      </c>
      <c r="L1942" t="n">
        <v>21</v>
      </c>
      <c r="M1942" t="n">
        <v>27</v>
      </c>
      <c r="N1942" t="n">
        <v>69.94</v>
      </c>
      <c r="O1942" t="n">
        <v>33369.33</v>
      </c>
      <c r="P1942" t="n">
        <v>803.66</v>
      </c>
      <c r="Q1942" t="n">
        <v>1367.18</v>
      </c>
      <c r="R1942" t="n">
        <v>132.72</v>
      </c>
      <c r="S1942" t="n">
        <v>104.26</v>
      </c>
      <c r="T1942" t="n">
        <v>13271.78</v>
      </c>
      <c r="U1942" t="n">
        <v>0.79</v>
      </c>
      <c r="V1942" t="n">
        <v>0.9</v>
      </c>
      <c r="W1942" t="n">
        <v>20.69</v>
      </c>
      <c r="X1942" t="n">
        <v>0.8100000000000001</v>
      </c>
      <c r="Y1942" t="n">
        <v>1</v>
      </c>
      <c r="Z1942" t="n">
        <v>10</v>
      </c>
    </row>
    <row r="1943">
      <c r="A1943" t="n">
        <v>81</v>
      </c>
      <c r="B1943" t="n">
        <v>120</v>
      </c>
      <c r="C1943" t="inlineStr">
        <is>
          <t xml:space="preserve">CONCLUIDO	</t>
        </is>
      </c>
      <c r="D1943" t="n">
        <v>1.7439</v>
      </c>
      <c r="E1943" t="n">
        <v>57.34</v>
      </c>
      <c r="F1943" t="n">
        <v>53.36</v>
      </c>
      <c r="G1943" t="n">
        <v>114.34</v>
      </c>
      <c r="H1943" t="n">
        <v>1.41</v>
      </c>
      <c r="I1943" t="n">
        <v>28</v>
      </c>
      <c r="J1943" t="n">
        <v>269.14</v>
      </c>
      <c r="K1943" t="n">
        <v>57.72</v>
      </c>
      <c r="L1943" t="n">
        <v>21.25</v>
      </c>
      <c r="M1943" t="n">
        <v>26</v>
      </c>
      <c r="N1943" t="n">
        <v>70.16</v>
      </c>
      <c r="O1943" t="n">
        <v>33427.94</v>
      </c>
      <c r="P1943" t="n">
        <v>801.5</v>
      </c>
      <c r="Q1943" t="n">
        <v>1367.27</v>
      </c>
      <c r="R1943" t="n">
        <v>131.96</v>
      </c>
      <c r="S1943" t="n">
        <v>104.26</v>
      </c>
      <c r="T1943" t="n">
        <v>12898.47</v>
      </c>
      <c r="U1943" t="n">
        <v>0.79</v>
      </c>
      <c r="V1943" t="n">
        <v>0.9</v>
      </c>
      <c r="W1943" t="n">
        <v>20.69</v>
      </c>
      <c r="X1943" t="n">
        <v>0.78</v>
      </c>
      <c r="Y1943" t="n">
        <v>1</v>
      </c>
      <c r="Z1943" t="n">
        <v>10</v>
      </c>
    </row>
    <row r="1944">
      <c r="A1944" t="n">
        <v>82</v>
      </c>
      <c r="B1944" t="n">
        <v>120</v>
      </c>
      <c r="C1944" t="inlineStr">
        <is>
          <t xml:space="preserve">CONCLUIDO	</t>
        </is>
      </c>
      <c r="D1944" t="n">
        <v>1.744</v>
      </c>
      <c r="E1944" t="n">
        <v>57.34</v>
      </c>
      <c r="F1944" t="n">
        <v>53.36</v>
      </c>
      <c r="G1944" t="n">
        <v>114.33</v>
      </c>
      <c r="H1944" t="n">
        <v>1.42</v>
      </c>
      <c r="I1944" t="n">
        <v>28</v>
      </c>
      <c r="J1944" t="n">
        <v>269.61</v>
      </c>
      <c r="K1944" t="n">
        <v>57.72</v>
      </c>
      <c r="L1944" t="n">
        <v>21.5</v>
      </c>
      <c r="M1944" t="n">
        <v>26</v>
      </c>
      <c r="N1944" t="n">
        <v>70.39</v>
      </c>
      <c r="O1944" t="n">
        <v>33486.63</v>
      </c>
      <c r="P1944" t="n">
        <v>801.08</v>
      </c>
      <c r="Q1944" t="n">
        <v>1367.2</v>
      </c>
      <c r="R1944" t="n">
        <v>131.83</v>
      </c>
      <c r="S1944" t="n">
        <v>104.26</v>
      </c>
      <c r="T1944" t="n">
        <v>12829.01</v>
      </c>
      <c r="U1944" t="n">
        <v>0.79</v>
      </c>
      <c r="V1944" t="n">
        <v>0.9</v>
      </c>
      <c r="W1944" t="n">
        <v>20.69</v>
      </c>
      <c r="X1944" t="n">
        <v>0.78</v>
      </c>
      <c r="Y1944" t="n">
        <v>1</v>
      </c>
      <c r="Z1944" t="n">
        <v>10</v>
      </c>
    </row>
    <row r="1945">
      <c r="A1945" t="n">
        <v>83</v>
      </c>
      <c r="B1945" t="n">
        <v>120</v>
      </c>
      <c r="C1945" t="inlineStr">
        <is>
          <t xml:space="preserve">CONCLUIDO	</t>
        </is>
      </c>
      <c r="D1945" t="n">
        <v>1.7444</v>
      </c>
      <c r="E1945" t="n">
        <v>57.32</v>
      </c>
      <c r="F1945" t="n">
        <v>53.34</v>
      </c>
      <c r="G1945" t="n">
        <v>114.3</v>
      </c>
      <c r="H1945" t="n">
        <v>1.43</v>
      </c>
      <c r="I1945" t="n">
        <v>28</v>
      </c>
      <c r="J1945" t="n">
        <v>270.09</v>
      </c>
      <c r="K1945" t="n">
        <v>57.72</v>
      </c>
      <c r="L1945" t="n">
        <v>21.75</v>
      </c>
      <c r="M1945" t="n">
        <v>26</v>
      </c>
      <c r="N1945" t="n">
        <v>70.62</v>
      </c>
      <c r="O1945" t="n">
        <v>33545.41</v>
      </c>
      <c r="P1945" t="n">
        <v>800.6900000000001</v>
      </c>
      <c r="Q1945" t="n">
        <v>1367.2</v>
      </c>
      <c r="R1945" t="n">
        <v>131.39</v>
      </c>
      <c r="S1945" t="n">
        <v>104.26</v>
      </c>
      <c r="T1945" t="n">
        <v>12613.16</v>
      </c>
      <c r="U1945" t="n">
        <v>0.79</v>
      </c>
      <c r="V1945" t="n">
        <v>0.9</v>
      </c>
      <c r="W1945" t="n">
        <v>20.69</v>
      </c>
      <c r="X1945" t="n">
        <v>0.76</v>
      </c>
      <c r="Y1945" t="n">
        <v>1</v>
      </c>
      <c r="Z1945" t="n">
        <v>10</v>
      </c>
    </row>
    <row r="1946">
      <c r="A1946" t="n">
        <v>84</v>
      </c>
      <c r="B1946" t="n">
        <v>120</v>
      </c>
      <c r="C1946" t="inlineStr">
        <is>
          <t xml:space="preserve">CONCLUIDO	</t>
        </is>
      </c>
      <c r="D1946" t="n">
        <v>1.7465</v>
      </c>
      <c r="E1946" t="n">
        <v>57.26</v>
      </c>
      <c r="F1946" t="n">
        <v>53.32</v>
      </c>
      <c r="G1946" t="n">
        <v>118.49</v>
      </c>
      <c r="H1946" t="n">
        <v>1.45</v>
      </c>
      <c r="I1946" t="n">
        <v>27</v>
      </c>
      <c r="J1946" t="n">
        <v>270.57</v>
      </c>
      <c r="K1946" t="n">
        <v>57.72</v>
      </c>
      <c r="L1946" t="n">
        <v>22</v>
      </c>
      <c r="M1946" t="n">
        <v>25</v>
      </c>
      <c r="N1946" t="n">
        <v>70.84</v>
      </c>
      <c r="O1946" t="n">
        <v>33604.28</v>
      </c>
      <c r="P1946" t="n">
        <v>799.5599999999999</v>
      </c>
      <c r="Q1946" t="n">
        <v>1367.22</v>
      </c>
      <c r="R1946" t="n">
        <v>130.65</v>
      </c>
      <c r="S1946" t="n">
        <v>104.26</v>
      </c>
      <c r="T1946" t="n">
        <v>12244.13</v>
      </c>
      <c r="U1946" t="n">
        <v>0.8</v>
      </c>
      <c r="V1946" t="n">
        <v>0.9</v>
      </c>
      <c r="W1946" t="n">
        <v>20.69</v>
      </c>
      <c r="X1946" t="n">
        <v>0.74</v>
      </c>
      <c r="Y1946" t="n">
        <v>1</v>
      </c>
      <c r="Z1946" t="n">
        <v>10</v>
      </c>
    </row>
    <row r="1947">
      <c r="A1947" t="n">
        <v>85</v>
      </c>
      <c r="B1947" t="n">
        <v>120</v>
      </c>
      <c r="C1947" t="inlineStr">
        <is>
          <t xml:space="preserve">CONCLUIDO	</t>
        </is>
      </c>
      <c r="D1947" t="n">
        <v>1.7467</v>
      </c>
      <c r="E1947" t="n">
        <v>57.25</v>
      </c>
      <c r="F1947" t="n">
        <v>53.31</v>
      </c>
      <c r="G1947" t="n">
        <v>118.47</v>
      </c>
      <c r="H1947" t="n">
        <v>1.46</v>
      </c>
      <c r="I1947" t="n">
        <v>27</v>
      </c>
      <c r="J1947" t="n">
        <v>271.05</v>
      </c>
      <c r="K1947" t="n">
        <v>57.72</v>
      </c>
      <c r="L1947" t="n">
        <v>22.25</v>
      </c>
      <c r="M1947" t="n">
        <v>25</v>
      </c>
      <c r="N1947" t="n">
        <v>71.06999999999999</v>
      </c>
      <c r="O1947" t="n">
        <v>33663.24</v>
      </c>
      <c r="P1947" t="n">
        <v>799.13</v>
      </c>
      <c r="Q1947" t="n">
        <v>1367.27</v>
      </c>
      <c r="R1947" t="n">
        <v>130.44</v>
      </c>
      <c r="S1947" t="n">
        <v>104.26</v>
      </c>
      <c r="T1947" t="n">
        <v>12141.72</v>
      </c>
      <c r="U1947" t="n">
        <v>0.8</v>
      </c>
      <c r="V1947" t="n">
        <v>0.9</v>
      </c>
      <c r="W1947" t="n">
        <v>20.69</v>
      </c>
      <c r="X1947" t="n">
        <v>0.74</v>
      </c>
      <c r="Y1947" t="n">
        <v>1</v>
      </c>
      <c r="Z1947" t="n">
        <v>10</v>
      </c>
    </row>
    <row r="1948">
      <c r="A1948" t="n">
        <v>86</v>
      </c>
      <c r="B1948" t="n">
        <v>120</v>
      </c>
      <c r="C1948" t="inlineStr">
        <is>
          <t xml:space="preserve">CONCLUIDO	</t>
        </is>
      </c>
      <c r="D1948" t="n">
        <v>1.7465</v>
      </c>
      <c r="E1948" t="n">
        <v>57.26</v>
      </c>
      <c r="F1948" t="n">
        <v>53.32</v>
      </c>
      <c r="G1948" t="n">
        <v>118.48</v>
      </c>
      <c r="H1948" t="n">
        <v>1.47</v>
      </c>
      <c r="I1948" t="n">
        <v>27</v>
      </c>
      <c r="J1948" t="n">
        <v>271.52</v>
      </c>
      <c r="K1948" t="n">
        <v>57.72</v>
      </c>
      <c r="L1948" t="n">
        <v>22.5</v>
      </c>
      <c r="M1948" t="n">
        <v>25</v>
      </c>
      <c r="N1948" t="n">
        <v>71.3</v>
      </c>
      <c r="O1948" t="n">
        <v>33722.28</v>
      </c>
      <c r="P1948" t="n">
        <v>797.8200000000001</v>
      </c>
      <c r="Q1948" t="n">
        <v>1367.15</v>
      </c>
      <c r="R1948" t="n">
        <v>130.65</v>
      </c>
      <c r="S1948" t="n">
        <v>104.26</v>
      </c>
      <c r="T1948" t="n">
        <v>12247.61</v>
      </c>
      <c r="U1948" t="n">
        <v>0.8</v>
      </c>
      <c r="V1948" t="n">
        <v>0.9</v>
      </c>
      <c r="W1948" t="n">
        <v>20.69</v>
      </c>
      <c r="X1948" t="n">
        <v>0.74</v>
      </c>
      <c r="Y1948" t="n">
        <v>1</v>
      </c>
      <c r="Z1948" t="n">
        <v>10</v>
      </c>
    </row>
    <row r="1949">
      <c r="A1949" t="n">
        <v>87</v>
      </c>
      <c r="B1949" t="n">
        <v>120</v>
      </c>
      <c r="C1949" t="inlineStr">
        <is>
          <t xml:space="preserve">CONCLUIDO	</t>
        </is>
      </c>
      <c r="D1949" t="n">
        <v>1.7465</v>
      </c>
      <c r="E1949" t="n">
        <v>57.26</v>
      </c>
      <c r="F1949" t="n">
        <v>53.32</v>
      </c>
      <c r="G1949" t="n">
        <v>118.48</v>
      </c>
      <c r="H1949" t="n">
        <v>1.49</v>
      </c>
      <c r="I1949" t="n">
        <v>27</v>
      </c>
      <c r="J1949" t="n">
        <v>272</v>
      </c>
      <c r="K1949" t="n">
        <v>57.72</v>
      </c>
      <c r="L1949" t="n">
        <v>22.75</v>
      </c>
      <c r="M1949" t="n">
        <v>25</v>
      </c>
      <c r="N1949" t="n">
        <v>71.53</v>
      </c>
      <c r="O1949" t="n">
        <v>33781.41</v>
      </c>
      <c r="P1949" t="n">
        <v>796.5</v>
      </c>
      <c r="Q1949" t="n">
        <v>1367.19</v>
      </c>
      <c r="R1949" t="n">
        <v>130.72</v>
      </c>
      <c r="S1949" t="n">
        <v>104.26</v>
      </c>
      <c r="T1949" t="n">
        <v>12280.07</v>
      </c>
      <c r="U1949" t="n">
        <v>0.8</v>
      </c>
      <c r="V1949" t="n">
        <v>0.9</v>
      </c>
      <c r="W1949" t="n">
        <v>20.68</v>
      </c>
      <c r="X1949" t="n">
        <v>0.74</v>
      </c>
      <c r="Y1949" t="n">
        <v>1</v>
      </c>
      <c r="Z1949" t="n">
        <v>10</v>
      </c>
    </row>
    <row r="1950">
      <c r="A1950" t="n">
        <v>88</v>
      </c>
      <c r="B1950" t="n">
        <v>120</v>
      </c>
      <c r="C1950" t="inlineStr">
        <is>
          <t xml:space="preserve">CONCLUIDO	</t>
        </is>
      </c>
      <c r="D1950" t="n">
        <v>1.7489</v>
      </c>
      <c r="E1950" t="n">
        <v>57.18</v>
      </c>
      <c r="F1950" t="n">
        <v>53.29</v>
      </c>
      <c r="G1950" t="n">
        <v>122.97</v>
      </c>
      <c r="H1950" t="n">
        <v>1.5</v>
      </c>
      <c r="I1950" t="n">
        <v>26</v>
      </c>
      <c r="J1950" t="n">
        <v>272.49</v>
      </c>
      <c r="K1950" t="n">
        <v>57.72</v>
      </c>
      <c r="L1950" t="n">
        <v>23</v>
      </c>
      <c r="M1950" t="n">
        <v>24</v>
      </c>
      <c r="N1950" t="n">
        <v>71.76000000000001</v>
      </c>
      <c r="O1950" t="n">
        <v>33840.76</v>
      </c>
      <c r="P1950" t="n">
        <v>796.79</v>
      </c>
      <c r="Q1950" t="n">
        <v>1367.23</v>
      </c>
      <c r="R1950" t="n">
        <v>129.58</v>
      </c>
      <c r="S1950" t="n">
        <v>104.26</v>
      </c>
      <c r="T1950" t="n">
        <v>11716.02</v>
      </c>
      <c r="U1950" t="n">
        <v>0.8</v>
      </c>
      <c r="V1950" t="n">
        <v>0.9</v>
      </c>
      <c r="W1950" t="n">
        <v>20.69</v>
      </c>
      <c r="X1950" t="n">
        <v>0.71</v>
      </c>
      <c r="Y1950" t="n">
        <v>1</v>
      </c>
      <c r="Z1950" t="n">
        <v>10</v>
      </c>
    </row>
    <row r="1951">
      <c r="A1951" t="n">
        <v>89</v>
      </c>
      <c r="B1951" t="n">
        <v>120</v>
      </c>
      <c r="C1951" t="inlineStr">
        <is>
          <t xml:space="preserve">CONCLUIDO	</t>
        </is>
      </c>
      <c r="D1951" t="n">
        <v>1.749</v>
      </c>
      <c r="E1951" t="n">
        <v>57.18</v>
      </c>
      <c r="F1951" t="n">
        <v>53.28</v>
      </c>
      <c r="G1951" t="n">
        <v>122.96</v>
      </c>
      <c r="H1951" t="n">
        <v>1.52</v>
      </c>
      <c r="I1951" t="n">
        <v>26</v>
      </c>
      <c r="J1951" t="n">
        <v>272.97</v>
      </c>
      <c r="K1951" t="n">
        <v>57.72</v>
      </c>
      <c r="L1951" t="n">
        <v>23.25</v>
      </c>
      <c r="M1951" t="n">
        <v>24</v>
      </c>
      <c r="N1951" t="n">
        <v>71.98999999999999</v>
      </c>
      <c r="O1951" t="n">
        <v>33900.07</v>
      </c>
      <c r="P1951" t="n">
        <v>797</v>
      </c>
      <c r="Q1951" t="n">
        <v>1367.19</v>
      </c>
      <c r="R1951" t="n">
        <v>129.44</v>
      </c>
      <c r="S1951" t="n">
        <v>104.26</v>
      </c>
      <c r="T1951" t="n">
        <v>11646.86</v>
      </c>
      <c r="U1951" t="n">
        <v>0.8100000000000001</v>
      </c>
      <c r="V1951" t="n">
        <v>0.9</v>
      </c>
      <c r="W1951" t="n">
        <v>20.69</v>
      </c>
      <c r="X1951" t="n">
        <v>0.71</v>
      </c>
      <c r="Y1951" t="n">
        <v>1</v>
      </c>
      <c r="Z1951" t="n">
        <v>10</v>
      </c>
    </row>
    <row r="1952">
      <c r="A1952" t="n">
        <v>90</v>
      </c>
      <c r="B1952" t="n">
        <v>120</v>
      </c>
      <c r="C1952" t="inlineStr">
        <is>
          <t xml:space="preserve">CONCLUIDO	</t>
        </is>
      </c>
      <c r="D1952" t="n">
        <v>1.7484</v>
      </c>
      <c r="E1952" t="n">
        <v>57.2</v>
      </c>
      <c r="F1952" t="n">
        <v>53.3</v>
      </c>
      <c r="G1952" t="n">
        <v>123</v>
      </c>
      <c r="H1952" t="n">
        <v>1.53</v>
      </c>
      <c r="I1952" t="n">
        <v>26</v>
      </c>
      <c r="J1952" t="n">
        <v>273.45</v>
      </c>
      <c r="K1952" t="n">
        <v>57.72</v>
      </c>
      <c r="L1952" t="n">
        <v>23.5</v>
      </c>
      <c r="M1952" t="n">
        <v>24</v>
      </c>
      <c r="N1952" t="n">
        <v>72.22</v>
      </c>
      <c r="O1952" t="n">
        <v>33959.47</v>
      </c>
      <c r="P1952" t="n">
        <v>796.39</v>
      </c>
      <c r="Q1952" t="n">
        <v>1367.21</v>
      </c>
      <c r="R1952" t="n">
        <v>130</v>
      </c>
      <c r="S1952" t="n">
        <v>104.26</v>
      </c>
      <c r="T1952" t="n">
        <v>11923.83</v>
      </c>
      <c r="U1952" t="n">
        <v>0.8</v>
      </c>
      <c r="V1952" t="n">
        <v>0.9</v>
      </c>
      <c r="W1952" t="n">
        <v>20.69</v>
      </c>
      <c r="X1952" t="n">
        <v>0.73</v>
      </c>
      <c r="Y1952" t="n">
        <v>1</v>
      </c>
      <c r="Z1952" t="n">
        <v>10</v>
      </c>
    </row>
    <row r="1953">
      <c r="A1953" t="n">
        <v>91</v>
      </c>
      <c r="B1953" t="n">
        <v>120</v>
      </c>
      <c r="C1953" t="inlineStr">
        <is>
          <t xml:space="preserve">CONCLUIDO	</t>
        </is>
      </c>
      <c r="D1953" t="n">
        <v>1.7509</v>
      </c>
      <c r="E1953" t="n">
        <v>57.11</v>
      </c>
      <c r="F1953" t="n">
        <v>53.27</v>
      </c>
      <c r="G1953" t="n">
        <v>127.84</v>
      </c>
      <c r="H1953" t="n">
        <v>1.54</v>
      </c>
      <c r="I1953" t="n">
        <v>25</v>
      </c>
      <c r="J1953" t="n">
        <v>273.93</v>
      </c>
      <c r="K1953" t="n">
        <v>57.72</v>
      </c>
      <c r="L1953" t="n">
        <v>23.75</v>
      </c>
      <c r="M1953" t="n">
        <v>23</v>
      </c>
      <c r="N1953" t="n">
        <v>72.45999999999999</v>
      </c>
      <c r="O1953" t="n">
        <v>34018.96</v>
      </c>
      <c r="P1953" t="n">
        <v>794.45</v>
      </c>
      <c r="Q1953" t="n">
        <v>1367.23</v>
      </c>
      <c r="R1953" t="n">
        <v>128.89</v>
      </c>
      <c r="S1953" t="n">
        <v>104.26</v>
      </c>
      <c r="T1953" t="n">
        <v>11377.89</v>
      </c>
      <c r="U1953" t="n">
        <v>0.8100000000000001</v>
      </c>
      <c r="V1953" t="n">
        <v>0.9</v>
      </c>
      <c r="W1953" t="n">
        <v>20.68</v>
      </c>
      <c r="X1953" t="n">
        <v>0.6899999999999999</v>
      </c>
      <c r="Y1953" t="n">
        <v>1</v>
      </c>
      <c r="Z1953" t="n">
        <v>10</v>
      </c>
    </row>
    <row r="1954">
      <c r="A1954" t="n">
        <v>92</v>
      </c>
      <c r="B1954" t="n">
        <v>120</v>
      </c>
      <c r="C1954" t="inlineStr">
        <is>
          <t xml:space="preserve">CONCLUIDO	</t>
        </is>
      </c>
      <c r="D1954" t="n">
        <v>1.7514</v>
      </c>
      <c r="E1954" t="n">
        <v>57.1</v>
      </c>
      <c r="F1954" t="n">
        <v>53.25</v>
      </c>
      <c r="G1954" t="n">
        <v>127.8</v>
      </c>
      <c r="H1954" t="n">
        <v>1.56</v>
      </c>
      <c r="I1954" t="n">
        <v>25</v>
      </c>
      <c r="J1954" t="n">
        <v>274.41</v>
      </c>
      <c r="K1954" t="n">
        <v>57.72</v>
      </c>
      <c r="L1954" t="n">
        <v>24</v>
      </c>
      <c r="M1954" t="n">
        <v>23</v>
      </c>
      <c r="N1954" t="n">
        <v>72.69</v>
      </c>
      <c r="O1954" t="n">
        <v>34078.55</v>
      </c>
      <c r="P1954" t="n">
        <v>794.92</v>
      </c>
      <c r="Q1954" t="n">
        <v>1367.2</v>
      </c>
      <c r="R1954" t="n">
        <v>128.7</v>
      </c>
      <c r="S1954" t="n">
        <v>104.26</v>
      </c>
      <c r="T1954" t="n">
        <v>11279.23</v>
      </c>
      <c r="U1954" t="n">
        <v>0.8100000000000001</v>
      </c>
      <c r="V1954" t="n">
        <v>0.9</v>
      </c>
      <c r="W1954" t="n">
        <v>20.67</v>
      </c>
      <c r="X1954" t="n">
        <v>0.67</v>
      </c>
      <c r="Y1954" t="n">
        <v>1</v>
      </c>
      <c r="Z1954" t="n">
        <v>10</v>
      </c>
    </row>
    <row r="1955">
      <c r="A1955" t="n">
        <v>93</v>
      </c>
      <c r="B1955" t="n">
        <v>120</v>
      </c>
      <c r="C1955" t="inlineStr">
        <is>
          <t xml:space="preserve">CONCLUIDO	</t>
        </is>
      </c>
      <c r="D1955" t="n">
        <v>1.7506</v>
      </c>
      <c r="E1955" t="n">
        <v>57.12</v>
      </c>
      <c r="F1955" t="n">
        <v>53.28</v>
      </c>
      <c r="G1955" t="n">
        <v>127.86</v>
      </c>
      <c r="H1955" t="n">
        <v>1.57</v>
      </c>
      <c r="I1955" t="n">
        <v>25</v>
      </c>
      <c r="J1955" t="n">
        <v>274.9</v>
      </c>
      <c r="K1955" t="n">
        <v>57.72</v>
      </c>
      <c r="L1955" t="n">
        <v>24.25</v>
      </c>
      <c r="M1955" t="n">
        <v>23</v>
      </c>
      <c r="N1955" t="n">
        <v>72.92</v>
      </c>
      <c r="O1955" t="n">
        <v>34138.22</v>
      </c>
      <c r="P1955" t="n">
        <v>795.33</v>
      </c>
      <c r="Q1955" t="n">
        <v>1367.18</v>
      </c>
      <c r="R1955" t="n">
        <v>129.16</v>
      </c>
      <c r="S1955" t="n">
        <v>104.26</v>
      </c>
      <c r="T1955" t="n">
        <v>11509.69</v>
      </c>
      <c r="U1955" t="n">
        <v>0.8100000000000001</v>
      </c>
      <c r="V1955" t="n">
        <v>0.9</v>
      </c>
      <c r="W1955" t="n">
        <v>20.69</v>
      </c>
      <c r="X1955" t="n">
        <v>0.7</v>
      </c>
      <c r="Y1955" t="n">
        <v>1</v>
      </c>
      <c r="Z1955" t="n">
        <v>10</v>
      </c>
    </row>
    <row r="1956">
      <c r="A1956" t="n">
        <v>94</v>
      </c>
      <c r="B1956" t="n">
        <v>120</v>
      </c>
      <c r="C1956" t="inlineStr">
        <is>
          <t xml:space="preserve">CONCLUIDO	</t>
        </is>
      </c>
      <c r="D1956" t="n">
        <v>1.7508</v>
      </c>
      <c r="E1956" t="n">
        <v>57.12</v>
      </c>
      <c r="F1956" t="n">
        <v>53.27</v>
      </c>
      <c r="G1956" t="n">
        <v>127.84</v>
      </c>
      <c r="H1956" t="n">
        <v>1.58</v>
      </c>
      <c r="I1956" t="n">
        <v>25</v>
      </c>
      <c r="J1956" t="n">
        <v>275.38</v>
      </c>
      <c r="K1956" t="n">
        <v>57.72</v>
      </c>
      <c r="L1956" t="n">
        <v>24.5</v>
      </c>
      <c r="M1956" t="n">
        <v>23</v>
      </c>
      <c r="N1956" t="n">
        <v>73.16</v>
      </c>
      <c r="O1956" t="n">
        <v>34197.98</v>
      </c>
      <c r="P1956" t="n">
        <v>792.74</v>
      </c>
      <c r="Q1956" t="n">
        <v>1367.2</v>
      </c>
      <c r="R1956" t="n">
        <v>128.94</v>
      </c>
      <c r="S1956" t="n">
        <v>104.26</v>
      </c>
      <c r="T1956" t="n">
        <v>11399.78</v>
      </c>
      <c r="U1956" t="n">
        <v>0.8100000000000001</v>
      </c>
      <c r="V1956" t="n">
        <v>0.9</v>
      </c>
      <c r="W1956" t="n">
        <v>20.69</v>
      </c>
      <c r="X1956" t="n">
        <v>0.6899999999999999</v>
      </c>
      <c r="Y1956" t="n">
        <v>1</v>
      </c>
      <c r="Z1956" t="n">
        <v>10</v>
      </c>
    </row>
    <row r="1957">
      <c r="A1957" t="n">
        <v>95</v>
      </c>
      <c r="B1957" t="n">
        <v>120</v>
      </c>
      <c r="C1957" t="inlineStr">
        <is>
          <t xml:space="preserve">CONCLUIDO	</t>
        </is>
      </c>
      <c r="D1957" t="n">
        <v>1.7538</v>
      </c>
      <c r="E1957" t="n">
        <v>57.02</v>
      </c>
      <c r="F1957" t="n">
        <v>53.22</v>
      </c>
      <c r="G1957" t="n">
        <v>133.04</v>
      </c>
      <c r="H1957" t="n">
        <v>1.6</v>
      </c>
      <c r="I1957" t="n">
        <v>24</v>
      </c>
      <c r="J1957" t="n">
        <v>275.87</v>
      </c>
      <c r="K1957" t="n">
        <v>57.72</v>
      </c>
      <c r="L1957" t="n">
        <v>24.75</v>
      </c>
      <c r="M1957" t="n">
        <v>22</v>
      </c>
      <c r="N1957" t="n">
        <v>73.39</v>
      </c>
      <c r="O1957" t="n">
        <v>34257.84</v>
      </c>
      <c r="P1957" t="n">
        <v>791.5700000000001</v>
      </c>
      <c r="Q1957" t="n">
        <v>1367.23</v>
      </c>
      <c r="R1957" t="n">
        <v>127.43</v>
      </c>
      <c r="S1957" t="n">
        <v>104.26</v>
      </c>
      <c r="T1957" t="n">
        <v>10651.39</v>
      </c>
      <c r="U1957" t="n">
        <v>0.82</v>
      </c>
      <c r="V1957" t="n">
        <v>0.9</v>
      </c>
      <c r="W1957" t="n">
        <v>20.68</v>
      </c>
      <c r="X1957" t="n">
        <v>0.64</v>
      </c>
      <c r="Y1957" t="n">
        <v>1</v>
      </c>
      <c r="Z1957" t="n">
        <v>10</v>
      </c>
    </row>
    <row r="1958">
      <c r="A1958" t="n">
        <v>96</v>
      </c>
      <c r="B1958" t="n">
        <v>120</v>
      </c>
      <c r="C1958" t="inlineStr">
        <is>
          <t xml:space="preserve">CONCLUIDO	</t>
        </is>
      </c>
      <c r="D1958" t="n">
        <v>1.7538</v>
      </c>
      <c r="E1958" t="n">
        <v>57.02</v>
      </c>
      <c r="F1958" t="n">
        <v>53.22</v>
      </c>
      <c r="G1958" t="n">
        <v>133.04</v>
      </c>
      <c r="H1958" t="n">
        <v>1.61</v>
      </c>
      <c r="I1958" t="n">
        <v>24</v>
      </c>
      <c r="J1958" t="n">
        <v>276.35</v>
      </c>
      <c r="K1958" t="n">
        <v>57.72</v>
      </c>
      <c r="L1958" t="n">
        <v>25</v>
      </c>
      <c r="M1958" t="n">
        <v>22</v>
      </c>
      <c r="N1958" t="n">
        <v>73.63</v>
      </c>
      <c r="O1958" t="n">
        <v>34317.79</v>
      </c>
      <c r="P1958" t="n">
        <v>792.1900000000001</v>
      </c>
      <c r="Q1958" t="n">
        <v>1367.2</v>
      </c>
      <c r="R1958" t="n">
        <v>127.33</v>
      </c>
      <c r="S1958" t="n">
        <v>104.26</v>
      </c>
      <c r="T1958" t="n">
        <v>10601.17</v>
      </c>
      <c r="U1958" t="n">
        <v>0.82</v>
      </c>
      <c r="V1958" t="n">
        <v>0.9</v>
      </c>
      <c r="W1958" t="n">
        <v>20.68</v>
      </c>
      <c r="X1958" t="n">
        <v>0.64</v>
      </c>
      <c r="Y1958" t="n">
        <v>1</v>
      </c>
      <c r="Z1958" t="n">
        <v>10</v>
      </c>
    </row>
    <row r="1959">
      <c r="A1959" t="n">
        <v>97</v>
      </c>
      <c r="B1959" t="n">
        <v>120</v>
      </c>
      <c r="C1959" t="inlineStr">
        <is>
          <t xml:space="preserve">CONCLUIDO	</t>
        </is>
      </c>
      <c r="D1959" t="n">
        <v>1.7527</v>
      </c>
      <c r="E1959" t="n">
        <v>57.05</v>
      </c>
      <c r="F1959" t="n">
        <v>53.25</v>
      </c>
      <c r="G1959" t="n">
        <v>133.13</v>
      </c>
      <c r="H1959" t="n">
        <v>1.62</v>
      </c>
      <c r="I1959" t="n">
        <v>24</v>
      </c>
      <c r="J1959" t="n">
        <v>276.84</v>
      </c>
      <c r="K1959" t="n">
        <v>57.72</v>
      </c>
      <c r="L1959" t="n">
        <v>25.25</v>
      </c>
      <c r="M1959" t="n">
        <v>22</v>
      </c>
      <c r="N1959" t="n">
        <v>73.87</v>
      </c>
      <c r="O1959" t="n">
        <v>34377.83</v>
      </c>
      <c r="P1959" t="n">
        <v>792.87</v>
      </c>
      <c r="Q1959" t="n">
        <v>1367.18</v>
      </c>
      <c r="R1959" t="n">
        <v>128.31</v>
      </c>
      <c r="S1959" t="n">
        <v>104.26</v>
      </c>
      <c r="T1959" t="n">
        <v>11092.38</v>
      </c>
      <c r="U1959" t="n">
        <v>0.8100000000000001</v>
      </c>
      <c r="V1959" t="n">
        <v>0.9</v>
      </c>
      <c r="W1959" t="n">
        <v>20.69</v>
      </c>
      <c r="X1959" t="n">
        <v>0.68</v>
      </c>
      <c r="Y1959" t="n">
        <v>1</v>
      </c>
      <c r="Z1959" t="n">
        <v>10</v>
      </c>
    </row>
    <row r="1960">
      <c r="A1960" t="n">
        <v>98</v>
      </c>
      <c r="B1960" t="n">
        <v>120</v>
      </c>
      <c r="C1960" t="inlineStr">
        <is>
          <t xml:space="preserve">CONCLUIDO	</t>
        </is>
      </c>
      <c r="D1960" t="n">
        <v>1.7529</v>
      </c>
      <c r="E1960" t="n">
        <v>57.05</v>
      </c>
      <c r="F1960" t="n">
        <v>53.24</v>
      </c>
      <c r="G1960" t="n">
        <v>133.11</v>
      </c>
      <c r="H1960" t="n">
        <v>1.64</v>
      </c>
      <c r="I1960" t="n">
        <v>24</v>
      </c>
      <c r="J1960" t="n">
        <v>277.33</v>
      </c>
      <c r="K1960" t="n">
        <v>57.72</v>
      </c>
      <c r="L1960" t="n">
        <v>25.5</v>
      </c>
      <c r="M1960" t="n">
        <v>22</v>
      </c>
      <c r="N1960" t="n">
        <v>74.09999999999999</v>
      </c>
      <c r="O1960" t="n">
        <v>34437.96</v>
      </c>
      <c r="P1960" t="n">
        <v>792.5700000000001</v>
      </c>
      <c r="Q1960" t="n">
        <v>1367.19</v>
      </c>
      <c r="R1960" t="n">
        <v>128.43</v>
      </c>
      <c r="S1960" t="n">
        <v>104.26</v>
      </c>
      <c r="T1960" t="n">
        <v>11150.71</v>
      </c>
      <c r="U1960" t="n">
        <v>0.8100000000000001</v>
      </c>
      <c r="V1960" t="n">
        <v>0.9</v>
      </c>
      <c r="W1960" t="n">
        <v>20.68</v>
      </c>
      <c r="X1960" t="n">
        <v>0.67</v>
      </c>
      <c r="Y1960" t="n">
        <v>1</v>
      </c>
      <c r="Z1960" t="n">
        <v>10</v>
      </c>
    </row>
    <row r="1961">
      <c r="A1961" t="n">
        <v>99</v>
      </c>
      <c r="B1961" t="n">
        <v>120</v>
      </c>
      <c r="C1961" t="inlineStr">
        <is>
          <t xml:space="preserve">CONCLUIDO	</t>
        </is>
      </c>
      <c r="D1961" t="n">
        <v>1.7557</v>
      </c>
      <c r="E1961" t="n">
        <v>56.96</v>
      </c>
      <c r="F1961" t="n">
        <v>53.2</v>
      </c>
      <c r="G1961" t="n">
        <v>138.78</v>
      </c>
      <c r="H1961" t="n">
        <v>1.65</v>
      </c>
      <c r="I1961" t="n">
        <v>23</v>
      </c>
      <c r="J1961" t="n">
        <v>277.82</v>
      </c>
      <c r="K1961" t="n">
        <v>57.72</v>
      </c>
      <c r="L1961" t="n">
        <v>25.75</v>
      </c>
      <c r="M1961" t="n">
        <v>21</v>
      </c>
      <c r="N1961" t="n">
        <v>74.34</v>
      </c>
      <c r="O1961" t="n">
        <v>34498.19</v>
      </c>
      <c r="P1961" t="n">
        <v>790.54</v>
      </c>
      <c r="Q1961" t="n">
        <v>1367.17</v>
      </c>
      <c r="R1961" t="n">
        <v>126.8</v>
      </c>
      <c r="S1961" t="n">
        <v>104.26</v>
      </c>
      <c r="T1961" t="n">
        <v>10342.73</v>
      </c>
      <c r="U1961" t="n">
        <v>0.82</v>
      </c>
      <c r="V1961" t="n">
        <v>0.9</v>
      </c>
      <c r="W1961" t="n">
        <v>20.68</v>
      </c>
      <c r="X1961" t="n">
        <v>0.62</v>
      </c>
      <c r="Y1961" t="n">
        <v>1</v>
      </c>
      <c r="Z1961" t="n">
        <v>10</v>
      </c>
    </row>
    <row r="1962">
      <c r="A1962" t="n">
        <v>100</v>
      </c>
      <c r="B1962" t="n">
        <v>120</v>
      </c>
      <c r="C1962" t="inlineStr">
        <is>
          <t xml:space="preserve">CONCLUIDO	</t>
        </is>
      </c>
      <c r="D1962" t="n">
        <v>1.7554</v>
      </c>
      <c r="E1962" t="n">
        <v>56.97</v>
      </c>
      <c r="F1962" t="n">
        <v>53.21</v>
      </c>
      <c r="G1962" t="n">
        <v>138.81</v>
      </c>
      <c r="H1962" t="n">
        <v>1.66</v>
      </c>
      <c r="I1962" t="n">
        <v>23</v>
      </c>
      <c r="J1962" t="n">
        <v>278.31</v>
      </c>
      <c r="K1962" t="n">
        <v>57.72</v>
      </c>
      <c r="L1962" t="n">
        <v>26</v>
      </c>
      <c r="M1962" t="n">
        <v>21</v>
      </c>
      <c r="N1962" t="n">
        <v>74.58</v>
      </c>
      <c r="O1962" t="n">
        <v>34558.51</v>
      </c>
      <c r="P1962" t="n">
        <v>791.23</v>
      </c>
      <c r="Q1962" t="n">
        <v>1367.2</v>
      </c>
      <c r="R1962" t="n">
        <v>127.21</v>
      </c>
      <c r="S1962" t="n">
        <v>104.26</v>
      </c>
      <c r="T1962" t="n">
        <v>10544.12</v>
      </c>
      <c r="U1962" t="n">
        <v>0.82</v>
      </c>
      <c r="V1962" t="n">
        <v>0.9</v>
      </c>
      <c r="W1962" t="n">
        <v>20.68</v>
      </c>
      <c r="X1962" t="n">
        <v>0.63</v>
      </c>
      <c r="Y1962" t="n">
        <v>1</v>
      </c>
      <c r="Z1962" t="n">
        <v>10</v>
      </c>
    </row>
    <row r="1963">
      <c r="A1963" t="n">
        <v>101</v>
      </c>
      <c r="B1963" t="n">
        <v>120</v>
      </c>
      <c r="C1963" t="inlineStr">
        <is>
          <t xml:space="preserve">CONCLUIDO	</t>
        </is>
      </c>
      <c r="D1963" t="n">
        <v>1.7554</v>
      </c>
      <c r="E1963" t="n">
        <v>56.97</v>
      </c>
      <c r="F1963" t="n">
        <v>53.21</v>
      </c>
      <c r="G1963" t="n">
        <v>138.81</v>
      </c>
      <c r="H1963" t="n">
        <v>1.68</v>
      </c>
      <c r="I1963" t="n">
        <v>23</v>
      </c>
      <c r="J1963" t="n">
        <v>278.79</v>
      </c>
      <c r="K1963" t="n">
        <v>57.72</v>
      </c>
      <c r="L1963" t="n">
        <v>26.25</v>
      </c>
      <c r="M1963" t="n">
        <v>21</v>
      </c>
      <c r="N1963" t="n">
        <v>74.81999999999999</v>
      </c>
      <c r="O1963" t="n">
        <v>34618.92</v>
      </c>
      <c r="P1963" t="n">
        <v>790.47</v>
      </c>
      <c r="Q1963" t="n">
        <v>1367.2</v>
      </c>
      <c r="R1963" t="n">
        <v>127.32</v>
      </c>
      <c r="S1963" t="n">
        <v>104.26</v>
      </c>
      <c r="T1963" t="n">
        <v>10601.51</v>
      </c>
      <c r="U1963" t="n">
        <v>0.82</v>
      </c>
      <c r="V1963" t="n">
        <v>0.9</v>
      </c>
      <c r="W1963" t="n">
        <v>20.68</v>
      </c>
      <c r="X1963" t="n">
        <v>0.64</v>
      </c>
      <c r="Y1963" t="n">
        <v>1</v>
      </c>
      <c r="Z1963" t="n">
        <v>10</v>
      </c>
    </row>
    <row r="1964">
      <c r="A1964" t="n">
        <v>102</v>
      </c>
      <c r="B1964" t="n">
        <v>120</v>
      </c>
      <c r="C1964" t="inlineStr">
        <is>
          <t xml:space="preserve">CONCLUIDO	</t>
        </is>
      </c>
      <c r="D1964" t="n">
        <v>1.7549</v>
      </c>
      <c r="E1964" t="n">
        <v>56.98</v>
      </c>
      <c r="F1964" t="n">
        <v>53.23</v>
      </c>
      <c r="G1964" t="n">
        <v>138.85</v>
      </c>
      <c r="H1964" t="n">
        <v>1.69</v>
      </c>
      <c r="I1964" t="n">
        <v>23</v>
      </c>
      <c r="J1964" t="n">
        <v>279.29</v>
      </c>
      <c r="K1964" t="n">
        <v>57.72</v>
      </c>
      <c r="L1964" t="n">
        <v>26.5</v>
      </c>
      <c r="M1964" t="n">
        <v>21</v>
      </c>
      <c r="N1964" t="n">
        <v>75.06</v>
      </c>
      <c r="O1964" t="n">
        <v>34679.43</v>
      </c>
      <c r="P1964" t="n">
        <v>790.24</v>
      </c>
      <c r="Q1964" t="n">
        <v>1367.25</v>
      </c>
      <c r="R1964" t="n">
        <v>127.69</v>
      </c>
      <c r="S1964" t="n">
        <v>104.26</v>
      </c>
      <c r="T1964" t="n">
        <v>10787.24</v>
      </c>
      <c r="U1964" t="n">
        <v>0.82</v>
      </c>
      <c r="V1964" t="n">
        <v>0.9</v>
      </c>
      <c r="W1964" t="n">
        <v>20.68</v>
      </c>
      <c r="X1964" t="n">
        <v>0.65</v>
      </c>
      <c r="Y1964" t="n">
        <v>1</v>
      </c>
      <c r="Z1964" t="n">
        <v>10</v>
      </c>
    </row>
    <row r="1965">
      <c r="A1965" t="n">
        <v>103</v>
      </c>
      <c r="B1965" t="n">
        <v>120</v>
      </c>
      <c r="C1965" t="inlineStr">
        <is>
          <t xml:space="preserve">CONCLUIDO	</t>
        </is>
      </c>
      <c r="D1965" t="n">
        <v>1.7547</v>
      </c>
      <c r="E1965" t="n">
        <v>56.99</v>
      </c>
      <c r="F1965" t="n">
        <v>53.23</v>
      </c>
      <c r="G1965" t="n">
        <v>138.87</v>
      </c>
      <c r="H1965" t="n">
        <v>1.7</v>
      </c>
      <c r="I1965" t="n">
        <v>23</v>
      </c>
      <c r="J1965" t="n">
        <v>279.78</v>
      </c>
      <c r="K1965" t="n">
        <v>57.72</v>
      </c>
      <c r="L1965" t="n">
        <v>26.75</v>
      </c>
      <c r="M1965" t="n">
        <v>21</v>
      </c>
      <c r="N1965" t="n">
        <v>75.3</v>
      </c>
      <c r="O1965" t="n">
        <v>34740.03</v>
      </c>
      <c r="P1965" t="n">
        <v>788.14</v>
      </c>
      <c r="Q1965" t="n">
        <v>1367.2</v>
      </c>
      <c r="R1965" t="n">
        <v>127.99</v>
      </c>
      <c r="S1965" t="n">
        <v>104.26</v>
      </c>
      <c r="T1965" t="n">
        <v>10936.8</v>
      </c>
      <c r="U1965" t="n">
        <v>0.8100000000000001</v>
      </c>
      <c r="V1965" t="n">
        <v>0.9</v>
      </c>
      <c r="W1965" t="n">
        <v>20.68</v>
      </c>
      <c r="X1965" t="n">
        <v>0.66</v>
      </c>
      <c r="Y1965" t="n">
        <v>1</v>
      </c>
      <c r="Z1965" t="n">
        <v>10</v>
      </c>
    </row>
    <row r="1966">
      <c r="A1966" t="n">
        <v>104</v>
      </c>
      <c r="B1966" t="n">
        <v>120</v>
      </c>
      <c r="C1966" t="inlineStr">
        <is>
          <t xml:space="preserve">CONCLUIDO	</t>
        </is>
      </c>
      <c r="D1966" t="n">
        <v>1.7581</v>
      </c>
      <c r="E1966" t="n">
        <v>56.88</v>
      </c>
      <c r="F1966" t="n">
        <v>53.17</v>
      </c>
      <c r="G1966" t="n">
        <v>145.01</v>
      </c>
      <c r="H1966" t="n">
        <v>1.72</v>
      </c>
      <c r="I1966" t="n">
        <v>22</v>
      </c>
      <c r="J1966" t="n">
        <v>280.27</v>
      </c>
      <c r="K1966" t="n">
        <v>57.72</v>
      </c>
      <c r="L1966" t="n">
        <v>27</v>
      </c>
      <c r="M1966" t="n">
        <v>20</v>
      </c>
      <c r="N1966" t="n">
        <v>75.54000000000001</v>
      </c>
      <c r="O1966" t="n">
        <v>34800.73</v>
      </c>
      <c r="P1966" t="n">
        <v>787.86</v>
      </c>
      <c r="Q1966" t="n">
        <v>1367.26</v>
      </c>
      <c r="R1966" t="n">
        <v>125.84</v>
      </c>
      <c r="S1966" t="n">
        <v>104.26</v>
      </c>
      <c r="T1966" t="n">
        <v>9866.18</v>
      </c>
      <c r="U1966" t="n">
        <v>0.83</v>
      </c>
      <c r="V1966" t="n">
        <v>0.9</v>
      </c>
      <c r="W1966" t="n">
        <v>20.68</v>
      </c>
      <c r="X1966" t="n">
        <v>0.59</v>
      </c>
      <c r="Y1966" t="n">
        <v>1</v>
      </c>
      <c r="Z1966" t="n">
        <v>10</v>
      </c>
    </row>
    <row r="1967">
      <c r="A1967" t="n">
        <v>105</v>
      </c>
      <c r="B1967" t="n">
        <v>120</v>
      </c>
      <c r="C1967" t="inlineStr">
        <is>
          <t xml:space="preserve">CONCLUIDO	</t>
        </is>
      </c>
      <c r="D1967" t="n">
        <v>1.7582</v>
      </c>
      <c r="E1967" t="n">
        <v>56.88</v>
      </c>
      <c r="F1967" t="n">
        <v>53.16</v>
      </c>
      <c r="G1967" t="n">
        <v>145</v>
      </c>
      <c r="H1967" t="n">
        <v>1.73</v>
      </c>
      <c r="I1967" t="n">
        <v>22</v>
      </c>
      <c r="J1967" t="n">
        <v>280.76</v>
      </c>
      <c r="K1967" t="n">
        <v>57.72</v>
      </c>
      <c r="L1967" t="n">
        <v>27.25</v>
      </c>
      <c r="M1967" t="n">
        <v>20</v>
      </c>
      <c r="N1967" t="n">
        <v>75.79000000000001</v>
      </c>
      <c r="O1967" t="n">
        <v>34861.53</v>
      </c>
      <c r="P1967" t="n">
        <v>788</v>
      </c>
      <c r="Q1967" t="n">
        <v>1367.18</v>
      </c>
      <c r="R1967" t="n">
        <v>125.49</v>
      </c>
      <c r="S1967" t="n">
        <v>104.26</v>
      </c>
      <c r="T1967" t="n">
        <v>9693.25</v>
      </c>
      <c r="U1967" t="n">
        <v>0.83</v>
      </c>
      <c r="V1967" t="n">
        <v>0.9</v>
      </c>
      <c r="W1967" t="n">
        <v>20.68</v>
      </c>
      <c r="X1967" t="n">
        <v>0.59</v>
      </c>
      <c r="Y1967" t="n">
        <v>1</v>
      </c>
      <c r="Z1967" t="n">
        <v>10</v>
      </c>
    </row>
    <row r="1968">
      <c r="A1968" t="n">
        <v>106</v>
      </c>
      <c r="B1968" t="n">
        <v>120</v>
      </c>
      <c r="C1968" t="inlineStr">
        <is>
          <t xml:space="preserve">CONCLUIDO	</t>
        </is>
      </c>
      <c r="D1968" t="n">
        <v>1.758</v>
      </c>
      <c r="E1968" t="n">
        <v>56.88</v>
      </c>
      <c r="F1968" t="n">
        <v>53.17</v>
      </c>
      <c r="G1968" t="n">
        <v>145.01</v>
      </c>
      <c r="H1968" t="n">
        <v>1.74</v>
      </c>
      <c r="I1968" t="n">
        <v>22</v>
      </c>
      <c r="J1968" t="n">
        <v>281.26</v>
      </c>
      <c r="K1968" t="n">
        <v>57.72</v>
      </c>
      <c r="L1968" t="n">
        <v>27.5</v>
      </c>
      <c r="M1968" t="n">
        <v>20</v>
      </c>
      <c r="N1968" t="n">
        <v>76.03</v>
      </c>
      <c r="O1968" t="n">
        <v>34922.42</v>
      </c>
      <c r="P1968" t="n">
        <v>787.33</v>
      </c>
      <c r="Q1968" t="n">
        <v>1367.17</v>
      </c>
      <c r="R1968" t="n">
        <v>125.95</v>
      </c>
      <c r="S1968" t="n">
        <v>104.26</v>
      </c>
      <c r="T1968" t="n">
        <v>9920.16</v>
      </c>
      <c r="U1968" t="n">
        <v>0.83</v>
      </c>
      <c r="V1968" t="n">
        <v>0.9</v>
      </c>
      <c r="W1968" t="n">
        <v>20.68</v>
      </c>
      <c r="X1968" t="n">
        <v>0.6</v>
      </c>
      <c r="Y1968" t="n">
        <v>1</v>
      </c>
      <c r="Z1968" t="n">
        <v>10</v>
      </c>
    </row>
    <row r="1969">
      <c r="A1969" t="n">
        <v>107</v>
      </c>
      <c r="B1969" t="n">
        <v>120</v>
      </c>
      <c r="C1969" t="inlineStr">
        <is>
          <t xml:space="preserve">CONCLUIDO	</t>
        </is>
      </c>
      <c r="D1969" t="n">
        <v>1.7578</v>
      </c>
      <c r="E1969" t="n">
        <v>56.89</v>
      </c>
      <c r="F1969" t="n">
        <v>53.18</v>
      </c>
      <c r="G1969" t="n">
        <v>145.03</v>
      </c>
      <c r="H1969" t="n">
        <v>1.75</v>
      </c>
      <c r="I1969" t="n">
        <v>22</v>
      </c>
      <c r="J1969" t="n">
        <v>281.75</v>
      </c>
      <c r="K1969" t="n">
        <v>57.72</v>
      </c>
      <c r="L1969" t="n">
        <v>27.75</v>
      </c>
      <c r="M1969" t="n">
        <v>20</v>
      </c>
      <c r="N1969" t="n">
        <v>76.28</v>
      </c>
      <c r="O1969" t="n">
        <v>34983.41</v>
      </c>
      <c r="P1969" t="n">
        <v>787.0700000000001</v>
      </c>
      <c r="Q1969" t="n">
        <v>1367.28</v>
      </c>
      <c r="R1969" t="n">
        <v>126.06</v>
      </c>
      <c r="S1969" t="n">
        <v>104.26</v>
      </c>
      <c r="T1969" t="n">
        <v>9974.280000000001</v>
      </c>
      <c r="U1969" t="n">
        <v>0.83</v>
      </c>
      <c r="V1969" t="n">
        <v>0.9</v>
      </c>
      <c r="W1969" t="n">
        <v>20.68</v>
      </c>
      <c r="X1969" t="n">
        <v>0.6</v>
      </c>
      <c r="Y1969" t="n">
        <v>1</v>
      </c>
      <c r="Z1969" t="n">
        <v>10</v>
      </c>
    </row>
    <row r="1970">
      <c r="A1970" t="n">
        <v>108</v>
      </c>
      <c r="B1970" t="n">
        <v>120</v>
      </c>
      <c r="C1970" t="inlineStr">
        <is>
          <t xml:space="preserve">CONCLUIDO	</t>
        </is>
      </c>
      <c r="D1970" t="n">
        <v>1.7576</v>
      </c>
      <c r="E1970" t="n">
        <v>56.9</v>
      </c>
      <c r="F1970" t="n">
        <v>53.19</v>
      </c>
      <c r="G1970" t="n">
        <v>145.05</v>
      </c>
      <c r="H1970" t="n">
        <v>1.77</v>
      </c>
      <c r="I1970" t="n">
        <v>22</v>
      </c>
      <c r="J1970" t="n">
        <v>282.25</v>
      </c>
      <c r="K1970" t="n">
        <v>57.72</v>
      </c>
      <c r="L1970" t="n">
        <v>28</v>
      </c>
      <c r="M1970" t="n">
        <v>20</v>
      </c>
      <c r="N1970" t="n">
        <v>76.52</v>
      </c>
      <c r="O1970" t="n">
        <v>35044.49</v>
      </c>
      <c r="P1970" t="n">
        <v>785.41</v>
      </c>
      <c r="Q1970" t="n">
        <v>1367.21</v>
      </c>
      <c r="R1970" t="n">
        <v>126.23</v>
      </c>
      <c r="S1970" t="n">
        <v>104.26</v>
      </c>
      <c r="T1970" t="n">
        <v>10059.53</v>
      </c>
      <c r="U1970" t="n">
        <v>0.83</v>
      </c>
      <c r="V1970" t="n">
        <v>0.9</v>
      </c>
      <c r="W1970" t="n">
        <v>20.68</v>
      </c>
      <c r="X1970" t="n">
        <v>0.61</v>
      </c>
      <c r="Y1970" t="n">
        <v>1</v>
      </c>
      <c r="Z1970" t="n">
        <v>10</v>
      </c>
    </row>
    <row r="1971">
      <c r="A1971" t="n">
        <v>109</v>
      </c>
      <c r="B1971" t="n">
        <v>120</v>
      </c>
      <c r="C1971" t="inlineStr">
        <is>
          <t xml:space="preserve">CONCLUIDO	</t>
        </is>
      </c>
      <c r="D1971" t="n">
        <v>1.7606</v>
      </c>
      <c r="E1971" t="n">
        <v>56.8</v>
      </c>
      <c r="F1971" t="n">
        <v>53.13</v>
      </c>
      <c r="G1971" t="n">
        <v>151.81</v>
      </c>
      <c r="H1971" t="n">
        <v>1.78</v>
      </c>
      <c r="I1971" t="n">
        <v>21</v>
      </c>
      <c r="J1971" t="n">
        <v>282.74</v>
      </c>
      <c r="K1971" t="n">
        <v>57.72</v>
      </c>
      <c r="L1971" t="n">
        <v>28.25</v>
      </c>
      <c r="M1971" t="n">
        <v>19</v>
      </c>
      <c r="N1971" t="n">
        <v>76.77</v>
      </c>
      <c r="O1971" t="n">
        <v>35105.68</v>
      </c>
      <c r="P1971" t="n">
        <v>784.05</v>
      </c>
      <c r="Q1971" t="n">
        <v>1367.2</v>
      </c>
      <c r="R1971" t="n">
        <v>124.57</v>
      </c>
      <c r="S1971" t="n">
        <v>104.26</v>
      </c>
      <c r="T1971" t="n">
        <v>9238.01</v>
      </c>
      <c r="U1971" t="n">
        <v>0.84</v>
      </c>
      <c r="V1971" t="n">
        <v>0.9</v>
      </c>
      <c r="W1971" t="n">
        <v>20.68</v>
      </c>
      <c r="X1971" t="n">
        <v>0.5600000000000001</v>
      </c>
      <c r="Y1971" t="n">
        <v>1</v>
      </c>
      <c r="Z1971" t="n">
        <v>10</v>
      </c>
    </row>
    <row r="1972">
      <c r="A1972" t="n">
        <v>110</v>
      </c>
      <c r="B1972" t="n">
        <v>120</v>
      </c>
      <c r="C1972" t="inlineStr">
        <is>
          <t xml:space="preserve">CONCLUIDO	</t>
        </is>
      </c>
      <c r="D1972" t="n">
        <v>1.7604</v>
      </c>
      <c r="E1972" t="n">
        <v>56.8</v>
      </c>
      <c r="F1972" t="n">
        <v>53.14</v>
      </c>
      <c r="G1972" t="n">
        <v>151.82</v>
      </c>
      <c r="H1972" t="n">
        <v>1.79</v>
      </c>
      <c r="I1972" t="n">
        <v>21</v>
      </c>
      <c r="J1972" t="n">
        <v>283.24</v>
      </c>
      <c r="K1972" t="n">
        <v>57.72</v>
      </c>
      <c r="L1972" t="n">
        <v>28.5</v>
      </c>
      <c r="M1972" t="n">
        <v>19</v>
      </c>
      <c r="N1972" t="n">
        <v>77.01000000000001</v>
      </c>
      <c r="O1972" t="n">
        <v>35166.96</v>
      </c>
      <c r="P1972" t="n">
        <v>784.62</v>
      </c>
      <c r="Q1972" t="n">
        <v>1367.19</v>
      </c>
      <c r="R1972" t="n">
        <v>124.66</v>
      </c>
      <c r="S1972" t="n">
        <v>104.26</v>
      </c>
      <c r="T1972" t="n">
        <v>9282.25</v>
      </c>
      <c r="U1972" t="n">
        <v>0.84</v>
      </c>
      <c r="V1972" t="n">
        <v>0.9</v>
      </c>
      <c r="W1972" t="n">
        <v>20.68</v>
      </c>
      <c r="X1972" t="n">
        <v>0.5600000000000001</v>
      </c>
      <c r="Y1972" t="n">
        <v>1</v>
      </c>
      <c r="Z1972" t="n">
        <v>10</v>
      </c>
    </row>
    <row r="1973">
      <c r="A1973" t="n">
        <v>111</v>
      </c>
      <c r="B1973" t="n">
        <v>120</v>
      </c>
      <c r="C1973" t="inlineStr">
        <is>
          <t xml:space="preserve">CONCLUIDO	</t>
        </is>
      </c>
      <c r="D1973" t="n">
        <v>1.7604</v>
      </c>
      <c r="E1973" t="n">
        <v>56.81</v>
      </c>
      <c r="F1973" t="n">
        <v>53.14</v>
      </c>
      <c r="G1973" t="n">
        <v>151.83</v>
      </c>
      <c r="H1973" t="n">
        <v>1.8</v>
      </c>
      <c r="I1973" t="n">
        <v>21</v>
      </c>
      <c r="J1973" t="n">
        <v>283.74</v>
      </c>
      <c r="K1973" t="n">
        <v>57.72</v>
      </c>
      <c r="L1973" t="n">
        <v>28.75</v>
      </c>
      <c r="M1973" t="n">
        <v>19</v>
      </c>
      <c r="N1973" t="n">
        <v>77.26000000000001</v>
      </c>
      <c r="O1973" t="n">
        <v>35228.34</v>
      </c>
      <c r="P1973" t="n">
        <v>784.87</v>
      </c>
      <c r="Q1973" t="n">
        <v>1367.21</v>
      </c>
      <c r="R1973" t="n">
        <v>124.62</v>
      </c>
      <c r="S1973" t="n">
        <v>104.26</v>
      </c>
      <c r="T1973" t="n">
        <v>9258.870000000001</v>
      </c>
      <c r="U1973" t="n">
        <v>0.84</v>
      </c>
      <c r="V1973" t="n">
        <v>0.9</v>
      </c>
      <c r="W1973" t="n">
        <v>20.68</v>
      </c>
      <c r="X1973" t="n">
        <v>0.5600000000000001</v>
      </c>
      <c r="Y1973" t="n">
        <v>1</v>
      </c>
      <c r="Z1973" t="n">
        <v>10</v>
      </c>
    </row>
    <row r="1974">
      <c r="A1974" t="n">
        <v>112</v>
      </c>
      <c r="B1974" t="n">
        <v>120</v>
      </c>
      <c r="C1974" t="inlineStr">
        <is>
          <t xml:space="preserve">CONCLUIDO	</t>
        </is>
      </c>
      <c r="D1974" t="n">
        <v>1.7602</v>
      </c>
      <c r="E1974" t="n">
        <v>56.81</v>
      </c>
      <c r="F1974" t="n">
        <v>53.15</v>
      </c>
      <c r="G1974" t="n">
        <v>151.84</v>
      </c>
      <c r="H1974" t="n">
        <v>1.82</v>
      </c>
      <c r="I1974" t="n">
        <v>21</v>
      </c>
      <c r="J1974" t="n">
        <v>284.23</v>
      </c>
      <c r="K1974" t="n">
        <v>57.72</v>
      </c>
      <c r="L1974" t="n">
        <v>29</v>
      </c>
      <c r="M1974" t="n">
        <v>19</v>
      </c>
      <c r="N1974" t="n">
        <v>77.51000000000001</v>
      </c>
      <c r="O1974" t="n">
        <v>35289.82</v>
      </c>
      <c r="P1974" t="n">
        <v>783.72</v>
      </c>
      <c r="Q1974" t="n">
        <v>1367.21</v>
      </c>
      <c r="R1974" t="n">
        <v>125.07</v>
      </c>
      <c r="S1974" t="n">
        <v>104.26</v>
      </c>
      <c r="T1974" t="n">
        <v>9486.309999999999</v>
      </c>
      <c r="U1974" t="n">
        <v>0.83</v>
      </c>
      <c r="V1974" t="n">
        <v>0.9</v>
      </c>
      <c r="W1974" t="n">
        <v>20.68</v>
      </c>
      <c r="X1974" t="n">
        <v>0.57</v>
      </c>
      <c r="Y1974" t="n">
        <v>1</v>
      </c>
      <c r="Z1974" t="n">
        <v>10</v>
      </c>
    </row>
    <row r="1975">
      <c r="A1975" t="n">
        <v>113</v>
      </c>
      <c r="B1975" t="n">
        <v>120</v>
      </c>
      <c r="C1975" t="inlineStr">
        <is>
          <t xml:space="preserve">CONCLUIDO	</t>
        </is>
      </c>
      <c r="D1975" t="n">
        <v>1.76</v>
      </c>
      <c r="E1975" t="n">
        <v>56.82</v>
      </c>
      <c r="F1975" t="n">
        <v>53.15</v>
      </c>
      <c r="G1975" t="n">
        <v>151.87</v>
      </c>
      <c r="H1975" t="n">
        <v>1.83</v>
      </c>
      <c r="I1975" t="n">
        <v>21</v>
      </c>
      <c r="J1975" t="n">
        <v>284.73</v>
      </c>
      <c r="K1975" t="n">
        <v>57.72</v>
      </c>
      <c r="L1975" t="n">
        <v>29.25</v>
      </c>
      <c r="M1975" t="n">
        <v>19</v>
      </c>
      <c r="N1975" t="n">
        <v>77.76000000000001</v>
      </c>
      <c r="O1975" t="n">
        <v>35351.4</v>
      </c>
      <c r="P1975" t="n">
        <v>781.9400000000001</v>
      </c>
      <c r="Q1975" t="n">
        <v>1367.21</v>
      </c>
      <c r="R1975" t="n">
        <v>125.04</v>
      </c>
      <c r="S1975" t="n">
        <v>104.26</v>
      </c>
      <c r="T1975" t="n">
        <v>9470.74</v>
      </c>
      <c r="U1975" t="n">
        <v>0.83</v>
      </c>
      <c r="V1975" t="n">
        <v>0.9</v>
      </c>
      <c r="W1975" t="n">
        <v>20.68</v>
      </c>
      <c r="X1975" t="n">
        <v>0.58</v>
      </c>
      <c r="Y1975" t="n">
        <v>1</v>
      </c>
      <c r="Z1975" t="n">
        <v>10</v>
      </c>
    </row>
    <row r="1976">
      <c r="A1976" t="n">
        <v>114</v>
      </c>
      <c r="B1976" t="n">
        <v>120</v>
      </c>
      <c r="C1976" t="inlineStr">
        <is>
          <t xml:space="preserve">CONCLUIDO	</t>
        </is>
      </c>
      <c r="D1976" t="n">
        <v>1.763</v>
      </c>
      <c r="E1976" t="n">
        <v>56.72</v>
      </c>
      <c r="F1976" t="n">
        <v>53.1</v>
      </c>
      <c r="G1976" t="n">
        <v>159.3</v>
      </c>
      <c r="H1976" t="n">
        <v>1.84</v>
      </c>
      <c r="I1976" t="n">
        <v>20</v>
      </c>
      <c r="J1976" t="n">
        <v>285.23</v>
      </c>
      <c r="K1976" t="n">
        <v>57.72</v>
      </c>
      <c r="L1976" t="n">
        <v>29.5</v>
      </c>
      <c r="M1976" t="n">
        <v>18</v>
      </c>
      <c r="N1976" t="n">
        <v>78.01000000000001</v>
      </c>
      <c r="O1976" t="n">
        <v>35413.08</v>
      </c>
      <c r="P1976" t="n">
        <v>781.28</v>
      </c>
      <c r="Q1976" t="n">
        <v>1367.13</v>
      </c>
      <c r="R1976" t="n">
        <v>123.69</v>
      </c>
      <c r="S1976" t="n">
        <v>104.26</v>
      </c>
      <c r="T1976" t="n">
        <v>8800.26</v>
      </c>
      <c r="U1976" t="n">
        <v>0.84</v>
      </c>
      <c r="V1976" t="n">
        <v>0.9</v>
      </c>
      <c r="W1976" t="n">
        <v>20.67</v>
      </c>
      <c r="X1976" t="n">
        <v>0.53</v>
      </c>
      <c r="Y1976" t="n">
        <v>1</v>
      </c>
      <c r="Z1976" t="n">
        <v>10</v>
      </c>
    </row>
    <row r="1977">
      <c r="A1977" t="n">
        <v>115</v>
      </c>
      <c r="B1977" t="n">
        <v>120</v>
      </c>
      <c r="C1977" t="inlineStr">
        <is>
          <t xml:space="preserve">CONCLUIDO	</t>
        </is>
      </c>
      <c r="D1977" t="n">
        <v>1.7628</v>
      </c>
      <c r="E1977" t="n">
        <v>56.73</v>
      </c>
      <c r="F1977" t="n">
        <v>53.11</v>
      </c>
      <c r="G1977" t="n">
        <v>159.33</v>
      </c>
      <c r="H1977" t="n">
        <v>1.85</v>
      </c>
      <c r="I1977" t="n">
        <v>20</v>
      </c>
      <c r="J1977" t="n">
        <v>285.73</v>
      </c>
      <c r="K1977" t="n">
        <v>57.72</v>
      </c>
      <c r="L1977" t="n">
        <v>29.75</v>
      </c>
      <c r="M1977" t="n">
        <v>18</v>
      </c>
      <c r="N1977" t="n">
        <v>78.26000000000001</v>
      </c>
      <c r="O1977" t="n">
        <v>35474.86</v>
      </c>
      <c r="P1977" t="n">
        <v>782.71</v>
      </c>
      <c r="Q1977" t="n">
        <v>1367.24</v>
      </c>
      <c r="R1977" t="n">
        <v>123.84</v>
      </c>
      <c r="S1977" t="n">
        <v>104.26</v>
      </c>
      <c r="T1977" t="n">
        <v>8878.17</v>
      </c>
      <c r="U1977" t="n">
        <v>0.84</v>
      </c>
      <c r="V1977" t="n">
        <v>0.9</v>
      </c>
      <c r="W1977" t="n">
        <v>20.67</v>
      </c>
      <c r="X1977" t="n">
        <v>0.53</v>
      </c>
      <c r="Y1977" t="n">
        <v>1</v>
      </c>
      <c r="Z1977" t="n">
        <v>10</v>
      </c>
    </row>
    <row r="1978">
      <c r="A1978" t="n">
        <v>116</v>
      </c>
      <c r="B1978" t="n">
        <v>120</v>
      </c>
      <c r="C1978" t="inlineStr">
        <is>
          <t xml:space="preserve">CONCLUIDO	</t>
        </is>
      </c>
      <c r="D1978" t="n">
        <v>1.7631</v>
      </c>
      <c r="E1978" t="n">
        <v>56.72</v>
      </c>
      <c r="F1978" t="n">
        <v>53.1</v>
      </c>
      <c r="G1978" t="n">
        <v>159.3</v>
      </c>
      <c r="H1978" t="n">
        <v>1.87</v>
      </c>
      <c r="I1978" t="n">
        <v>20</v>
      </c>
      <c r="J1978" t="n">
        <v>286.24</v>
      </c>
      <c r="K1978" t="n">
        <v>57.72</v>
      </c>
      <c r="L1978" t="n">
        <v>30</v>
      </c>
      <c r="M1978" t="n">
        <v>18</v>
      </c>
      <c r="N1978" t="n">
        <v>78.51000000000001</v>
      </c>
      <c r="O1978" t="n">
        <v>35536.74</v>
      </c>
      <c r="P1978" t="n">
        <v>783.38</v>
      </c>
      <c r="Q1978" t="n">
        <v>1367.21</v>
      </c>
      <c r="R1978" t="n">
        <v>123.54</v>
      </c>
      <c r="S1978" t="n">
        <v>104.26</v>
      </c>
      <c r="T1978" t="n">
        <v>8728.549999999999</v>
      </c>
      <c r="U1978" t="n">
        <v>0.84</v>
      </c>
      <c r="V1978" t="n">
        <v>0.9</v>
      </c>
      <c r="W1978" t="n">
        <v>20.67</v>
      </c>
      <c r="X1978" t="n">
        <v>0.52</v>
      </c>
      <c r="Y1978" t="n">
        <v>1</v>
      </c>
      <c r="Z1978" t="n">
        <v>10</v>
      </c>
    </row>
    <row r="1979">
      <c r="A1979" t="n">
        <v>117</v>
      </c>
      <c r="B1979" t="n">
        <v>120</v>
      </c>
      <c r="C1979" t="inlineStr">
        <is>
          <t xml:space="preserve">CONCLUIDO	</t>
        </is>
      </c>
      <c r="D1979" t="n">
        <v>1.7624</v>
      </c>
      <c r="E1979" t="n">
        <v>56.74</v>
      </c>
      <c r="F1979" t="n">
        <v>53.12</v>
      </c>
      <c r="G1979" t="n">
        <v>159.36</v>
      </c>
      <c r="H1979" t="n">
        <v>1.88</v>
      </c>
      <c r="I1979" t="n">
        <v>20</v>
      </c>
      <c r="J1979" t="n">
        <v>286.74</v>
      </c>
      <c r="K1979" t="n">
        <v>57.72</v>
      </c>
      <c r="L1979" t="n">
        <v>30.25</v>
      </c>
      <c r="M1979" t="n">
        <v>18</v>
      </c>
      <c r="N1979" t="n">
        <v>78.77</v>
      </c>
      <c r="O1979" t="n">
        <v>35598.85</v>
      </c>
      <c r="P1979" t="n">
        <v>783.76</v>
      </c>
      <c r="Q1979" t="n">
        <v>1367.21</v>
      </c>
      <c r="R1979" t="n">
        <v>124.1</v>
      </c>
      <c r="S1979" t="n">
        <v>104.26</v>
      </c>
      <c r="T1979" t="n">
        <v>9004.82</v>
      </c>
      <c r="U1979" t="n">
        <v>0.84</v>
      </c>
      <c r="V1979" t="n">
        <v>0.9</v>
      </c>
      <c r="W1979" t="n">
        <v>20.68</v>
      </c>
      <c r="X1979" t="n">
        <v>0.54</v>
      </c>
      <c r="Y1979" t="n">
        <v>1</v>
      </c>
      <c r="Z1979" t="n">
        <v>10</v>
      </c>
    </row>
    <row r="1980">
      <c r="A1980" t="n">
        <v>118</v>
      </c>
      <c r="B1980" t="n">
        <v>120</v>
      </c>
      <c r="C1980" t="inlineStr">
        <is>
          <t xml:space="preserve">CONCLUIDO	</t>
        </is>
      </c>
      <c r="D1980" t="n">
        <v>1.7626</v>
      </c>
      <c r="E1980" t="n">
        <v>56.73</v>
      </c>
      <c r="F1980" t="n">
        <v>53.11</v>
      </c>
      <c r="G1980" t="n">
        <v>159.34</v>
      </c>
      <c r="H1980" t="n">
        <v>1.89</v>
      </c>
      <c r="I1980" t="n">
        <v>20</v>
      </c>
      <c r="J1980" t="n">
        <v>287.24</v>
      </c>
      <c r="K1980" t="n">
        <v>57.72</v>
      </c>
      <c r="L1980" t="n">
        <v>30.5</v>
      </c>
      <c r="M1980" t="n">
        <v>18</v>
      </c>
      <c r="N1980" t="n">
        <v>79.02</v>
      </c>
      <c r="O1980" t="n">
        <v>35660.94</v>
      </c>
      <c r="P1980" t="n">
        <v>782.4299999999999</v>
      </c>
      <c r="Q1980" t="n">
        <v>1367.19</v>
      </c>
      <c r="R1980" t="n">
        <v>124.09</v>
      </c>
      <c r="S1980" t="n">
        <v>104.26</v>
      </c>
      <c r="T1980" t="n">
        <v>9003.459999999999</v>
      </c>
      <c r="U1980" t="n">
        <v>0.84</v>
      </c>
      <c r="V1980" t="n">
        <v>0.9</v>
      </c>
      <c r="W1980" t="n">
        <v>20.67</v>
      </c>
      <c r="X1980" t="n">
        <v>0.54</v>
      </c>
      <c r="Y1980" t="n">
        <v>1</v>
      </c>
      <c r="Z1980" t="n">
        <v>10</v>
      </c>
    </row>
    <row r="1981">
      <c r="A1981" t="n">
        <v>119</v>
      </c>
      <c r="B1981" t="n">
        <v>120</v>
      </c>
      <c r="C1981" t="inlineStr">
        <is>
          <t xml:space="preserve">CONCLUIDO	</t>
        </is>
      </c>
      <c r="D1981" t="n">
        <v>1.7625</v>
      </c>
      <c r="E1981" t="n">
        <v>56.74</v>
      </c>
      <c r="F1981" t="n">
        <v>53.12</v>
      </c>
      <c r="G1981" t="n">
        <v>159.35</v>
      </c>
      <c r="H1981" t="n">
        <v>1.9</v>
      </c>
      <c r="I1981" t="n">
        <v>20</v>
      </c>
      <c r="J1981" t="n">
        <v>287.75</v>
      </c>
      <c r="K1981" t="n">
        <v>57.72</v>
      </c>
      <c r="L1981" t="n">
        <v>30.75</v>
      </c>
      <c r="M1981" t="n">
        <v>18</v>
      </c>
      <c r="N1981" t="n">
        <v>79.27</v>
      </c>
      <c r="O1981" t="n">
        <v>35723.13</v>
      </c>
      <c r="P1981" t="n">
        <v>779.4299999999999</v>
      </c>
      <c r="Q1981" t="n">
        <v>1367.13</v>
      </c>
      <c r="R1981" t="n">
        <v>124.14</v>
      </c>
      <c r="S1981" t="n">
        <v>104.26</v>
      </c>
      <c r="T1981" t="n">
        <v>9025.76</v>
      </c>
      <c r="U1981" t="n">
        <v>0.84</v>
      </c>
      <c r="V1981" t="n">
        <v>0.9</v>
      </c>
      <c r="W1981" t="n">
        <v>20.68</v>
      </c>
      <c r="X1981" t="n">
        <v>0.54</v>
      </c>
      <c r="Y1981" t="n">
        <v>1</v>
      </c>
      <c r="Z1981" t="n">
        <v>10</v>
      </c>
    </row>
    <row r="1982">
      <c r="A1982" t="n">
        <v>120</v>
      </c>
      <c r="B1982" t="n">
        <v>120</v>
      </c>
      <c r="C1982" t="inlineStr">
        <is>
          <t xml:space="preserve">CONCLUIDO	</t>
        </is>
      </c>
      <c r="D1982" t="n">
        <v>1.7647</v>
      </c>
      <c r="E1982" t="n">
        <v>56.67</v>
      </c>
      <c r="F1982" t="n">
        <v>53.09</v>
      </c>
      <c r="G1982" t="n">
        <v>167.66</v>
      </c>
      <c r="H1982" t="n">
        <v>1.92</v>
      </c>
      <c r="I1982" t="n">
        <v>19</v>
      </c>
      <c r="J1982" t="n">
        <v>288.25</v>
      </c>
      <c r="K1982" t="n">
        <v>57.72</v>
      </c>
      <c r="L1982" t="n">
        <v>31</v>
      </c>
      <c r="M1982" t="n">
        <v>17</v>
      </c>
      <c r="N1982" t="n">
        <v>79.53</v>
      </c>
      <c r="O1982" t="n">
        <v>35785.42</v>
      </c>
      <c r="P1982" t="n">
        <v>777.8</v>
      </c>
      <c r="Q1982" t="n">
        <v>1367.18</v>
      </c>
      <c r="R1982" t="n">
        <v>123.26</v>
      </c>
      <c r="S1982" t="n">
        <v>104.26</v>
      </c>
      <c r="T1982" t="n">
        <v>8592.15</v>
      </c>
      <c r="U1982" t="n">
        <v>0.85</v>
      </c>
      <c r="V1982" t="n">
        <v>0.9</v>
      </c>
      <c r="W1982" t="n">
        <v>20.67</v>
      </c>
      <c r="X1982" t="n">
        <v>0.52</v>
      </c>
      <c r="Y1982" t="n">
        <v>1</v>
      </c>
      <c r="Z1982" t="n">
        <v>10</v>
      </c>
    </row>
    <row r="1983">
      <c r="A1983" t="n">
        <v>121</v>
      </c>
      <c r="B1983" t="n">
        <v>120</v>
      </c>
      <c r="C1983" t="inlineStr">
        <is>
          <t xml:space="preserve">CONCLUIDO	</t>
        </is>
      </c>
      <c r="D1983" t="n">
        <v>1.7647</v>
      </c>
      <c r="E1983" t="n">
        <v>56.67</v>
      </c>
      <c r="F1983" t="n">
        <v>53.09</v>
      </c>
      <c r="G1983" t="n">
        <v>167.66</v>
      </c>
      <c r="H1983" t="n">
        <v>1.93</v>
      </c>
      <c r="I1983" t="n">
        <v>19</v>
      </c>
      <c r="J1983" t="n">
        <v>288.76</v>
      </c>
      <c r="K1983" t="n">
        <v>57.72</v>
      </c>
      <c r="L1983" t="n">
        <v>31.25</v>
      </c>
      <c r="M1983" t="n">
        <v>17</v>
      </c>
      <c r="N1983" t="n">
        <v>79.78</v>
      </c>
      <c r="O1983" t="n">
        <v>35847.82</v>
      </c>
      <c r="P1983" t="n">
        <v>778.42</v>
      </c>
      <c r="Q1983" t="n">
        <v>1367.26</v>
      </c>
      <c r="R1983" t="n">
        <v>123.32</v>
      </c>
      <c r="S1983" t="n">
        <v>104.26</v>
      </c>
      <c r="T1983" t="n">
        <v>8620.5</v>
      </c>
      <c r="U1983" t="n">
        <v>0.85</v>
      </c>
      <c r="V1983" t="n">
        <v>0.9</v>
      </c>
      <c r="W1983" t="n">
        <v>20.67</v>
      </c>
      <c r="X1983" t="n">
        <v>0.52</v>
      </c>
      <c r="Y1983" t="n">
        <v>1</v>
      </c>
      <c r="Z1983" t="n">
        <v>10</v>
      </c>
    </row>
    <row r="1984">
      <c r="A1984" t="n">
        <v>122</v>
      </c>
      <c r="B1984" t="n">
        <v>120</v>
      </c>
      <c r="C1984" t="inlineStr">
        <is>
          <t xml:space="preserve">CONCLUIDO	</t>
        </is>
      </c>
      <c r="D1984" t="n">
        <v>1.7646</v>
      </c>
      <c r="E1984" t="n">
        <v>56.67</v>
      </c>
      <c r="F1984" t="n">
        <v>53.1</v>
      </c>
      <c r="G1984" t="n">
        <v>167.67</v>
      </c>
      <c r="H1984" t="n">
        <v>1.94</v>
      </c>
      <c r="I1984" t="n">
        <v>19</v>
      </c>
      <c r="J1984" t="n">
        <v>289.27</v>
      </c>
      <c r="K1984" t="n">
        <v>57.72</v>
      </c>
      <c r="L1984" t="n">
        <v>31.5</v>
      </c>
      <c r="M1984" t="n">
        <v>17</v>
      </c>
      <c r="N1984" t="n">
        <v>80.04000000000001</v>
      </c>
      <c r="O1984" t="n">
        <v>35910.33</v>
      </c>
      <c r="P1984" t="n">
        <v>778.62</v>
      </c>
      <c r="Q1984" t="n">
        <v>1367.17</v>
      </c>
      <c r="R1984" t="n">
        <v>123.62</v>
      </c>
      <c r="S1984" t="n">
        <v>104.26</v>
      </c>
      <c r="T1984" t="n">
        <v>8768.9</v>
      </c>
      <c r="U1984" t="n">
        <v>0.84</v>
      </c>
      <c r="V1984" t="n">
        <v>0.9</v>
      </c>
      <c r="W1984" t="n">
        <v>20.67</v>
      </c>
      <c r="X1984" t="n">
        <v>0.52</v>
      </c>
      <c r="Y1984" t="n">
        <v>1</v>
      </c>
      <c r="Z1984" t="n">
        <v>10</v>
      </c>
    </row>
    <row r="1985">
      <c r="A1985" t="n">
        <v>123</v>
      </c>
      <c r="B1985" t="n">
        <v>120</v>
      </c>
      <c r="C1985" t="inlineStr">
        <is>
          <t xml:space="preserve">CONCLUIDO	</t>
        </is>
      </c>
      <c r="D1985" t="n">
        <v>1.7648</v>
      </c>
      <c r="E1985" t="n">
        <v>56.66</v>
      </c>
      <c r="F1985" t="n">
        <v>53.09</v>
      </c>
      <c r="G1985" t="n">
        <v>167.65</v>
      </c>
      <c r="H1985" t="n">
        <v>1.95</v>
      </c>
      <c r="I1985" t="n">
        <v>19</v>
      </c>
      <c r="J1985" t="n">
        <v>289.77</v>
      </c>
      <c r="K1985" t="n">
        <v>57.72</v>
      </c>
      <c r="L1985" t="n">
        <v>31.75</v>
      </c>
      <c r="M1985" t="n">
        <v>17</v>
      </c>
      <c r="N1985" t="n">
        <v>80.3</v>
      </c>
      <c r="O1985" t="n">
        <v>35972.93</v>
      </c>
      <c r="P1985" t="n">
        <v>778.21</v>
      </c>
      <c r="Q1985" t="n">
        <v>1367.18</v>
      </c>
      <c r="R1985" t="n">
        <v>123.09</v>
      </c>
      <c r="S1985" t="n">
        <v>104.26</v>
      </c>
      <c r="T1985" t="n">
        <v>8507.120000000001</v>
      </c>
      <c r="U1985" t="n">
        <v>0.85</v>
      </c>
      <c r="V1985" t="n">
        <v>0.9</v>
      </c>
      <c r="W1985" t="n">
        <v>20.68</v>
      </c>
      <c r="X1985" t="n">
        <v>0.51</v>
      </c>
      <c r="Y1985" t="n">
        <v>1</v>
      </c>
      <c r="Z1985" t="n">
        <v>10</v>
      </c>
    </row>
    <row r="1986">
      <c r="A1986" t="n">
        <v>124</v>
      </c>
      <c r="B1986" t="n">
        <v>120</v>
      </c>
      <c r="C1986" t="inlineStr">
        <is>
          <t xml:space="preserve">CONCLUIDO	</t>
        </is>
      </c>
      <c r="D1986" t="n">
        <v>1.7648</v>
      </c>
      <c r="E1986" t="n">
        <v>56.66</v>
      </c>
      <c r="F1986" t="n">
        <v>53.09</v>
      </c>
      <c r="G1986" t="n">
        <v>167.65</v>
      </c>
      <c r="H1986" t="n">
        <v>1.96</v>
      </c>
      <c r="I1986" t="n">
        <v>19</v>
      </c>
      <c r="J1986" t="n">
        <v>290.28</v>
      </c>
      <c r="K1986" t="n">
        <v>57.72</v>
      </c>
      <c r="L1986" t="n">
        <v>32</v>
      </c>
      <c r="M1986" t="n">
        <v>17</v>
      </c>
      <c r="N1986" t="n">
        <v>80.56</v>
      </c>
      <c r="O1986" t="n">
        <v>36035.65</v>
      </c>
      <c r="P1986" t="n">
        <v>777.45</v>
      </c>
      <c r="Q1986" t="n">
        <v>1367.27</v>
      </c>
      <c r="R1986" t="n">
        <v>123</v>
      </c>
      <c r="S1986" t="n">
        <v>104.26</v>
      </c>
      <c r="T1986" t="n">
        <v>8463.67</v>
      </c>
      <c r="U1986" t="n">
        <v>0.85</v>
      </c>
      <c r="V1986" t="n">
        <v>0.9</v>
      </c>
      <c r="W1986" t="n">
        <v>20.68</v>
      </c>
      <c r="X1986" t="n">
        <v>0.51</v>
      </c>
      <c r="Y1986" t="n">
        <v>1</v>
      </c>
      <c r="Z1986" t="n">
        <v>10</v>
      </c>
    </row>
    <row r="1987">
      <c r="A1987" t="n">
        <v>125</v>
      </c>
      <c r="B1987" t="n">
        <v>120</v>
      </c>
      <c r="C1987" t="inlineStr">
        <is>
          <t xml:space="preserve">CONCLUIDO	</t>
        </is>
      </c>
      <c r="D1987" t="n">
        <v>1.7647</v>
      </c>
      <c r="E1987" t="n">
        <v>56.67</v>
      </c>
      <c r="F1987" t="n">
        <v>53.09</v>
      </c>
      <c r="G1987" t="n">
        <v>167.66</v>
      </c>
      <c r="H1987" t="n">
        <v>1.97</v>
      </c>
      <c r="I1987" t="n">
        <v>19</v>
      </c>
      <c r="J1987" t="n">
        <v>290.79</v>
      </c>
      <c r="K1987" t="n">
        <v>57.72</v>
      </c>
      <c r="L1987" t="n">
        <v>32.25</v>
      </c>
      <c r="M1987" t="n">
        <v>17</v>
      </c>
      <c r="N1987" t="n">
        <v>80.81999999999999</v>
      </c>
      <c r="O1987" t="n">
        <v>36098.46</v>
      </c>
      <c r="P1987" t="n">
        <v>776.97</v>
      </c>
      <c r="Q1987" t="n">
        <v>1367.17</v>
      </c>
      <c r="R1987" t="n">
        <v>123.28</v>
      </c>
      <c r="S1987" t="n">
        <v>104.26</v>
      </c>
      <c r="T1987" t="n">
        <v>8601.83</v>
      </c>
      <c r="U1987" t="n">
        <v>0.85</v>
      </c>
      <c r="V1987" t="n">
        <v>0.9</v>
      </c>
      <c r="W1987" t="n">
        <v>20.67</v>
      </c>
      <c r="X1987" t="n">
        <v>0.52</v>
      </c>
      <c r="Y1987" t="n">
        <v>1</v>
      </c>
      <c r="Z1987" t="n">
        <v>10</v>
      </c>
    </row>
    <row r="1988">
      <c r="A1988" t="n">
        <v>126</v>
      </c>
      <c r="B1988" t="n">
        <v>120</v>
      </c>
      <c r="C1988" t="inlineStr">
        <is>
          <t xml:space="preserve">CONCLUIDO	</t>
        </is>
      </c>
      <c r="D1988" t="n">
        <v>1.7646</v>
      </c>
      <c r="E1988" t="n">
        <v>56.67</v>
      </c>
      <c r="F1988" t="n">
        <v>53.1</v>
      </c>
      <c r="G1988" t="n">
        <v>167.67</v>
      </c>
      <c r="H1988" t="n">
        <v>1.99</v>
      </c>
      <c r="I1988" t="n">
        <v>19</v>
      </c>
      <c r="J1988" t="n">
        <v>291.3</v>
      </c>
      <c r="K1988" t="n">
        <v>57.72</v>
      </c>
      <c r="L1988" t="n">
        <v>32.5</v>
      </c>
      <c r="M1988" t="n">
        <v>17</v>
      </c>
      <c r="N1988" t="n">
        <v>81.08</v>
      </c>
      <c r="O1988" t="n">
        <v>36161.39</v>
      </c>
      <c r="P1988" t="n">
        <v>775.55</v>
      </c>
      <c r="Q1988" t="n">
        <v>1367.22</v>
      </c>
      <c r="R1988" t="n">
        <v>123.26</v>
      </c>
      <c r="S1988" t="n">
        <v>104.26</v>
      </c>
      <c r="T1988" t="n">
        <v>8591.110000000001</v>
      </c>
      <c r="U1988" t="n">
        <v>0.85</v>
      </c>
      <c r="V1988" t="n">
        <v>0.9</v>
      </c>
      <c r="W1988" t="n">
        <v>20.68</v>
      </c>
      <c r="X1988" t="n">
        <v>0.52</v>
      </c>
      <c r="Y1988" t="n">
        <v>1</v>
      </c>
      <c r="Z1988" t="n">
        <v>10</v>
      </c>
    </row>
    <row r="1989">
      <c r="A1989" t="n">
        <v>127</v>
      </c>
      <c r="B1989" t="n">
        <v>120</v>
      </c>
      <c r="C1989" t="inlineStr">
        <is>
          <t xml:space="preserve">CONCLUIDO	</t>
        </is>
      </c>
      <c r="D1989" t="n">
        <v>1.7672</v>
      </c>
      <c r="E1989" t="n">
        <v>56.59</v>
      </c>
      <c r="F1989" t="n">
        <v>53.06</v>
      </c>
      <c r="G1989" t="n">
        <v>176.86</v>
      </c>
      <c r="H1989" t="n">
        <v>2</v>
      </c>
      <c r="I1989" t="n">
        <v>18</v>
      </c>
      <c r="J1989" t="n">
        <v>291.81</v>
      </c>
      <c r="K1989" t="n">
        <v>57.72</v>
      </c>
      <c r="L1989" t="n">
        <v>32.75</v>
      </c>
      <c r="M1989" t="n">
        <v>16</v>
      </c>
      <c r="N1989" t="n">
        <v>81.34</v>
      </c>
      <c r="O1989" t="n">
        <v>36224.42</v>
      </c>
      <c r="P1989" t="n">
        <v>774.75</v>
      </c>
      <c r="Q1989" t="n">
        <v>1367.24</v>
      </c>
      <c r="R1989" t="n">
        <v>122.09</v>
      </c>
      <c r="S1989" t="n">
        <v>104.26</v>
      </c>
      <c r="T1989" t="n">
        <v>8009.24</v>
      </c>
      <c r="U1989" t="n">
        <v>0.85</v>
      </c>
      <c r="V1989" t="n">
        <v>0.9</v>
      </c>
      <c r="W1989" t="n">
        <v>20.67</v>
      </c>
      <c r="X1989" t="n">
        <v>0.48</v>
      </c>
      <c r="Y1989" t="n">
        <v>1</v>
      </c>
      <c r="Z1989" t="n">
        <v>10</v>
      </c>
    </row>
    <row r="1990">
      <c r="A1990" t="n">
        <v>128</v>
      </c>
      <c r="B1990" t="n">
        <v>120</v>
      </c>
      <c r="C1990" t="inlineStr">
        <is>
          <t xml:space="preserve">CONCLUIDO	</t>
        </is>
      </c>
      <c r="D1990" t="n">
        <v>1.7669</v>
      </c>
      <c r="E1990" t="n">
        <v>56.6</v>
      </c>
      <c r="F1990" t="n">
        <v>53.07</v>
      </c>
      <c r="G1990" t="n">
        <v>176.89</v>
      </c>
      <c r="H1990" t="n">
        <v>2.01</v>
      </c>
      <c r="I1990" t="n">
        <v>18</v>
      </c>
      <c r="J1990" t="n">
        <v>292.32</v>
      </c>
      <c r="K1990" t="n">
        <v>57.72</v>
      </c>
      <c r="L1990" t="n">
        <v>33</v>
      </c>
      <c r="M1990" t="n">
        <v>16</v>
      </c>
      <c r="N1990" t="n">
        <v>81.59999999999999</v>
      </c>
      <c r="O1990" t="n">
        <v>36287.56</v>
      </c>
      <c r="P1990" t="n">
        <v>775.86</v>
      </c>
      <c r="Q1990" t="n">
        <v>1367.27</v>
      </c>
      <c r="R1990" t="n">
        <v>122.6</v>
      </c>
      <c r="S1990" t="n">
        <v>104.26</v>
      </c>
      <c r="T1990" t="n">
        <v>8266.15</v>
      </c>
      <c r="U1990" t="n">
        <v>0.85</v>
      </c>
      <c r="V1990" t="n">
        <v>0.9</v>
      </c>
      <c r="W1990" t="n">
        <v>20.67</v>
      </c>
      <c r="X1990" t="n">
        <v>0.49</v>
      </c>
      <c r="Y1990" t="n">
        <v>1</v>
      </c>
      <c r="Z1990" t="n">
        <v>10</v>
      </c>
    </row>
    <row r="1991">
      <c r="A1991" t="n">
        <v>129</v>
      </c>
      <c r="B1991" t="n">
        <v>120</v>
      </c>
      <c r="C1991" t="inlineStr">
        <is>
          <t xml:space="preserve">CONCLUIDO	</t>
        </is>
      </c>
      <c r="D1991" t="n">
        <v>1.7666</v>
      </c>
      <c r="E1991" t="n">
        <v>56.6</v>
      </c>
      <c r="F1991" t="n">
        <v>53.08</v>
      </c>
      <c r="G1991" t="n">
        <v>176.92</v>
      </c>
      <c r="H1991" t="n">
        <v>2.02</v>
      </c>
      <c r="I1991" t="n">
        <v>18</v>
      </c>
      <c r="J1991" t="n">
        <v>292.84</v>
      </c>
      <c r="K1991" t="n">
        <v>57.72</v>
      </c>
      <c r="L1991" t="n">
        <v>33.25</v>
      </c>
      <c r="M1991" t="n">
        <v>16</v>
      </c>
      <c r="N1991" t="n">
        <v>81.86</v>
      </c>
      <c r="O1991" t="n">
        <v>36350.81</v>
      </c>
      <c r="P1991" t="n">
        <v>776.34</v>
      </c>
      <c r="Q1991" t="n">
        <v>1367.18</v>
      </c>
      <c r="R1991" t="n">
        <v>122.74</v>
      </c>
      <c r="S1991" t="n">
        <v>104.26</v>
      </c>
      <c r="T1991" t="n">
        <v>8336.530000000001</v>
      </c>
      <c r="U1991" t="n">
        <v>0.85</v>
      </c>
      <c r="V1991" t="n">
        <v>0.9</v>
      </c>
      <c r="W1991" t="n">
        <v>20.67</v>
      </c>
      <c r="X1991" t="n">
        <v>0.5</v>
      </c>
      <c r="Y1991" t="n">
        <v>1</v>
      </c>
      <c r="Z1991" t="n">
        <v>10</v>
      </c>
    </row>
    <row r="1992">
      <c r="A1992" t="n">
        <v>130</v>
      </c>
      <c r="B1992" t="n">
        <v>120</v>
      </c>
      <c r="C1992" t="inlineStr">
        <is>
          <t xml:space="preserve">CONCLUIDO	</t>
        </is>
      </c>
      <c r="D1992" t="n">
        <v>1.7669</v>
      </c>
      <c r="E1992" t="n">
        <v>56.6</v>
      </c>
      <c r="F1992" t="n">
        <v>53.07</v>
      </c>
      <c r="G1992" t="n">
        <v>176.89</v>
      </c>
      <c r="H1992" t="n">
        <v>2.03</v>
      </c>
      <c r="I1992" t="n">
        <v>18</v>
      </c>
      <c r="J1992" t="n">
        <v>293.35</v>
      </c>
      <c r="K1992" t="n">
        <v>57.72</v>
      </c>
      <c r="L1992" t="n">
        <v>33.5</v>
      </c>
      <c r="M1992" t="n">
        <v>16</v>
      </c>
      <c r="N1992" t="n">
        <v>82.13</v>
      </c>
      <c r="O1992" t="n">
        <v>36414.16</v>
      </c>
      <c r="P1992" t="n">
        <v>775.83</v>
      </c>
      <c r="Q1992" t="n">
        <v>1367.14</v>
      </c>
      <c r="R1992" t="n">
        <v>122.54</v>
      </c>
      <c r="S1992" t="n">
        <v>104.26</v>
      </c>
      <c r="T1992" t="n">
        <v>8235.42</v>
      </c>
      <c r="U1992" t="n">
        <v>0.85</v>
      </c>
      <c r="V1992" t="n">
        <v>0.9</v>
      </c>
      <c r="W1992" t="n">
        <v>20.67</v>
      </c>
      <c r="X1992" t="n">
        <v>0.49</v>
      </c>
      <c r="Y1992" t="n">
        <v>1</v>
      </c>
      <c r="Z1992" t="n">
        <v>10</v>
      </c>
    </row>
    <row r="1993">
      <c r="A1993" t="n">
        <v>131</v>
      </c>
      <c r="B1993" t="n">
        <v>120</v>
      </c>
      <c r="C1993" t="inlineStr">
        <is>
          <t xml:space="preserve">CONCLUIDO	</t>
        </is>
      </c>
      <c r="D1993" t="n">
        <v>1.767</v>
      </c>
      <c r="E1993" t="n">
        <v>56.59</v>
      </c>
      <c r="F1993" t="n">
        <v>53.06</v>
      </c>
      <c r="G1993" t="n">
        <v>176.88</v>
      </c>
      <c r="H1993" t="n">
        <v>2.05</v>
      </c>
      <c r="I1993" t="n">
        <v>18</v>
      </c>
      <c r="J1993" t="n">
        <v>293.87</v>
      </c>
      <c r="K1993" t="n">
        <v>57.72</v>
      </c>
      <c r="L1993" t="n">
        <v>33.75</v>
      </c>
      <c r="M1993" t="n">
        <v>16</v>
      </c>
      <c r="N1993" t="n">
        <v>82.39</v>
      </c>
      <c r="O1993" t="n">
        <v>36477.63</v>
      </c>
      <c r="P1993" t="n">
        <v>775.49</v>
      </c>
      <c r="Q1993" t="n">
        <v>1367.13</v>
      </c>
      <c r="R1993" t="n">
        <v>122.44</v>
      </c>
      <c r="S1993" t="n">
        <v>104.26</v>
      </c>
      <c r="T1993" t="n">
        <v>8187.7</v>
      </c>
      <c r="U1993" t="n">
        <v>0.85</v>
      </c>
      <c r="V1993" t="n">
        <v>0.9</v>
      </c>
      <c r="W1993" t="n">
        <v>20.67</v>
      </c>
      <c r="X1993" t="n">
        <v>0.49</v>
      </c>
      <c r="Y1993" t="n">
        <v>1</v>
      </c>
      <c r="Z1993" t="n">
        <v>10</v>
      </c>
    </row>
    <row r="1994">
      <c r="A1994" t="n">
        <v>132</v>
      </c>
      <c r="B1994" t="n">
        <v>120</v>
      </c>
      <c r="C1994" t="inlineStr">
        <is>
          <t xml:space="preserve">CONCLUIDO	</t>
        </is>
      </c>
      <c r="D1994" t="n">
        <v>1.7673</v>
      </c>
      <c r="E1994" t="n">
        <v>56.58</v>
      </c>
      <c r="F1994" t="n">
        <v>53.06</v>
      </c>
      <c r="G1994" t="n">
        <v>176.85</v>
      </c>
      <c r="H1994" t="n">
        <v>2.06</v>
      </c>
      <c r="I1994" t="n">
        <v>18</v>
      </c>
      <c r="J1994" t="n">
        <v>294.38</v>
      </c>
      <c r="K1994" t="n">
        <v>57.72</v>
      </c>
      <c r="L1994" t="n">
        <v>34</v>
      </c>
      <c r="M1994" t="n">
        <v>16</v>
      </c>
      <c r="N1994" t="n">
        <v>82.66</v>
      </c>
      <c r="O1994" t="n">
        <v>36541.2</v>
      </c>
      <c r="P1994" t="n">
        <v>774.04</v>
      </c>
      <c r="Q1994" t="n">
        <v>1367.15</v>
      </c>
      <c r="R1994" t="n">
        <v>122.26</v>
      </c>
      <c r="S1994" t="n">
        <v>104.26</v>
      </c>
      <c r="T1994" t="n">
        <v>8094.14</v>
      </c>
      <c r="U1994" t="n">
        <v>0.85</v>
      </c>
      <c r="V1994" t="n">
        <v>0.9</v>
      </c>
      <c r="W1994" t="n">
        <v>20.67</v>
      </c>
      <c r="X1994" t="n">
        <v>0.48</v>
      </c>
      <c r="Y1994" t="n">
        <v>1</v>
      </c>
      <c r="Z1994" t="n">
        <v>10</v>
      </c>
    </row>
    <row r="1995">
      <c r="A1995" t="n">
        <v>133</v>
      </c>
      <c r="B1995" t="n">
        <v>120</v>
      </c>
      <c r="C1995" t="inlineStr">
        <is>
          <t xml:space="preserve">CONCLUIDO	</t>
        </is>
      </c>
      <c r="D1995" t="n">
        <v>1.7665</v>
      </c>
      <c r="E1995" t="n">
        <v>56.61</v>
      </c>
      <c r="F1995" t="n">
        <v>53.08</v>
      </c>
      <c r="G1995" t="n">
        <v>176.94</v>
      </c>
      <c r="H1995" t="n">
        <v>2.07</v>
      </c>
      <c r="I1995" t="n">
        <v>18</v>
      </c>
      <c r="J1995" t="n">
        <v>294.9</v>
      </c>
      <c r="K1995" t="n">
        <v>57.72</v>
      </c>
      <c r="L1995" t="n">
        <v>34.25</v>
      </c>
      <c r="M1995" t="n">
        <v>16</v>
      </c>
      <c r="N1995" t="n">
        <v>82.92</v>
      </c>
      <c r="O1995" t="n">
        <v>36604.89</v>
      </c>
      <c r="P1995" t="n">
        <v>773.51</v>
      </c>
      <c r="Q1995" t="n">
        <v>1367.17</v>
      </c>
      <c r="R1995" t="n">
        <v>122.98</v>
      </c>
      <c r="S1995" t="n">
        <v>104.26</v>
      </c>
      <c r="T1995" t="n">
        <v>8457.049999999999</v>
      </c>
      <c r="U1995" t="n">
        <v>0.85</v>
      </c>
      <c r="V1995" t="n">
        <v>0.9</v>
      </c>
      <c r="W1995" t="n">
        <v>20.67</v>
      </c>
      <c r="X1995" t="n">
        <v>0.51</v>
      </c>
      <c r="Y1995" t="n">
        <v>1</v>
      </c>
      <c r="Z1995" t="n">
        <v>10</v>
      </c>
    </row>
    <row r="1996">
      <c r="A1996" t="n">
        <v>134</v>
      </c>
      <c r="B1996" t="n">
        <v>120</v>
      </c>
      <c r="C1996" t="inlineStr">
        <is>
          <t xml:space="preserve">CONCLUIDO	</t>
        </is>
      </c>
      <c r="D1996" t="n">
        <v>1.7689</v>
      </c>
      <c r="E1996" t="n">
        <v>56.53</v>
      </c>
      <c r="F1996" t="n">
        <v>53.05</v>
      </c>
      <c r="G1996" t="n">
        <v>187.23</v>
      </c>
      <c r="H1996" t="n">
        <v>2.08</v>
      </c>
      <c r="I1996" t="n">
        <v>17</v>
      </c>
      <c r="J1996" t="n">
        <v>295.41</v>
      </c>
      <c r="K1996" t="n">
        <v>57.72</v>
      </c>
      <c r="L1996" t="n">
        <v>34.5</v>
      </c>
      <c r="M1996" t="n">
        <v>15</v>
      </c>
      <c r="N1996" t="n">
        <v>83.19</v>
      </c>
      <c r="O1996" t="n">
        <v>36668.68</v>
      </c>
      <c r="P1996" t="n">
        <v>771.63</v>
      </c>
      <c r="Q1996" t="n">
        <v>1367.14</v>
      </c>
      <c r="R1996" t="n">
        <v>121.93</v>
      </c>
      <c r="S1996" t="n">
        <v>104.26</v>
      </c>
      <c r="T1996" t="n">
        <v>7935.97</v>
      </c>
      <c r="U1996" t="n">
        <v>0.86</v>
      </c>
      <c r="V1996" t="n">
        <v>0.9</v>
      </c>
      <c r="W1996" t="n">
        <v>20.67</v>
      </c>
      <c r="X1996" t="n">
        <v>0.47</v>
      </c>
      <c r="Y1996" t="n">
        <v>1</v>
      </c>
      <c r="Z1996" t="n">
        <v>10</v>
      </c>
    </row>
    <row r="1997">
      <c r="A1997" t="n">
        <v>135</v>
      </c>
      <c r="B1997" t="n">
        <v>120</v>
      </c>
      <c r="C1997" t="inlineStr">
        <is>
          <t xml:space="preserve">CONCLUIDO	</t>
        </is>
      </c>
      <c r="D1997" t="n">
        <v>1.7692</v>
      </c>
      <c r="E1997" t="n">
        <v>56.52</v>
      </c>
      <c r="F1997" t="n">
        <v>53.04</v>
      </c>
      <c r="G1997" t="n">
        <v>187.19</v>
      </c>
      <c r="H1997" t="n">
        <v>2.09</v>
      </c>
      <c r="I1997" t="n">
        <v>17</v>
      </c>
      <c r="J1997" t="n">
        <v>295.93</v>
      </c>
      <c r="K1997" t="n">
        <v>57.72</v>
      </c>
      <c r="L1997" t="n">
        <v>34.75</v>
      </c>
      <c r="M1997" t="n">
        <v>15</v>
      </c>
      <c r="N1997" t="n">
        <v>83.45999999999999</v>
      </c>
      <c r="O1997" t="n">
        <v>36732.59</v>
      </c>
      <c r="P1997" t="n">
        <v>771.71</v>
      </c>
      <c r="Q1997" t="n">
        <v>1367.2</v>
      </c>
      <c r="R1997" t="n">
        <v>121.42</v>
      </c>
      <c r="S1997" t="n">
        <v>104.26</v>
      </c>
      <c r="T1997" t="n">
        <v>7678.94</v>
      </c>
      <c r="U1997" t="n">
        <v>0.86</v>
      </c>
      <c r="V1997" t="n">
        <v>0.9</v>
      </c>
      <c r="W1997" t="n">
        <v>20.68</v>
      </c>
      <c r="X1997" t="n">
        <v>0.46</v>
      </c>
      <c r="Y1997" t="n">
        <v>1</v>
      </c>
      <c r="Z1997" t="n">
        <v>10</v>
      </c>
    </row>
    <row r="1998">
      <c r="A1998" t="n">
        <v>136</v>
      </c>
      <c r="B1998" t="n">
        <v>120</v>
      </c>
      <c r="C1998" t="inlineStr">
        <is>
          <t xml:space="preserve">CONCLUIDO	</t>
        </is>
      </c>
      <c r="D1998" t="n">
        <v>1.7698</v>
      </c>
      <c r="E1998" t="n">
        <v>56.5</v>
      </c>
      <c r="F1998" t="n">
        <v>53.02</v>
      </c>
      <c r="G1998" t="n">
        <v>187.13</v>
      </c>
      <c r="H1998" t="n">
        <v>2.1</v>
      </c>
      <c r="I1998" t="n">
        <v>17</v>
      </c>
      <c r="J1998" t="n">
        <v>296.45</v>
      </c>
      <c r="K1998" t="n">
        <v>57.72</v>
      </c>
      <c r="L1998" t="n">
        <v>35</v>
      </c>
      <c r="M1998" t="n">
        <v>15</v>
      </c>
      <c r="N1998" t="n">
        <v>83.73</v>
      </c>
      <c r="O1998" t="n">
        <v>36796.61</v>
      </c>
      <c r="P1998" t="n">
        <v>771.76</v>
      </c>
      <c r="Q1998" t="n">
        <v>1367.2</v>
      </c>
      <c r="R1998" t="n">
        <v>120.97</v>
      </c>
      <c r="S1998" t="n">
        <v>104.26</v>
      </c>
      <c r="T1998" t="n">
        <v>7456.2</v>
      </c>
      <c r="U1998" t="n">
        <v>0.86</v>
      </c>
      <c r="V1998" t="n">
        <v>0.9</v>
      </c>
      <c r="W1998" t="n">
        <v>20.67</v>
      </c>
      <c r="X1998" t="n">
        <v>0.44</v>
      </c>
      <c r="Y1998" t="n">
        <v>1</v>
      </c>
      <c r="Z1998" t="n">
        <v>10</v>
      </c>
    </row>
    <row r="1999">
      <c r="A1999" t="n">
        <v>137</v>
      </c>
      <c r="B1999" t="n">
        <v>120</v>
      </c>
      <c r="C1999" t="inlineStr">
        <is>
          <t xml:space="preserve">CONCLUIDO	</t>
        </is>
      </c>
      <c r="D1999" t="n">
        <v>1.77</v>
      </c>
      <c r="E1999" t="n">
        <v>56.5</v>
      </c>
      <c r="F1999" t="n">
        <v>53.01</v>
      </c>
      <c r="G1999" t="n">
        <v>187.11</v>
      </c>
      <c r="H1999" t="n">
        <v>2.11</v>
      </c>
      <c r="I1999" t="n">
        <v>17</v>
      </c>
      <c r="J1999" t="n">
        <v>296.97</v>
      </c>
      <c r="K1999" t="n">
        <v>57.72</v>
      </c>
      <c r="L1999" t="n">
        <v>35.25</v>
      </c>
      <c r="M1999" t="n">
        <v>15</v>
      </c>
      <c r="N1999" t="n">
        <v>84</v>
      </c>
      <c r="O1999" t="n">
        <v>36860.74</v>
      </c>
      <c r="P1999" t="n">
        <v>772.3</v>
      </c>
      <c r="Q1999" t="n">
        <v>1367.17</v>
      </c>
      <c r="R1999" t="n">
        <v>120.96</v>
      </c>
      <c r="S1999" t="n">
        <v>104.26</v>
      </c>
      <c r="T1999" t="n">
        <v>7452.36</v>
      </c>
      <c r="U1999" t="n">
        <v>0.86</v>
      </c>
      <c r="V1999" t="n">
        <v>0.9</v>
      </c>
      <c r="W1999" t="n">
        <v>20.66</v>
      </c>
      <c r="X1999" t="n">
        <v>0.44</v>
      </c>
      <c r="Y1999" t="n">
        <v>1</v>
      </c>
      <c r="Z1999" t="n">
        <v>10</v>
      </c>
    </row>
    <row r="2000">
      <c r="A2000" t="n">
        <v>138</v>
      </c>
      <c r="B2000" t="n">
        <v>120</v>
      </c>
      <c r="C2000" t="inlineStr">
        <is>
          <t xml:space="preserve">CONCLUIDO	</t>
        </is>
      </c>
      <c r="D2000" t="n">
        <v>1.7694</v>
      </c>
      <c r="E2000" t="n">
        <v>56.52</v>
      </c>
      <c r="F2000" t="n">
        <v>53.03</v>
      </c>
      <c r="G2000" t="n">
        <v>187.17</v>
      </c>
      <c r="H2000" t="n">
        <v>2.13</v>
      </c>
      <c r="I2000" t="n">
        <v>17</v>
      </c>
      <c r="J2000" t="n">
        <v>297.49</v>
      </c>
      <c r="K2000" t="n">
        <v>57.72</v>
      </c>
      <c r="L2000" t="n">
        <v>35.5</v>
      </c>
      <c r="M2000" t="n">
        <v>15</v>
      </c>
      <c r="N2000" t="n">
        <v>84.27</v>
      </c>
      <c r="O2000" t="n">
        <v>36924.99</v>
      </c>
      <c r="P2000" t="n">
        <v>771.8</v>
      </c>
      <c r="Q2000" t="n">
        <v>1367.21</v>
      </c>
      <c r="R2000" t="n">
        <v>121.28</v>
      </c>
      <c r="S2000" t="n">
        <v>104.26</v>
      </c>
      <c r="T2000" t="n">
        <v>7612.81</v>
      </c>
      <c r="U2000" t="n">
        <v>0.86</v>
      </c>
      <c r="V2000" t="n">
        <v>0.9</v>
      </c>
      <c r="W2000" t="n">
        <v>20.67</v>
      </c>
      <c r="X2000" t="n">
        <v>0.46</v>
      </c>
      <c r="Y2000" t="n">
        <v>1</v>
      </c>
      <c r="Z2000" t="n">
        <v>10</v>
      </c>
    </row>
    <row r="2001">
      <c r="A2001" t="n">
        <v>139</v>
      </c>
      <c r="B2001" t="n">
        <v>120</v>
      </c>
      <c r="C2001" t="inlineStr">
        <is>
          <t xml:space="preserve">CONCLUIDO	</t>
        </is>
      </c>
      <c r="D2001" t="n">
        <v>1.7694</v>
      </c>
      <c r="E2001" t="n">
        <v>56.52</v>
      </c>
      <c r="F2001" t="n">
        <v>53.03</v>
      </c>
      <c r="G2001" t="n">
        <v>187.18</v>
      </c>
      <c r="H2001" t="n">
        <v>2.14</v>
      </c>
      <c r="I2001" t="n">
        <v>17</v>
      </c>
      <c r="J2001" t="n">
        <v>298.01</v>
      </c>
      <c r="K2001" t="n">
        <v>57.72</v>
      </c>
      <c r="L2001" t="n">
        <v>35.75</v>
      </c>
      <c r="M2001" t="n">
        <v>15</v>
      </c>
      <c r="N2001" t="n">
        <v>84.54000000000001</v>
      </c>
      <c r="O2001" t="n">
        <v>36989.35</v>
      </c>
      <c r="P2001" t="n">
        <v>772.01</v>
      </c>
      <c r="Q2001" t="n">
        <v>1367.18</v>
      </c>
      <c r="R2001" t="n">
        <v>121.52</v>
      </c>
      <c r="S2001" t="n">
        <v>104.26</v>
      </c>
      <c r="T2001" t="n">
        <v>7729.75</v>
      </c>
      <c r="U2001" t="n">
        <v>0.86</v>
      </c>
      <c r="V2001" t="n">
        <v>0.9</v>
      </c>
      <c r="W2001" t="n">
        <v>20.67</v>
      </c>
      <c r="X2001" t="n">
        <v>0.46</v>
      </c>
      <c r="Y2001" t="n">
        <v>1</v>
      </c>
      <c r="Z2001" t="n">
        <v>10</v>
      </c>
    </row>
    <row r="2002">
      <c r="A2002" t="n">
        <v>140</v>
      </c>
      <c r="B2002" t="n">
        <v>120</v>
      </c>
      <c r="C2002" t="inlineStr">
        <is>
          <t xml:space="preserve">CONCLUIDO	</t>
        </is>
      </c>
      <c r="D2002" t="n">
        <v>1.7696</v>
      </c>
      <c r="E2002" t="n">
        <v>56.51</v>
      </c>
      <c r="F2002" t="n">
        <v>53.03</v>
      </c>
      <c r="G2002" t="n">
        <v>187.16</v>
      </c>
      <c r="H2002" t="n">
        <v>2.15</v>
      </c>
      <c r="I2002" t="n">
        <v>17</v>
      </c>
      <c r="J2002" t="n">
        <v>298.54</v>
      </c>
      <c r="K2002" t="n">
        <v>57.72</v>
      </c>
      <c r="L2002" t="n">
        <v>36</v>
      </c>
      <c r="M2002" t="n">
        <v>15</v>
      </c>
      <c r="N2002" t="n">
        <v>84.81</v>
      </c>
      <c r="O2002" t="n">
        <v>37053.82</v>
      </c>
      <c r="P2002" t="n">
        <v>770.21</v>
      </c>
      <c r="Q2002" t="n">
        <v>1367.16</v>
      </c>
      <c r="R2002" t="n">
        <v>121.09</v>
      </c>
      <c r="S2002" t="n">
        <v>104.26</v>
      </c>
      <c r="T2002" t="n">
        <v>7517.76</v>
      </c>
      <c r="U2002" t="n">
        <v>0.86</v>
      </c>
      <c r="V2002" t="n">
        <v>0.9</v>
      </c>
      <c r="W2002" t="n">
        <v>20.67</v>
      </c>
      <c r="X2002" t="n">
        <v>0.45</v>
      </c>
      <c r="Y2002" t="n">
        <v>1</v>
      </c>
      <c r="Z2002" t="n">
        <v>10</v>
      </c>
    </row>
    <row r="2003">
      <c r="A2003" t="n">
        <v>141</v>
      </c>
      <c r="B2003" t="n">
        <v>120</v>
      </c>
      <c r="C2003" t="inlineStr">
        <is>
          <t xml:space="preserve">CONCLUIDO	</t>
        </is>
      </c>
      <c r="D2003" t="n">
        <v>1.7692</v>
      </c>
      <c r="E2003" t="n">
        <v>56.52</v>
      </c>
      <c r="F2003" t="n">
        <v>53.04</v>
      </c>
      <c r="G2003" t="n">
        <v>187.2</v>
      </c>
      <c r="H2003" t="n">
        <v>2.16</v>
      </c>
      <c r="I2003" t="n">
        <v>17</v>
      </c>
      <c r="J2003" t="n">
        <v>299.06</v>
      </c>
      <c r="K2003" t="n">
        <v>57.72</v>
      </c>
      <c r="L2003" t="n">
        <v>36.25</v>
      </c>
      <c r="M2003" t="n">
        <v>15</v>
      </c>
      <c r="N2003" t="n">
        <v>85.09</v>
      </c>
      <c r="O2003" t="n">
        <v>37118.41</v>
      </c>
      <c r="P2003" t="n">
        <v>768.92</v>
      </c>
      <c r="Q2003" t="n">
        <v>1367.27</v>
      </c>
      <c r="R2003" t="n">
        <v>121.49</v>
      </c>
      <c r="S2003" t="n">
        <v>104.26</v>
      </c>
      <c r="T2003" t="n">
        <v>7715.87</v>
      </c>
      <c r="U2003" t="n">
        <v>0.86</v>
      </c>
      <c r="V2003" t="n">
        <v>0.9</v>
      </c>
      <c r="W2003" t="n">
        <v>20.67</v>
      </c>
      <c r="X2003" t="n">
        <v>0.46</v>
      </c>
      <c r="Y2003" t="n">
        <v>1</v>
      </c>
      <c r="Z2003" t="n">
        <v>10</v>
      </c>
    </row>
    <row r="2004">
      <c r="A2004" t="n">
        <v>142</v>
      </c>
      <c r="B2004" t="n">
        <v>120</v>
      </c>
      <c r="C2004" t="inlineStr">
        <is>
          <t xml:space="preserve">CONCLUIDO	</t>
        </is>
      </c>
      <c r="D2004" t="n">
        <v>1.7692</v>
      </c>
      <c r="E2004" t="n">
        <v>56.52</v>
      </c>
      <c r="F2004" t="n">
        <v>53.04</v>
      </c>
      <c r="G2004" t="n">
        <v>187.2</v>
      </c>
      <c r="H2004" t="n">
        <v>2.17</v>
      </c>
      <c r="I2004" t="n">
        <v>17</v>
      </c>
      <c r="J2004" t="n">
        <v>299.59</v>
      </c>
      <c r="K2004" t="n">
        <v>57.72</v>
      </c>
      <c r="L2004" t="n">
        <v>36.5</v>
      </c>
      <c r="M2004" t="n">
        <v>15</v>
      </c>
      <c r="N2004" t="n">
        <v>85.36</v>
      </c>
      <c r="O2004" t="n">
        <v>37183.24</v>
      </c>
      <c r="P2004" t="n">
        <v>767.12</v>
      </c>
      <c r="Q2004" t="n">
        <v>1367.19</v>
      </c>
      <c r="R2004" t="n">
        <v>121.61</v>
      </c>
      <c r="S2004" t="n">
        <v>104.26</v>
      </c>
      <c r="T2004" t="n">
        <v>7775.99</v>
      </c>
      <c r="U2004" t="n">
        <v>0.86</v>
      </c>
      <c r="V2004" t="n">
        <v>0.9</v>
      </c>
      <c r="W2004" t="n">
        <v>20.67</v>
      </c>
      <c r="X2004" t="n">
        <v>0.46</v>
      </c>
      <c r="Y2004" t="n">
        <v>1</v>
      </c>
      <c r="Z2004" t="n">
        <v>10</v>
      </c>
    </row>
    <row r="2005">
      <c r="A2005" t="n">
        <v>143</v>
      </c>
      <c r="B2005" t="n">
        <v>120</v>
      </c>
      <c r="C2005" t="inlineStr">
        <is>
          <t xml:space="preserve">CONCLUIDO	</t>
        </is>
      </c>
      <c r="D2005" t="n">
        <v>1.7714</v>
      </c>
      <c r="E2005" t="n">
        <v>56.45</v>
      </c>
      <c r="F2005" t="n">
        <v>53.01</v>
      </c>
      <c r="G2005" t="n">
        <v>198.8</v>
      </c>
      <c r="H2005" t="n">
        <v>2.18</v>
      </c>
      <c r="I2005" t="n">
        <v>16</v>
      </c>
      <c r="J2005" t="n">
        <v>300.11</v>
      </c>
      <c r="K2005" t="n">
        <v>57.72</v>
      </c>
      <c r="L2005" t="n">
        <v>36.75</v>
      </c>
      <c r="M2005" t="n">
        <v>14</v>
      </c>
      <c r="N2005" t="n">
        <v>85.64</v>
      </c>
      <c r="O2005" t="n">
        <v>37248.06</v>
      </c>
      <c r="P2005" t="n">
        <v>767.72</v>
      </c>
      <c r="Q2005" t="n">
        <v>1367.18</v>
      </c>
      <c r="R2005" t="n">
        <v>120.78</v>
      </c>
      <c r="S2005" t="n">
        <v>104.26</v>
      </c>
      <c r="T2005" t="n">
        <v>7365.6</v>
      </c>
      <c r="U2005" t="n">
        <v>0.86</v>
      </c>
      <c r="V2005" t="n">
        <v>0.9</v>
      </c>
      <c r="W2005" t="n">
        <v>20.67</v>
      </c>
      <c r="X2005" t="n">
        <v>0.44</v>
      </c>
      <c r="Y2005" t="n">
        <v>1</v>
      </c>
      <c r="Z2005" t="n">
        <v>10</v>
      </c>
    </row>
    <row r="2006">
      <c r="A2006" t="n">
        <v>144</v>
      </c>
      <c r="B2006" t="n">
        <v>120</v>
      </c>
      <c r="C2006" t="inlineStr">
        <is>
          <t xml:space="preserve">CONCLUIDO	</t>
        </is>
      </c>
      <c r="D2006" t="n">
        <v>1.772</v>
      </c>
      <c r="E2006" t="n">
        <v>56.43</v>
      </c>
      <c r="F2006" t="n">
        <v>53</v>
      </c>
      <c r="G2006" t="n">
        <v>198.74</v>
      </c>
      <c r="H2006" t="n">
        <v>2.19</v>
      </c>
      <c r="I2006" t="n">
        <v>16</v>
      </c>
      <c r="J2006" t="n">
        <v>300.64</v>
      </c>
      <c r="K2006" t="n">
        <v>57.72</v>
      </c>
      <c r="L2006" t="n">
        <v>37</v>
      </c>
      <c r="M2006" t="n">
        <v>14</v>
      </c>
      <c r="N2006" t="n">
        <v>85.91</v>
      </c>
      <c r="O2006" t="n">
        <v>37313</v>
      </c>
      <c r="P2006" t="n">
        <v>767.63</v>
      </c>
      <c r="Q2006" t="n">
        <v>1367.18</v>
      </c>
      <c r="R2006" t="n">
        <v>120.29</v>
      </c>
      <c r="S2006" t="n">
        <v>104.26</v>
      </c>
      <c r="T2006" t="n">
        <v>7122.26</v>
      </c>
      <c r="U2006" t="n">
        <v>0.87</v>
      </c>
      <c r="V2006" t="n">
        <v>0.9</v>
      </c>
      <c r="W2006" t="n">
        <v>20.67</v>
      </c>
      <c r="X2006" t="n">
        <v>0.42</v>
      </c>
      <c r="Y2006" t="n">
        <v>1</v>
      </c>
      <c r="Z2006" t="n">
        <v>10</v>
      </c>
    </row>
    <row r="2007">
      <c r="A2007" t="n">
        <v>145</v>
      </c>
      <c r="B2007" t="n">
        <v>120</v>
      </c>
      <c r="C2007" t="inlineStr">
        <is>
          <t xml:space="preserve">CONCLUIDO	</t>
        </is>
      </c>
      <c r="D2007" t="n">
        <v>1.7716</v>
      </c>
      <c r="E2007" t="n">
        <v>56.45</v>
      </c>
      <c r="F2007" t="n">
        <v>53.01</v>
      </c>
      <c r="G2007" t="n">
        <v>198.79</v>
      </c>
      <c r="H2007" t="n">
        <v>2.2</v>
      </c>
      <c r="I2007" t="n">
        <v>16</v>
      </c>
      <c r="J2007" t="n">
        <v>301.17</v>
      </c>
      <c r="K2007" t="n">
        <v>57.72</v>
      </c>
      <c r="L2007" t="n">
        <v>37.25</v>
      </c>
      <c r="M2007" t="n">
        <v>14</v>
      </c>
      <c r="N2007" t="n">
        <v>86.19</v>
      </c>
      <c r="O2007" t="n">
        <v>37378.06</v>
      </c>
      <c r="P2007" t="n">
        <v>768.5700000000001</v>
      </c>
      <c r="Q2007" t="n">
        <v>1367.16</v>
      </c>
      <c r="R2007" t="n">
        <v>120.57</v>
      </c>
      <c r="S2007" t="n">
        <v>104.26</v>
      </c>
      <c r="T2007" t="n">
        <v>7260.6</v>
      </c>
      <c r="U2007" t="n">
        <v>0.86</v>
      </c>
      <c r="V2007" t="n">
        <v>0.9</v>
      </c>
      <c r="W2007" t="n">
        <v>20.67</v>
      </c>
      <c r="X2007" t="n">
        <v>0.43</v>
      </c>
      <c r="Y2007" t="n">
        <v>1</v>
      </c>
      <c r="Z2007" t="n">
        <v>10</v>
      </c>
    </row>
    <row r="2008">
      <c r="A2008" t="n">
        <v>146</v>
      </c>
      <c r="B2008" t="n">
        <v>120</v>
      </c>
      <c r="C2008" t="inlineStr">
        <is>
          <t xml:space="preserve">CONCLUIDO	</t>
        </is>
      </c>
      <c r="D2008" t="n">
        <v>1.7718</v>
      </c>
      <c r="E2008" t="n">
        <v>56.44</v>
      </c>
      <c r="F2008" t="n">
        <v>53</v>
      </c>
      <c r="G2008" t="n">
        <v>198.76</v>
      </c>
      <c r="H2008" t="n">
        <v>2.21</v>
      </c>
      <c r="I2008" t="n">
        <v>16</v>
      </c>
      <c r="J2008" t="n">
        <v>301.69</v>
      </c>
      <c r="K2008" t="n">
        <v>57.72</v>
      </c>
      <c r="L2008" t="n">
        <v>37.5</v>
      </c>
      <c r="M2008" t="n">
        <v>14</v>
      </c>
      <c r="N2008" t="n">
        <v>86.47</v>
      </c>
      <c r="O2008" t="n">
        <v>37443.23</v>
      </c>
      <c r="P2008" t="n">
        <v>768.4299999999999</v>
      </c>
      <c r="Q2008" t="n">
        <v>1367.13</v>
      </c>
      <c r="R2008" t="n">
        <v>120.39</v>
      </c>
      <c r="S2008" t="n">
        <v>104.26</v>
      </c>
      <c r="T2008" t="n">
        <v>7169.01</v>
      </c>
      <c r="U2008" t="n">
        <v>0.87</v>
      </c>
      <c r="V2008" t="n">
        <v>0.9</v>
      </c>
      <c r="W2008" t="n">
        <v>20.67</v>
      </c>
      <c r="X2008" t="n">
        <v>0.43</v>
      </c>
      <c r="Y2008" t="n">
        <v>1</v>
      </c>
      <c r="Z2008" t="n">
        <v>10</v>
      </c>
    </row>
    <row r="2009">
      <c r="A2009" t="n">
        <v>147</v>
      </c>
      <c r="B2009" t="n">
        <v>120</v>
      </c>
      <c r="C2009" t="inlineStr">
        <is>
          <t xml:space="preserve">CONCLUIDO	</t>
        </is>
      </c>
      <c r="D2009" t="n">
        <v>1.7715</v>
      </c>
      <c r="E2009" t="n">
        <v>56.45</v>
      </c>
      <c r="F2009" t="n">
        <v>53.01</v>
      </c>
      <c r="G2009" t="n">
        <v>198.79</v>
      </c>
      <c r="H2009" t="n">
        <v>2.22</v>
      </c>
      <c r="I2009" t="n">
        <v>16</v>
      </c>
      <c r="J2009" t="n">
        <v>302.22</v>
      </c>
      <c r="K2009" t="n">
        <v>57.72</v>
      </c>
      <c r="L2009" t="n">
        <v>37.75</v>
      </c>
      <c r="M2009" t="n">
        <v>14</v>
      </c>
      <c r="N2009" t="n">
        <v>86.75</v>
      </c>
      <c r="O2009" t="n">
        <v>37508.53</v>
      </c>
      <c r="P2009" t="n">
        <v>767.4</v>
      </c>
      <c r="Q2009" t="n">
        <v>1367.21</v>
      </c>
      <c r="R2009" t="n">
        <v>120.72</v>
      </c>
      <c r="S2009" t="n">
        <v>104.26</v>
      </c>
      <c r="T2009" t="n">
        <v>7338.6</v>
      </c>
      <c r="U2009" t="n">
        <v>0.86</v>
      </c>
      <c r="V2009" t="n">
        <v>0.9</v>
      </c>
      <c r="W2009" t="n">
        <v>20.67</v>
      </c>
      <c r="X2009" t="n">
        <v>0.44</v>
      </c>
      <c r="Y2009" t="n">
        <v>1</v>
      </c>
      <c r="Z2009" t="n">
        <v>10</v>
      </c>
    </row>
    <row r="2010">
      <c r="A2010" t="n">
        <v>148</v>
      </c>
      <c r="B2010" t="n">
        <v>120</v>
      </c>
      <c r="C2010" t="inlineStr">
        <is>
          <t xml:space="preserve">CONCLUIDO	</t>
        </is>
      </c>
      <c r="D2010" t="n">
        <v>1.7717</v>
      </c>
      <c r="E2010" t="n">
        <v>56.44</v>
      </c>
      <c r="F2010" t="n">
        <v>53</v>
      </c>
      <c r="G2010" t="n">
        <v>198.76</v>
      </c>
      <c r="H2010" t="n">
        <v>2.24</v>
      </c>
      <c r="I2010" t="n">
        <v>16</v>
      </c>
      <c r="J2010" t="n">
        <v>302.75</v>
      </c>
      <c r="K2010" t="n">
        <v>57.72</v>
      </c>
      <c r="L2010" t="n">
        <v>38</v>
      </c>
      <c r="M2010" t="n">
        <v>14</v>
      </c>
      <c r="N2010" t="n">
        <v>87.03</v>
      </c>
      <c r="O2010" t="n">
        <v>37573.94</v>
      </c>
      <c r="P2010" t="n">
        <v>767.17</v>
      </c>
      <c r="Q2010" t="n">
        <v>1367.18</v>
      </c>
      <c r="R2010" t="n">
        <v>120.36</v>
      </c>
      <c r="S2010" t="n">
        <v>104.26</v>
      </c>
      <c r="T2010" t="n">
        <v>7154.55</v>
      </c>
      <c r="U2010" t="n">
        <v>0.87</v>
      </c>
      <c r="V2010" t="n">
        <v>0.9</v>
      </c>
      <c r="W2010" t="n">
        <v>20.67</v>
      </c>
      <c r="X2010" t="n">
        <v>0.43</v>
      </c>
      <c r="Y2010" t="n">
        <v>1</v>
      </c>
      <c r="Z2010" t="n">
        <v>10</v>
      </c>
    </row>
    <row r="2011">
      <c r="A2011" t="n">
        <v>149</v>
      </c>
      <c r="B2011" t="n">
        <v>120</v>
      </c>
      <c r="C2011" t="inlineStr">
        <is>
          <t xml:space="preserve">CONCLUIDO	</t>
        </is>
      </c>
      <c r="D2011" t="n">
        <v>1.772</v>
      </c>
      <c r="E2011" t="n">
        <v>56.43</v>
      </c>
      <c r="F2011" t="n">
        <v>53</v>
      </c>
      <c r="G2011" t="n">
        <v>198.73</v>
      </c>
      <c r="H2011" t="n">
        <v>2.25</v>
      </c>
      <c r="I2011" t="n">
        <v>16</v>
      </c>
      <c r="J2011" t="n">
        <v>303.29</v>
      </c>
      <c r="K2011" t="n">
        <v>57.72</v>
      </c>
      <c r="L2011" t="n">
        <v>38.25</v>
      </c>
      <c r="M2011" t="n">
        <v>14</v>
      </c>
      <c r="N2011" t="n">
        <v>87.31</v>
      </c>
      <c r="O2011" t="n">
        <v>37639.48</v>
      </c>
      <c r="P2011" t="n">
        <v>766.76</v>
      </c>
      <c r="Q2011" t="n">
        <v>1367.19</v>
      </c>
      <c r="R2011" t="n">
        <v>120.34</v>
      </c>
      <c r="S2011" t="n">
        <v>104.26</v>
      </c>
      <c r="T2011" t="n">
        <v>7148.13</v>
      </c>
      <c r="U2011" t="n">
        <v>0.87</v>
      </c>
      <c r="V2011" t="n">
        <v>0.9</v>
      </c>
      <c r="W2011" t="n">
        <v>20.66</v>
      </c>
      <c r="X2011" t="n">
        <v>0.42</v>
      </c>
      <c r="Y2011" t="n">
        <v>1</v>
      </c>
      <c r="Z2011" t="n">
        <v>10</v>
      </c>
    </row>
    <row r="2012">
      <c r="A2012" t="n">
        <v>150</v>
      </c>
      <c r="B2012" t="n">
        <v>120</v>
      </c>
      <c r="C2012" t="inlineStr">
        <is>
          <t xml:space="preserve">CONCLUIDO	</t>
        </is>
      </c>
      <c r="D2012" t="n">
        <v>1.7713</v>
      </c>
      <c r="E2012" t="n">
        <v>56.45</v>
      </c>
      <c r="F2012" t="n">
        <v>53.02</v>
      </c>
      <c r="G2012" t="n">
        <v>198.81</v>
      </c>
      <c r="H2012" t="n">
        <v>2.26</v>
      </c>
      <c r="I2012" t="n">
        <v>16</v>
      </c>
      <c r="J2012" t="n">
        <v>303.82</v>
      </c>
      <c r="K2012" t="n">
        <v>57.72</v>
      </c>
      <c r="L2012" t="n">
        <v>38.5</v>
      </c>
      <c r="M2012" t="n">
        <v>14</v>
      </c>
      <c r="N2012" t="n">
        <v>87.59</v>
      </c>
      <c r="O2012" t="n">
        <v>37705.13</v>
      </c>
      <c r="P2012" t="n">
        <v>766.51</v>
      </c>
      <c r="Q2012" t="n">
        <v>1367.23</v>
      </c>
      <c r="R2012" t="n">
        <v>120.73</v>
      </c>
      <c r="S2012" t="n">
        <v>104.26</v>
      </c>
      <c r="T2012" t="n">
        <v>7340.91</v>
      </c>
      <c r="U2012" t="n">
        <v>0.86</v>
      </c>
      <c r="V2012" t="n">
        <v>0.9</v>
      </c>
      <c r="W2012" t="n">
        <v>20.67</v>
      </c>
      <c r="X2012" t="n">
        <v>0.44</v>
      </c>
      <c r="Y2012" t="n">
        <v>1</v>
      </c>
      <c r="Z2012" t="n">
        <v>10</v>
      </c>
    </row>
    <row r="2013">
      <c r="A2013" t="n">
        <v>151</v>
      </c>
      <c r="B2013" t="n">
        <v>120</v>
      </c>
      <c r="C2013" t="inlineStr">
        <is>
          <t xml:space="preserve">CONCLUIDO	</t>
        </is>
      </c>
      <c r="D2013" t="n">
        <v>1.7714</v>
      </c>
      <c r="E2013" t="n">
        <v>56.45</v>
      </c>
      <c r="F2013" t="n">
        <v>53.01</v>
      </c>
      <c r="G2013" t="n">
        <v>198.8</v>
      </c>
      <c r="H2013" t="n">
        <v>2.27</v>
      </c>
      <c r="I2013" t="n">
        <v>16</v>
      </c>
      <c r="J2013" t="n">
        <v>304.35</v>
      </c>
      <c r="K2013" t="n">
        <v>57.72</v>
      </c>
      <c r="L2013" t="n">
        <v>38.75</v>
      </c>
      <c r="M2013" t="n">
        <v>14</v>
      </c>
      <c r="N2013" t="n">
        <v>87.88</v>
      </c>
      <c r="O2013" t="n">
        <v>37770.91</v>
      </c>
      <c r="P2013" t="n">
        <v>765.25</v>
      </c>
      <c r="Q2013" t="n">
        <v>1367.18</v>
      </c>
      <c r="R2013" t="n">
        <v>120.99</v>
      </c>
      <c r="S2013" t="n">
        <v>104.26</v>
      </c>
      <c r="T2013" t="n">
        <v>7470.76</v>
      </c>
      <c r="U2013" t="n">
        <v>0.86</v>
      </c>
      <c r="V2013" t="n">
        <v>0.9</v>
      </c>
      <c r="W2013" t="n">
        <v>20.66</v>
      </c>
      <c r="X2013" t="n">
        <v>0.44</v>
      </c>
      <c r="Y2013" t="n">
        <v>1</v>
      </c>
      <c r="Z2013" t="n">
        <v>10</v>
      </c>
    </row>
    <row r="2014">
      <c r="A2014" t="n">
        <v>152</v>
      </c>
      <c r="B2014" t="n">
        <v>120</v>
      </c>
      <c r="C2014" t="inlineStr">
        <is>
          <t xml:space="preserve">CONCLUIDO	</t>
        </is>
      </c>
      <c r="D2014" t="n">
        <v>1.774</v>
      </c>
      <c r="E2014" t="n">
        <v>56.37</v>
      </c>
      <c r="F2014" t="n">
        <v>52.98</v>
      </c>
      <c r="G2014" t="n">
        <v>211.91</v>
      </c>
      <c r="H2014" t="n">
        <v>2.28</v>
      </c>
      <c r="I2014" t="n">
        <v>15</v>
      </c>
      <c r="J2014" t="n">
        <v>304.89</v>
      </c>
      <c r="K2014" t="n">
        <v>57.72</v>
      </c>
      <c r="L2014" t="n">
        <v>39</v>
      </c>
      <c r="M2014" t="n">
        <v>13</v>
      </c>
      <c r="N2014" t="n">
        <v>88.16</v>
      </c>
      <c r="O2014" t="n">
        <v>37836.81</v>
      </c>
      <c r="P2014" t="n">
        <v>763.1799999999999</v>
      </c>
      <c r="Q2014" t="n">
        <v>1367.23</v>
      </c>
      <c r="R2014" t="n">
        <v>119.48</v>
      </c>
      <c r="S2014" t="n">
        <v>104.26</v>
      </c>
      <c r="T2014" t="n">
        <v>6721.82</v>
      </c>
      <c r="U2014" t="n">
        <v>0.87</v>
      </c>
      <c r="V2014" t="n">
        <v>0.9</v>
      </c>
      <c r="W2014" t="n">
        <v>20.67</v>
      </c>
      <c r="X2014" t="n">
        <v>0.4</v>
      </c>
      <c r="Y2014" t="n">
        <v>1</v>
      </c>
      <c r="Z2014" t="n">
        <v>10</v>
      </c>
    </row>
    <row r="2015">
      <c r="A2015" t="n">
        <v>153</v>
      </c>
      <c r="B2015" t="n">
        <v>120</v>
      </c>
      <c r="C2015" t="inlineStr">
        <is>
          <t xml:space="preserve">CONCLUIDO	</t>
        </is>
      </c>
      <c r="D2015" t="n">
        <v>1.7742</v>
      </c>
      <c r="E2015" t="n">
        <v>56.36</v>
      </c>
      <c r="F2015" t="n">
        <v>52.97</v>
      </c>
      <c r="G2015" t="n">
        <v>211.88</v>
      </c>
      <c r="H2015" t="n">
        <v>2.29</v>
      </c>
      <c r="I2015" t="n">
        <v>15</v>
      </c>
      <c r="J2015" t="n">
        <v>305.42</v>
      </c>
      <c r="K2015" t="n">
        <v>57.72</v>
      </c>
      <c r="L2015" t="n">
        <v>39.25</v>
      </c>
      <c r="M2015" t="n">
        <v>13</v>
      </c>
      <c r="N2015" t="n">
        <v>88.45</v>
      </c>
      <c r="O2015" t="n">
        <v>37902.83</v>
      </c>
      <c r="P2015" t="n">
        <v>764.7</v>
      </c>
      <c r="Q2015" t="n">
        <v>1367.17</v>
      </c>
      <c r="R2015" t="n">
        <v>119.26</v>
      </c>
      <c r="S2015" t="n">
        <v>104.26</v>
      </c>
      <c r="T2015" t="n">
        <v>6609.88</v>
      </c>
      <c r="U2015" t="n">
        <v>0.87</v>
      </c>
      <c r="V2015" t="n">
        <v>0.9</v>
      </c>
      <c r="W2015" t="n">
        <v>20.67</v>
      </c>
      <c r="X2015" t="n">
        <v>0.4</v>
      </c>
      <c r="Y2015" t="n">
        <v>1</v>
      </c>
      <c r="Z2015" t="n">
        <v>10</v>
      </c>
    </row>
    <row r="2016">
      <c r="A2016" t="n">
        <v>154</v>
      </c>
      <c r="B2016" t="n">
        <v>120</v>
      </c>
      <c r="C2016" t="inlineStr">
        <is>
          <t xml:space="preserve">CONCLUIDO	</t>
        </is>
      </c>
      <c r="D2016" t="n">
        <v>1.7743</v>
      </c>
      <c r="E2016" t="n">
        <v>56.36</v>
      </c>
      <c r="F2016" t="n">
        <v>52.97</v>
      </c>
      <c r="G2016" t="n">
        <v>211.88</v>
      </c>
      <c r="H2016" t="n">
        <v>2.3</v>
      </c>
      <c r="I2016" t="n">
        <v>15</v>
      </c>
      <c r="J2016" t="n">
        <v>305.96</v>
      </c>
      <c r="K2016" t="n">
        <v>57.72</v>
      </c>
      <c r="L2016" t="n">
        <v>39.5</v>
      </c>
      <c r="M2016" t="n">
        <v>13</v>
      </c>
      <c r="N2016" t="n">
        <v>88.73</v>
      </c>
      <c r="O2016" t="n">
        <v>37968.98</v>
      </c>
      <c r="P2016" t="n">
        <v>764.92</v>
      </c>
      <c r="Q2016" t="n">
        <v>1367.15</v>
      </c>
      <c r="R2016" t="n">
        <v>119.26</v>
      </c>
      <c r="S2016" t="n">
        <v>104.26</v>
      </c>
      <c r="T2016" t="n">
        <v>6613.46</v>
      </c>
      <c r="U2016" t="n">
        <v>0.87</v>
      </c>
      <c r="V2016" t="n">
        <v>0.9</v>
      </c>
      <c r="W2016" t="n">
        <v>20.67</v>
      </c>
      <c r="X2016" t="n">
        <v>0.39</v>
      </c>
      <c r="Y2016" t="n">
        <v>1</v>
      </c>
      <c r="Z2016" t="n">
        <v>10</v>
      </c>
    </row>
    <row r="2017">
      <c r="A2017" t="n">
        <v>155</v>
      </c>
      <c r="B2017" t="n">
        <v>120</v>
      </c>
      <c r="C2017" t="inlineStr">
        <is>
          <t xml:space="preserve">CONCLUIDO	</t>
        </is>
      </c>
      <c r="D2017" t="n">
        <v>1.7742</v>
      </c>
      <c r="E2017" t="n">
        <v>56.36</v>
      </c>
      <c r="F2017" t="n">
        <v>52.97</v>
      </c>
      <c r="G2017" t="n">
        <v>211.89</v>
      </c>
      <c r="H2017" t="n">
        <v>2.31</v>
      </c>
      <c r="I2017" t="n">
        <v>15</v>
      </c>
      <c r="J2017" t="n">
        <v>306.49</v>
      </c>
      <c r="K2017" t="n">
        <v>57.72</v>
      </c>
      <c r="L2017" t="n">
        <v>39.75</v>
      </c>
      <c r="M2017" t="n">
        <v>13</v>
      </c>
      <c r="N2017" t="n">
        <v>89.02</v>
      </c>
      <c r="O2017" t="n">
        <v>38035.25</v>
      </c>
      <c r="P2017" t="n">
        <v>765.6900000000001</v>
      </c>
      <c r="Q2017" t="n">
        <v>1367.17</v>
      </c>
      <c r="R2017" t="n">
        <v>119.18</v>
      </c>
      <c r="S2017" t="n">
        <v>104.26</v>
      </c>
      <c r="T2017" t="n">
        <v>6570.99</v>
      </c>
      <c r="U2017" t="n">
        <v>0.87</v>
      </c>
      <c r="V2017" t="n">
        <v>0.9</v>
      </c>
      <c r="W2017" t="n">
        <v>20.67</v>
      </c>
      <c r="X2017" t="n">
        <v>0.4</v>
      </c>
      <c r="Y2017" t="n">
        <v>1</v>
      </c>
      <c r="Z2017" t="n">
        <v>10</v>
      </c>
    </row>
    <row r="2018">
      <c r="A2018" t="n">
        <v>156</v>
      </c>
      <c r="B2018" t="n">
        <v>120</v>
      </c>
      <c r="C2018" t="inlineStr">
        <is>
          <t xml:space="preserve">CONCLUIDO	</t>
        </is>
      </c>
      <c r="D2018" t="n">
        <v>1.7741</v>
      </c>
      <c r="E2018" t="n">
        <v>56.37</v>
      </c>
      <c r="F2018" t="n">
        <v>52.97</v>
      </c>
      <c r="G2018" t="n">
        <v>211.89</v>
      </c>
      <c r="H2018" t="n">
        <v>2.32</v>
      </c>
      <c r="I2018" t="n">
        <v>15</v>
      </c>
      <c r="J2018" t="n">
        <v>307.03</v>
      </c>
      <c r="K2018" t="n">
        <v>57.72</v>
      </c>
      <c r="L2018" t="n">
        <v>40</v>
      </c>
      <c r="M2018" t="n">
        <v>13</v>
      </c>
      <c r="N2018" t="n">
        <v>89.31</v>
      </c>
      <c r="O2018" t="n">
        <v>38101.64</v>
      </c>
      <c r="P2018" t="n">
        <v>766.3</v>
      </c>
      <c r="Q2018" t="n">
        <v>1367.23</v>
      </c>
      <c r="R2018" t="n">
        <v>119.2</v>
      </c>
      <c r="S2018" t="n">
        <v>104.26</v>
      </c>
      <c r="T2018" t="n">
        <v>6580.29</v>
      </c>
      <c r="U2018" t="n">
        <v>0.87</v>
      </c>
      <c r="V2018" t="n">
        <v>0.9</v>
      </c>
      <c r="W2018" t="n">
        <v>20.67</v>
      </c>
      <c r="X2018" t="n">
        <v>0.4</v>
      </c>
      <c r="Y2018" t="n">
        <v>1</v>
      </c>
      <c r="Z2018" t="n">
        <v>10</v>
      </c>
    </row>
    <row r="2019">
      <c r="A2019" t="n">
        <v>0</v>
      </c>
      <c r="B2019" t="n">
        <v>145</v>
      </c>
      <c r="C2019" t="inlineStr">
        <is>
          <t xml:space="preserve">CONCLUIDO	</t>
        </is>
      </c>
      <c r="D2019" t="n">
        <v>0.6598000000000001</v>
      </c>
      <c r="E2019" t="n">
        <v>151.56</v>
      </c>
      <c r="F2019" t="n">
        <v>87.39</v>
      </c>
      <c r="G2019" t="n">
        <v>4.62</v>
      </c>
      <c r="H2019" t="n">
        <v>0.06</v>
      </c>
      <c r="I2019" t="n">
        <v>1136</v>
      </c>
      <c r="J2019" t="n">
        <v>285.18</v>
      </c>
      <c r="K2019" t="n">
        <v>61.2</v>
      </c>
      <c r="L2019" t="n">
        <v>1</v>
      </c>
      <c r="M2019" t="n">
        <v>1134</v>
      </c>
      <c r="N2019" t="n">
        <v>77.98</v>
      </c>
      <c r="O2019" t="n">
        <v>35406.83</v>
      </c>
      <c r="P2019" t="n">
        <v>1567.01</v>
      </c>
      <c r="Q2019" t="n">
        <v>1372.48</v>
      </c>
      <c r="R2019" t="n">
        <v>1242.84</v>
      </c>
      <c r="S2019" t="n">
        <v>104.26</v>
      </c>
      <c r="T2019" t="n">
        <v>562795.6899999999</v>
      </c>
      <c r="U2019" t="n">
        <v>0.08</v>
      </c>
      <c r="V2019" t="n">
        <v>0.55</v>
      </c>
      <c r="W2019" t="n">
        <v>22.52</v>
      </c>
      <c r="X2019" t="n">
        <v>34.7</v>
      </c>
      <c r="Y2019" t="n">
        <v>1</v>
      </c>
      <c r="Z2019" t="n">
        <v>10</v>
      </c>
    </row>
    <row r="2020">
      <c r="A2020" t="n">
        <v>1</v>
      </c>
      <c r="B2020" t="n">
        <v>145</v>
      </c>
      <c r="C2020" t="inlineStr">
        <is>
          <t xml:space="preserve">CONCLUIDO	</t>
        </is>
      </c>
      <c r="D2020" t="n">
        <v>0.8194</v>
      </c>
      <c r="E2020" t="n">
        <v>122.04</v>
      </c>
      <c r="F2020" t="n">
        <v>76.36</v>
      </c>
      <c r="G2020" t="n">
        <v>5.78</v>
      </c>
      <c r="H2020" t="n">
        <v>0.08</v>
      </c>
      <c r="I2020" t="n">
        <v>793</v>
      </c>
      <c r="J2020" t="n">
        <v>285.68</v>
      </c>
      <c r="K2020" t="n">
        <v>61.2</v>
      </c>
      <c r="L2020" t="n">
        <v>1.25</v>
      </c>
      <c r="M2020" t="n">
        <v>791</v>
      </c>
      <c r="N2020" t="n">
        <v>78.23999999999999</v>
      </c>
      <c r="O2020" t="n">
        <v>35468.6</v>
      </c>
      <c r="P2020" t="n">
        <v>1370.2</v>
      </c>
      <c r="Q2020" t="n">
        <v>1370.61</v>
      </c>
      <c r="R2020" t="n">
        <v>881.79</v>
      </c>
      <c r="S2020" t="n">
        <v>104.26</v>
      </c>
      <c r="T2020" t="n">
        <v>383985.85</v>
      </c>
      <c r="U2020" t="n">
        <v>0.12</v>
      </c>
      <c r="V2020" t="n">
        <v>0.63</v>
      </c>
      <c r="W2020" t="n">
        <v>21.93</v>
      </c>
      <c r="X2020" t="n">
        <v>23.7</v>
      </c>
      <c r="Y2020" t="n">
        <v>1</v>
      </c>
      <c r="Z2020" t="n">
        <v>10</v>
      </c>
    </row>
    <row r="2021">
      <c r="A2021" t="n">
        <v>2</v>
      </c>
      <c r="B2021" t="n">
        <v>145</v>
      </c>
      <c r="C2021" t="inlineStr">
        <is>
          <t xml:space="preserve">CONCLUIDO	</t>
        </is>
      </c>
      <c r="D2021" t="n">
        <v>0.9382</v>
      </c>
      <c r="E2021" t="n">
        <v>106.59</v>
      </c>
      <c r="F2021" t="n">
        <v>70.70999999999999</v>
      </c>
      <c r="G2021" t="n">
        <v>6.94</v>
      </c>
      <c r="H2021" t="n">
        <v>0.09</v>
      </c>
      <c r="I2021" t="n">
        <v>611</v>
      </c>
      <c r="J2021" t="n">
        <v>286.19</v>
      </c>
      <c r="K2021" t="n">
        <v>61.2</v>
      </c>
      <c r="L2021" t="n">
        <v>1.5</v>
      </c>
      <c r="M2021" t="n">
        <v>609</v>
      </c>
      <c r="N2021" t="n">
        <v>78.48999999999999</v>
      </c>
      <c r="O2021" t="n">
        <v>35530.47</v>
      </c>
      <c r="P2021" t="n">
        <v>1269.45</v>
      </c>
      <c r="Q2021" t="n">
        <v>1369.61</v>
      </c>
      <c r="R2021" t="n">
        <v>696.8200000000001</v>
      </c>
      <c r="S2021" t="n">
        <v>104.26</v>
      </c>
      <c r="T2021" t="n">
        <v>292409.68</v>
      </c>
      <c r="U2021" t="n">
        <v>0.15</v>
      </c>
      <c r="V2021" t="n">
        <v>0.68</v>
      </c>
      <c r="W2021" t="n">
        <v>21.66</v>
      </c>
      <c r="X2021" t="n">
        <v>18.08</v>
      </c>
      <c r="Y2021" t="n">
        <v>1</v>
      </c>
      <c r="Z2021" t="n">
        <v>10</v>
      </c>
    </row>
    <row r="2022">
      <c r="A2022" t="n">
        <v>3</v>
      </c>
      <c r="B2022" t="n">
        <v>145</v>
      </c>
      <c r="C2022" t="inlineStr">
        <is>
          <t xml:space="preserve">CONCLUIDO	</t>
        </is>
      </c>
      <c r="D2022" t="n">
        <v>1.0304</v>
      </c>
      <c r="E2022" t="n">
        <v>97.05</v>
      </c>
      <c r="F2022" t="n">
        <v>67.27</v>
      </c>
      <c r="G2022" t="n">
        <v>8.1</v>
      </c>
      <c r="H2022" t="n">
        <v>0.11</v>
      </c>
      <c r="I2022" t="n">
        <v>498</v>
      </c>
      <c r="J2022" t="n">
        <v>286.69</v>
      </c>
      <c r="K2022" t="n">
        <v>61.2</v>
      </c>
      <c r="L2022" t="n">
        <v>1.75</v>
      </c>
      <c r="M2022" t="n">
        <v>496</v>
      </c>
      <c r="N2022" t="n">
        <v>78.73999999999999</v>
      </c>
      <c r="O2022" t="n">
        <v>35592.57</v>
      </c>
      <c r="P2022" t="n">
        <v>1207.78</v>
      </c>
      <c r="Q2022" t="n">
        <v>1369.19</v>
      </c>
      <c r="R2022" t="n">
        <v>584.35</v>
      </c>
      <c r="S2022" t="n">
        <v>104.26</v>
      </c>
      <c r="T2022" t="n">
        <v>236741.13</v>
      </c>
      <c r="U2022" t="n">
        <v>0.18</v>
      </c>
      <c r="V2022" t="n">
        <v>0.71</v>
      </c>
      <c r="W2022" t="n">
        <v>21.47</v>
      </c>
      <c r="X2022" t="n">
        <v>14.64</v>
      </c>
      <c r="Y2022" t="n">
        <v>1</v>
      </c>
      <c r="Z2022" t="n">
        <v>10</v>
      </c>
    </row>
    <row r="2023">
      <c r="A2023" t="n">
        <v>4</v>
      </c>
      <c r="B2023" t="n">
        <v>145</v>
      </c>
      <c r="C2023" t="inlineStr">
        <is>
          <t xml:space="preserve">CONCLUIDO	</t>
        </is>
      </c>
      <c r="D2023" t="n">
        <v>1.1051</v>
      </c>
      <c r="E2023" t="n">
        <v>90.48999999999999</v>
      </c>
      <c r="F2023" t="n">
        <v>64.90000000000001</v>
      </c>
      <c r="G2023" t="n">
        <v>9.27</v>
      </c>
      <c r="H2023" t="n">
        <v>0.12</v>
      </c>
      <c r="I2023" t="n">
        <v>420</v>
      </c>
      <c r="J2023" t="n">
        <v>287.19</v>
      </c>
      <c r="K2023" t="n">
        <v>61.2</v>
      </c>
      <c r="L2023" t="n">
        <v>2</v>
      </c>
      <c r="M2023" t="n">
        <v>418</v>
      </c>
      <c r="N2023" t="n">
        <v>78.98999999999999</v>
      </c>
      <c r="O2023" t="n">
        <v>35654.65</v>
      </c>
      <c r="P2023" t="n">
        <v>1165.45</v>
      </c>
      <c r="Q2023" t="n">
        <v>1369.37</v>
      </c>
      <c r="R2023" t="n">
        <v>506.2</v>
      </c>
      <c r="S2023" t="n">
        <v>104.26</v>
      </c>
      <c r="T2023" t="n">
        <v>198056.11</v>
      </c>
      <c r="U2023" t="n">
        <v>0.21</v>
      </c>
      <c r="V2023" t="n">
        <v>0.74</v>
      </c>
      <c r="W2023" t="n">
        <v>21.36</v>
      </c>
      <c r="X2023" t="n">
        <v>12.28</v>
      </c>
      <c r="Y2023" t="n">
        <v>1</v>
      </c>
      <c r="Z2023" t="n">
        <v>10</v>
      </c>
    </row>
    <row r="2024">
      <c r="A2024" t="n">
        <v>5</v>
      </c>
      <c r="B2024" t="n">
        <v>145</v>
      </c>
      <c r="C2024" t="inlineStr">
        <is>
          <t xml:space="preserve">CONCLUIDO	</t>
        </is>
      </c>
      <c r="D2024" t="n">
        <v>1.1658</v>
      </c>
      <c r="E2024" t="n">
        <v>85.78</v>
      </c>
      <c r="F2024" t="n">
        <v>63.22</v>
      </c>
      <c r="G2024" t="n">
        <v>10.42</v>
      </c>
      <c r="H2024" t="n">
        <v>0.14</v>
      </c>
      <c r="I2024" t="n">
        <v>364</v>
      </c>
      <c r="J2024" t="n">
        <v>287.7</v>
      </c>
      <c r="K2024" t="n">
        <v>61.2</v>
      </c>
      <c r="L2024" t="n">
        <v>2.25</v>
      </c>
      <c r="M2024" t="n">
        <v>362</v>
      </c>
      <c r="N2024" t="n">
        <v>79.25</v>
      </c>
      <c r="O2024" t="n">
        <v>35716.83</v>
      </c>
      <c r="P2024" t="n">
        <v>1135.07</v>
      </c>
      <c r="Q2024" t="n">
        <v>1368.78</v>
      </c>
      <c r="R2024" t="n">
        <v>452</v>
      </c>
      <c r="S2024" t="n">
        <v>104.26</v>
      </c>
      <c r="T2024" t="n">
        <v>171236</v>
      </c>
      <c r="U2024" t="n">
        <v>0.23</v>
      </c>
      <c r="V2024" t="n">
        <v>0.76</v>
      </c>
      <c r="W2024" t="n">
        <v>21.25</v>
      </c>
      <c r="X2024" t="n">
        <v>10.61</v>
      </c>
      <c r="Y2024" t="n">
        <v>1</v>
      </c>
      <c r="Z2024" t="n">
        <v>10</v>
      </c>
    </row>
    <row r="2025">
      <c r="A2025" t="n">
        <v>6</v>
      </c>
      <c r="B2025" t="n">
        <v>145</v>
      </c>
      <c r="C2025" t="inlineStr">
        <is>
          <t xml:space="preserve">CONCLUIDO	</t>
        </is>
      </c>
      <c r="D2025" t="n">
        <v>1.2168</v>
      </c>
      <c r="E2025" t="n">
        <v>82.18000000000001</v>
      </c>
      <c r="F2025" t="n">
        <v>61.94</v>
      </c>
      <c r="G2025" t="n">
        <v>11.58</v>
      </c>
      <c r="H2025" t="n">
        <v>0.15</v>
      </c>
      <c r="I2025" t="n">
        <v>321</v>
      </c>
      <c r="J2025" t="n">
        <v>288.2</v>
      </c>
      <c r="K2025" t="n">
        <v>61.2</v>
      </c>
      <c r="L2025" t="n">
        <v>2.5</v>
      </c>
      <c r="M2025" t="n">
        <v>319</v>
      </c>
      <c r="N2025" t="n">
        <v>79.5</v>
      </c>
      <c r="O2025" t="n">
        <v>35779.11</v>
      </c>
      <c r="P2025" t="n">
        <v>1112.02</v>
      </c>
      <c r="Q2025" t="n">
        <v>1368.59</v>
      </c>
      <c r="R2025" t="n">
        <v>410.1</v>
      </c>
      <c r="S2025" t="n">
        <v>104.26</v>
      </c>
      <c r="T2025" t="n">
        <v>150501.01</v>
      </c>
      <c r="U2025" t="n">
        <v>0.25</v>
      </c>
      <c r="V2025" t="n">
        <v>0.77</v>
      </c>
      <c r="W2025" t="n">
        <v>21.19</v>
      </c>
      <c r="X2025" t="n">
        <v>9.33</v>
      </c>
      <c r="Y2025" t="n">
        <v>1</v>
      </c>
      <c r="Z2025" t="n">
        <v>10</v>
      </c>
    </row>
    <row r="2026">
      <c r="A2026" t="n">
        <v>7</v>
      </c>
      <c r="B2026" t="n">
        <v>145</v>
      </c>
      <c r="C2026" t="inlineStr">
        <is>
          <t xml:space="preserve">CONCLUIDO	</t>
        </is>
      </c>
      <c r="D2026" t="n">
        <v>1.2605</v>
      </c>
      <c r="E2026" t="n">
        <v>79.34</v>
      </c>
      <c r="F2026" t="n">
        <v>60.92</v>
      </c>
      <c r="G2026" t="n">
        <v>12.74</v>
      </c>
      <c r="H2026" t="n">
        <v>0.17</v>
      </c>
      <c r="I2026" t="n">
        <v>287</v>
      </c>
      <c r="J2026" t="n">
        <v>288.71</v>
      </c>
      <c r="K2026" t="n">
        <v>61.2</v>
      </c>
      <c r="L2026" t="n">
        <v>2.75</v>
      </c>
      <c r="M2026" t="n">
        <v>285</v>
      </c>
      <c r="N2026" t="n">
        <v>79.76000000000001</v>
      </c>
      <c r="O2026" t="n">
        <v>35841.5</v>
      </c>
      <c r="P2026" t="n">
        <v>1093.64</v>
      </c>
      <c r="Q2026" t="n">
        <v>1368.38</v>
      </c>
      <c r="R2026" t="n">
        <v>377.53</v>
      </c>
      <c r="S2026" t="n">
        <v>104.26</v>
      </c>
      <c r="T2026" t="n">
        <v>134384.04</v>
      </c>
      <c r="U2026" t="n">
        <v>0.28</v>
      </c>
      <c r="V2026" t="n">
        <v>0.79</v>
      </c>
      <c r="W2026" t="n">
        <v>21.12</v>
      </c>
      <c r="X2026" t="n">
        <v>8.32</v>
      </c>
      <c r="Y2026" t="n">
        <v>1</v>
      </c>
      <c r="Z2026" t="n">
        <v>10</v>
      </c>
    </row>
    <row r="2027">
      <c r="A2027" t="n">
        <v>8</v>
      </c>
      <c r="B2027" t="n">
        <v>145</v>
      </c>
      <c r="C2027" t="inlineStr">
        <is>
          <t xml:space="preserve">CONCLUIDO	</t>
        </is>
      </c>
      <c r="D2027" t="n">
        <v>1.2991</v>
      </c>
      <c r="E2027" t="n">
        <v>76.97</v>
      </c>
      <c r="F2027" t="n">
        <v>60.07</v>
      </c>
      <c r="G2027" t="n">
        <v>13.92</v>
      </c>
      <c r="H2027" t="n">
        <v>0.18</v>
      </c>
      <c r="I2027" t="n">
        <v>259</v>
      </c>
      <c r="J2027" t="n">
        <v>289.21</v>
      </c>
      <c r="K2027" t="n">
        <v>61.2</v>
      </c>
      <c r="L2027" t="n">
        <v>3</v>
      </c>
      <c r="M2027" t="n">
        <v>257</v>
      </c>
      <c r="N2027" t="n">
        <v>80.02</v>
      </c>
      <c r="O2027" t="n">
        <v>35903.99</v>
      </c>
      <c r="P2027" t="n">
        <v>1078.12</v>
      </c>
      <c r="Q2027" t="n">
        <v>1368.57</v>
      </c>
      <c r="R2027" t="n">
        <v>350.29</v>
      </c>
      <c r="S2027" t="n">
        <v>104.26</v>
      </c>
      <c r="T2027" t="n">
        <v>120908.07</v>
      </c>
      <c r="U2027" t="n">
        <v>0.3</v>
      </c>
      <c r="V2027" t="n">
        <v>0.8</v>
      </c>
      <c r="W2027" t="n">
        <v>21.05</v>
      </c>
      <c r="X2027" t="n">
        <v>7.47</v>
      </c>
      <c r="Y2027" t="n">
        <v>1</v>
      </c>
      <c r="Z2027" t="n">
        <v>10</v>
      </c>
    </row>
    <row r="2028">
      <c r="A2028" t="n">
        <v>9</v>
      </c>
      <c r="B2028" t="n">
        <v>145</v>
      </c>
      <c r="C2028" t="inlineStr">
        <is>
          <t xml:space="preserve">CONCLUIDO	</t>
        </is>
      </c>
      <c r="D2028" t="n">
        <v>1.3308</v>
      </c>
      <c r="E2028" t="n">
        <v>75.14</v>
      </c>
      <c r="F2028" t="n">
        <v>59.42</v>
      </c>
      <c r="G2028" t="n">
        <v>15.04</v>
      </c>
      <c r="H2028" t="n">
        <v>0.2</v>
      </c>
      <c r="I2028" t="n">
        <v>237</v>
      </c>
      <c r="J2028" t="n">
        <v>289.72</v>
      </c>
      <c r="K2028" t="n">
        <v>61.2</v>
      </c>
      <c r="L2028" t="n">
        <v>3.25</v>
      </c>
      <c r="M2028" t="n">
        <v>235</v>
      </c>
      <c r="N2028" t="n">
        <v>80.27</v>
      </c>
      <c r="O2028" t="n">
        <v>35966.59</v>
      </c>
      <c r="P2028" t="n">
        <v>1066.4</v>
      </c>
      <c r="Q2028" t="n">
        <v>1368.11</v>
      </c>
      <c r="R2028" t="n">
        <v>329.03</v>
      </c>
      <c r="S2028" t="n">
        <v>104.26</v>
      </c>
      <c r="T2028" t="n">
        <v>110384.23</v>
      </c>
      <c r="U2028" t="n">
        <v>0.32</v>
      </c>
      <c r="V2028" t="n">
        <v>0.8100000000000001</v>
      </c>
      <c r="W2028" t="n">
        <v>21.03</v>
      </c>
      <c r="X2028" t="n">
        <v>6.83</v>
      </c>
      <c r="Y2028" t="n">
        <v>1</v>
      </c>
      <c r="Z2028" t="n">
        <v>10</v>
      </c>
    </row>
    <row r="2029">
      <c r="A2029" t="n">
        <v>10</v>
      </c>
      <c r="B2029" t="n">
        <v>145</v>
      </c>
      <c r="C2029" t="inlineStr">
        <is>
          <t xml:space="preserve">CONCLUIDO	</t>
        </is>
      </c>
      <c r="D2029" t="n">
        <v>1.3589</v>
      </c>
      <c r="E2029" t="n">
        <v>73.59</v>
      </c>
      <c r="F2029" t="n">
        <v>58.89</v>
      </c>
      <c r="G2029" t="n">
        <v>16.21</v>
      </c>
      <c r="H2029" t="n">
        <v>0.21</v>
      </c>
      <c r="I2029" t="n">
        <v>218</v>
      </c>
      <c r="J2029" t="n">
        <v>290.23</v>
      </c>
      <c r="K2029" t="n">
        <v>61.2</v>
      </c>
      <c r="L2029" t="n">
        <v>3.5</v>
      </c>
      <c r="M2029" t="n">
        <v>216</v>
      </c>
      <c r="N2029" t="n">
        <v>80.53</v>
      </c>
      <c r="O2029" t="n">
        <v>36029.29</v>
      </c>
      <c r="P2029" t="n">
        <v>1056.68</v>
      </c>
      <c r="Q2029" t="n">
        <v>1368.35</v>
      </c>
      <c r="R2029" t="n">
        <v>310.83</v>
      </c>
      <c r="S2029" t="n">
        <v>104.26</v>
      </c>
      <c r="T2029" t="n">
        <v>101380.22</v>
      </c>
      <c r="U2029" t="n">
        <v>0.34</v>
      </c>
      <c r="V2029" t="n">
        <v>0.8100000000000001</v>
      </c>
      <c r="W2029" t="n">
        <v>21.02</v>
      </c>
      <c r="X2029" t="n">
        <v>6.29</v>
      </c>
      <c r="Y2029" t="n">
        <v>1</v>
      </c>
      <c r="Z2029" t="n">
        <v>10</v>
      </c>
    </row>
    <row r="2030">
      <c r="A2030" t="n">
        <v>11</v>
      </c>
      <c r="B2030" t="n">
        <v>145</v>
      </c>
      <c r="C2030" t="inlineStr">
        <is>
          <t xml:space="preserve">CONCLUIDO	</t>
        </is>
      </c>
      <c r="D2030" t="n">
        <v>1.3845</v>
      </c>
      <c r="E2030" t="n">
        <v>72.23</v>
      </c>
      <c r="F2030" t="n">
        <v>58.39</v>
      </c>
      <c r="G2030" t="n">
        <v>17.34</v>
      </c>
      <c r="H2030" t="n">
        <v>0.23</v>
      </c>
      <c r="I2030" t="n">
        <v>202</v>
      </c>
      <c r="J2030" t="n">
        <v>290.74</v>
      </c>
      <c r="K2030" t="n">
        <v>61.2</v>
      </c>
      <c r="L2030" t="n">
        <v>3.75</v>
      </c>
      <c r="M2030" t="n">
        <v>200</v>
      </c>
      <c r="N2030" t="n">
        <v>80.79000000000001</v>
      </c>
      <c r="O2030" t="n">
        <v>36092.1</v>
      </c>
      <c r="P2030" t="n">
        <v>1047.54</v>
      </c>
      <c r="Q2030" t="n">
        <v>1368.12</v>
      </c>
      <c r="R2030" t="n">
        <v>295.8</v>
      </c>
      <c r="S2030" t="n">
        <v>104.26</v>
      </c>
      <c r="T2030" t="n">
        <v>93945.73</v>
      </c>
      <c r="U2030" t="n">
        <v>0.35</v>
      </c>
      <c r="V2030" t="n">
        <v>0.82</v>
      </c>
      <c r="W2030" t="n">
        <v>20.96</v>
      </c>
      <c r="X2030" t="n">
        <v>5.8</v>
      </c>
      <c r="Y2030" t="n">
        <v>1</v>
      </c>
      <c r="Z2030" t="n">
        <v>10</v>
      </c>
    </row>
    <row r="2031">
      <c r="A2031" t="n">
        <v>12</v>
      </c>
      <c r="B2031" t="n">
        <v>145</v>
      </c>
      <c r="C2031" t="inlineStr">
        <is>
          <t xml:space="preserve">CONCLUIDO	</t>
        </is>
      </c>
      <c r="D2031" t="n">
        <v>1.4071</v>
      </c>
      <c r="E2031" t="n">
        <v>71.06999999999999</v>
      </c>
      <c r="F2031" t="n">
        <v>57.99</v>
      </c>
      <c r="G2031" t="n">
        <v>18.51</v>
      </c>
      <c r="H2031" t="n">
        <v>0.24</v>
      </c>
      <c r="I2031" t="n">
        <v>188</v>
      </c>
      <c r="J2031" t="n">
        <v>291.25</v>
      </c>
      <c r="K2031" t="n">
        <v>61.2</v>
      </c>
      <c r="L2031" t="n">
        <v>4</v>
      </c>
      <c r="M2031" t="n">
        <v>186</v>
      </c>
      <c r="N2031" t="n">
        <v>81.05</v>
      </c>
      <c r="O2031" t="n">
        <v>36155.02</v>
      </c>
      <c r="P2031" t="n">
        <v>1039.98</v>
      </c>
      <c r="Q2031" t="n">
        <v>1367.66</v>
      </c>
      <c r="R2031" t="n">
        <v>282.62</v>
      </c>
      <c r="S2031" t="n">
        <v>104.26</v>
      </c>
      <c r="T2031" t="n">
        <v>87425.71000000001</v>
      </c>
      <c r="U2031" t="n">
        <v>0.37</v>
      </c>
      <c r="V2031" t="n">
        <v>0.83</v>
      </c>
      <c r="W2031" t="n">
        <v>20.95</v>
      </c>
      <c r="X2031" t="n">
        <v>5.4</v>
      </c>
      <c r="Y2031" t="n">
        <v>1</v>
      </c>
      <c r="Z2031" t="n">
        <v>10</v>
      </c>
    </row>
    <row r="2032">
      <c r="A2032" t="n">
        <v>13</v>
      </c>
      <c r="B2032" t="n">
        <v>145</v>
      </c>
      <c r="C2032" t="inlineStr">
        <is>
          <t xml:space="preserve">CONCLUIDO	</t>
        </is>
      </c>
      <c r="D2032" t="n">
        <v>1.4267</v>
      </c>
      <c r="E2032" t="n">
        <v>70.09</v>
      </c>
      <c r="F2032" t="n">
        <v>57.66</v>
      </c>
      <c r="G2032" t="n">
        <v>19.66</v>
      </c>
      <c r="H2032" t="n">
        <v>0.26</v>
      </c>
      <c r="I2032" t="n">
        <v>176</v>
      </c>
      <c r="J2032" t="n">
        <v>291.76</v>
      </c>
      <c r="K2032" t="n">
        <v>61.2</v>
      </c>
      <c r="L2032" t="n">
        <v>4.25</v>
      </c>
      <c r="M2032" t="n">
        <v>174</v>
      </c>
      <c r="N2032" t="n">
        <v>81.31</v>
      </c>
      <c r="O2032" t="n">
        <v>36218.04</v>
      </c>
      <c r="P2032" t="n">
        <v>1033.89</v>
      </c>
      <c r="Q2032" t="n">
        <v>1367.92</v>
      </c>
      <c r="R2032" t="n">
        <v>271.15</v>
      </c>
      <c r="S2032" t="n">
        <v>104.26</v>
      </c>
      <c r="T2032" t="n">
        <v>81753.07000000001</v>
      </c>
      <c r="U2032" t="n">
        <v>0.38</v>
      </c>
      <c r="V2032" t="n">
        <v>0.83</v>
      </c>
      <c r="W2032" t="n">
        <v>20.94</v>
      </c>
      <c r="X2032" t="n">
        <v>5.07</v>
      </c>
      <c r="Y2032" t="n">
        <v>1</v>
      </c>
      <c r="Z2032" t="n">
        <v>10</v>
      </c>
    </row>
    <row r="2033">
      <c r="A2033" t="n">
        <v>14</v>
      </c>
      <c r="B2033" t="n">
        <v>145</v>
      </c>
      <c r="C2033" t="inlineStr">
        <is>
          <t xml:space="preserve">CONCLUIDO	</t>
        </is>
      </c>
      <c r="D2033" t="n">
        <v>1.4458</v>
      </c>
      <c r="E2033" t="n">
        <v>69.17</v>
      </c>
      <c r="F2033" t="n">
        <v>57.33</v>
      </c>
      <c r="G2033" t="n">
        <v>20.85</v>
      </c>
      <c r="H2033" t="n">
        <v>0.27</v>
      </c>
      <c r="I2033" t="n">
        <v>165</v>
      </c>
      <c r="J2033" t="n">
        <v>292.27</v>
      </c>
      <c r="K2033" t="n">
        <v>61.2</v>
      </c>
      <c r="L2033" t="n">
        <v>4.5</v>
      </c>
      <c r="M2033" t="n">
        <v>163</v>
      </c>
      <c r="N2033" t="n">
        <v>81.56999999999999</v>
      </c>
      <c r="O2033" t="n">
        <v>36281.16</v>
      </c>
      <c r="P2033" t="n">
        <v>1027.72</v>
      </c>
      <c r="Q2033" t="n">
        <v>1367.85</v>
      </c>
      <c r="R2033" t="n">
        <v>260.75</v>
      </c>
      <c r="S2033" t="n">
        <v>104.26</v>
      </c>
      <c r="T2033" t="n">
        <v>76607.28</v>
      </c>
      <c r="U2033" t="n">
        <v>0.4</v>
      </c>
      <c r="V2033" t="n">
        <v>0.84</v>
      </c>
      <c r="W2033" t="n">
        <v>20.91</v>
      </c>
      <c r="X2033" t="n">
        <v>4.73</v>
      </c>
      <c r="Y2033" t="n">
        <v>1</v>
      </c>
      <c r="Z2033" t="n">
        <v>10</v>
      </c>
    </row>
    <row r="2034">
      <c r="A2034" t="n">
        <v>15</v>
      </c>
      <c r="B2034" t="n">
        <v>145</v>
      </c>
      <c r="C2034" t="inlineStr">
        <is>
          <t xml:space="preserve">CONCLUIDO	</t>
        </is>
      </c>
      <c r="D2034" t="n">
        <v>1.4618</v>
      </c>
      <c r="E2034" t="n">
        <v>68.41</v>
      </c>
      <c r="F2034" t="n">
        <v>57.05</v>
      </c>
      <c r="G2034" t="n">
        <v>21.94</v>
      </c>
      <c r="H2034" t="n">
        <v>0.29</v>
      </c>
      <c r="I2034" t="n">
        <v>156</v>
      </c>
      <c r="J2034" t="n">
        <v>292.79</v>
      </c>
      <c r="K2034" t="n">
        <v>61.2</v>
      </c>
      <c r="L2034" t="n">
        <v>4.75</v>
      </c>
      <c r="M2034" t="n">
        <v>154</v>
      </c>
      <c r="N2034" t="n">
        <v>81.84</v>
      </c>
      <c r="O2034" t="n">
        <v>36344.4</v>
      </c>
      <c r="P2034" t="n">
        <v>1022.64</v>
      </c>
      <c r="Q2034" t="n">
        <v>1367.74</v>
      </c>
      <c r="R2034" t="n">
        <v>251.69</v>
      </c>
      <c r="S2034" t="n">
        <v>104.26</v>
      </c>
      <c r="T2034" t="n">
        <v>72122.11</v>
      </c>
      <c r="U2034" t="n">
        <v>0.41</v>
      </c>
      <c r="V2034" t="n">
        <v>0.84</v>
      </c>
      <c r="W2034" t="n">
        <v>20.9</v>
      </c>
      <c r="X2034" t="n">
        <v>4.47</v>
      </c>
      <c r="Y2034" t="n">
        <v>1</v>
      </c>
      <c r="Z2034" t="n">
        <v>10</v>
      </c>
    </row>
    <row r="2035">
      <c r="A2035" t="n">
        <v>16</v>
      </c>
      <c r="B2035" t="n">
        <v>145</v>
      </c>
      <c r="C2035" t="inlineStr">
        <is>
          <t xml:space="preserve">CONCLUIDO	</t>
        </is>
      </c>
      <c r="D2035" t="n">
        <v>1.4773</v>
      </c>
      <c r="E2035" t="n">
        <v>67.69</v>
      </c>
      <c r="F2035" t="n">
        <v>56.82</v>
      </c>
      <c r="G2035" t="n">
        <v>23.19</v>
      </c>
      <c r="H2035" t="n">
        <v>0.3</v>
      </c>
      <c r="I2035" t="n">
        <v>147</v>
      </c>
      <c r="J2035" t="n">
        <v>293.3</v>
      </c>
      <c r="K2035" t="n">
        <v>61.2</v>
      </c>
      <c r="L2035" t="n">
        <v>5</v>
      </c>
      <c r="M2035" t="n">
        <v>145</v>
      </c>
      <c r="N2035" t="n">
        <v>82.09999999999999</v>
      </c>
      <c r="O2035" t="n">
        <v>36407.75</v>
      </c>
      <c r="P2035" t="n">
        <v>1018.08</v>
      </c>
      <c r="Q2035" t="n">
        <v>1367.87</v>
      </c>
      <c r="R2035" t="n">
        <v>243.9</v>
      </c>
      <c r="S2035" t="n">
        <v>104.26</v>
      </c>
      <c r="T2035" t="n">
        <v>68272.44</v>
      </c>
      <c r="U2035" t="n">
        <v>0.43</v>
      </c>
      <c r="V2035" t="n">
        <v>0.84</v>
      </c>
      <c r="W2035" t="n">
        <v>20.9</v>
      </c>
      <c r="X2035" t="n">
        <v>4.23</v>
      </c>
      <c r="Y2035" t="n">
        <v>1</v>
      </c>
      <c r="Z2035" t="n">
        <v>10</v>
      </c>
    </row>
    <row r="2036">
      <c r="A2036" t="n">
        <v>17</v>
      </c>
      <c r="B2036" t="n">
        <v>145</v>
      </c>
      <c r="C2036" t="inlineStr">
        <is>
          <t xml:space="preserve">CONCLUIDO	</t>
        </is>
      </c>
      <c r="D2036" t="n">
        <v>1.4907</v>
      </c>
      <c r="E2036" t="n">
        <v>67.08</v>
      </c>
      <c r="F2036" t="n">
        <v>56.59</v>
      </c>
      <c r="G2036" t="n">
        <v>24.25</v>
      </c>
      <c r="H2036" t="n">
        <v>0.32</v>
      </c>
      <c r="I2036" t="n">
        <v>140</v>
      </c>
      <c r="J2036" t="n">
        <v>293.81</v>
      </c>
      <c r="K2036" t="n">
        <v>61.2</v>
      </c>
      <c r="L2036" t="n">
        <v>5.25</v>
      </c>
      <c r="M2036" t="n">
        <v>138</v>
      </c>
      <c r="N2036" t="n">
        <v>82.36</v>
      </c>
      <c r="O2036" t="n">
        <v>36471.2</v>
      </c>
      <c r="P2036" t="n">
        <v>1013.72</v>
      </c>
      <c r="Q2036" t="n">
        <v>1367.87</v>
      </c>
      <c r="R2036" t="n">
        <v>236.69</v>
      </c>
      <c r="S2036" t="n">
        <v>104.26</v>
      </c>
      <c r="T2036" t="n">
        <v>64700.49</v>
      </c>
      <c r="U2036" t="n">
        <v>0.44</v>
      </c>
      <c r="V2036" t="n">
        <v>0.85</v>
      </c>
      <c r="W2036" t="n">
        <v>20.88</v>
      </c>
      <c r="X2036" t="n">
        <v>4</v>
      </c>
      <c r="Y2036" t="n">
        <v>1</v>
      </c>
      <c r="Z2036" t="n">
        <v>10</v>
      </c>
    </row>
    <row r="2037">
      <c r="A2037" t="n">
        <v>18</v>
      </c>
      <c r="B2037" t="n">
        <v>145</v>
      </c>
      <c r="C2037" t="inlineStr">
        <is>
          <t xml:space="preserve">CONCLUIDO	</t>
        </is>
      </c>
      <c r="D2037" t="n">
        <v>1.5041</v>
      </c>
      <c r="E2037" t="n">
        <v>66.48999999999999</v>
      </c>
      <c r="F2037" t="n">
        <v>56.37</v>
      </c>
      <c r="G2037" t="n">
        <v>25.43</v>
      </c>
      <c r="H2037" t="n">
        <v>0.33</v>
      </c>
      <c r="I2037" t="n">
        <v>133</v>
      </c>
      <c r="J2037" t="n">
        <v>294.33</v>
      </c>
      <c r="K2037" t="n">
        <v>61.2</v>
      </c>
      <c r="L2037" t="n">
        <v>5.5</v>
      </c>
      <c r="M2037" t="n">
        <v>131</v>
      </c>
      <c r="N2037" t="n">
        <v>82.63</v>
      </c>
      <c r="O2037" t="n">
        <v>36534.76</v>
      </c>
      <c r="P2037" t="n">
        <v>1009.53</v>
      </c>
      <c r="Q2037" t="n">
        <v>1367.81</v>
      </c>
      <c r="R2037" t="n">
        <v>229.54</v>
      </c>
      <c r="S2037" t="n">
        <v>104.26</v>
      </c>
      <c r="T2037" t="n">
        <v>61163.07</v>
      </c>
      <c r="U2037" t="n">
        <v>0.45</v>
      </c>
      <c r="V2037" t="n">
        <v>0.85</v>
      </c>
      <c r="W2037" t="n">
        <v>20.86</v>
      </c>
      <c r="X2037" t="n">
        <v>3.78</v>
      </c>
      <c r="Y2037" t="n">
        <v>1</v>
      </c>
      <c r="Z2037" t="n">
        <v>10</v>
      </c>
    </row>
    <row r="2038">
      <c r="A2038" t="n">
        <v>19</v>
      </c>
      <c r="B2038" t="n">
        <v>145</v>
      </c>
      <c r="C2038" t="inlineStr">
        <is>
          <t xml:space="preserve">CONCLUIDO	</t>
        </is>
      </c>
      <c r="D2038" t="n">
        <v>1.5147</v>
      </c>
      <c r="E2038" t="n">
        <v>66.02</v>
      </c>
      <c r="F2038" t="n">
        <v>56.23</v>
      </c>
      <c r="G2038" t="n">
        <v>26.56</v>
      </c>
      <c r="H2038" t="n">
        <v>0.35</v>
      </c>
      <c r="I2038" t="n">
        <v>127</v>
      </c>
      <c r="J2038" t="n">
        <v>294.84</v>
      </c>
      <c r="K2038" t="n">
        <v>61.2</v>
      </c>
      <c r="L2038" t="n">
        <v>5.75</v>
      </c>
      <c r="M2038" t="n">
        <v>125</v>
      </c>
      <c r="N2038" t="n">
        <v>82.90000000000001</v>
      </c>
      <c r="O2038" t="n">
        <v>36598.44</v>
      </c>
      <c r="P2038" t="n">
        <v>1006.87</v>
      </c>
      <c r="Q2038" t="n">
        <v>1367.74</v>
      </c>
      <c r="R2038" t="n">
        <v>224.5</v>
      </c>
      <c r="S2038" t="n">
        <v>104.26</v>
      </c>
      <c r="T2038" t="n">
        <v>58670.61</v>
      </c>
      <c r="U2038" t="n">
        <v>0.46</v>
      </c>
      <c r="V2038" t="n">
        <v>0.85</v>
      </c>
      <c r="W2038" t="n">
        <v>20.87</v>
      </c>
      <c r="X2038" t="n">
        <v>3.64</v>
      </c>
      <c r="Y2038" t="n">
        <v>1</v>
      </c>
      <c r="Z2038" t="n">
        <v>10</v>
      </c>
    </row>
    <row r="2039">
      <c r="A2039" t="n">
        <v>20</v>
      </c>
      <c r="B2039" t="n">
        <v>145</v>
      </c>
      <c r="C2039" t="inlineStr">
        <is>
          <t xml:space="preserve">CONCLUIDO	</t>
        </is>
      </c>
      <c r="D2039" t="n">
        <v>1.5266</v>
      </c>
      <c r="E2039" t="n">
        <v>65.5</v>
      </c>
      <c r="F2039" t="n">
        <v>56.03</v>
      </c>
      <c r="G2039" t="n">
        <v>27.79</v>
      </c>
      <c r="H2039" t="n">
        <v>0.36</v>
      </c>
      <c r="I2039" t="n">
        <v>121</v>
      </c>
      <c r="J2039" t="n">
        <v>295.36</v>
      </c>
      <c r="K2039" t="n">
        <v>61.2</v>
      </c>
      <c r="L2039" t="n">
        <v>6</v>
      </c>
      <c r="M2039" t="n">
        <v>119</v>
      </c>
      <c r="N2039" t="n">
        <v>83.16</v>
      </c>
      <c r="O2039" t="n">
        <v>36662.22</v>
      </c>
      <c r="P2039" t="n">
        <v>1003.08</v>
      </c>
      <c r="Q2039" t="n">
        <v>1367.61</v>
      </c>
      <c r="R2039" t="n">
        <v>218.48</v>
      </c>
      <c r="S2039" t="n">
        <v>104.26</v>
      </c>
      <c r="T2039" t="n">
        <v>55693.31</v>
      </c>
      <c r="U2039" t="n">
        <v>0.48</v>
      </c>
      <c r="V2039" t="n">
        <v>0.86</v>
      </c>
      <c r="W2039" t="n">
        <v>20.85</v>
      </c>
      <c r="X2039" t="n">
        <v>3.45</v>
      </c>
      <c r="Y2039" t="n">
        <v>1</v>
      </c>
      <c r="Z2039" t="n">
        <v>10</v>
      </c>
    </row>
    <row r="2040">
      <c r="A2040" t="n">
        <v>21</v>
      </c>
      <c r="B2040" t="n">
        <v>145</v>
      </c>
      <c r="C2040" t="inlineStr">
        <is>
          <t xml:space="preserve">CONCLUIDO	</t>
        </is>
      </c>
      <c r="D2040" t="n">
        <v>1.5368</v>
      </c>
      <c r="E2040" t="n">
        <v>65.06999999999999</v>
      </c>
      <c r="F2040" t="n">
        <v>55.87</v>
      </c>
      <c r="G2040" t="n">
        <v>28.9</v>
      </c>
      <c r="H2040" t="n">
        <v>0.38</v>
      </c>
      <c r="I2040" t="n">
        <v>116</v>
      </c>
      <c r="J2040" t="n">
        <v>295.88</v>
      </c>
      <c r="K2040" t="n">
        <v>61.2</v>
      </c>
      <c r="L2040" t="n">
        <v>6.25</v>
      </c>
      <c r="M2040" t="n">
        <v>114</v>
      </c>
      <c r="N2040" t="n">
        <v>83.43000000000001</v>
      </c>
      <c r="O2040" t="n">
        <v>36726.12</v>
      </c>
      <c r="P2040" t="n">
        <v>999.9400000000001</v>
      </c>
      <c r="Q2040" t="n">
        <v>1367.61</v>
      </c>
      <c r="R2040" t="n">
        <v>213.27</v>
      </c>
      <c r="S2040" t="n">
        <v>104.26</v>
      </c>
      <c r="T2040" t="n">
        <v>53110.6</v>
      </c>
      <c r="U2040" t="n">
        <v>0.49</v>
      </c>
      <c r="V2040" t="n">
        <v>0.86</v>
      </c>
      <c r="W2040" t="n">
        <v>20.84</v>
      </c>
      <c r="X2040" t="n">
        <v>3.29</v>
      </c>
      <c r="Y2040" t="n">
        <v>1</v>
      </c>
      <c r="Z2040" t="n">
        <v>10</v>
      </c>
    </row>
    <row r="2041">
      <c r="A2041" t="n">
        <v>22</v>
      </c>
      <c r="B2041" t="n">
        <v>145</v>
      </c>
      <c r="C2041" t="inlineStr">
        <is>
          <t xml:space="preserve">CONCLUIDO	</t>
        </is>
      </c>
      <c r="D2041" t="n">
        <v>1.546</v>
      </c>
      <c r="E2041" t="n">
        <v>64.68000000000001</v>
      </c>
      <c r="F2041" t="n">
        <v>55.75</v>
      </c>
      <c r="G2041" t="n">
        <v>30.14</v>
      </c>
      <c r="H2041" t="n">
        <v>0.39</v>
      </c>
      <c r="I2041" t="n">
        <v>111</v>
      </c>
      <c r="J2041" t="n">
        <v>296.4</v>
      </c>
      <c r="K2041" t="n">
        <v>61.2</v>
      </c>
      <c r="L2041" t="n">
        <v>6.5</v>
      </c>
      <c r="M2041" t="n">
        <v>109</v>
      </c>
      <c r="N2041" t="n">
        <v>83.7</v>
      </c>
      <c r="O2041" t="n">
        <v>36790.13</v>
      </c>
      <c r="P2041" t="n">
        <v>997.42</v>
      </c>
      <c r="Q2041" t="n">
        <v>1367.46</v>
      </c>
      <c r="R2041" t="n">
        <v>209.77</v>
      </c>
      <c r="S2041" t="n">
        <v>104.26</v>
      </c>
      <c r="T2041" t="n">
        <v>51387.08</v>
      </c>
      <c r="U2041" t="n">
        <v>0.5</v>
      </c>
      <c r="V2041" t="n">
        <v>0.86</v>
      </c>
      <c r="W2041" t="n">
        <v>20.82</v>
      </c>
      <c r="X2041" t="n">
        <v>3.17</v>
      </c>
      <c r="Y2041" t="n">
        <v>1</v>
      </c>
      <c r="Z2041" t="n">
        <v>10</v>
      </c>
    </row>
    <row r="2042">
      <c r="A2042" t="n">
        <v>23</v>
      </c>
      <c r="B2042" t="n">
        <v>145</v>
      </c>
      <c r="C2042" t="inlineStr">
        <is>
          <t xml:space="preserve">CONCLUIDO	</t>
        </is>
      </c>
      <c r="D2042" t="n">
        <v>1.5547</v>
      </c>
      <c r="E2042" t="n">
        <v>64.31999999999999</v>
      </c>
      <c r="F2042" t="n">
        <v>55.61</v>
      </c>
      <c r="G2042" t="n">
        <v>31.18</v>
      </c>
      <c r="H2042" t="n">
        <v>0.4</v>
      </c>
      <c r="I2042" t="n">
        <v>107</v>
      </c>
      <c r="J2042" t="n">
        <v>296.92</v>
      </c>
      <c r="K2042" t="n">
        <v>61.2</v>
      </c>
      <c r="L2042" t="n">
        <v>6.75</v>
      </c>
      <c r="M2042" t="n">
        <v>105</v>
      </c>
      <c r="N2042" t="n">
        <v>83.97</v>
      </c>
      <c r="O2042" t="n">
        <v>36854.25</v>
      </c>
      <c r="P2042" t="n">
        <v>994.74</v>
      </c>
      <c r="Q2042" t="n">
        <v>1367.79</v>
      </c>
      <c r="R2042" t="n">
        <v>204.73</v>
      </c>
      <c r="S2042" t="n">
        <v>104.26</v>
      </c>
      <c r="T2042" t="n">
        <v>48886.9</v>
      </c>
      <c r="U2042" t="n">
        <v>0.51</v>
      </c>
      <c r="V2042" t="n">
        <v>0.86</v>
      </c>
      <c r="W2042" t="n">
        <v>20.82</v>
      </c>
      <c r="X2042" t="n">
        <v>3.02</v>
      </c>
      <c r="Y2042" t="n">
        <v>1</v>
      </c>
      <c r="Z2042" t="n">
        <v>10</v>
      </c>
    </row>
    <row r="2043">
      <c r="A2043" t="n">
        <v>24</v>
      </c>
      <c r="B2043" t="n">
        <v>145</v>
      </c>
      <c r="C2043" t="inlineStr">
        <is>
          <t xml:space="preserve">CONCLUIDO	</t>
        </is>
      </c>
      <c r="D2043" t="n">
        <v>1.5619</v>
      </c>
      <c r="E2043" t="n">
        <v>64.02</v>
      </c>
      <c r="F2043" t="n">
        <v>55.52</v>
      </c>
      <c r="G2043" t="n">
        <v>32.34</v>
      </c>
      <c r="H2043" t="n">
        <v>0.42</v>
      </c>
      <c r="I2043" t="n">
        <v>103</v>
      </c>
      <c r="J2043" t="n">
        <v>297.44</v>
      </c>
      <c r="K2043" t="n">
        <v>61.2</v>
      </c>
      <c r="L2043" t="n">
        <v>7</v>
      </c>
      <c r="M2043" t="n">
        <v>101</v>
      </c>
      <c r="N2043" t="n">
        <v>84.23999999999999</v>
      </c>
      <c r="O2043" t="n">
        <v>36918.48</v>
      </c>
      <c r="P2043" t="n">
        <v>992.86</v>
      </c>
      <c r="Q2043" t="n">
        <v>1367.46</v>
      </c>
      <c r="R2043" t="n">
        <v>202.49</v>
      </c>
      <c r="S2043" t="n">
        <v>104.26</v>
      </c>
      <c r="T2043" t="n">
        <v>47786.12</v>
      </c>
      <c r="U2043" t="n">
        <v>0.51</v>
      </c>
      <c r="V2043" t="n">
        <v>0.86</v>
      </c>
      <c r="W2043" t="n">
        <v>20.8</v>
      </c>
      <c r="X2043" t="n">
        <v>2.94</v>
      </c>
      <c r="Y2043" t="n">
        <v>1</v>
      </c>
      <c r="Z2043" t="n">
        <v>10</v>
      </c>
    </row>
    <row r="2044">
      <c r="A2044" t="n">
        <v>25</v>
      </c>
      <c r="B2044" t="n">
        <v>145</v>
      </c>
      <c r="C2044" t="inlineStr">
        <is>
          <t xml:space="preserve">CONCLUIDO	</t>
        </is>
      </c>
      <c r="D2044" t="n">
        <v>1.5706</v>
      </c>
      <c r="E2044" t="n">
        <v>63.67</v>
      </c>
      <c r="F2044" t="n">
        <v>55.39</v>
      </c>
      <c r="G2044" t="n">
        <v>33.57</v>
      </c>
      <c r="H2044" t="n">
        <v>0.43</v>
      </c>
      <c r="I2044" t="n">
        <v>99</v>
      </c>
      <c r="J2044" t="n">
        <v>297.96</v>
      </c>
      <c r="K2044" t="n">
        <v>61.2</v>
      </c>
      <c r="L2044" t="n">
        <v>7.25</v>
      </c>
      <c r="M2044" t="n">
        <v>97</v>
      </c>
      <c r="N2044" t="n">
        <v>84.51000000000001</v>
      </c>
      <c r="O2044" t="n">
        <v>36982.83</v>
      </c>
      <c r="P2044" t="n">
        <v>990.35</v>
      </c>
      <c r="Q2044" t="n">
        <v>1367.46</v>
      </c>
      <c r="R2044" t="n">
        <v>197.87</v>
      </c>
      <c r="S2044" t="n">
        <v>104.26</v>
      </c>
      <c r="T2044" t="n">
        <v>45494.81</v>
      </c>
      <c r="U2044" t="n">
        <v>0.53</v>
      </c>
      <c r="V2044" t="n">
        <v>0.87</v>
      </c>
      <c r="W2044" t="n">
        <v>20.8</v>
      </c>
      <c r="X2044" t="n">
        <v>2.8</v>
      </c>
      <c r="Y2044" t="n">
        <v>1</v>
      </c>
      <c r="Z2044" t="n">
        <v>10</v>
      </c>
    </row>
    <row r="2045">
      <c r="A2045" t="n">
        <v>26</v>
      </c>
      <c r="B2045" t="n">
        <v>145</v>
      </c>
      <c r="C2045" t="inlineStr">
        <is>
          <t xml:space="preserve">CONCLUIDO	</t>
        </is>
      </c>
      <c r="D2045" t="n">
        <v>1.5764</v>
      </c>
      <c r="E2045" t="n">
        <v>63.43</v>
      </c>
      <c r="F2045" t="n">
        <v>55.31</v>
      </c>
      <c r="G2045" t="n">
        <v>34.57</v>
      </c>
      <c r="H2045" t="n">
        <v>0.45</v>
      </c>
      <c r="I2045" t="n">
        <v>96</v>
      </c>
      <c r="J2045" t="n">
        <v>298.48</v>
      </c>
      <c r="K2045" t="n">
        <v>61.2</v>
      </c>
      <c r="L2045" t="n">
        <v>7.5</v>
      </c>
      <c r="M2045" t="n">
        <v>94</v>
      </c>
      <c r="N2045" t="n">
        <v>84.79000000000001</v>
      </c>
      <c r="O2045" t="n">
        <v>37047.29</v>
      </c>
      <c r="P2045" t="n">
        <v>988.66</v>
      </c>
      <c r="Q2045" t="n">
        <v>1367.47</v>
      </c>
      <c r="R2045" t="n">
        <v>195.18</v>
      </c>
      <c r="S2045" t="n">
        <v>104.26</v>
      </c>
      <c r="T2045" t="n">
        <v>44165.45</v>
      </c>
      <c r="U2045" t="n">
        <v>0.53</v>
      </c>
      <c r="V2045" t="n">
        <v>0.87</v>
      </c>
      <c r="W2045" t="n">
        <v>20.8</v>
      </c>
      <c r="X2045" t="n">
        <v>2.73</v>
      </c>
      <c r="Y2045" t="n">
        <v>1</v>
      </c>
      <c r="Z2045" t="n">
        <v>10</v>
      </c>
    </row>
    <row r="2046">
      <c r="A2046" t="n">
        <v>27</v>
      </c>
      <c r="B2046" t="n">
        <v>145</v>
      </c>
      <c r="C2046" t="inlineStr">
        <is>
          <t xml:space="preserve">CONCLUIDO	</t>
        </is>
      </c>
      <c r="D2046" t="n">
        <v>1.5828</v>
      </c>
      <c r="E2046" t="n">
        <v>63.18</v>
      </c>
      <c r="F2046" t="n">
        <v>55.22</v>
      </c>
      <c r="G2046" t="n">
        <v>35.62</v>
      </c>
      <c r="H2046" t="n">
        <v>0.46</v>
      </c>
      <c r="I2046" t="n">
        <v>93</v>
      </c>
      <c r="J2046" t="n">
        <v>299.01</v>
      </c>
      <c r="K2046" t="n">
        <v>61.2</v>
      </c>
      <c r="L2046" t="n">
        <v>7.75</v>
      </c>
      <c r="M2046" t="n">
        <v>91</v>
      </c>
      <c r="N2046" t="n">
        <v>85.06</v>
      </c>
      <c r="O2046" t="n">
        <v>37111.87</v>
      </c>
      <c r="P2046" t="n">
        <v>986.6799999999999</v>
      </c>
      <c r="Q2046" t="n">
        <v>1367.41</v>
      </c>
      <c r="R2046" t="n">
        <v>192.07</v>
      </c>
      <c r="S2046" t="n">
        <v>104.26</v>
      </c>
      <c r="T2046" t="n">
        <v>42623.91</v>
      </c>
      <c r="U2046" t="n">
        <v>0.54</v>
      </c>
      <c r="V2046" t="n">
        <v>0.87</v>
      </c>
      <c r="W2046" t="n">
        <v>20.8</v>
      </c>
      <c r="X2046" t="n">
        <v>2.63</v>
      </c>
      <c r="Y2046" t="n">
        <v>1</v>
      </c>
      <c r="Z2046" t="n">
        <v>10</v>
      </c>
    </row>
    <row r="2047">
      <c r="A2047" t="n">
        <v>28</v>
      </c>
      <c r="B2047" t="n">
        <v>145</v>
      </c>
      <c r="C2047" t="inlineStr">
        <is>
          <t xml:space="preserve">CONCLUIDO	</t>
        </is>
      </c>
      <c r="D2047" t="n">
        <v>1.5888</v>
      </c>
      <c r="E2047" t="n">
        <v>62.94</v>
      </c>
      <c r="F2047" t="n">
        <v>55.14</v>
      </c>
      <c r="G2047" t="n">
        <v>36.76</v>
      </c>
      <c r="H2047" t="n">
        <v>0.48</v>
      </c>
      <c r="I2047" t="n">
        <v>90</v>
      </c>
      <c r="J2047" t="n">
        <v>299.53</v>
      </c>
      <c r="K2047" t="n">
        <v>61.2</v>
      </c>
      <c r="L2047" t="n">
        <v>8</v>
      </c>
      <c r="M2047" t="n">
        <v>88</v>
      </c>
      <c r="N2047" t="n">
        <v>85.33</v>
      </c>
      <c r="O2047" t="n">
        <v>37176.68</v>
      </c>
      <c r="P2047" t="n">
        <v>985.4</v>
      </c>
      <c r="Q2047" t="n">
        <v>1367.58</v>
      </c>
      <c r="R2047" t="n">
        <v>189.73</v>
      </c>
      <c r="S2047" t="n">
        <v>104.26</v>
      </c>
      <c r="T2047" t="n">
        <v>41471.61</v>
      </c>
      <c r="U2047" t="n">
        <v>0.55</v>
      </c>
      <c r="V2047" t="n">
        <v>0.87</v>
      </c>
      <c r="W2047" t="n">
        <v>20.8</v>
      </c>
      <c r="X2047" t="n">
        <v>2.56</v>
      </c>
      <c r="Y2047" t="n">
        <v>1</v>
      </c>
      <c r="Z2047" t="n">
        <v>10</v>
      </c>
    </row>
    <row r="2048">
      <c r="A2048" t="n">
        <v>29</v>
      </c>
      <c r="B2048" t="n">
        <v>145</v>
      </c>
      <c r="C2048" t="inlineStr">
        <is>
          <t xml:space="preserve">CONCLUIDO	</t>
        </is>
      </c>
      <c r="D2048" t="n">
        <v>1.5956</v>
      </c>
      <c r="E2048" t="n">
        <v>62.67</v>
      </c>
      <c r="F2048" t="n">
        <v>55.03</v>
      </c>
      <c r="G2048" t="n">
        <v>37.95</v>
      </c>
      <c r="H2048" t="n">
        <v>0.49</v>
      </c>
      <c r="I2048" t="n">
        <v>87</v>
      </c>
      <c r="J2048" t="n">
        <v>300.06</v>
      </c>
      <c r="K2048" t="n">
        <v>61.2</v>
      </c>
      <c r="L2048" t="n">
        <v>8.25</v>
      </c>
      <c r="M2048" t="n">
        <v>85</v>
      </c>
      <c r="N2048" t="n">
        <v>85.61</v>
      </c>
      <c r="O2048" t="n">
        <v>37241.49</v>
      </c>
      <c r="P2048" t="n">
        <v>983.16</v>
      </c>
      <c r="Q2048" t="n">
        <v>1367.52</v>
      </c>
      <c r="R2048" t="n">
        <v>186.42</v>
      </c>
      <c r="S2048" t="n">
        <v>104.26</v>
      </c>
      <c r="T2048" t="n">
        <v>39828.79</v>
      </c>
      <c r="U2048" t="n">
        <v>0.5600000000000001</v>
      </c>
      <c r="V2048" t="n">
        <v>0.87</v>
      </c>
      <c r="W2048" t="n">
        <v>20.78</v>
      </c>
      <c r="X2048" t="n">
        <v>2.45</v>
      </c>
      <c r="Y2048" t="n">
        <v>1</v>
      </c>
      <c r="Z2048" t="n">
        <v>10</v>
      </c>
    </row>
    <row r="2049">
      <c r="A2049" t="n">
        <v>30</v>
      </c>
      <c r="B2049" t="n">
        <v>145</v>
      </c>
      <c r="C2049" t="inlineStr">
        <is>
          <t xml:space="preserve">CONCLUIDO	</t>
        </is>
      </c>
      <c r="D2049" t="n">
        <v>1.6017</v>
      </c>
      <c r="E2049" t="n">
        <v>62.43</v>
      </c>
      <c r="F2049" t="n">
        <v>54.96</v>
      </c>
      <c r="G2049" t="n">
        <v>39.26</v>
      </c>
      <c r="H2049" t="n">
        <v>0.5</v>
      </c>
      <c r="I2049" t="n">
        <v>84</v>
      </c>
      <c r="J2049" t="n">
        <v>300.59</v>
      </c>
      <c r="K2049" t="n">
        <v>61.2</v>
      </c>
      <c r="L2049" t="n">
        <v>8.5</v>
      </c>
      <c r="M2049" t="n">
        <v>82</v>
      </c>
      <c r="N2049" t="n">
        <v>85.89</v>
      </c>
      <c r="O2049" t="n">
        <v>37306.42</v>
      </c>
      <c r="P2049" t="n">
        <v>981.4299999999999</v>
      </c>
      <c r="Q2049" t="n">
        <v>1367.31</v>
      </c>
      <c r="R2049" t="n">
        <v>183.98</v>
      </c>
      <c r="S2049" t="n">
        <v>104.26</v>
      </c>
      <c r="T2049" t="n">
        <v>38627.12</v>
      </c>
      <c r="U2049" t="n">
        <v>0.57</v>
      </c>
      <c r="V2049" t="n">
        <v>0.87</v>
      </c>
      <c r="W2049" t="n">
        <v>20.78</v>
      </c>
      <c r="X2049" t="n">
        <v>2.38</v>
      </c>
      <c r="Y2049" t="n">
        <v>1</v>
      </c>
      <c r="Z2049" t="n">
        <v>10</v>
      </c>
    </row>
    <row r="2050">
      <c r="A2050" t="n">
        <v>31</v>
      </c>
      <c r="B2050" t="n">
        <v>145</v>
      </c>
      <c r="C2050" t="inlineStr">
        <is>
          <t xml:space="preserve">CONCLUIDO	</t>
        </is>
      </c>
      <c r="D2050" t="n">
        <v>1.6055</v>
      </c>
      <c r="E2050" t="n">
        <v>62.29</v>
      </c>
      <c r="F2050" t="n">
        <v>54.92</v>
      </c>
      <c r="G2050" t="n">
        <v>40.18</v>
      </c>
      <c r="H2050" t="n">
        <v>0.52</v>
      </c>
      <c r="I2050" t="n">
        <v>82</v>
      </c>
      <c r="J2050" t="n">
        <v>301.11</v>
      </c>
      <c r="K2050" t="n">
        <v>61.2</v>
      </c>
      <c r="L2050" t="n">
        <v>8.75</v>
      </c>
      <c r="M2050" t="n">
        <v>80</v>
      </c>
      <c r="N2050" t="n">
        <v>86.16</v>
      </c>
      <c r="O2050" t="n">
        <v>37371.47</v>
      </c>
      <c r="P2050" t="n">
        <v>980.3</v>
      </c>
      <c r="Q2050" t="n">
        <v>1367.55</v>
      </c>
      <c r="R2050" t="n">
        <v>182.69</v>
      </c>
      <c r="S2050" t="n">
        <v>104.26</v>
      </c>
      <c r="T2050" t="n">
        <v>37992.88</v>
      </c>
      <c r="U2050" t="n">
        <v>0.57</v>
      </c>
      <c r="V2050" t="n">
        <v>0.87</v>
      </c>
      <c r="W2050" t="n">
        <v>20.77</v>
      </c>
      <c r="X2050" t="n">
        <v>2.33</v>
      </c>
      <c r="Y2050" t="n">
        <v>1</v>
      </c>
      <c r="Z2050" t="n">
        <v>10</v>
      </c>
    </row>
    <row r="2051">
      <c r="A2051" t="n">
        <v>32</v>
      </c>
      <c r="B2051" t="n">
        <v>145</v>
      </c>
      <c r="C2051" t="inlineStr">
        <is>
          <t xml:space="preserve">CONCLUIDO	</t>
        </is>
      </c>
      <c r="D2051" t="n">
        <v>1.613</v>
      </c>
      <c r="E2051" t="n">
        <v>61.99</v>
      </c>
      <c r="F2051" t="n">
        <v>54.79</v>
      </c>
      <c r="G2051" t="n">
        <v>41.61</v>
      </c>
      <c r="H2051" t="n">
        <v>0.53</v>
      </c>
      <c r="I2051" t="n">
        <v>79</v>
      </c>
      <c r="J2051" t="n">
        <v>301.64</v>
      </c>
      <c r="K2051" t="n">
        <v>61.2</v>
      </c>
      <c r="L2051" t="n">
        <v>9</v>
      </c>
      <c r="M2051" t="n">
        <v>77</v>
      </c>
      <c r="N2051" t="n">
        <v>86.44</v>
      </c>
      <c r="O2051" t="n">
        <v>37436.63</v>
      </c>
      <c r="P2051" t="n">
        <v>977.9</v>
      </c>
      <c r="Q2051" t="n">
        <v>1367.63</v>
      </c>
      <c r="R2051" t="n">
        <v>178.58</v>
      </c>
      <c r="S2051" t="n">
        <v>104.26</v>
      </c>
      <c r="T2051" t="n">
        <v>35951.75</v>
      </c>
      <c r="U2051" t="n">
        <v>0.58</v>
      </c>
      <c r="V2051" t="n">
        <v>0.87</v>
      </c>
      <c r="W2051" t="n">
        <v>20.76</v>
      </c>
      <c r="X2051" t="n">
        <v>2.21</v>
      </c>
      <c r="Y2051" t="n">
        <v>1</v>
      </c>
      <c r="Z2051" t="n">
        <v>10</v>
      </c>
    </row>
    <row r="2052">
      <c r="A2052" t="n">
        <v>33</v>
      </c>
      <c r="B2052" t="n">
        <v>145</v>
      </c>
      <c r="C2052" t="inlineStr">
        <is>
          <t xml:space="preserve">CONCLUIDO	</t>
        </is>
      </c>
      <c r="D2052" t="n">
        <v>1.6158</v>
      </c>
      <c r="E2052" t="n">
        <v>61.89</v>
      </c>
      <c r="F2052" t="n">
        <v>54.79</v>
      </c>
      <c r="G2052" t="n">
        <v>42.69</v>
      </c>
      <c r="H2052" t="n">
        <v>0.55</v>
      </c>
      <c r="I2052" t="n">
        <v>77</v>
      </c>
      <c r="J2052" t="n">
        <v>302.17</v>
      </c>
      <c r="K2052" t="n">
        <v>61.2</v>
      </c>
      <c r="L2052" t="n">
        <v>9.25</v>
      </c>
      <c r="M2052" t="n">
        <v>75</v>
      </c>
      <c r="N2052" t="n">
        <v>86.72</v>
      </c>
      <c r="O2052" t="n">
        <v>37501.91</v>
      </c>
      <c r="P2052" t="n">
        <v>977.95</v>
      </c>
      <c r="Q2052" t="n">
        <v>1367.38</v>
      </c>
      <c r="R2052" t="n">
        <v>177.88</v>
      </c>
      <c r="S2052" t="n">
        <v>104.26</v>
      </c>
      <c r="T2052" t="n">
        <v>35609.03</v>
      </c>
      <c r="U2052" t="n">
        <v>0.59</v>
      </c>
      <c r="V2052" t="n">
        <v>0.87</v>
      </c>
      <c r="W2052" t="n">
        <v>20.79</v>
      </c>
      <c r="X2052" t="n">
        <v>2.21</v>
      </c>
      <c r="Y2052" t="n">
        <v>1</v>
      </c>
      <c r="Z2052" t="n">
        <v>10</v>
      </c>
    </row>
    <row r="2053">
      <c r="A2053" t="n">
        <v>34</v>
      </c>
      <c r="B2053" t="n">
        <v>145</v>
      </c>
      <c r="C2053" t="inlineStr">
        <is>
          <t xml:space="preserve">CONCLUIDO	</t>
        </is>
      </c>
      <c r="D2053" t="n">
        <v>1.6208</v>
      </c>
      <c r="E2053" t="n">
        <v>61.7</v>
      </c>
      <c r="F2053" t="n">
        <v>54.71</v>
      </c>
      <c r="G2053" t="n">
        <v>43.77</v>
      </c>
      <c r="H2053" t="n">
        <v>0.5600000000000001</v>
      </c>
      <c r="I2053" t="n">
        <v>75</v>
      </c>
      <c r="J2053" t="n">
        <v>302.7</v>
      </c>
      <c r="K2053" t="n">
        <v>61.2</v>
      </c>
      <c r="L2053" t="n">
        <v>9.5</v>
      </c>
      <c r="M2053" t="n">
        <v>73</v>
      </c>
      <c r="N2053" t="n">
        <v>87</v>
      </c>
      <c r="O2053" t="n">
        <v>37567.32</v>
      </c>
      <c r="P2053" t="n">
        <v>976.02</v>
      </c>
      <c r="Q2053" t="n">
        <v>1367.55</v>
      </c>
      <c r="R2053" t="n">
        <v>175.6</v>
      </c>
      <c r="S2053" t="n">
        <v>104.26</v>
      </c>
      <c r="T2053" t="n">
        <v>34480.38</v>
      </c>
      <c r="U2053" t="n">
        <v>0.59</v>
      </c>
      <c r="V2053" t="n">
        <v>0.88</v>
      </c>
      <c r="W2053" t="n">
        <v>20.77</v>
      </c>
      <c r="X2053" t="n">
        <v>2.12</v>
      </c>
      <c r="Y2053" t="n">
        <v>1</v>
      </c>
      <c r="Z2053" t="n">
        <v>10</v>
      </c>
    </row>
    <row r="2054">
      <c r="A2054" t="n">
        <v>35</v>
      </c>
      <c r="B2054" t="n">
        <v>145</v>
      </c>
      <c r="C2054" t="inlineStr">
        <is>
          <t xml:space="preserve">CONCLUIDO	</t>
        </is>
      </c>
      <c r="D2054" t="n">
        <v>1.6255</v>
      </c>
      <c r="E2054" t="n">
        <v>61.52</v>
      </c>
      <c r="F2054" t="n">
        <v>54.64</v>
      </c>
      <c r="G2054" t="n">
        <v>44.91</v>
      </c>
      <c r="H2054" t="n">
        <v>0.57</v>
      </c>
      <c r="I2054" t="n">
        <v>73</v>
      </c>
      <c r="J2054" t="n">
        <v>303.23</v>
      </c>
      <c r="K2054" t="n">
        <v>61.2</v>
      </c>
      <c r="L2054" t="n">
        <v>9.75</v>
      </c>
      <c r="M2054" t="n">
        <v>71</v>
      </c>
      <c r="N2054" t="n">
        <v>87.28</v>
      </c>
      <c r="O2054" t="n">
        <v>37632.84</v>
      </c>
      <c r="P2054" t="n">
        <v>974.92</v>
      </c>
      <c r="Q2054" t="n">
        <v>1367.4</v>
      </c>
      <c r="R2054" t="n">
        <v>173.42</v>
      </c>
      <c r="S2054" t="n">
        <v>104.26</v>
      </c>
      <c r="T2054" t="n">
        <v>33402.17</v>
      </c>
      <c r="U2054" t="n">
        <v>0.6</v>
      </c>
      <c r="V2054" t="n">
        <v>0.88</v>
      </c>
      <c r="W2054" t="n">
        <v>20.76</v>
      </c>
      <c r="X2054" t="n">
        <v>2.06</v>
      </c>
      <c r="Y2054" t="n">
        <v>1</v>
      </c>
      <c r="Z2054" t="n">
        <v>10</v>
      </c>
    </row>
    <row r="2055">
      <c r="A2055" t="n">
        <v>36</v>
      </c>
      <c r="B2055" t="n">
        <v>145</v>
      </c>
      <c r="C2055" t="inlineStr">
        <is>
          <t xml:space="preserve">CONCLUIDO	</t>
        </is>
      </c>
      <c r="D2055" t="n">
        <v>1.6296</v>
      </c>
      <c r="E2055" t="n">
        <v>61.37</v>
      </c>
      <c r="F2055" t="n">
        <v>54.59</v>
      </c>
      <c r="G2055" t="n">
        <v>46.13</v>
      </c>
      <c r="H2055" t="n">
        <v>0.59</v>
      </c>
      <c r="I2055" t="n">
        <v>71</v>
      </c>
      <c r="J2055" t="n">
        <v>303.76</v>
      </c>
      <c r="K2055" t="n">
        <v>61.2</v>
      </c>
      <c r="L2055" t="n">
        <v>10</v>
      </c>
      <c r="M2055" t="n">
        <v>69</v>
      </c>
      <c r="N2055" t="n">
        <v>87.56999999999999</v>
      </c>
      <c r="O2055" t="n">
        <v>37698.48</v>
      </c>
      <c r="P2055" t="n">
        <v>973.73</v>
      </c>
      <c r="Q2055" t="n">
        <v>1367.48</v>
      </c>
      <c r="R2055" t="n">
        <v>171.56</v>
      </c>
      <c r="S2055" t="n">
        <v>104.26</v>
      </c>
      <c r="T2055" t="n">
        <v>32481.69</v>
      </c>
      <c r="U2055" t="n">
        <v>0.61</v>
      </c>
      <c r="V2055" t="n">
        <v>0.88</v>
      </c>
      <c r="W2055" t="n">
        <v>20.77</v>
      </c>
      <c r="X2055" t="n">
        <v>2.01</v>
      </c>
      <c r="Y2055" t="n">
        <v>1</v>
      </c>
      <c r="Z2055" t="n">
        <v>10</v>
      </c>
    </row>
    <row r="2056">
      <c r="A2056" t="n">
        <v>37</v>
      </c>
      <c r="B2056" t="n">
        <v>145</v>
      </c>
      <c r="C2056" t="inlineStr">
        <is>
          <t xml:space="preserve">CONCLUIDO	</t>
        </is>
      </c>
      <c r="D2056" t="n">
        <v>1.6337</v>
      </c>
      <c r="E2056" t="n">
        <v>61.21</v>
      </c>
      <c r="F2056" t="n">
        <v>54.54</v>
      </c>
      <c r="G2056" t="n">
        <v>47.43</v>
      </c>
      <c r="H2056" t="n">
        <v>0.6</v>
      </c>
      <c r="I2056" t="n">
        <v>69</v>
      </c>
      <c r="J2056" t="n">
        <v>304.3</v>
      </c>
      <c r="K2056" t="n">
        <v>61.2</v>
      </c>
      <c r="L2056" t="n">
        <v>10.25</v>
      </c>
      <c r="M2056" t="n">
        <v>67</v>
      </c>
      <c r="N2056" t="n">
        <v>87.84999999999999</v>
      </c>
      <c r="O2056" t="n">
        <v>37764.25</v>
      </c>
      <c r="P2056" t="n">
        <v>972.29</v>
      </c>
      <c r="Q2056" t="n">
        <v>1367.4</v>
      </c>
      <c r="R2056" t="n">
        <v>170.24</v>
      </c>
      <c r="S2056" t="n">
        <v>104.26</v>
      </c>
      <c r="T2056" t="n">
        <v>31832.8</v>
      </c>
      <c r="U2056" t="n">
        <v>0.61</v>
      </c>
      <c r="V2056" t="n">
        <v>0.88</v>
      </c>
      <c r="W2056" t="n">
        <v>20.76</v>
      </c>
      <c r="X2056" t="n">
        <v>1.96</v>
      </c>
      <c r="Y2056" t="n">
        <v>1</v>
      </c>
      <c r="Z2056" t="n">
        <v>10</v>
      </c>
    </row>
    <row r="2057">
      <c r="A2057" t="n">
        <v>38</v>
      </c>
      <c r="B2057" t="n">
        <v>145</v>
      </c>
      <c r="C2057" t="inlineStr">
        <is>
          <t xml:space="preserve">CONCLUIDO	</t>
        </is>
      </c>
      <c r="D2057" t="n">
        <v>1.6364</v>
      </c>
      <c r="E2057" t="n">
        <v>61.11</v>
      </c>
      <c r="F2057" t="n">
        <v>54.49</v>
      </c>
      <c r="G2057" t="n">
        <v>48.08</v>
      </c>
      <c r="H2057" t="n">
        <v>0.61</v>
      </c>
      <c r="I2057" t="n">
        <v>68</v>
      </c>
      <c r="J2057" t="n">
        <v>304.83</v>
      </c>
      <c r="K2057" t="n">
        <v>61.2</v>
      </c>
      <c r="L2057" t="n">
        <v>10.5</v>
      </c>
      <c r="M2057" t="n">
        <v>66</v>
      </c>
      <c r="N2057" t="n">
        <v>88.13</v>
      </c>
      <c r="O2057" t="n">
        <v>37830.13</v>
      </c>
      <c r="P2057" t="n">
        <v>971.51</v>
      </c>
      <c r="Q2057" t="n">
        <v>1367.33</v>
      </c>
      <c r="R2057" t="n">
        <v>168.63</v>
      </c>
      <c r="S2057" t="n">
        <v>104.26</v>
      </c>
      <c r="T2057" t="n">
        <v>31030.14</v>
      </c>
      <c r="U2057" t="n">
        <v>0.62</v>
      </c>
      <c r="V2057" t="n">
        <v>0.88</v>
      </c>
      <c r="W2057" t="n">
        <v>20.76</v>
      </c>
      <c r="X2057" t="n">
        <v>1.91</v>
      </c>
      <c r="Y2057" t="n">
        <v>1</v>
      </c>
      <c r="Z2057" t="n">
        <v>10</v>
      </c>
    </row>
    <row r="2058">
      <c r="A2058" t="n">
        <v>39</v>
      </c>
      <c r="B2058" t="n">
        <v>145</v>
      </c>
      <c r="C2058" t="inlineStr">
        <is>
          <t xml:space="preserve">CONCLUIDO	</t>
        </is>
      </c>
      <c r="D2058" t="n">
        <v>1.6407</v>
      </c>
      <c r="E2058" t="n">
        <v>60.95</v>
      </c>
      <c r="F2058" t="n">
        <v>54.44</v>
      </c>
      <c r="G2058" t="n">
        <v>49.49</v>
      </c>
      <c r="H2058" t="n">
        <v>0.63</v>
      </c>
      <c r="I2058" t="n">
        <v>66</v>
      </c>
      <c r="J2058" t="n">
        <v>305.37</v>
      </c>
      <c r="K2058" t="n">
        <v>61.2</v>
      </c>
      <c r="L2058" t="n">
        <v>10.75</v>
      </c>
      <c r="M2058" t="n">
        <v>64</v>
      </c>
      <c r="N2058" t="n">
        <v>88.42</v>
      </c>
      <c r="O2058" t="n">
        <v>37896.14</v>
      </c>
      <c r="P2058" t="n">
        <v>970.27</v>
      </c>
      <c r="Q2058" t="n">
        <v>1367.31</v>
      </c>
      <c r="R2058" t="n">
        <v>167.16</v>
      </c>
      <c r="S2058" t="n">
        <v>104.26</v>
      </c>
      <c r="T2058" t="n">
        <v>30307.23</v>
      </c>
      <c r="U2058" t="n">
        <v>0.62</v>
      </c>
      <c r="V2058" t="n">
        <v>0.88</v>
      </c>
      <c r="W2058" t="n">
        <v>20.75</v>
      </c>
      <c r="X2058" t="n">
        <v>1.86</v>
      </c>
      <c r="Y2058" t="n">
        <v>1</v>
      </c>
      <c r="Z2058" t="n">
        <v>10</v>
      </c>
    </row>
    <row r="2059">
      <c r="A2059" t="n">
        <v>40</v>
      </c>
      <c r="B2059" t="n">
        <v>145</v>
      </c>
      <c r="C2059" t="inlineStr">
        <is>
          <t xml:space="preserve">CONCLUIDO	</t>
        </is>
      </c>
      <c r="D2059" t="n">
        <v>1.6438</v>
      </c>
      <c r="E2059" t="n">
        <v>60.84</v>
      </c>
      <c r="F2059" t="n">
        <v>54.38</v>
      </c>
      <c r="G2059" t="n">
        <v>50.2</v>
      </c>
      <c r="H2059" t="n">
        <v>0.64</v>
      </c>
      <c r="I2059" t="n">
        <v>65</v>
      </c>
      <c r="J2059" t="n">
        <v>305.9</v>
      </c>
      <c r="K2059" t="n">
        <v>61.2</v>
      </c>
      <c r="L2059" t="n">
        <v>11</v>
      </c>
      <c r="M2059" t="n">
        <v>63</v>
      </c>
      <c r="N2059" t="n">
        <v>88.7</v>
      </c>
      <c r="O2059" t="n">
        <v>37962.28</v>
      </c>
      <c r="P2059" t="n">
        <v>969.24</v>
      </c>
      <c r="Q2059" t="n">
        <v>1367.52</v>
      </c>
      <c r="R2059" t="n">
        <v>165.48</v>
      </c>
      <c r="S2059" t="n">
        <v>104.26</v>
      </c>
      <c r="T2059" t="n">
        <v>29472.74</v>
      </c>
      <c r="U2059" t="n">
        <v>0.63</v>
      </c>
      <c r="V2059" t="n">
        <v>0.88</v>
      </c>
      <c r="W2059" t="n">
        <v>20.74</v>
      </c>
      <c r="X2059" t="n">
        <v>1.8</v>
      </c>
      <c r="Y2059" t="n">
        <v>1</v>
      </c>
      <c r="Z2059" t="n">
        <v>10</v>
      </c>
    </row>
    <row r="2060">
      <c r="A2060" t="n">
        <v>41</v>
      </c>
      <c r="B2060" t="n">
        <v>145</v>
      </c>
      <c r="C2060" t="inlineStr">
        <is>
          <t xml:space="preserve">CONCLUIDO	</t>
        </is>
      </c>
      <c r="D2060" t="n">
        <v>1.6469</v>
      </c>
      <c r="E2060" t="n">
        <v>60.72</v>
      </c>
      <c r="F2060" t="n">
        <v>54.38</v>
      </c>
      <c r="G2060" t="n">
        <v>51.79</v>
      </c>
      <c r="H2060" t="n">
        <v>0.65</v>
      </c>
      <c r="I2060" t="n">
        <v>63</v>
      </c>
      <c r="J2060" t="n">
        <v>306.44</v>
      </c>
      <c r="K2060" t="n">
        <v>61.2</v>
      </c>
      <c r="L2060" t="n">
        <v>11.25</v>
      </c>
      <c r="M2060" t="n">
        <v>61</v>
      </c>
      <c r="N2060" t="n">
        <v>88.98999999999999</v>
      </c>
      <c r="O2060" t="n">
        <v>38028.53</v>
      </c>
      <c r="P2060" t="n">
        <v>968.97</v>
      </c>
      <c r="Q2060" t="n">
        <v>1367.48</v>
      </c>
      <c r="R2060" t="n">
        <v>165.08</v>
      </c>
      <c r="S2060" t="n">
        <v>104.26</v>
      </c>
      <c r="T2060" t="n">
        <v>29282.01</v>
      </c>
      <c r="U2060" t="n">
        <v>0.63</v>
      </c>
      <c r="V2060" t="n">
        <v>0.88</v>
      </c>
      <c r="W2060" t="n">
        <v>20.74</v>
      </c>
      <c r="X2060" t="n">
        <v>1.8</v>
      </c>
      <c r="Y2060" t="n">
        <v>1</v>
      </c>
      <c r="Z2060" t="n">
        <v>10</v>
      </c>
    </row>
    <row r="2061">
      <c r="A2061" t="n">
        <v>42</v>
      </c>
      <c r="B2061" t="n">
        <v>145</v>
      </c>
      <c r="C2061" t="inlineStr">
        <is>
          <t xml:space="preserve">CONCLUIDO	</t>
        </is>
      </c>
      <c r="D2061" t="n">
        <v>1.6497</v>
      </c>
      <c r="E2061" t="n">
        <v>60.62</v>
      </c>
      <c r="F2061" t="n">
        <v>54.33</v>
      </c>
      <c r="G2061" t="n">
        <v>52.58</v>
      </c>
      <c r="H2061" t="n">
        <v>0.67</v>
      </c>
      <c r="I2061" t="n">
        <v>62</v>
      </c>
      <c r="J2061" t="n">
        <v>306.98</v>
      </c>
      <c r="K2061" t="n">
        <v>61.2</v>
      </c>
      <c r="L2061" t="n">
        <v>11.5</v>
      </c>
      <c r="M2061" t="n">
        <v>60</v>
      </c>
      <c r="N2061" t="n">
        <v>89.28</v>
      </c>
      <c r="O2061" t="n">
        <v>38094.91</v>
      </c>
      <c r="P2061" t="n">
        <v>967.66</v>
      </c>
      <c r="Q2061" t="n">
        <v>1367.55</v>
      </c>
      <c r="R2061" t="n">
        <v>163.46</v>
      </c>
      <c r="S2061" t="n">
        <v>104.26</v>
      </c>
      <c r="T2061" t="n">
        <v>28476.8</v>
      </c>
      <c r="U2061" t="n">
        <v>0.64</v>
      </c>
      <c r="V2061" t="n">
        <v>0.88</v>
      </c>
      <c r="W2061" t="n">
        <v>20.74</v>
      </c>
      <c r="X2061" t="n">
        <v>1.75</v>
      </c>
      <c r="Y2061" t="n">
        <v>1</v>
      </c>
      <c r="Z2061" t="n">
        <v>10</v>
      </c>
    </row>
    <row r="2062">
      <c r="A2062" t="n">
        <v>43</v>
      </c>
      <c r="B2062" t="n">
        <v>145</v>
      </c>
      <c r="C2062" t="inlineStr">
        <is>
          <t xml:space="preserve">CONCLUIDO	</t>
        </is>
      </c>
      <c r="D2062" t="n">
        <v>1.6545</v>
      </c>
      <c r="E2062" t="n">
        <v>60.44</v>
      </c>
      <c r="F2062" t="n">
        <v>54.26</v>
      </c>
      <c r="G2062" t="n">
        <v>54.26</v>
      </c>
      <c r="H2062" t="n">
        <v>0.68</v>
      </c>
      <c r="I2062" t="n">
        <v>60</v>
      </c>
      <c r="J2062" t="n">
        <v>307.52</v>
      </c>
      <c r="K2062" t="n">
        <v>61.2</v>
      </c>
      <c r="L2062" t="n">
        <v>11.75</v>
      </c>
      <c r="M2062" t="n">
        <v>58</v>
      </c>
      <c r="N2062" t="n">
        <v>89.56999999999999</v>
      </c>
      <c r="O2062" t="n">
        <v>38161.42</v>
      </c>
      <c r="P2062" t="n">
        <v>966.27</v>
      </c>
      <c r="Q2062" t="n">
        <v>1367.56</v>
      </c>
      <c r="R2062" t="n">
        <v>161.25</v>
      </c>
      <c r="S2062" t="n">
        <v>104.26</v>
      </c>
      <c r="T2062" t="n">
        <v>27382.24</v>
      </c>
      <c r="U2062" t="n">
        <v>0.65</v>
      </c>
      <c r="V2062" t="n">
        <v>0.88</v>
      </c>
      <c r="W2062" t="n">
        <v>20.73</v>
      </c>
      <c r="X2062" t="n">
        <v>1.68</v>
      </c>
      <c r="Y2062" t="n">
        <v>1</v>
      </c>
      <c r="Z2062" t="n">
        <v>10</v>
      </c>
    </row>
    <row r="2063">
      <c r="A2063" t="n">
        <v>44</v>
      </c>
      <c r="B2063" t="n">
        <v>145</v>
      </c>
      <c r="C2063" t="inlineStr">
        <is>
          <t xml:space="preserve">CONCLUIDO	</t>
        </is>
      </c>
      <c r="D2063" t="n">
        <v>1.6568</v>
      </c>
      <c r="E2063" t="n">
        <v>60.36</v>
      </c>
      <c r="F2063" t="n">
        <v>54.23</v>
      </c>
      <c r="G2063" t="n">
        <v>55.15</v>
      </c>
      <c r="H2063" t="n">
        <v>0.6899999999999999</v>
      </c>
      <c r="I2063" t="n">
        <v>59</v>
      </c>
      <c r="J2063" t="n">
        <v>308.06</v>
      </c>
      <c r="K2063" t="n">
        <v>61.2</v>
      </c>
      <c r="L2063" t="n">
        <v>12</v>
      </c>
      <c r="M2063" t="n">
        <v>57</v>
      </c>
      <c r="N2063" t="n">
        <v>89.86</v>
      </c>
      <c r="O2063" t="n">
        <v>38228.06</v>
      </c>
      <c r="P2063" t="n">
        <v>965.6799999999999</v>
      </c>
      <c r="Q2063" t="n">
        <v>1367.38</v>
      </c>
      <c r="R2063" t="n">
        <v>160.21</v>
      </c>
      <c r="S2063" t="n">
        <v>104.26</v>
      </c>
      <c r="T2063" t="n">
        <v>26866.79</v>
      </c>
      <c r="U2063" t="n">
        <v>0.65</v>
      </c>
      <c r="V2063" t="n">
        <v>0.88</v>
      </c>
      <c r="W2063" t="n">
        <v>20.74</v>
      </c>
      <c r="X2063" t="n">
        <v>1.65</v>
      </c>
      <c r="Y2063" t="n">
        <v>1</v>
      </c>
      <c r="Z2063" t="n">
        <v>10</v>
      </c>
    </row>
    <row r="2064">
      <c r="A2064" t="n">
        <v>45</v>
      </c>
      <c r="B2064" t="n">
        <v>145</v>
      </c>
      <c r="C2064" t="inlineStr">
        <is>
          <t xml:space="preserve">CONCLUIDO	</t>
        </is>
      </c>
      <c r="D2064" t="n">
        <v>1.6586</v>
      </c>
      <c r="E2064" t="n">
        <v>60.29</v>
      </c>
      <c r="F2064" t="n">
        <v>54.22</v>
      </c>
      <c r="G2064" t="n">
        <v>56.09</v>
      </c>
      <c r="H2064" t="n">
        <v>0.71</v>
      </c>
      <c r="I2064" t="n">
        <v>58</v>
      </c>
      <c r="J2064" t="n">
        <v>308.6</v>
      </c>
      <c r="K2064" t="n">
        <v>61.2</v>
      </c>
      <c r="L2064" t="n">
        <v>12.25</v>
      </c>
      <c r="M2064" t="n">
        <v>56</v>
      </c>
      <c r="N2064" t="n">
        <v>90.15000000000001</v>
      </c>
      <c r="O2064" t="n">
        <v>38294.82</v>
      </c>
      <c r="P2064" t="n">
        <v>965.45</v>
      </c>
      <c r="Q2064" t="n">
        <v>1367.52</v>
      </c>
      <c r="R2064" t="n">
        <v>159.81</v>
      </c>
      <c r="S2064" t="n">
        <v>104.26</v>
      </c>
      <c r="T2064" t="n">
        <v>26670.34</v>
      </c>
      <c r="U2064" t="n">
        <v>0.65</v>
      </c>
      <c r="V2064" t="n">
        <v>0.88</v>
      </c>
      <c r="W2064" t="n">
        <v>20.74</v>
      </c>
      <c r="X2064" t="n">
        <v>1.63</v>
      </c>
      <c r="Y2064" t="n">
        <v>1</v>
      </c>
      <c r="Z2064" t="n">
        <v>10</v>
      </c>
    </row>
    <row r="2065">
      <c r="A2065" t="n">
        <v>46</v>
      </c>
      <c r="B2065" t="n">
        <v>145</v>
      </c>
      <c r="C2065" t="inlineStr">
        <is>
          <t xml:space="preserve">CONCLUIDO	</t>
        </is>
      </c>
      <c r="D2065" t="n">
        <v>1.6606</v>
      </c>
      <c r="E2065" t="n">
        <v>60.22</v>
      </c>
      <c r="F2065" t="n">
        <v>54.2</v>
      </c>
      <c r="G2065" t="n">
        <v>57.05</v>
      </c>
      <c r="H2065" t="n">
        <v>0.72</v>
      </c>
      <c r="I2065" t="n">
        <v>57</v>
      </c>
      <c r="J2065" t="n">
        <v>309.14</v>
      </c>
      <c r="K2065" t="n">
        <v>61.2</v>
      </c>
      <c r="L2065" t="n">
        <v>12.5</v>
      </c>
      <c r="M2065" t="n">
        <v>55</v>
      </c>
      <c r="N2065" t="n">
        <v>90.44</v>
      </c>
      <c r="O2065" t="n">
        <v>38361.7</v>
      </c>
      <c r="P2065" t="n">
        <v>964.41</v>
      </c>
      <c r="Q2065" t="n">
        <v>1367.32</v>
      </c>
      <c r="R2065" t="n">
        <v>159.65</v>
      </c>
      <c r="S2065" t="n">
        <v>104.26</v>
      </c>
      <c r="T2065" t="n">
        <v>26597.82</v>
      </c>
      <c r="U2065" t="n">
        <v>0.65</v>
      </c>
      <c r="V2065" t="n">
        <v>0.88</v>
      </c>
      <c r="W2065" t="n">
        <v>20.72</v>
      </c>
      <c r="X2065" t="n">
        <v>1.62</v>
      </c>
      <c r="Y2065" t="n">
        <v>1</v>
      </c>
      <c r="Z2065" t="n">
        <v>10</v>
      </c>
    </row>
    <row r="2066">
      <c r="A2066" t="n">
        <v>47</v>
      </c>
      <c r="B2066" t="n">
        <v>145</v>
      </c>
      <c r="C2066" t="inlineStr">
        <is>
          <t xml:space="preserve">CONCLUIDO	</t>
        </is>
      </c>
      <c r="D2066" t="n">
        <v>1.6629</v>
      </c>
      <c r="E2066" t="n">
        <v>60.14</v>
      </c>
      <c r="F2066" t="n">
        <v>54.17</v>
      </c>
      <c r="G2066" t="n">
        <v>58.04</v>
      </c>
      <c r="H2066" t="n">
        <v>0.73</v>
      </c>
      <c r="I2066" t="n">
        <v>56</v>
      </c>
      <c r="J2066" t="n">
        <v>309.68</v>
      </c>
      <c r="K2066" t="n">
        <v>61.2</v>
      </c>
      <c r="L2066" t="n">
        <v>12.75</v>
      </c>
      <c r="M2066" t="n">
        <v>54</v>
      </c>
      <c r="N2066" t="n">
        <v>90.73999999999999</v>
      </c>
      <c r="O2066" t="n">
        <v>38428.72</v>
      </c>
      <c r="P2066" t="n">
        <v>963.85</v>
      </c>
      <c r="Q2066" t="n">
        <v>1367.37</v>
      </c>
      <c r="R2066" t="n">
        <v>158.16</v>
      </c>
      <c r="S2066" t="n">
        <v>104.26</v>
      </c>
      <c r="T2066" t="n">
        <v>25858.01</v>
      </c>
      <c r="U2066" t="n">
        <v>0.66</v>
      </c>
      <c r="V2066" t="n">
        <v>0.88</v>
      </c>
      <c r="W2066" t="n">
        <v>20.74</v>
      </c>
      <c r="X2066" t="n">
        <v>1.59</v>
      </c>
      <c r="Y2066" t="n">
        <v>1</v>
      </c>
      <c r="Z2066" t="n">
        <v>10</v>
      </c>
    </row>
    <row r="2067">
      <c r="A2067" t="n">
        <v>48</v>
      </c>
      <c r="B2067" t="n">
        <v>145</v>
      </c>
      <c r="C2067" t="inlineStr">
        <is>
          <t xml:space="preserve">CONCLUIDO	</t>
        </is>
      </c>
      <c r="D2067" t="n">
        <v>1.668</v>
      </c>
      <c r="E2067" t="n">
        <v>59.95</v>
      </c>
      <c r="F2067" t="n">
        <v>54.09</v>
      </c>
      <c r="G2067" t="n">
        <v>60.1</v>
      </c>
      <c r="H2067" t="n">
        <v>0.75</v>
      </c>
      <c r="I2067" t="n">
        <v>54</v>
      </c>
      <c r="J2067" t="n">
        <v>310.23</v>
      </c>
      <c r="K2067" t="n">
        <v>61.2</v>
      </c>
      <c r="L2067" t="n">
        <v>13</v>
      </c>
      <c r="M2067" t="n">
        <v>52</v>
      </c>
      <c r="N2067" t="n">
        <v>91.03</v>
      </c>
      <c r="O2067" t="n">
        <v>38495.87</v>
      </c>
      <c r="P2067" t="n">
        <v>962.21</v>
      </c>
      <c r="Q2067" t="n">
        <v>1367.5</v>
      </c>
      <c r="R2067" t="n">
        <v>155.81</v>
      </c>
      <c r="S2067" t="n">
        <v>104.26</v>
      </c>
      <c r="T2067" t="n">
        <v>24692.49</v>
      </c>
      <c r="U2067" t="n">
        <v>0.67</v>
      </c>
      <c r="V2067" t="n">
        <v>0.89</v>
      </c>
      <c r="W2067" t="n">
        <v>20.73</v>
      </c>
      <c r="X2067" t="n">
        <v>1.51</v>
      </c>
      <c r="Y2067" t="n">
        <v>1</v>
      </c>
      <c r="Z2067" t="n">
        <v>10</v>
      </c>
    </row>
    <row r="2068">
      <c r="A2068" t="n">
        <v>49</v>
      </c>
      <c r="B2068" t="n">
        <v>145</v>
      </c>
      <c r="C2068" t="inlineStr">
        <is>
          <t xml:space="preserve">CONCLUIDO	</t>
        </is>
      </c>
      <c r="D2068" t="n">
        <v>1.67</v>
      </c>
      <c r="E2068" t="n">
        <v>59.88</v>
      </c>
      <c r="F2068" t="n">
        <v>54.07</v>
      </c>
      <c r="G2068" t="n">
        <v>61.22</v>
      </c>
      <c r="H2068" t="n">
        <v>0.76</v>
      </c>
      <c r="I2068" t="n">
        <v>53</v>
      </c>
      <c r="J2068" t="n">
        <v>310.77</v>
      </c>
      <c r="K2068" t="n">
        <v>61.2</v>
      </c>
      <c r="L2068" t="n">
        <v>13.25</v>
      </c>
      <c r="M2068" t="n">
        <v>51</v>
      </c>
      <c r="N2068" t="n">
        <v>91.33</v>
      </c>
      <c r="O2068" t="n">
        <v>38563.14</v>
      </c>
      <c r="P2068" t="n">
        <v>961.6900000000001</v>
      </c>
      <c r="Q2068" t="n">
        <v>1367.34</v>
      </c>
      <c r="R2068" t="n">
        <v>155.01</v>
      </c>
      <c r="S2068" t="n">
        <v>104.26</v>
      </c>
      <c r="T2068" t="n">
        <v>24297.91</v>
      </c>
      <c r="U2068" t="n">
        <v>0.67</v>
      </c>
      <c r="V2068" t="n">
        <v>0.89</v>
      </c>
      <c r="W2068" t="n">
        <v>20.74</v>
      </c>
      <c r="X2068" t="n">
        <v>1.5</v>
      </c>
      <c r="Y2068" t="n">
        <v>1</v>
      </c>
      <c r="Z2068" t="n">
        <v>10</v>
      </c>
    </row>
    <row r="2069">
      <c r="A2069" t="n">
        <v>50</v>
      </c>
      <c r="B2069" t="n">
        <v>145</v>
      </c>
      <c r="C2069" t="inlineStr">
        <is>
          <t xml:space="preserve">CONCLUIDO	</t>
        </is>
      </c>
      <c r="D2069" t="n">
        <v>1.6731</v>
      </c>
      <c r="E2069" t="n">
        <v>59.77</v>
      </c>
      <c r="F2069" t="n">
        <v>54.02</v>
      </c>
      <c r="G2069" t="n">
        <v>62.33</v>
      </c>
      <c r="H2069" t="n">
        <v>0.77</v>
      </c>
      <c r="I2069" t="n">
        <v>52</v>
      </c>
      <c r="J2069" t="n">
        <v>311.32</v>
      </c>
      <c r="K2069" t="n">
        <v>61.2</v>
      </c>
      <c r="L2069" t="n">
        <v>13.5</v>
      </c>
      <c r="M2069" t="n">
        <v>50</v>
      </c>
      <c r="N2069" t="n">
        <v>91.62</v>
      </c>
      <c r="O2069" t="n">
        <v>38630.55</v>
      </c>
      <c r="P2069" t="n">
        <v>960.75</v>
      </c>
      <c r="Q2069" t="n">
        <v>1367.4</v>
      </c>
      <c r="R2069" t="n">
        <v>153.32</v>
      </c>
      <c r="S2069" t="n">
        <v>104.26</v>
      </c>
      <c r="T2069" t="n">
        <v>23454.18</v>
      </c>
      <c r="U2069" t="n">
        <v>0.68</v>
      </c>
      <c r="V2069" t="n">
        <v>0.89</v>
      </c>
      <c r="W2069" t="n">
        <v>20.73</v>
      </c>
      <c r="X2069" t="n">
        <v>1.44</v>
      </c>
      <c r="Y2069" t="n">
        <v>1</v>
      </c>
      <c r="Z2069" t="n">
        <v>10</v>
      </c>
    </row>
    <row r="2070">
      <c r="A2070" t="n">
        <v>51</v>
      </c>
      <c r="B2070" t="n">
        <v>145</v>
      </c>
      <c r="C2070" t="inlineStr">
        <is>
          <t xml:space="preserve">CONCLUIDO	</t>
        </is>
      </c>
      <c r="D2070" t="n">
        <v>1.6747</v>
      </c>
      <c r="E2070" t="n">
        <v>59.71</v>
      </c>
      <c r="F2070" t="n">
        <v>54.02</v>
      </c>
      <c r="G2070" t="n">
        <v>63.55</v>
      </c>
      <c r="H2070" t="n">
        <v>0.79</v>
      </c>
      <c r="I2070" t="n">
        <v>51</v>
      </c>
      <c r="J2070" t="n">
        <v>311.87</v>
      </c>
      <c r="K2070" t="n">
        <v>61.2</v>
      </c>
      <c r="L2070" t="n">
        <v>13.75</v>
      </c>
      <c r="M2070" t="n">
        <v>49</v>
      </c>
      <c r="N2070" t="n">
        <v>91.92</v>
      </c>
      <c r="O2070" t="n">
        <v>38698.21</v>
      </c>
      <c r="P2070" t="n">
        <v>959.97</v>
      </c>
      <c r="Q2070" t="n">
        <v>1367.35</v>
      </c>
      <c r="R2070" t="n">
        <v>153.27</v>
      </c>
      <c r="S2070" t="n">
        <v>104.26</v>
      </c>
      <c r="T2070" t="n">
        <v>23435.95</v>
      </c>
      <c r="U2070" t="n">
        <v>0.68</v>
      </c>
      <c r="V2070" t="n">
        <v>0.89</v>
      </c>
      <c r="W2070" t="n">
        <v>20.73</v>
      </c>
      <c r="X2070" t="n">
        <v>1.44</v>
      </c>
      <c r="Y2070" t="n">
        <v>1</v>
      </c>
      <c r="Z2070" t="n">
        <v>10</v>
      </c>
    </row>
    <row r="2071">
      <c r="A2071" t="n">
        <v>52</v>
      </c>
      <c r="B2071" t="n">
        <v>145</v>
      </c>
      <c r="C2071" t="inlineStr">
        <is>
          <t xml:space="preserve">CONCLUIDO	</t>
        </is>
      </c>
      <c r="D2071" t="n">
        <v>1.675</v>
      </c>
      <c r="E2071" t="n">
        <v>59.7</v>
      </c>
      <c r="F2071" t="n">
        <v>54</v>
      </c>
      <c r="G2071" t="n">
        <v>63.53</v>
      </c>
      <c r="H2071" t="n">
        <v>0.8</v>
      </c>
      <c r="I2071" t="n">
        <v>51</v>
      </c>
      <c r="J2071" t="n">
        <v>312.42</v>
      </c>
      <c r="K2071" t="n">
        <v>61.2</v>
      </c>
      <c r="L2071" t="n">
        <v>14</v>
      </c>
      <c r="M2071" t="n">
        <v>49</v>
      </c>
      <c r="N2071" t="n">
        <v>92.22</v>
      </c>
      <c r="O2071" t="n">
        <v>38765.89</v>
      </c>
      <c r="P2071" t="n">
        <v>959.92</v>
      </c>
      <c r="Q2071" t="n">
        <v>1367.3</v>
      </c>
      <c r="R2071" t="n">
        <v>153.11</v>
      </c>
      <c r="S2071" t="n">
        <v>104.26</v>
      </c>
      <c r="T2071" t="n">
        <v>23354.79</v>
      </c>
      <c r="U2071" t="n">
        <v>0.68</v>
      </c>
      <c r="V2071" t="n">
        <v>0.89</v>
      </c>
      <c r="W2071" t="n">
        <v>20.72</v>
      </c>
      <c r="X2071" t="n">
        <v>1.43</v>
      </c>
      <c r="Y2071" t="n">
        <v>1</v>
      </c>
      <c r="Z2071" t="n">
        <v>10</v>
      </c>
    </row>
    <row r="2072">
      <c r="A2072" t="n">
        <v>53</v>
      </c>
      <c r="B2072" t="n">
        <v>145</v>
      </c>
      <c r="C2072" t="inlineStr">
        <is>
          <t xml:space="preserve">CONCLUIDO	</t>
        </is>
      </c>
      <c r="D2072" t="n">
        <v>1.6765</v>
      </c>
      <c r="E2072" t="n">
        <v>59.65</v>
      </c>
      <c r="F2072" t="n">
        <v>54</v>
      </c>
      <c r="G2072" t="n">
        <v>64.8</v>
      </c>
      <c r="H2072" t="n">
        <v>0.8100000000000001</v>
      </c>
      <c r="I2072" t="n">
        <v>50</v>
      </c>
      <c r="J2072" t="n">
        <v>312.97</v>
      </c>
      <c r="K2072" t="n">
        <v>61.2</v>
      </c>
      <c r="L2072" t="n">
        <v>14.25</v>
      </c>
      <c r="M2072" t="n">
        <v>48</v>
      </c>
      <c r="N2072" t="n">
        <v>92.52</v>
      </c>
      <c r="O2072" t="n">
        <v>38833.69</v>
      </c>
      <c r="P2072" t="n">
        <v>960.28</v>
      </c>
      <c r="Q2072" t="n">
        <v>1367.36</v>
      </c>
      <c r="R2072" t="n">
        <v>152.8</v>
      </c>
      <c r="S2072" t="n">
        <v>104.26</v>
      </c>
      <c r="T2072" t="n">
        <v>23203.8</v>
      </c>
      <c r="U2072" t="n">
        <v>0.68</v>
      </c>
      <c r="V2072" t="n">
        <v>0.89</v>
      </c>
      <c r="W2072" t="n">
        <v>20.73</v>
      </c>
      <c r="X2072" t="n">
        <v>1.42</v>
      </c>
      <c r="Y2072" t="n">
        <v>1</v>
      </c>
      <c r="Z2072" t="n">
        <v>10</v>
      </c>
    </row>
    <row r="2073">
      <c r="A2073" t="n">
        <v>54</v>
      </c>
      <c r="B2073" t="n">
        <v>145</v>
      </c>
      <c r="C2073" t="inlineStr">
        <is>
          <t xml:space="preserve">CONCLUIDO	</t>
        </is>
      </c>
      <c r="D2073" t="n">
        <v>1.6798</v>
      </c>
      <c r="E2073" t="n">
        <v>59.53</v>
      </c>
      <c r="F2073" t="n">
        <v>53.94</v>
      </c>
      <c r="G2073" t="n">
        <v>66.05</v>
      </c>
      <c r="H2073" t="n">
        <v>0.82</v>
      </c>
      <c r="I2073" t="n">
        <v>49</v>
      </c>
      <c r="J2073" t="n">
        <v>313.52</v>
      </c>
      <c r="K2073" t="n">
        <v>61.2</v>
      </c>
      <c r="L2073" t="n">
        <v>14.5</v>
      </c>
      <c r="M2073" t="n">
        <v>47</v>
      </c>
      <c r="N2073" t="n">
        <v>92.81999999999999</v>
      </c>
      <c r="O2073" t="n">
        <v>38901.63</v>
      </c>
      <c r="P2073" t="n">
        <v>958.85</v>
      </c>
      <c r="Q2073" t="n">
        <v>1367.35</v>
      </c>
      <c r="R2073" t="n">
        <v>150.7</v>
      </c>
      <c r="S2073" t="n">
        <v>104.26</v>
      </c>
      <c r="T2073" t="n">
        <v>22159.14</v>
      </c>
      <c r="U2073" t="n">
        <v>0.6899999999999999</v>
      </c>
      <c r="V2073" t="n">
        <v>0.89</v>
      </c>
      <c r="W2073" t="n">
        <v>20.73</v>
      </c>
      <c r="X2073" t="n">
        <v>1.36</v>
      </c>
      <c r="Y2073" t="n">
        <v>1</v>
      </c>
      <c r="Z2073" t="n">
        <v>10</v>
      </c>
    </row>
    <row r="2074">
      <c r="A2074" t="n">
        <v>55</v>
      </c>
      <c r="B2074" t="n">
        <v>145</v>
      </c>
      <c r="C2074" t="inlineStr">
        <is>
          <t xml:space="preserve">CONCLUIDO	</t>
        </is>
      </c>
      <c r="D2074" t="n">
        <v>1.6817</v>
      </c>
      <c r="E2074" t="n">
        <v>59.46</v>
      </c>
      <c r="F2074" t="n">
        <v>53.93</v>
      </c>
      <c r="G2074" t="n">
        <v>67.41</v>
      </c>
      <c r="H2074" t="n">
        <v>0.84</v>
      </c>
      <c r="I2074" t="n">
        <v>48</v>
      </c>
      <c r="J2074" t="n">
        <v>314.07</v>
      </c>
      <c r="K2074" t="n">
        <v>61.2</v>
      </c>
      <c r="L2074" t="n">
        <v>14.75</v>
      </c>
      <c r="M2074" t="n">
        <v>46</v>
      </c>
      <c r="N2074" t="n">
        <v>93.12</v>
      </c>
      <c r="O2074" t="n">
        <v>38969.71</v>
      </c>
      <c r="P2074" t="n">
        <v>958.27</v>
      </c>
      <c r="Q2074" t="n">
        <v>1367.29</v>
      </c>
      <c r="R2074" t="n">
        <v>150.68</v>
      </c>
      <c r="S2074" t="n">
        <v>104.26</v>
      </c>
      <c r="T2074" t="n">
        <v>22155.6</v>
      </c>
      <c r="U2074" t="n">
        <v>0.6899999999999999</v>
      </c>
      <c r="V2074" t="n">
        <v>0.89</v>
      </c>
      <c r="W2074" t="n">
        <v>20.72</v>
      </c>
      <c r="X2074" t="n">
        <v>1.35</v>
      </c>
      <c r="Y2074" t="n">
        <v>1</v>
      </c>
      <c r="Z2074" t="n">
        <v>10</v>
      </c>
    </row>
    <row r="2075">
      <c r="A2075" t="n">
        <v>56</v>
      </c>
      <c r="B2075" t="n">
        <v>145</v>
      </c>
      <c r="C2075" t="inlineStr">
        <is>
          <t xml:space="preserve">CONCLUIDO	</t>
        </is>
      </c>
      <c r="D2075" t="n">
        <v>1.6835</v>
      </c>
      <c r="E2075" t="n">
        <v>59.4</v>
      </c>
      <c r="F2075" t="n">
        <v>53.92</v>
      </c>
      <c r="G2075" t="n">
        <v>68.83</v>
      </c>
      <c r="H2075" t="n">
        <v>0.85</v>
      </c>
      <c r="I2075" t="n">
        <v>47</v>
      </c>
      <c r="J2075" t="n">
        <v>314.62</v>
      </c>
      <c r="K2075" t="n">
        <v>61.2</v>
      </c>
      <c r="L2075" t="n">
        <v>15</v>
      </c>
      <c r="M2075" t="n">
        <v>45</v>
      </c>
      <c r="N2075" t="n">
        <v>93.43000000000001</v>
      </c>
      <c r="O2075" t="n">
        <v>39037.92</v>
      </c>
      <c r="P2075" t="n">
        <v>958.03</v>
      </c>
      <c r="Q2075" t="n">
        <v>1367.38</v>
      </c>
      <c r="R2075" t="n">
        <v>149.78</v>
      </c>
      <c r="S2075" t="n">
        <v>104.26</v>
      </c>
      <c r="T2075" t="n">
        <v>21709.76</v>
      </c>
      <c r="U2075" t="n">
        <v>0.7</v>
      </c>
      <c r="V2075" t="n">
        <v>0.89</v>
      </c>
      <c r="W2075" t="n">
        <v>20.73</v>
      </c>
      <c r="X2075" t="n">
        <v>1.34</v>
      </c>
      <c r="Y2075" t="n">
        <v>1</v>
      </c>
      <c r="Z2075" t="n">
        <v>10</v>
      </c>
    </row>
    <row r="2076">
      <c r="A2076" t="n">
        <v>57</v>
      </c>
      <c r="B2076" t="n">
        <v>145</v>
      </c>
      <c r="C2076" t="inlineStr">
        <is>
          <t xml:space="preserve">CONCLUIDO	</t>
        </is>
      </c>
      <c r="D2076" t="n">
        <v>1.6862</v>
      </c>
      <c r="E2076" t="n">
        <v>59.3</v>
      </c>
      <c r="F2076" t="n">
        <v>53.88</v>
      </c>
      <c r="G2076" t="n">
        <v>70.27</v>
      </c>
      <c r="H2076" t="n">
        <v>0.86</v>
      </c>
      <c r="I2076" t="n">
        <v>46</v>
      </c>
      <c r="J2076" t="n">
        <v>315.18</v>
      </c>
      <c r="K2076" t="n">
        <v>61.2</v>
      </c>
      <c r="L2076" t="n">
        <v>15.25</v>
      </c>
      <c r="M2076" t="n">
        <v>44</v>
      </c>
      <c r="N2076" t="n">
        <v>93.73</v>
      </c>
      <c r="O2076" t="n">
        <v>39106.27</v>
      </c>
      <c r="P2076" t="n">
        <v>956.76</v>
      </c>
      <c r="Q2076" t="n">
        <v>1367.3</v>
      </c>
      <c r="R2076" t="n">
        <v>148.47</v>
      </c>
      <c r="S2076" t="n">
        <v>104.26</v>
      </c>
      <c r="T2076" t="n">
        <v>21059</v>
      </c>
      <c r="U2076" t="n">
        <v>0.7</v>
      </c>
      <c r="V2076" t="n">
        <v>0.89</v>
      </c>
      <c r="W2076" t="n">
        <v>20.73</v>
      </c>
      <c r="X2076" t="n">
        <v>1.3</v>
      </c>
      <c r="Y2076" t="n">
        <v>1</v>
      </c>
      <c r="Z2076" t="n">
        <v>10</v>
      </c>
    </row>
    <row r="2077">
      <c r="A2077" t="n">
        <v>58</v>
      </c>
      <c r="B2077" t="n">
        <v>145</v>
      </c>
      <c r="C2077" t="inlineStr">
        <is>
          <t xml:space="preserve">CONCLUIDO	</t>
        </is>
      </c>
      <c r="D2077" t="n">
        <v>1.6866</v>
      </c>
      <c r="E2077" t="n">
        <v>59.29</v>
      </c>
      <c r="F2077" t="n">
        <v>53.86</v>
      </c>
      <c r="G2077" t="n">
        <v>70.26000000000001</v>
      </c>
      <c r="H2077" t="n">
        <v>0.87</v>
      </c>
      <c r="I2077" t="n">
        <v>46</v>
      </c>
      <c r="J2077" t="n">
        <v>315.73</v>
      </c>
      <c r="K2077" t="n">
        <v>61.2</v>
      </c>
      <c r="L2077" t="n">
        <v>15.5</v>
      </c>
      <c r="M2077" t="n">
        <v>44</v>
      </c>
      <c r="N2077" t="n">
        <v>94.03</v>
      </c>
      <c r="O2077" t="n">
        <v>39174.75</v>
      </c>
      <c r="P2077" t="n">
        <v>956.39</v>
      </c>
      <c r="Q2077" t="n">
        <v>1367.35</v>
      </c>
      <c r="R2077" t="n">
        <v>148.38</v>
      </c>
      <c r="S2077" t="n">
        <v>104.26</v>
      </c>
      <c r="T2077" t="n">
        <v>21014.84</v>
      </c>
      <c r="U2077" t="n">
        <v>0.7</v>
      </c>
      <c r="V2077" t="n">
        <v>0.89</v>
      </c>
      <c r="W2077" t="n">
        <v>20.72</v>
      </c>
      <c r="X2077" t="n">
        <v>1.28</v>
      </c>
      <c r="Y2077" t="n">
        <v>1</v>
      </c>
      <c r="Z2077" t="n">
        <v>10</v>
      </c>
    </row>
    <row r="2078">
      <c r="A2078" t="n">
        <v>59</v>
      </c>
      <c r="B2078" t="n">
        <v>145</v>
      </c>
      <c r="C2078" t="inlineStr">
        <is>
          <t xml:space="preserve">CONCLUIDO	</t>
        </is>
      </c>
      <c r="D2078" t="n">
        <v>1.6887</v>
      </c>
      <c r="E2078" t="n">
        <v>59.22</v>
      </c>
      <c r="F2078" t="n">
        <v>53.84</v>
      </c>
      <c r="G2078" t="n">
        <v>71.79000000000001</v>
      </c>
      <c r="H2078" t="n">
        <v>0.89</v>
      </c>
      <c r="I2078" t="n">
        <v>45</v>
      </c>
      <c r="J2078" t="n">
        <v>316.29</v>
      </c>
      <c r="K2078" t="n">
        <v>61.2</v>
      </c>
      <c r="L2078" t="n">
        <v>15.75</v>
      </c>
      <c r="M2078" t="n">
        <v>43</v>
      </c>
      <c r="N2078" t="n">
        <v>94.34</v>
      </c>
      <c r="O2078" t="n">
        <v>39243.37</v>
      </c>
      <c r="P2078" t="n">
        <v>956.04</v>
      </c>
      <c r="Q2078" t="n">
        <v>1367.37</v>
      </c>
      <c r="R2078" t="n">
        <v>147.58</v>
      </c>
      <c r="S2078" t="n">
        <v>104.26</v>
      </c>
      <c r="T2078" t="n">
        <v>20621.03</v>
      </c>
      <c r="U2078" t="n">
        <v>0.71</v>
      </c>
      <c r="V2078" t="n">
        <v>0.89</v>
      </c>
      <c r="W2078" t="n">
        <v>20.72</v>
      </c>
      <c r="X2078" t="n">
        <v>1.26</v>
      </c>
      <c r="Y2078" t="n">
        <v>1</v>
      </c>
      <c r="Z2078" t="n">
        <v>10</v>
      </c>
    </row>
    <row r="2079">
      <c r="A2079" t="n">
        <v>60</v>
      </c>
      <c r="B2079" t="n">
        <v>145</v>
      </c>
      <c r="C2079" t="inlineStr">
        <is>
          <t xml:space="preserve">CONCLUIDO	</t>
        </is>
      </c>
      <c r="D2079" t="n">
        <v>1.6913</v>
      </c>
      <c r="E2079" t="n">
        <v>59.13</v>
      </c>
      <c r="F2079" t="n">
        <v>53.81</v>
      </c>
      <c r="G2079" t="n">
        <v>73.37</v>
      </c>
      <c r="H2079" t="n">
        <v>0.9</v>
      </c>
      <c r="I2079" t="n">
        <v>44</v>
      </c>
      <c r="J2079" t="n">
        <v>316.85</v>
      </c>
      <c r="K2079" t="n">
        <v>61.2</v>
      </c>
      <c r="L2079" t="n">
        <v>16</v>
      </c>
      <c r="M2079" t="n">
        <v>42</v>
      </c>
      <c r="N2079" t="n">
        <v>94.65000000000001</v>
      </c>
      <c r="O2079" t="n">
        <v>39312.13</v>
      </c>
      <c r="P2079" t="n">
        <v>955.21</v>
      </c>
      <c r="Q2079" t="n">
        <v>1367.34</v>
      </c>
      <c r="R2079" t="n">
        <v>146.54</v>
      </c>
      <c r="S2079" t="n">
        <v>104.26</v>
      </c>
      <c r="T2079" t="n">
        <v>20106.77</v>
      </c>
      <c r="U2079" t="n">
        <v>0.71</v>
      </c>
      <c r="V2079" t="n">
        <v>0.89</v>
      </c>
      <c r="W2079" t="n">
        <v>20.71</v>
      </c>
      <c r="X2079" t="n">
        <v>1.23</v>
      </c>
      <c r="Y2079" t="n">
        <v>1</v>
      </c>
      <c r="Z2079" t="n">
        <v>10</v>
      </c>
    </row>
    <row r="2080">
      <c r="A2080" t="n">
        <v>61</v>
      </c>
      <c r="B2080" t="n">
        <v>145</v>
      </c>
      <c r="C2080" t="inlineStr">
        <is>
          <t xml:space="preserve">CONCLUIDO	</t>
        </is>
      </c>
      <c r="D2080" t="n">
        <v>1.691</v>
      </c>
      <c r="E2080" t="n">
        <v>59.14</v>
      </c>
      <c r="F2080" t="n">
        <v>53.82</v>
      </c>
      <c r="G2080" t="n">
        <v>73.39</v>
      </c>
      <c r="H2080" t="n">
        <v>0.91</v>
      </c>
      <c r="I2080" t="n">
        <v>44</v>
      </c>
      <c r="J2080" t="n">
        <v>317.41</v>
      </c>
      <c r="K2080" t="n">
        <v>61.2</v>
      </c>
      <c r="L2080" t="n">
        <v>16.25</v>
      </c>
      <c r="M2080" t="n">
        <v>42</v>
      </c>
      <c r="N2080" t="n">
        <v>94.95999999999999</v>
      </c>
      <c r="O2080" t="n">
        <v>39381.03</v>
      </c>
      <c r="P2080" t="n">
        <v>955.24</v>
      </c>
      <c r="Q2080" t="n">
        <v>1367.34</v>
      </c>
      <c r="R2080" t="n">
        <v>146.96</v>
      </c>
      <c r="S2080" t="n">
        <v>104.26</v>
      </c>
      <c r="T2080" t="n">
        <v>20317.04</v>
      </c>
      <c r="U2080" t="n">
        <v>0.71</v>
      </c>
      <c r="V2080" t="n">
        <v>0.89</v>
      </c>
      <c r="W2080" t="n">
        <v>20.71</v>
      </c>
      <c r="X2080" t="n">
        <v>1.24</v>
      </c>
      <c r="Y2080" t="n">
        <v>1</v>
      </c>
      <c r="Z2080" t="n">
        <v>10</v>
      </c>
    </row>
    <row r="2081">
      <c r="A2081" t="n">
        <v>62</v>
      </c>
      <c r="B2081" t="n">
        <v>145</v>
      </c>
      <c r="C2081" t="inlineStr">
        <is>
          <t xml:space="preserve">CONCLUIDO	</t>
        </is>
      </c>
      <c r="D2081" t="n">
        <v>1.694</v>
      </c>
      <c r="E2081" t="n">
        <v>59.03</v>
      </c>
      <c r="F2081" t="n">
        <v>53.77</v>
      </c>
      <c r="G2081" t="n">
        <v>75.02</v>
      </c>
      <c r="H2081" t="n">
        <v>0.92</v>
      </c>
      <c r="I2081" t="n">
        <v>43</v>
      </c>
      <c r="J2081" t="n">
        <v>317.97</v>
      </c>
      <c r="K2081" t="n">
        <v>61.2</v>
      </c>
      <c r="L2081" t="n">
        <v>16.5</v>
      </c>
      <c r="M2081" t="n">
        <v>41</v>
      </c>
      <c r="N2081" t="n">
        <v>95.27</v>
      </c>
      <c r="O2081" t="n">
        <v>39450.07</v>
      </c>
      <c r="P2081" t="n">
        <v>954.42</v>
      </c>
      <c r="Q2081" t="n">
        <v>1367.29</v>
      </c>
      <c r="R2081" t="n">
        <v>144.93</v>
      </c>
      <c r="S2081" t="n">
        <v>104.26</v>
      </c>
      <c r="T2081" t="n">
        <v>19303.92</v>
      </c>
      <c r="U2081" t="n">
        <v>0.72</v>
      </c>
      <c r="V2081" t="n">
        <v>0.89</v>
      </c>
      <c r="W2081" t="n">
        <v>20.72</v>
      </c>
      <c r="X2081" t="n">
        <v>1.19</v>
      </c>
      <c r="Y2081" t="n">
        <v>1</v>
      </c>
      <c r="Z2081" t="n">
        <v>10</v>
      </c>
    </row>
    <row r="2082">
      <c r="A2082" t="n">
        <v>63</v>
      </c>
      <c r="B2082" t="n">
        <v>145</v>
      </c>
      <c r="C2082" t="inlineStr">
        <is>
          <t xml:space="preserve">CONCLUIDO	</t>
        </is>
      </c>
      <c r="D2082" t="n">
        <v>1.6963</v>
      </c>
      <c r="E2082" t="n">
        <v>58.95</v>
      </c>
      <c r="F2082" t="n">
        <v>53.74</v>
      </c>
      <c r="G2082" t="n">
        <v>76.77</v>
      </c>
      <c r="H2082" t="n">
        <v>0.9399999999999999</v>
      </c>
      <c r="I2082" t="n">
        <v>42</v>
      </c>
      <c r="J2082" t="n">
        <v>318.53</v>
      </c>
      <c r="K2082" t="n">
        <v>61.2</v>
      </c>
      <c r="L2082" t="n">
        <v>16.75</v>
      </c>
      <c r="M2082" t="n">
        <v>40</v>
      </c>
      <c r="N2082" t="n">
        <v>95.58</v>
      </c>
      <c r="O2082" t="n">
        <v>39519.26</v>
      </c>
      <c r="P2082" t="n">
        <v>953.64</v>
      </c>
      <c r="Q2082" t="n">
        <v>1367.25</v>
      </c>
      <c r="R2082" t="n">
        <v>144.31</v>
      </c>
      <c r="S2082" t="n">
        <v>104.26</v>
      </c>
      <c r="T2082" t="n">
        <v>19000.62</v>
      </c>
      <c r="U2082" t="n">
        <v>0.72</v>
      </c>
      <c r="V2082" t="n">
        <v>0.89</v>
      </c>
      <c r="W2082" t="n">
        <v>20.71</v>
      </c>
      <c r="X2082" t="n">
        <v>1.16</v>
      </c>
      <c r="Y2082" t="n">
        <v>1</v>
      </c>
      <c r="Z2082" t="n">
        <v>10</v>
      </c>
    </row>
    <row r="2083">
      <c r="A2083" t="n">
        <v>64</v>
      </c>
      <c r="B2083" t="n">
        <v>145</v>
      </c>
      <c r="C2083" t="inlineStr">
        <is>
          <t xml:space="preserve">CONCLUIDO	</t>
        </is>
      </c>
      <c r="D2083" t="n">
        <v>1.6962</v>
      </c>
      <c r="E2083" t="n">
        <v>58.95</v>
      </c>
      <c r="F2083" t="n">
        <v>53.74</v>
      </c>
      <c r="G2083" t="n">
        <v>76.77</v>
      </c>
      <c r="H2083" t="n">
        <v>0.95</v>
      </c>
      <c r="I2083" t="n">
        <v>42</v>
      </c>
      <c r="J2083" t="n">
        <v>319.09</v>
      </c>
      <c r="K2083" t="n">
        <v>61.2</v>
      </c>
      <c r="L2083" t="n">
        <v>17</v>
      </c>
      <c r="M2083" t="n">
        <v>40</v>
      </c>
      <c r="N2083" t="n">
        <v>95.89</v>
      </c>
      <c r="O2083" t="n">
        <v>39588.58</v>
      </c>
      <c r="P2083" t="n">
        <v>953.15</v>
      </c>
      <c r="Q2083" t="n">
        <v>1367.34</v>
      </c>
      <c r="R2083" t="n">
        <v>144.44</v>
      </c>
      <c r="S2083" t="n">
        <v>104.26</v>
      </c>
      <c r="T2083" t="n">
        <v>19064.71</v>
      </c>
      <c r="U2083" t="n">
        <v>0.72</v>
      </c>
      <c r="V2083" t="n">
        <v>0.89</v>
      </c>
      <c r="W2083" t="n">
        <v>20.71</v>
      </c>
      <c r="X2083" t="n">
        <v>1.16</v>
      </c>
      <c r="Y2083" t="n">
        <v>1</v>
      </c>
      <c r="Z2083" t="n">
        <v>10</v>
      </c>
    </row>
    <row r="2084">
      <c r="A2084" t="n">
        <v>65</v>
      </c>
      <c r="B2084" t="n">
        <v>145</v>
      </c>
      <c r="C2084" t="inlineStr">
        <is>
          <t xml:space="preserve">CONCLUIDO	</t>
        </is>
      </c>
      <c r="D2084" t="n">
        <v>1.6988</v>
      </c>
      <c r="E2084" t="n">
        <v>58.87</v>
      </c>
      <c r="F2084" t="n">
        <v>53.71</v>
      </c>
      <c r="G2084" t="n">
        <v>78.59999999999999</v>
      </c>
      <c r="H2084" t="n">
        <v>0.96</v>
      </c>
      <c r="I2084" t="n">
        <v>41</v>
      </c>
      <c r="J2084" t="n">
        <v>319.65</v>
      </c>
      <c r="K2084" t="n">
        <v>61.2</v>
      </c>
      <c r="L2084" t="n">
        <v>17.25</v>
      </c>
      <c r="M2084" t="n">
        <v>39</v>
      </c>
      <c r="N2084" t="n">
        <v>96.2</v>
      </c>
      <c r="O2084" t="n">
        <v>39658.05</v>
      </c>
      <c r="P2084" t="n">
        <v>952.78</v>
      </c>
      <c r="Q2084" t="n">
        <v>1367.3</v>
      </c>
      <c r="R2084" t="n">
        <v>143.36</v>
      </c>
      <c r="S2084" t="n">
        <v>104.26</v>
      </c>
      <c r="T2084" t="n">
        <v>18530.3</v>
      </c>
      <c r="U2084" t="n">
        <v>0.73</v>
      </c>
      <c r="V2084" t="n">
        <v>0.89</v>
      </c>
      <c r="W2084" t="n">
        <v>20.7</v>
      </c>
      <c r="X2084" t="n">
        <v>1.13</v>
      </c>
      <c r="Y2084" t="n">
        <v>1</v>
      </c>
      <c r="Z2084" t="n">
        <v>10</v>
      </c>
    </row>
    <row r="2085">
      <c r="A2085" t="n">
        <v>66</v>
      </c>
      <c r="B2085" t="n">
        <v>145</v>
      </c>
      <c r="C2085" t="inlineStr">
        <is>
          <t xml:space="preserve">CONCLUIDO	</t>
        </is>
      </c>
      <c r="D2085" t="n">
        <v>1.7012</v>
      </c>
      <c r="E2085" t="n">
        <v>58.78</v>
      </c>
      <c r="F2085" t="n">
        <v>53.68</v>
      </c>
      <c r="G2085" t="n">
        <v>80.52</v>
      </c>
      <c r="H2085" t="n">
        <v>0.97</v>
      </c>
      <c r="I2085" t="n">
        <v>40</v>
      </c>
      <c r="J2085" t="n">
        <v>320.22</v>
      </c>
      <c r="K2085" t="n">
        <v>61.2</v>
      </c>
      <c r="L2085" t="n">
        <v>17.5</v>
      </c>
      <c r="M2085" t="n">
        <v>38</v>
      </c>
      <c r="N2085" t="n">
        <v>96.52</v>
      </c>
      <c r="O2085" t="n">
        <v>39727.66</v>
      </c>
      <c r="P2085" t="n">
        <v>952.27</v>
      </c>
      <c r="Q2085" t="n">
        <v>1367.22</v>
      </c>
      <c r="R2085" t="n">
        <v>141.89</v>
      </c>
      <c r="S2085" t="n">
        <v>104.26</v>
      </c>
      <c r="T2085" t="n">
        <v>17798.94</v>
      </c>
      <c r="U2085" t="n">
        <v>0.73</v>
      </c>
      <c r="V2085" t="n">
        <v>0.89</v>
      </c>
      <c r="W2085" t="n">
        <v>20.72</v>
      </c>
      <c r="X2085" t="n">
        <v>1.1</v>
      </c>
      <c r="Y2085" t="n">
        <v>1</v>
      </c>
      <c r="Z2085" t="n">
        <v>10</v>
      </c>
    </row>
    <row r="2086">
      <c r="A2086" t="n">
        <v>67</v>
      </c>
      <c r="B2086" t="n">
        <v>145</v>
      </c>
      <c r="C2086" t="inlineStr">
        <is>
          <t xml:space="preserve">CONCLUIDO	</t>
        </is>
      </c>
      <c r="D2086" t="n">
        <v>1.7004</v>
      </c>
      <c r="E2086" t="n">
        <v>58.81</v>
      </c>
      <c r="F2086" t="n">
        <v>53.7</v>
      </c>
      <c r="G2086" t="n">
        <v>80.56</v>
      </c>
      <c r="H2086" t="n">
        <v>0.99</v>
      </c>
      <c r="I2086" t="n">
        <v>40</v>
      </c>
      <c r="J2086" t="n">
        <v>320.78</v>
      </c>
      <c r="K2086" t="n">
        <v>61.2</v>
      </c>
      <c r="L2086" t="n">
        <v>17.75</v>
      </c>
      <c r="M2086" t="n">
        <v>38</v>
      </c>
      <c r="N2086" t="n">
        <v>96.83</v>
      </c>
      <c r="O2086" t="n">
        <v>39797.41</v>
      </c>
      <c r="P2086" t="n">
        <v>953.11</v>
      </c>
      <c r="Q2086" t="n">
        <v>1367.42</v>
      </c>
      <c r="R2086" t="n">
        <v>143.16</v>
      </c>
      <c r="S2086" t="n">
        <v>104.26</v>
      </c>
      <c r="T2086" t="n">
        <v>18435.69</v>
      </c>
      <c r="U2086" t="n">
        <v>0.73</v>
      </c>
      <c r="V2086" t="n">
        <v>0.89</v>
      </c>
      <c r="W2086" t="n">
        <v>20.71</v>
      </c>
      <c r="X2086" t="n">
        <v>1.12</v>
      </c>
      <c r="Y2086" t="n">
        <v>1</v>
      </c>
      <c r="Z2086" t="n">
        <v>10</v>
      </c>
    </row>
    <row r="2087">
      <c r="A2087" t="n">
        <v>68</v>
      </c>
      <c r="B2087" t="n">
        <v>145</v>
      </c>
      <c r="C2087" t="inlineStr">
        <is>
          <t xml:space="preserve">CONCLUIDO	</t>
        </is>
      </c>
      <c r="D2087" t="n">
        <v>1.7036</v>
      </c>
      <c r="E2087" t="n">
        <v>58.7</v>
      </c>
      <c r="F2087" t="n">
        <v>53.65</v>
      </c>
      <c r="G2087" t="n">
        <v>82.54000000000001</v>
      </c>
      <c r="H2087" t="n">
        <v>1</v>
      </c>
      <c r="I2087" t="n">
        <v>39</v>
      </c>
      <c r="J2087" t="n">
        <v>321.35</v>
      </c>
      <c r="K2087" t="n">
        <v>61.2</v>
      </c>
      <c r="L2087" t="n">
        <v>18</v>
      </c>
      <c r="M2087" t="n">
        <v>37</v>
      </c>
      <c r="N2087" t="n">
        <v>97.15000000000001</v>
      </c>
      <c r="O2087" t="n">
        <v>39867.32</v>
      </c>
      <c r="P2087" t="n">
        <v>951.54</v>
      </c>
      <c r="Q2087" t="n">
        <v>1367.29</v>
      </c>
      <c r="R2087" t="n">
        <v>141.17</v>
      </c>
      <c r="S2087" t="n">
        <v>104.26</v>
      </c>
      <c r="T2087" t="n">
        <v>17445.96</v>
      </c>
      <c r="U2087" t="n">
        <v>0.74</v>
      </c>
      <c r="V2087" t="n">
        <v>0.89</v>
      </c>
      <c r="W2087" t="n">
        <v>20.71</v>
      </c>
      <c r="X2087" t="n">
        <v>1.07</v>
      </c>
      <c r="Y2087" t="n">
        <v>1</v>
      </c>
      <c r="Z2087" t="n">
        <v>10</v>
      </c>
    </row>
    <row r="2088">
      <c r="A2088" t="n">
        <v>69</v>
      </c>
      <c r="B2088" t="n">
        <v>145</v>
      </c>
      <c r="C2088" t="inlineStr">
        <is>
          <t xml:space="preserve">CONCLUIDO	</t>
        </is>
      </c>
      <c r="D2088" t="n">
        <v>1.7027</v>
      </c>
      <c r="E2088" t="n">
        <v>58.73</v>
      </c>
      <c r="F2088" t="n">
        <v>53.68</v>
      </c>
      <c r="G2088" t="n">
        <v>82.58</v>
      </c>
      <c r="H2088" t="n">
        <v>1.01</v>
      </c>
      <c r="I2088" t="n">
        <v>39</v>
      </c>
      <c r="J2088" t="n">
        <v>321.92</v>
      </c>
      <c r="K2088" t="n">
        <v>61.2</v>
      </c>
      <c r="L2088" t="n">
        <v>18.25</v>
      </c>
      <c r="M2088" t="n">
        <v>37</v>
      </c>
      <c r="N2088" t="n">
        <v>97.47</v>
      </c>
      <c r="O2088" t="n">
        <v>39937.36</v>
      </c>
      <c r="P2088" t="n">
        <v>952.3200000000001</v>
      </c>
      <c r="Q2088" t="n">
        <v>1367.34</v>
      </c>
      <c r="R2088" t="n">
        <v>142.19</v>
      </c>
      <c r="S2088" t="n">
        <v>104.26</v>
      </c>
      <c r="T2088" t="n">
        <v>17956.8</v>
      </c>
      <c r="U2088" t="n">
        <v>0.73</v>
      </c>
      <c r="V2088" t="n">
        <v>0.89</v>
      </c>
      <c r="W2088" t="n">
        <v>20.71</v>
      </c>
      <c r="X2088" t="n">
        <v>1.1</v>
      </c>
      <c r="Y2088" t="n">
        <v>1</v>
      </c>
      <c r="Z2088" t="n">
        <v>10</v>
      </c>
    </row>
    <row r="2089">
      <c r="A2089" t="n">
        <v>70</v>
      </c>
      <c r="B2089" t="n">
        <v>145</v>
      </c>
      <c r="C2089" t="inlineStr">
        <is>
          <t xml:space="preserve">CONCLUIDO	</t>
        </is>
      </c>
      <c r="D2089" t="n">
        <v>1.7059</v>
      </c>
      <c r="E2089" t="n">
        <v>58.62</v>
      </c>
      <c r="F2089" t="n">
        <v>53.62</v>
      </c>
      <c r="G2089" t="n">
        <v>84.67</v>
      </c>
      <c r="H2089" t="n">
        <v>1.02</v>
      </c>
      <c r="I2089" t="n">
        <v>38</v>
      </c>
      <c r="J2089" t="n">
        <v>322.49</v>
      </c>
      <c r="K2089" t="n">
        <v>61.2</v>
      </c>
      <c r="L2089" t="n">
        <v>18.5</v>
      </c>
      <c r="M2089" t="n">
        <v>36</v>
      </c>
      <c r="N2089" t="n">
        <v>97.79000000000001</v>
      </c>
      <c r="O2089" t="n">
        <v>40007.56</v>
      </c>
      <c r="P2089" t="n">
        <v>950.9299999999999</v>
      </c>
      <c r="Q2089" t="n">
        <v>1367.25</v>
      </c>
      <c r="R2089" t="n">
        <v>140.56</v>
      </c>
      <c r="S2089" t="n">
        <v>104.26</v>
      </c>
      <c r="T2089" t="n">
        <v>17146.01</v>
      </c>
      <c r="U2089" t="n">
        <v>0.74</v>
      </c>
      <c r="V2089" t="n">
        <v>0.89</v>
      </c>
      <c r="W2089" t="n">
        <v>20.7</v>
      </c>
      <c r="X2089" t="n">
        <v>1.04</v>
      </c>
      <c r="Y2089" t="n">
        <v>1</v>
      </c>
      <c r="Z2089" t="n">
        <v>10</v>
      </c>
    </row>
    <row r="2090">
      <c r="A2090" t="n">
        <v>71</v>
      </c>
      <c r="B2090" t="n">
        <v>145</v>
      </c>
      <c r="C2090" t="inlineStr">
        <is>
          <t xml:space="preserve">CONCLUIDO	</t>
        </is>
      </c>
      <c r="D2090" t="n">
        <v>1.7054</v>
      </c>
      <c r="E2090" t="n">
        <v>58.64</v>
      </c>
      <c r="F2090" t="n">
        <v>53.64</v>
      </c>
      <c r="G2090" t="n">
        <v>84.7</v>
      </c>
      <c r="H2090" t="n">
        <v>1.03</v>
      </c>
      <c r="I2090" t="n">
        <v>38</v>
      </c>
      <c r="J2090" t="n">
        <v>323.06</v>
      </c>
      <c r="K2090" t="n">
        <v>61.2</v>
      </c>
      <c r="L2090" t="n">
        <v>18.75</v>
      </c>
      <c r="M2090" t="n">
        <v>36</v>
      </c>
      <c r="N2090" t="n">
        <v>98.11</v>
      </c>
      <c r="O2090" t="n">
        <v>40077.9</v>
      </c>
      <c r="P2090" t="n">
        <v>950.71</v>
      </c>
      <c r="Q2090" t="n">
        <v>1367.33</v>
      </c>
      <c r="R2090" t="n">
        <v>140.96</v>
      </c>
      <c r="S2090" t="n">
        <v>104.26</v>
      </c>
      <c r="T2090" t="n">
        <v>17344.18</v>
      </c>
      <c r="U2090" t="n">
        <v>0.74</v>
      </c>
      <c r="V2090" t="n">
        <v>0.89</v>
      </c>
      <c r="W2090" t="n">
        <v>20.71</v>
      </c>
      <c r="X2090" t="n">
        <v>1.06</v>
      </c>
      <c r="Y2090" t="n">
        <v>1</v>
      </c>
      <c r="Z2090" t="n">
        <v>10</v>
      </c>
    </row>
    <row r="2091">
      <c r="A2091" t="n">
        <v>72</v>
      </c>
      <c r="B2091" t="n">
        <v>145</v>
      </c>
      <c r="C2091" t="inlineStr">
        <is>
          <t xml:space="preserve">CONCLUIDO	</t>
        </is>
      </c>
      <c r="D2091" t="n">
        <v>1.7085</v>
      </c>
      <c r="E2091" t="n">
        <v>58.53</v>
      </c>
      <c r="F2091" t="n">
        <v>53.59</v>
      </c>
      <c r="G2091" t="n">
        <v>86.90000000000001</v>
      </c>
      <c r="H2091" t="n">
        <v>1.05</v>
      </c>
      <c r="I2091" t="n">
        <v>37</v>
      </c>
      <c r="J2091" t="n">
        <v>323.63</v>
      </c>
      <c r="K2091" t="n">
        <v>61.2</v>
      </c>
      <c r="L2091" t="n">
        <v>19</v>
      </c>
      <c r="M2091" t="n">
        <v>35</v>
      </c>
      <c r="N2091" t="n">
        <v>98.43000000000001</v>
      </c>
      <c r="O2091" t="n">
        <v>40148.52</v>
      </c>
      <c r="P2091" t="n">
        <v>949.85</v>
      </c>
      <c r="Q2091" t="n">
        <v>1367.22</v>
      </c>
      <c r="R2091" t="n">
        <v>139.54</v>
      </c>
      <c r="S2091" t="n">
        <v>104.26</v>
      </c>
      <c r="T2091" t="n">
        <v>16642.63</v>
      </c>
      <c r="U2091" t="n">
        <v>0.75</v>
      </c>
      <c r="V2091" t="n">
        <v>0.89</v>
      </c>
      <c r="W2091" t="n">
        <v>20.7</v>
      </c>
      <c r="X2091" t="n">
        <v>1.01</v>
      </c>
      <c r="Y2091" t="n">
        <v>1</v>
      </c>
      <c r="Z2091" t="n">
        <v>10</v>
      </c>
    </row>
    <row r="2092">
      <c r="A2092" t="n">
        <v>73</v>
      </c>
      <c r="B2092" t="n">
        <v>145</v>
      </c>
      <c r="C2092" t="inlineStr">
        <is>
          <t xml:space="preserve">CONCLUIDO	</t>
        </is>
      </c>
      <c r="D2092" t="n">
        <v>1.7075</v>
      </c>
      <c r="E2092" t="n">
        <v>58.56</v>
      </c>
      <c r="F2092" t="n">
        <v>53.62</v>
      </c>
      <c r="G2092" t="n">
        <v>86.95</v>
      </c>
      <c r="H2092" t="n">
        <v>1.06</v>
      </c>
      <c r="I2092" t="n">
        <v>37</v>
      </c>
      <c r="J2092" t="n">
        <v>324.2</v>
      </c>
      <c r="K2092" t="n">
        <v>61.2</v>
      </c>
      <c r="L2092" t="n">
        <v>19.25</v>
      </c>
      <c r="M2092" t="n">
        <v>35</v>
      </c>
      <c r="N2092" t="n">
        <v>98.75</v>
      </c>
      <c r="O2092" t="n">
        <v>40219.17</v>
      </c>
      <c r="P2092" t="n">
        <v>950.38</v>
      </c>
      <c r="Q2092" t="n">
        <v>1367.25</v>
      </c>
      <c r="R2092" t="n">
        <v>140.62</v>
      </c>
      <c r="S2092" t="n">
        <v>104.26</v>
      </c>
      <c r="T2092" t="n">
        <v>17178.79</v>
      </c>
      <c r="U2092" t="n">
        <v>0.74</v>
      </c>
      <c r="V2092" t="n">
        <v>0.89</v>
      </c>
      <c r="W2092" t="n">
        <v>20.7</v>
      </c>
      <c r="X2092" t="n">
        <v>1.04</v>
      </c>
      <c r="Y2092" t="n">
        <v>1</v>
      </c>
      <c r="Z2092" t="n">
        <v>10</v>
      </c>
    </row>
    <row r="2093">
      <c r="A2093" t="n">
        <v>74</v>
      </c>
      <c r="B2093" t="n">
        <v>145</v>
      </c>
      <c r="C2093" t="inlineStr">
        <is>
          <t xml:space="preserve">CONCLUIDO	</t>
        </is>
      </c>
      <c r="D2093" t="n">
        <v>1.7102</v>
      </c>
      <c r="E2093" t="n">
        <v>58.47</v>
      </c>
      <c r="F2093" t="n">
        <v>53.58</v>
      </c>
      <c r="G2093" t="n">
        <v>89.31</v>
      </c>
      <c r="H2093" t="n">
        <v>1.07</v>
      </c>
      <c r="I2093" t="n">
        <v>36</v>
      </c>
      <c r="J2093" t="n">
        <v>324.78</v>
      </c>
      <c r="K2093" t="n">
        <v>61.2</v>
      </c>
      <c r="L2093" t="n">
        <v>19.5</v>
      </c>
      <c r="M2093" t="n">
        <v>34</v>
      </c>
      <c r="N2093" t="n">
        <v>99.08</v>
      </c>
      <c r="O2093" t="n">
        <v>40289.97</v>
      </c>
      <c r="P2093" t="n">
        <v>949.54</v>
      </c>
      <c r="Q2093" t="n">
        <v>1367.31</v>
      </c>
      <c r="R2093" t="n">
        <v>139.18</v>
      </c>
      <c r="S2093" t="n">
        <v>104.26</v>
      </c>
      <c r="T2093" t="n">
        <v>16466.72</v>
      </c>
      <c r="U2093" t="n">
        <v>0.75</v>
      </c>
      <c r="V2093" t="n">
        <v>0.89</v>
      </c>
      <c r="W2093" t="n">
        <v>20.7</v>
      </c>
      <c r="X2093" t="n">
        <v>1</v>
      </c>
      <c r="Y2093" t="n">
        <v>1</v>
      </c>
      <c r="Z2093" t="n">
        <v>10</v>
      </c>
    </row>
    <row r="2094">
      <c r="A2094" t="n">
        <v>75</v>
      </c>
      <c r="B2094" t="n">
        <v>145</v>
      </c>
      <c r="C2094" t="inlineStr">
        <is>
          <t xml:space="preserve">CONCLUIDO	</t>
        </is>
      </c>
      <c r="D2094" t="n">
        <v>1.7104</v>
      </c>
      <c r="E2094" t="n">
        <v>58.46</v>
      </c>
      <c r="F2094" t="n">
        <v>53.58</v>
      </c>
      <c r="G2094" t="n">
        <v>89.29000000000001</v>
      </c>
      <c r="H2094" t="n">
        <v>1.08</v>
      </c>
      <c r="I2094" t="n">
        <v>36</v>
      </c>
      <c r="J2094" t="n">
        <v>325.35</v>
      </c>
      <c r="K2094" t="n">
        <v>61.2</v>
      </c>
      <c r="L2094" t="n">
        <v>19.75</v>
      </c>
      <c r="M2094" t="n">
        <v>34</v>
      </c>
      <c r="N2094" t="n">
        <v>99.40000000000001</v>
      </c>
      <c r="O2094" t="n">
        <v>40360.92</v>
      </c>
      <c r="P2094" t="n">
        <v>949.52</v>
      </c>
      <c r="Q2094" t="n">
        <v>1367.36</v>
      </c>
      <c r="R2094" t="n">
        <v>138.75</v>
      </c>
      <c r="S2094" t="n">
        <v>104.26</v>
      </c>
      <c r="T2094" t="n">
        <v>16251.61</v>
      </c>
      <c r="U2094" t="n">
        <v>0.75</v>
      </c>
      <c r="V2094" t="n">
        <v>0.89</v>
      </c>
      <c r="W2094" t="n">
        <v>20.7</v>
      </c>
      <c r="X2094" t="n">
        <v>1</v>
      </c>
      <c r="Y2094" t="n">
        <v>1</v>
      </c>
      <c r="Z2094" t="n">
        <v>10</v>
      </c>
    </row>
    <row r="2095">
      <c r="A2095" t="n">
        <v>76</v>
      </c>
      <c r="B2095" t="n">
        <v>145</v>
      </c>
      <c r="C2095" t="inlineStr">
        <is>
          <t xml:space="preserve">CONCLUIDO	</t>
        </is>
      </c>
      <c r="D2095" t="n">
        <v>1.7129</v>
      </c>
      <c r="E2095" t="n">
        <v>58.38</v>
      </c>
      <c r="F2095" t="n">
        <v>53.55</v>
      </c>
      <c r="G2095" t="n">
        <v>91.79000000000001</v>
      </c>
      <c r="H2095" t="n">
        <v>1.09</v>
      </c>
      <c r="I2095" t="n">
        <v>35</v>
      </c>
      <c r="J2095" t="n">
        <v>325.93</v>
      </c>
      <c r="K2095" t="n">
        <v>61.2</v>
      </c>
      <c r="L2095" t="n">
        <v>20</v>
      </c>
      <c r="M2095" t="n">
        <v>33</v>
      </c>
      <c r="N2095" t="n">
        <v>99.73</v>
      </c>
      <c r="O2095" t="n">
        <v>40432.03</v>
      </c>
      <c r="P2095" t="n">
        <v>948.29</v>
      </c>
      <c r="Q2095" t="n">
        <v>1367.18</v>
      </c>
      <c r="R2095" t="n">
        <v>138.07</v>
      </c>
      <c r="S2095" t="n">
        <v>104.26</v>
      </c>
      <c r="T2095" t="n">
        <v>15917.03</v>
      </c>
      <c r="U2095" t="n">
        <v>0.76</v>
      </c>
      <c r="V2095" t="n">
        <v>0.9</v>
      </c>
      <c r="W2095" t="n">
        <v>20.7</v>
      </c>
      <c r="X2095" t="n">
        <v>0.97</v>
      </c>
      <c r="Y2095" t="n">
        <v>1</v>
      </c>
      <c r="Z2095" t="n">
        <v>10</v>
      </c>
    </row>
    <row r="2096">
      <c r="A2096" t="n">
        <v>77</v>
      </c>
      <c r="B2096" t="n">
        <v>145</v>
      </c>
      <c r="C2096" t="inlineStr">
        <is>
          <t xml:space="preserve">CONCLUIDO	</t>
        </is>
      </c>
      <c r="D2096" t="n">
        <v>1.7116</v>
      </c>
      <c r="E2096" t="n">
        <v>58.42</v>
      </c>
      <c r="F2096" t="n">
        <v>53.59</v>
      </c>
      <c r="G2096" t="n">
        <v>91.87</v>
      </c>
      <c r="H2096" t="n">
        <v>1.11</v>
      </c>
      <c r="I2096" t="n">
        <v>35</v>
      </c>
      <c r="J2096" t="n">
        <v>326.51</v>
      </c>
      <c r="K2096" t="n">
        <v>61.2</v>
      </c>
      <c r="L2096" t="n">
        <v>20.25</v>
      </c>
      <c r="M2096" t="n">
        <v>33</v>
      </c>
      <c r="N2096" t="n">
        <v>100.06</v>
      </c>
      <c r="O2096" t="n">
        <v>40503.29</v>
      </c>
      <c r="P2096" t="n">
        <v>949.51</v>
      </c>
      <c r="Q2096" t="n">
        <v>1367.22</v>
      </c>
      <c r="R2096" t="n">
        <v>139.3</v>
      </c>
      <c r="S2096" t="n">
        <v>104.26</v>
      </c>
      <c r="T2096" t="n">
        <v>16529.77</v>
      </c>
      <c r="U2096" t="n">
        <v>0.75</v>
      </c>
      <c r="V2096" t="n">
        <v>0.89</v>
      </c>
      <c r="W2096" t="n">
        <v>20.71</v>
      </c>
      <c r="X2096" t="n">
        <v>1.01</v>
      </c>
      <c r="Y2096" t="n">
        <v>1</v>
      </c>
      <c r="Z2096" t="n">
        <v>10</v>
      </c>
    </row>
    <row r="2097">
      <c r="A2097" t="n">
        <v>78</v>
      </c>
      <c r="B2097" t="n">
        <v>145</v>
      </c>
      <c r="C2097" t="inlineStr">
        <is>
          <t xml:space="preserve">CONCLUIDO	</t>
        </is>
      </c>
      <c r="D2097" t="n">
        <v>1.7119</v>
      </c>
      <c r="E2097" t="n">
        <v>58.41</v>
      </c>
      <c r="F2097" t="n">
        <v>53.58</v>
      </c>
      <c r="G2097" t="n">
        <v>91.84999999999999</v>
      </c>
      <c r="H2097" t="n">
        <v>1.12</v>
      </c>
      <c r="I2097" t="n">
        <v>35</v>
      </c>
      <c r="J2097" t="n">
        <v>327.08</v>
      </c>
      <c r="K2097" t="n">
        <v>61.2</v>
      </c>
      <c r="L2097" t="n">
        <v>20.5</v>
      </c>
      <c r="M2097" t="n">
        <v>33</v>
      </c>
      <c r="N2097" t="n">
        <v>100.39</v>
      </c>
      <c r="O2097" t="n">
        <v>40574.7</v>
      </c>
      <c r="P2097" t="n">
        <v>948.54</v>
      </c>
      <c r="Q2097" t="n">
        <v>1367.3</v>
      </c>
      <c r="R2097" t="n">
        <v>139.09</v>
      </c>
      <c r="S2097" t="n">
        <v>104.26</v>
      </c>
      <c r="T2097" t="n">
        <v>16425.6</v>
      </c>
      <c r="U2097" t="n">
        <v>0.75</v>
      </c>
      <c r="V2097" t="n">
        <v>0.89</v>
      </c>
      <c r="W2097" t="n">
        <v>20.7</v>
      </c>
      <c r="X2097" t="n">
        <v>1</v>
      </c>
      <c r="Y2097" t="n">
        <v>1</v>
      </c>
      <c r="Z2097" t="n">
        <v>10</v>
      </c>
    </row>
    <row r="2098">
      <c r="A2098" t="n">
        <v>79</v>
      </c>
      <c r="B2098" t="n">
        <v>145</v>
      </c>
      <c r="C2098" t="inlineStr">
        <is>
          <t xml:space="preserve">CONCLUIDO	</t>
        </is>
      </c>
      <c r="D2098" t="n">
        <v>1.7155</v>
      </c>
      <c r="E2098" t="n">
        <v>58.29</v>
      </c>
      <c r="F2098" t="n">
        <v>53.51</v>
      </c>
      <c r="G2098" t="n">
        <v>94.43000000000001</v>
      </c>
      <c r="H2098" t="n">
        <v>1.13</v>
      </c>
      <c r="I2098" t="n">
        <v>34</v>
      </c>
      <c r="J2098" t="n">
        <v>327.66</v>
      </c>
      <c r="K2098" t="n">
        <v>61.2</v>
      </c>
      <c r="L2098" t="n">
        <v>20.75</v>
      </c>
      <c r="M2098" t="n">
        <v>32</v>
      </c>
      <c r="N2098" t="n">
        <v>100.72</v>
      </c>
      <c r="O2098" t="n">
        <v>40646.27</v>
      </c>
      <c r="P2098" t="n">
        <v>947.26</v>
      </c>
      <c r="Q2098" t="n">
        <v>1367.24</v>
      </c>
      <c r="R2098" t="n">
        <v>136.69</v>
      </c>
      <c r="S2098" t="n">
        <v>104.26</v>
      </c>
      <c r="T2098" t="n">
        <v>15230.26</v>
      </c>
      <c r="U2098" t="n">
        <v>0.76</v>
      </c>
      <c r="V2098" t="n">
        <v>0.9</v>
      </c>
      <c r="W2098" t="n">
        <v>20.7</v>
      </c>
      <c r="X2098" t="n">
        <v>0.93</v>
      </c>
      <c r="Y2098" t="n">
        <v>1</v>
      </c>
      <c r="Z2098" t="n">
        <v>10</v>
      </c>
    </row>
    <row r="2099">
      <c r="A2099" t="n">
        <v>80</v>
      </c>
      <c r="B2099" t="n">
        <v>145</v>
      </c>
      <c r="C2099" t="inlineStr">
        <is>
          <t xml:space="preserve">CONCLUIDO	</t>
        </is>
      </c>
      <c r="D2099" t="n">
        <v>1.7149</v>
      </c>
      <c r="E2099" t="n">
        <v>58.31</v>
      </c>
      <c r="F2099" t="n">
        <v>53.53</v>
      </c>
      <c r="G2099" t="n">
        <v>94.45999999999999</v>
      </c>
      <c r="H2099" t="n">
        <v>1.14</v>
      </c>
      <c r="I2099" t="n">
        <v>34</v>
      </c>
      <c r="J2099" t="n">
        <v>328.25</v>
      </c>
      <c r="K2099" t="n">
        <v>61.2</v>
      </c>
      <c r="L2099" t="n">
        <v>21</v>
      </c>
      <c r="M2099" t="n">
        <v>32</v>
      </c>
      <c r="N2099" t="n">
        <v>101.05</v>
      </c>
      <c r="O2099" t="n">
        <v>40718</v>
      </c>
      <c r="P2099" t="n">
        <v>947.76</v>
      </c>
      <c r="Q2099" t="n">
        <v>1367.26</v>
      </c>
      <c r="R2099" t="n">
        <v>137.78</v>
      </c>
      <c r="S2099" t="n">
        <v>104.26</v>
      </c>
      <c r="T2099" t="n">
        <v>15775.8</v>
      </c>
      <c r="U2099" t="n">
        <v>0.76</v>
      </c>
      <c r="V2099" t="n">
        <v>0.9</v>
      </c>
      <c r="W2099" t="n">
        <v>20.69</v>
      </c>
      <c r="X2099" t="n">
        <v>0.95</v>
      </c>
      <c r="Y2099" t="n">
        <v>1</v>
      </c>
      <c r="Z2099" t="n">
        <v>10</v>
      </c>
    </row>
    <row r="2100">
      <c r="A2100" t="n">
        <v>81</v>
      </c>
      <c r="B2100" t="n">
        <v>145</v>
      </c>
      <c r="C2100" t="inlineStr">
        <is>
          <t xml:space="preserve">CONCLUIDO	</t>
        </is>
      </c>
      <c r="D2100" t="n">
        <v>1.7174</v>
      </c>
      <c r="E2100" t="n">
        <v>58.23</v>
      </c>
      <c r="F2100" t="n">
        <v>53.5</v>
      </c>
      <c r="G2100" t="n">
        <v>97.27</v>
      </c>
      <c r="H2100" t="n">
        <v>1.15</v>
      </c>
      <c r="I2100" t="n">
        <v>33</v>
      </c>
      <c r="J2100" t="n">
        <v>328.83</v>
      </c>
      <c r="K2100" t="n">
        <v>61.2</v>
      </c>
      <c r="L2100" t="n">
        <v>21.25</v>
      </c>
      <c r="M2100" t="n">
        <v>31</v>
      </c>
      <c r="N2100" t="n">
        <v>101.38</v>
      </c>
      <c r="O2100" t="n">
        <v>40789.89</v>
      </c>
      <c r="P2100" t="n">
        <v>947.48</v>
      </c>
      <c r="Q2100" t="n">
        <v>1367.26</v>
      </c>
      <c r="R2100" t="n">
        <v>136.78</v>
      </c>
      <c r="S2100" t="n">
        <v>104.26</v>
      </c>
      <c r="T2100" t="n">
        <v>15282.62</v>
      </c>
      <c r="U2100" t="n">
        <v>0.76</v>
      </c>
      <c r="V2100" t="n">
        <v>0.9</v>
      </c>
      <c r="W2100" t="n">
        <v>20.69</v>
      </c>
      <c r="X2100" t="n">
        <v>0.92</v>
      </c>
      <c r="Y2100" t="n">
        <v>1</v>
      </c>
      <c r="Z2100" t="n">
        <v>10</v>
      </c>
    </row>
    <row r="2101">
      <c r="A2101" t="n">
        <v>82</v>
      </c>
      <c r="B2101" t="n">
        <v>145</v>
      </c>
      <c r="C2101" t="inlineStr">
        <is>
          <t xml:space="preserve">CONCLUIDO	</t>
        </is>
      </c>
      <c r="D2101" t="n">
        <v>1.7184</v>
      </c>
      <c r="E2101" t="n">
        <v>58.2</v>
      </c>
      <c r="F2101" t="n">
        <v>53.47</v>
      </c>
      <c r="G2101" t="n">
        <v>97.20999999999999</v>
      </c>
      <c r="H2101" t="n">
        <v>1.16</v>
      </c>
      <c r="I2101" t="n">
        <v>33</v>
      </c>
      <c r="J2101" t="n">
        <v>329.41</v>
      </c>
      <c r="K2101" t="n">
        <v>61.2</v>
      </c>
      <c r="L2101" t="n">
        <v>21.5</v>
      </c>
      <c r="M2101" t="n">
        <v>31</v>
      </c>
      <c r="N2101" t="n">
        <v>101.71</v>
      </c>
      <c r="O2101" t="n">
        <v>40861.93</v>
      </c>
      <c r="P2101" t="n">
        <v>947.1900000000001</v>
      </c>
      <c r="Q2101" t="n">
        <v>1367.32</v>
      </c>
      <c r="R2101" t="n">
        <v>135.56</v>
      </c>
      <c r="S2101" t="n">
        <v>104.26</v>
      </c>
      <c r="T2101" t="n">
        <v>14669.18</v>
      </c>
      <c r="U2101" t="n">
        <v>0.77</v>
      </c>
      <c r="V2101" t="n">
        <v>0.9</v>
      </c>
      <c r="W2101" t="n">
        <v>20.69</v>
      </c>
      <c r="X2101" t="n">
        <v>0.89</v>
      </c>
      <c r="Y2101" t="n">
        <v>1</v>
      </c>
      <c r="Z2101" t="n">
        <v>10</v>
      </c>
    </row>
    <row r="2102">
      <c r="A2102" t="n">
        <v>83</v>
      </c>
      <c r="B2102" t="n">
        <v>145</v>
      </c>
      <c r="C2102" t="inlineStr">
        <is>
          <t xml:space="preserve">CONCLUIDO	</t>
        </is>
      </c>
      <c r="D2102" t="n">
        <v>1.7177</v>
      </c>
      <c r="E2102" t="n">
        <v>58.22</v>
      </c>
      <c r="F2102" t="n">
        <v>53.49</v>
      </c>
      <c r="G2102" t="n">
        <v>97.25</v>
      </c>
      <c r="H2102" t="n">
        <v>1.17</v>
      </c>
      <c r="I2102" t="n">
        <v>33</v>
      </c>
      <c r="J2102" t="n">
        <v>330</v>
      </c>
      <c r="K2102" t="n">
        <v>61.2</v>
      </c>
      <c r="L2102" t="n">
        <v>21.75</v>
      </c>
      <c r="M2102" t="n">
        <v>31</v>
      </c>
      <c r="N2102" t="n">
        <v>102.05</v>
      </c>
      <c r="O2102" t="n">
        <v>40934.14</v>
      </c>
      <c r="P2102" t="n">
        <v>947.21</v>
      </c>
      <c r="Q2102" t="n">
        <v>1367.22</v>
      </c>
      <c r="R2102" t="n">
        <v>136.13</v>
      </c>
      <c r="S2102" t="n">
        <v>104.26</v>
      </c>
      <c r="T2102" t="n">
        <v>14955.88</v>
      </c>
      <c r="U2102" t="n">
        <v>0.77</v>
      </c>
      <c r="V2102" t="n">
        <v>0.9</v>
      </c>
      <c r="W2102" t="n">
        <v>20.7</v>
      </c>
      <c r="X2102" t="n">
        <v>0.91</v>
      </c>
      <c r="Y2102" t="n">
        <v>1</v>
      </c>
      <c r="Z2102" t="n">
        <v>10</v>
      </c>
    </row>
    <row r="2103">
      <c r="A2103" t="n">
        <v>84</v>
      </c>
      <c r="B2103" t="n">
        <v>145</v>
      </c>
      <c r="C2103" t="inlineStr">
        <is>
          <t xml:space="preserve">CONCLUIDO	</t>
        </is>
      </c>
      <c r="D2103" t="n">
        <v>1.7197</v>
      </c>
      <c r="E2103" t="n">
        <v>58.15</v>
      </c>
      <c r="F2103" t="n">
        <v>53.48</v>
      </c>
      <c r="G2103" t="n">
        <v>100.27</v>
      </c>
      <c r="H2103" t="n">
        <v>1.19</v>
      </c>
      <c r="I2103" t="n">
        <v>32</v>
      </c>
      <c r="J2103" t="n">
        <v>330.59</v>
      </c>
      <c r="K2103" t="n">
        <v>61.2</v>
      </c>
      <c r="L2103" t="n">
        <v>22</v>
      </c>
      <c r="M2103" t="n">
        <v>30</v>
      </c>
      <c r="N2103" t="n">
        <v>102.39</v>
      </c>
      <c r="O2103" t="n">
        <v>41006.51</v>
      </c>
      <c r="P2103" t="n">
        <v>947.21</v>
      </c>
      <c r="Q2103" t="n">
        <v>1367.27</v>
      </c>
      <c r="R2103" t="n">
        <v>135.74</v>
      </c>
      <c r="S2103" t="n">
        <v>104.26</v>
      </c>
      <c r="T2103" t="n">
        <v>14767.49</v>
      </c>
      <c r="U2103" t="n">
        <v>0.77</v>
      </c>
      <c r="V2103" t="n">
        <v>0.9</v>
      </c>
      <c r="W2103" t="n">
        <v>20.7</v>
      </c>
      <c r="X2103" t="n">
        <v>0.9</v>
      </c>
      <c r="Y2103" t="n">
        <v>1</v>
      </c>
      <c r="Z2103" t="n">
        <v>10</v>
      </c>
    </row>
    <row r="2104">
      <c r="A2104" t="n">
        <v>85</v>
      </c>
      <c r="B2104" t="n">
        <v>145</v>
      </c>
      <c r="C2104" t="inlineStr">
        <is>
          <t xml:space="preserve">CONCLUIDO	</t>
        </is>
      </c>
      <c r="D2104" t="n">
        <v>1.72</v>
      </c>
      <c r="E2104" t="n">
        <v>58.14</v>
      </c>
      <c r="F2104" t="n">
        <v>53.47</v>
      </c>
      <c r="G2104" t="n">
        <v>100.25</v>
      </c>
      <c r="H2104" t="n">
        <v>1.2</v>
      </c>
      <c r="I2104" t="n">
        <v>32</v>
      </c>
      <c r="J2104" t="n">
        <v>331.17</v>
      </c>
      <c r="K2104" t="n">
        <v>61.2</v>
      </c>
      <c r="L2104" t="n">
        <v>22.25</v>
      </c>
      <c r="M2104" t="n">
        <v>30</v>
      </c>
      <c r="N2104" t="n">
        <v>102.72</v>
      </c>
      <c r="O2104" t="n">
        <v>41079.04</v>
      </c>
      <c r="P2104" t="n">
        <v>946.58</v>
      </c>
      <c r="Q2104" t="n">
        <v>1367.31</v>
      </c>
      <c r="R2104" t="n">
        <v>135.51</v>
      </c>
      <c r="S2104" t="n">
        <v>104.26</v>
      </c>
      <c r="T2104" t="n">
        <v>14650.23</v>
      </c>
      <c r="U2104" t="n">
        <v>0.77</v>
      </c>
      <c r="V2104" t="n">
        <v>0.9</v>
      </c>
      <c r="W2104" t="n">
        <v>20.69</v>
      </c>
      <c r="X2104" t="n">
        <v>0.89</v>
      </c>
      <c r="Y2104" t="n">
        <v>1</v>
      </c>
      <c r="Z2104" t="n">
        <v>10</v>
      </c>
    </row>
    <row r="2105">
      <c r="A2105" t="n">
        <v>86</v>
      </c>
      <c r="B2105" t="n">
        <v>145</v>
      </c>
      <c r="C2105" t="inlineStr">
        <is>
          <t xml:space="preserve">CONCLUIDO	</t>
        </is>
      </c>
      <c r="D2105" t="n">
        <v>1.7199</v>
      </c>
      <c r="E2105" t="n">
        <v>58.14</v>
      </c>
      <c r="F2105" t="n">
        <v>53.47</v>
      </c>
      <c r="G2105" t="n">
        <v>100.25</v>
      </c>
      <c r="H2105" t="n">
        <v>1.21</v>
      </c>
      <c r="I2105" t="n">
        <v>32</v>
      </c>
      <c r="J2105" t="n">
        <v>331.76</v>
      </c>
      <c r="K2105" t="n">
        <v>61.2</v>
      </c>
      <c r="L2105" t="n">
        <v>22.5</v>
      </c>
      <c r="M2105" t="n">
        <v>30</v>
      </c>
      <c r="N2105" t="n">
        <v>103.06</v>
      </c>
      <c r="O2105" t="n">
        <v>41151.74</v>
      </c>
      <c r="P2105" t="n">
        <v>945.88</v>
      </c>
      <c r="Q2105" t="n">
        <v>1367.34</v>
      </c>
      <c r="R2105" t="n">
        <v>135.55</v>
      </c>
      <c r="S2105" t="n">
        <v>104.26</v>
      </c>
      <c r="T2105" t="n">
        <v>14673.41</v>
      </c>
      <c r="U2105" t="n">
        <v>0.77</v>
      </c>
      <c r="V2105" t="n">
        <v>0.9</v>
      </c>
      <c r="W2105" t="n">
        <v>20.69</v>
      </c>
      <c r="X2105" t="n">
        <v>0.89</v>
      </c>
      <c r="Y2105" t="n">
        <v>1</v>
      </c>
      <c r="Z2105" t="n">
        <v>10</v>
      </c>
    </row>
    <row r="2106">
      <c r="A2106" t="n">
        <v>87</v>
      </c>
      <c r="B2106" t="n">
        <v>145</v>
      </c>
      <c r="C2106" t="inlineStr">
        <is>
          <t xml:space="preserve">CONCLUIDO	</t>
        </is>
      </c>
      <c r="D2106" t="n">
        <v>1.7226</v>
      </c>
      <c r="E2106" t="n">
        <v>58.05</v>
      </c>
      <c r="F2106" t="n">
        <v>53.43</v>
      </c>
      <c r="G2106" t="n">
        <v>103.42</v>
      </c>
      <c r="H2106" t="n">
        <v>1.22</v>
      </c>
      <c r="I2106" t="n">
        <v>31</v>
      </c>
      <c r="J2106" t="n">
        <v>332.35</v>
      </c>
      <c r="K2106" t="n">
        <v>61.2</v>
      </c>
      <c r="L2106" t="n">
        <v>22.75</v>
      </c>
      <c r="M2106" t="n">
        <v>29</v>
      </c>
      <c r="N2106" t="n">
        <v>103.41</v>
      </c>
      <c r="O2106" t="n">
        <v>41224.6</v>
      </c>
      <c r="P2106" t="n">
        <v>946.08</v>
      </c>
      <c r="Q2106" t="n">
        <v>1367.36</v>
      </c>
      <c r="R2106" t="n">
        <v>134.33</v>
      </c>
      <c r="S2106" t="n">
        <v>104.26</v>
      </c>
      <c r="T2106" t="n">
        <v>14068.58</v>
      </c>
      <c r="U2106" t="n">
        <v>0.78</v>
      </c>
      <c r="V2106" t="n">
        <v>0.9</v>
      </c>
      <c r="W2106" t="n">
        <v>20.69</v>
      </c>
      <c r="X2106" t="n">
        <v>0.85</v>
      </c>
      <c r="Y2106" t="n">
        <v>1</v>
      </c>
      <c r="Z2106" t="n">
        <v>10</v>
      </c>
    </row>
    <row r="2107">
      <c r="A2107" t="n">
        <v>88</v>
      </c>
      <c r="B2107" t="n">
        <v>145</v>
      </c>
      <c r="C2107" t="inlineStr">
        <is>
          <t xml:space="preserve">CONCLUIDO	</t>
        </is>
      </c>
      <c r="D2107" t="n">
        <v>1.7226</v>
      </c>
      <c r="E2107" t="n">
        <v>58.05</v>
      </c>
      <c r="F2107" t="n">
        <v>53.43</v>
      </c>
      <c r="G2107" t="n">
        <v>103.41</v>
      </c>
      <c r="H2107" t="n">
        <v>1.23</v>
      </c>
      <c r="I2107" t="n">
        <v>31</v>
      </c>
      <c r="J2107" t="n">
        <v>332.95</v>
      </c>
      <c r="K2107" t="n">
        <v>61.2</v>
      </c>
      <c r="L2107" t="n">
        <v>23</v>
      </c>
      <c r="M2107" t="n">
        <v>29</v>
      </c>
      <c r="N2107" t="n">
        <v>103.75</v>
      </c>
      <c r="O2107" t="n">
        <v>41297.62</v>
      </c>
      <c r="P2107" t="n">
        <v>946.12</v>
      </c>
      <c r="Q2107" t="n">
        <v>1367.3</v>
      </c>
      <c r="R2107" t="n">
        <v>134.49</v>
      </c>
      <c r="S2107" t="n">
        <v>104.26</v>
      </c>
      <c r="T2107" t="n">
        <v>14144.01</v>
      </c>
      <c r="U2107" t="n">
        <v>0.78</v>
      </c>
      <c r="V2107" t="n">
        <v>0.9</v>
      </c>
      <c r="W2107" t="n">
        <v>20.69</v>
      </c>
      <c r="X2107" t="n">
        <v>0.85</v>
      </c>
      <c r="Y2107" t="n">
        <v>1</v>
      </c>
      <c r="Z2107" t="n">
        <v>10</v>
      </c>
    </row>
    <row r="2108">
      <c r="A2108" t="n">
        <v>89</v>
      </c>
      <c r="B2108" t="n">
        <v>145</v>
      </c>
      <c r="C2108" t="inlineStr">
        <is>
          <t xml:space="preserve">CONCLUIDO	</t>
        </is>
      </c>
      <c r="D2108" t="n">
        <v>1.7225</v>
      </c>
      <c r="E2108" t="n">
        <v>58.06</v>
      </c>
      <c r="F2108" t="n">
        <v>53.44</v>
      </c>
      <c r="G2108" t="n">
        <v>103.42</v>
      </c>
      <c r="H2108" t="n">
        <v>1.24</v>
      </c>
      <c r="I2108" t="n">
        <v>31</v>
      </c>
      <c r="J2108" t="n">
        <v>333.54</v>
      </c>
      <c r="K2108" t="n">
        <v>61.2</v>
      </c>
      <c r="L2108" t="n">
        <v>23.25</v>
      </c>
      <c r="M2108" t="n">
        <v>29</v>
      </c>
      <c r="N2108" t="n">
        <v>104.09</v>
      </c>
      <c r="O2108" t="n">
        <v>41370.82</v>
      </c>
      <c r="P2108" t="n">
        <v>945.5</v>
      </c>
      <c r="Q2108" t="n">
        <v>1367.29</v>
      </c>
      <c r="R2108" t="n">
        <v>134.34</v>
      </c>
      <c r="S2108" t="n">
        <v>104.26</v>
      </c>
      <c r="T2108" t="n">
        <v>14073.42</v>
      </c>
      <c r="U2108" t="n">
        <v>0.78</v>
      </c>
      <c r="V2108" t="n">
        <v>0.9</v>
      </c>
      <c r="W2108" t="n">
        <v>20.7</v>
      </c>
      <c r="X2108" t="n">
        <v>0.86</v>
      </c>
      <c r="Y2108" t="n">
        <v>1</v>
      </c>
      <c r="Z2108" t="n">
        <v>10</v>
      </c>
    </row>
    <row r="2109">
      <c r="A2109" t="n">
        <v>90</v>
      </c>
      <c r="B2109" t="n">
        <v>145</v>
      </c>
      <c r="C2109" t="inlineStr">
        <is>
          <t xml:space="preserve">CONCLUIDO	</t>
        </is>
      </c>
      <c r="D2109" t="n">
        <v>1.7251</v>
      </c>
      <c r="E2109" t="n">
        <v>57.97</v>
      </c>
      <c r="F2109" t="n">
        <v>53.4</v>
      </c>
      <c r="G2109" t="n">
        <v>106.8</v>
      </c>
      <c r="H2109" t="n">
        <v>1.25</v>
      </c>
      <c r="I2109" t="n">
        <v>30</v>
      </c>
      <c r="J2109" t="n">
        <v>334.14</v>
      </c>
      <c r="K2109" t="n">
        <v>61.2</v>
      </c>
      <c r="L2109" t="n">
        <v>23.5</v>
      </c>
      <c r="M2109" t="n">
        <v>28</v>
      </c>
      <c r="N2109" t="n">
        <v>104.44</v>
      </c>
      <c r="O2109" t="n">
        <v>41444.3</v>
      </c>
      <c r="P2109" t="n">
        <v>944.95</v>
      </c>
      <c r="Q2109" t="n">
        <v>1367.32</v>
      </c>
      <c r="R2109" t="n">
        <v>133.29</v>
      </c>
      <c r="S2109" t="n">
        <v>104.26</v>
      </c>
      <c r="T2109" t="n">
        <v>13553.47</v>
      </c>
      <c r="U2109" t="n">
        <v>0.78</v>
      </c>
      <c r="V2109" t="n">
        <v>0.9</v>
      </c>
      <c r="W2109" t="n">
        <v>20.69</v>
      </c>
      <c r="X2109" t="n">
        <v>0.82</v>
      </c>
      <c r="Y2109" t="n">
        <v>1</v>
      </c>
      <c r="Z2109" t="n">
        <v>10</v>
      </c>
    </row>
    <row r="2110">
      <c r="A2110" t="n">
        <v>91</v>
      </c>
      <c r="B2110" t="n">
        <v>145</v>
      </c>
      <c r="C2110" t="inlineStr">
        <is>
          <t xml:space="preserve">CONCLUIDO	</t>
        </is>
      </c>
      <c r="D2110" t="n">
        <v>1.7254</v>
      </c>
      <c r="E2110" t="n">
        <v>57.96</v>
      </c>
      <c r="F2110" t="n">
        <v>53.39</v>
      </c>
      <c r="G2110" t="n">
        <v>106.78</v>
      </c>
      <c r="H2110" t="n">
        <v>1.26</v>
      </c>
      <c r="I2110" t="n">
        <v>30</v>
      </c>
      <c r="J2110" t="n">
        <v>334.73</v>
      </c>
      <c r="K2110" t="n">
        <v>61.2</v>
      </c>
      <c r="L2110" t="n">
        <v>23.75</v>
      </c>
      <c r="M2110" t="n">
        <v>28</v>
      </c>
      <c r="N2110" t="n">
        <v>104.78</v>
      </c>
      <c r="O2110" t="n">
        <v>41517.84</v>
      </c>
      <c r="P2110" t="n">
        <v>945.39</v>
      </c>
      <c r="Q2110" t="n">
        <v>1367.25</v>
      </c>
      <c r="R2110" t="n">
        <v>132.96</v>
      </c>
      <c r="S2110" t="n">
        <v>104.26</v>
      </c>
      <c r="T2110" t="n">
        <v>13384.36</v>
      </c>
      <c r="U2110" t="n">
        <v>0.78</v>
      </c>
      <c r="V2110" t="n">
        <v>0.9</v>
      </c>
      <c r="W2110" t="n">
        <v>20.69</v>
      </c>
      <c r="X2110" t="n">
        <v>0.82</v>
      </c>
      <c r="Y2110" t="n">
        <v>1</v>
      </c>
      <c r="Z2110" t="n">
        <v>10</v>
      </c>
    </row>
    <row r="2111">
      <c r="A2111" t="n">
        <v>92</v>
      </c>
      <c r="B2111" t="n">
        <v>145</v>
      </c>
      <c r="C2111" t="inlineStr">
        <is>
          <t xml:space="preserve">CONCLUIDO	</t>
        </is>
      </c>
      <c r="D2111" t="n">
        <v>1.7249</v>
      </c>
      <c r="E2111" t="n">
        <v>57.98</v>
      </c>
      <c r="F2111" t="n">
        <v>53.41</v>
      </c>
      <c r="G2111" t="n">
        <v>106.82</v>
      </c>
      <c r="H2111" t="n">
        <v>1.28</v>
      </c>
      <c r="I2111" t="n">
        <v>30</v>
      </c>
      <c r="J2111" t="n">
        <v>335.33</v>
      </c>
      <c r="K2111" t="n">
        <v>61.2</v>
      </c>
      <c r="L2111" t="n">
        <v>24</v>
      </c>
      <c r="M2111" t="n">
        <v>28</v>
      </c>
      <c r="N2111" t="n">
        <v>105.13</v>
      </c>
      <c r="O2111" t="n">
        <v>41591.55</v>
      </c>
      <c r="P2111" t="n">
        <v>944.98</v>
      </c>
      <c r="Q2111" t="n">
        <v>1367.21</v>
      </c>
      <c r="R2111" t="n">
        <v>133.71</v>
      </c>
      <c r="S2111" t="n">
        <v>104.26</v>
      </c>
      <c r="T2111" t="n">
        <v>13763.27</v>
      </c>
      <c r="U2111" t="n">
        <v>0.78</v>
      </c>
      <c r="V2111" t="n">
        <v>0.9</v>
      </c>
      <c r="W2111" t="n">
        <v>20.69</v>
      </c>
      <c r="X2111" t="n">
        <v>0.83</v>
      </c>
      <c r="Y2111" t="n">
        <v>1</v>
      </c>
      <c r="Z2111" t="n">
        <v>10</v>
      </c>
    </row>
    <row r="2112">
      <c r="A2112" t="n">
        <v>93</v>
      </c>
      <c r="B2112" t="n">
        <v>145</v>
      </c>
      <c r="C2112" t="inlineStr">
        <is>
          <t xml:space="preserve">CONCLUIDO	</t>
        </is>
      </c>
      <c r="D2112" t="n">
        <v>1.7278</v>
      </c>
      <c r="E2112" t="n">
        <v>57.88</v>
      </c>
      <c r="F2112" t="n">
        <v>53.37</v>
      </c>
      <c r="G2112" t="n">
        <v>110.41</v>
      </c>
      <c r="H2112" t="n">
        <v>1.29</v>
      </c>
      <c r="I2112" t="n">
        <v>29</v>
      </c>
      <c r="J2112" t="n">
        <v>335.93</v>
      </c>
      <c r="K2112" t="n">
        <v>61.2</v>
      </c>
      <c r="L2112" t="n">
        <v>24.25</v>
      </c>
      <c r="M2112" t="n">
        <v>27</v>
      </c>
      <c r="N2112" t="n">
        <v>105.48</v>
      </c>
      <c r="O2112" t="n">
        <v>41665.42</v>
      </c>
      <c r="P2112" t="n">
        <v>944.42</v>
      </c>
      <c r="Q2112" t="n">
        <v>1367.17</v>
      </c>
      <c r="R2112" t="n">
        <v>132.33</v>
      </c>
      <c r="S2112" t="n">
        <v>104.26</v>
      </c>
      <c r="T2112" t="n">
        <v>13074.23</v>
      </c>
      <c r="U2112" t="n">
        <v>0.79</v>
      </c>
      <c r="V2112" t="n">
        <v>0.9</v>
      </c>
      <c r="W2112" t="n">
        <v>20.69</v>
      </c>
      <c r="X2112" t="n">
        <v>0.79</v>
      </c>
      <c r="Y2112" t="n">
        <v>1</v>
      </c>
      <c r="Z2112" t="n">
        <v>10</v>
      </c>
    </row>
    <row r="2113">
      <c r="A2113" t="n">
        <v>94</v>
      </c>
      <c r="B2113" t="n">
        <v>145</v>
      </c>
      <c r="C2113" t="inlineStr">
        <is>
          <t xml:space="preserve">CONCLUIDO	</t>
        </is>
      </c>
      <c r="D2113" t="n">
        <v>1.7278</v>
      </c>
      <c r="E2113" t="n">
        <v>57.88</v>
      </c>
      <c r="F2113" t="n">
        <v>53.36</v>
      </c>
      <c r="G2113" t="n">
        <v>110.41</v>
      </c>
      <c r="H2113" t="n">
        <v>1.3</v>
      </c>
      <c r="I2113" t="n">
        <v>29</v>
      </c>
      <c r="J2113" t="n">
        <v>336.53</v>
      </c>
      <c r="K2113" t="n">
        <v>61.2</v>
      </c>
      <c r="L2113" t="n">
        <v>24.5</v>
      </c>
      <c r="M2113" t="n">
        <v>27</v>
      </c>
      <c r="N2113" t="n">
        <v>105.83</v>
      </c>
      <c r="O2113" t="n">
        <v>41739.48</v>
      </c>
      <c r="P2113" t="n">
        <v>944.59</v>
      </c>
      <c r="Q2113" t="n">
        <v>1367.22</v>
      </c>
      <c r="R2113" t="n">
        <v>132.3</v>
      </c>
      <c r="S2113" t="n">
        <v>104.26</v>
      </c>
      <c r="T2113" t="n">
        <v>13059.22</v>
      </c>
      <c r="U2113" t="n">
        <v>0.79</v>
      </c>
      <c r="V2113" t="n">
        <v>0.9</v>
      </c>
      <c r="W2113" t="n">
        <v>20.68</v>
      </c>
      <c r="X2113" t="n">
        <v>0.79</v>
      </c>
      <c r="Y2113" t="n">
        <v>1</v>
      </c>
      <c r="Z2113" t="n">
        <v>10</v>
      </c>
    </row>
    <row r="2114">
      <c r="A2114" t="n">
        <v>95</v>
      </c>
      <c r="B2114" t="n">
        <v>145</v>
      </c>
      <c r="C2114" t="inlineStr">
        <is>
          <t xml:space="preserve">CONCLUIDO	</t>
        </is>
      </c>
      <c r="D2114" t="n">
        <v>1.7272</v>
      </c>
      <c r="E2114" t="n">
        <v>57.9</v>
      </c>
      <c r="F2114" t="n">
        <v>53.39</v>
      </c>
      <c r="G2114" t="n">
        <v>110.45</v>
      </c>
      <c r="H2114" t="n">
        <v>1.31</v>
      </c>
      <c r="I2114" t="n">
        <v>29</v>
      </c>
      <c r="J2114" t="n">
        <v>337.13</v>
      </c>
      <c r="K2114" t="n">
        <v>61.2</v>
      </c>
      <c r="L2114" t="n">
        <v>24.75</v>
      </c>
      <c r="M2114" t="n">
        <v>27</v>
      </c>
      <c r="N2114" t="n">
        <v>106.18</v>
      </c>
      <c r="O2114" t="n">
        <v>41813.7</v>
      </c>
      <c r="P2114" t="n">
        <v>945.34</v>
      </c>
      <c r="Q2114" t="n">
        <v>1367.26</v>
      </c>
      <c r="R2114" t="n">
        <v>132.72</v>
      </c>
      <c r="S2114" t="n">
        <v>104.26</v>
      </c>
      <c r="T2114" t="n">
        <v>13273.47</v>
      </c>
      <c r="U2114" t="n">
        <v>0.79</v>
      </c>
      <c r="V2114" t="n">
        <v>0.9</v>
      </c>
      <c r="W2114" t="n">
        <v>20.69</v>
      </c>
      <c r="X2114" t="n">
        <v>0.8100000000000001</v>
      </c>
      <c r="Y2114" t="n">
        <v>1</v>
      </c>
      <c r="Z2114" t="n">
        <v>10</v>
      </c>
    </row>
    <row r="2115">
      <c r="A2115" t="n">
        <v>96</v>
      </c>
      <c r="B2115" t="n">
        <v>145</v>
      </c>
      <c r="C2115" t="inlineStr">
        <is>
          <t xml:space="preserve">CONCLUIDO	</t>
        </is>
      </c>
      <c r="D2115" t="n">
        <v>1.7299</v>
      </c>
      <c r="E2115" t="n">
        <v>57.81</v>
      </c>
      <c r="F2115" t="n">
        <v>53.35</v>
      </c>
      <c r="G2115" t="n">
        <v>114.32</v>
      </c>
      <c r="H2115" t="n">
        <v>1.32</v>
      </c>
      <c r="I2115" t="n">
        <v>28</v>
      </c>
      <c r="J2115" t="n">
        <v>337.73</v>
      </c>
      <c r="K2115" t="n">
        <v>61.2</v>
      </c>
      <c r="L2115" t="n">
        <v>25</v>
      </c>
      <c r="M2115" t="n">
        <v>26</v>
      </c>
      <c r="N2115" t="n">
        <v>106.53</v>
      </c>
      <c r="O2115" t="n">
        <v>41888.1</v>
      </c>
      <c r="P2115" t="n">
        <v>943.48</v>
      </c>
      <c r="Q2115" t="n">
        <v>1367.25</v>
      </c>
      <c r="R2115" t="n">
        <v>131.69</v>
      </c>
      <c r="S2115" t="n">
        <v>104.26</v>
      </c>
      <c r="T2115" t="n">
        <v>12759.12</v>
      </c>
      <c r="U2115" t="n">
        <v>0.79</v>
      </c>
      <c r="V2115" t="n">
        <v>0.9</v>
      </c>
      <c r="W2115" t="n">
        <v>20.69</v>
      </c>
      <c r="X2115" t="n">
        <v>0.77</v>
      </c>
      <c r="Y2115" t="n">
        <v>1</v>
      </c>
      <c r="Z2115" t="n">
        <v>10</v>
      </c>
    </row>
    <row r="2116">
      <c r="A2116" t="n">
        <v>97</v>
      </c>
      <c r="B2116" t="n">
        <v>145</v>
      </c>
      <c r="C2116" t="inlineStr">
        <is>
          <t xml:space="preserve">CONCLUIDO	</t>
        </is>
      </c>
      <c r="D2116" t="n">
        <v>1.7298</v>
      </c>
      <c r="E2116" t="n">
        <v>57.81</v>
      </c>
      <c r="F2116" t="n">
        <v>53.35</v>
      </c>
      <c r="G2116" t="n">
        <v>114.33</v>
      </c>
      <c r="H2116" t="n">
        <v>1.33</v>
      </c>
      <c r="I2116" t="n">
        <v>28</v>
      </c>
      <c r="J2116" t="n">
        <v>338.34</v>
      </c>
      <c r="K2116" t="n">
        <v>61.2</v>
      </c>
      <c r="L2116" t="n">
        <v>25.25</v>
      </c>
      <c r="M2116" t="n">
        <v>26</v>
      </c>
      <c r="N2116" t="n">
        <v>106.89</v>
      </c>
      <c r="O2116" t="n">
        <v>41962.68</v>
      </c>
      <c r="P2116" t="n">
        <v>944.3099999999999</v>
      </c>
      <c r="Q2116" t="n">
        <v>1367.21</v>
      </c>
      <c r="R2116" t="n">
        <v>131.66</v>
      </c>
      <c r="S2116" t="n">
        <v>104.26</v>
      </c>
      <c r="T2116" t="n">
        <v>12746.27</v>
      </c>
      <c r="U2116" t="n">
        <v>0.79</v>
      </c>
      <c r="V2116" t="n">
        <v>0.9</v>
      </c>
      <c r="W2116" t="n">
        <v>20.69</v>
      </c>
      <c r="X2116" t="n">
        <v>0.78</v>
      </c>
      <c r="Y2116" t="n">
        <v>1</v>
      </c>
      <c r="Z2116" t="n">
        <v>10</v>
      </c>
    </row>
    <row r="2117">
      <c r="A2117" t="n">
        <v>98</v>
      </c>
      <c r="B2117" t="n">
        <v>145</v>
      </c>
      <c r="C2117" t="inlineStr">
        <is>
          <t xml:space="preserve">CONCLUIDO	</t>
        </is>
      </c>
      <c r="D2117" t="n">
        <v>1.7297</v>
      </c>
      <c r="E2117" t="n">
        <v>57.81</v>
      </c>
      <c r="F2117" t="n">
        <v>53.35</v>
      </c>
      <c r="G2117" t="n">
        <v>114.33</v>
      </c>
      <c r="H2117" t="n">
        <v>1.34</v>
      </c>
      <c r="I2117" t="n">
        <v>28</v>
      </c>
      <c r="J2117" t="n">
        <v>338.94</v>
      </c>
      <c r="K2117" t="n">
        <v>61.2</v>
      </c>
      <c r="L2117" t="n">
        <v>25.5</v>
      </c>
      <c r="M2117" t="n">
        <v>26</v>
      </c>
      <c r="N2117" t="n">
        <v>107.25</v>
      </c>
      <c r="O2117" t="n">
        <v>42037.44</v>
      </c>
      <c r="P2117" t="n">
        <v>943.91</v>
      </c>
      <c r="Q2117" t="n">
        <v>1367.32</v>
      </c>
      <c r="R2117" t="n">
        <v>132.01</v>
      </c>
      <c r="S2117" t="n">
        <v>104.26</v>
      </c>
      <c r="T2117" t="n">
        <v>12919.75</v>
      </c>
      <c r="U2117" t="n">
        <v>0.79</v>
      </c>
      <c r="V2117" t="n">
        <v>0.9</v>
      </c>
      <c r="W2117" t="n">
        <v>20.68</v>
      </c>
      <c r="X2117" t="n">
        <v>0.78</v>
      </c>
      <c r="Y2117" t="n">
        <v>1</v>
      </c>
      <c r="Z2117" t="n">
        <v>10</v>
      </c>
    </row>
    <row r="2118">
      <c r="A2118" t="n">
        <v>99</v>
      </c>
      <c r="B2118" t="n">
        <v>145</v>
      </c>
      <c r="C2118" t="inlineStr">
        <is>
          <t xml:space="preserve">CONCLUIDO	</t>
        </is>
      </c>
      <c r="D2118" t="n">
        <v>1.7303</v>
      </c>
      <c r="E2118" t="n">
        <v>57.79</v>
      </c>
      <c r="F2118" t="n">
        <v>53.34</v>
      </c>
      <c r="G2118" t="n">
        <v>114.29</v>
      </c>
      <c r="H2118" t="n">
        <v>1.35</v>
      </c>
      <c r="I2118" t="n">
        <v>28</v>
      </c>
      <c r="J2118" t="n">
        <v>339.55</v>
      </c>
      <c r="K2118" t="n">
        <v>61.2</v>
      </c>
      <c r="L2118" t="n">
        <v>25.75</v>
      </c>
      <c r="M2118" t="n">
        <v>26</v>
      </c>
      <c r="N2118" t="n">
        <v>107.6</v>
      </c>
      <c r="O2118" t="n">
        <v>42112.37</v>
      </c>
      <c r="P2118" t="n">
        <v>943.61</v>
      </c>
      <c r="Q2118" t="n">
        <v>1367.31</v>
      </c>
      <c r="R2118" t="n">
        <v>131.24</v>
      </c>
      <c r="S2118" t="n">
        <v>104.26</v>
      </c>
      <c r="T2118" t="n">
        <v>12536.3</v>
      </c>
      <c r="U2118" t="n">
        <v>0.79</v>
      </c>
      <c r="V2118" t="n">
        <v>0.9</v>
      </c>
      <c r="W2118" t="n">
        <v>20.69</v>
      </c>
      <c r="X2118" t="n">
        <v>0.76</v>
      </c>
      <c r="Y2118" t="n">
        <v>1</v>
      </c>
      <c r="Z2118" t="n">
        <v>10</v>
      </c>
    </row>
    <row r="2119">
      <c r="A2119" t="n">
        <v>100</v>
      </c>
      <c r="B2119" t="n">
        <v>145</v>
      </c>
      <c r="C2119" t="inlineStr">
        <is>
          <t xml:space="preserve">CONCLUIDO	</t>
        </is>
      </c>
      <c r="D2119" t="n">
        <v>1.7322</v>
      </c>
      <c r="E2119" t="n">
        <v>57.73</v>
      </c>
      <c r="F2119" t="n">
        <v>53.33</v>
      </c>
      <c r="G2119" t="n">
        <v>118.5</v>
      </c>
      <c r="H2119" t="n">
        <v>1.36</v>
      </c>
      <c r="I2119" t="n">
        <v>27</v>
      </c>
      <c r="J2119" t="n">
        <v>340.16</v>
      </c>
      <c r="K2119" t="n">
        <v>61.2</v>
      </c>
      <c r="L2119" t="n">
        <v>26</v>
      </c>
      <c r="M2119" t="n">
        <v>25</v>
      </c>
      <c r="N2119" t="n">
        <v>107.96</v>
      </c>
      <c r="O2119" t="n">
        <v>42187.49</v>
      </c>
      <c r="P2119" t="n">
        <v>943.36</v>
      </c>
      <c r="Q2119" t="n">
        <v>1367.32</v>
      </c>
      <c r="R2119" t="n">
        <v>130.65</v>
      </c>
      <c r="S2119" t="n">
        <v>104.26</v>
      </c>
      <c r="T2119" t="n">
        <v>12244.82</v>
      </c>
      <c r="U2119" t="n">
        <v>0.8</v>
      </c>
      <c r="V2119" t="n">
        <v>0.9</v>
      </c>
      <c r="W2119" t="n">
        <v>20.69</v>
      </c>
      <c r="X2119" t="n">
        <v>0.75</v>
      </c>
      <c r="Y2119" t="n">
        <v>1</v>
      </c>
      <c r="Z2119" t="n">
        <v>10</v>
      </c>
    </row>
    <row r="2120">
      <c r="A2120" t="n">
        <v>101</v>
      </c>
      <c r="B2120" t="n">
        <v>145</v>
      </c>
      <c r="C2120" t="inlineStr">
        <is>
          <t xml:space="preserve">CONCLUIDO	</t>
        </is>
      </c>
      <c r="D2120" t="n">
        <v>1.7323</v>
      </c>
      <c r="E2120" t="n">
        <v>57.73</v>
      </c>
      <c r="F2120" t="n">
        <v>53.32</v>
      </c>
      <c r="G2120" t="n">
        <v>118.5</v>
      </c>
      <c r="H2120" t="n">
        <v>1.37</v>
      </c>
      <c r="I2120" t="n">
        <v>27</v>
      </c>
      <c r="J2120" t="n">
        <v>340.77</v>
      </c>
      <c r="K2120" t="n">
        <v>61.2</v>
      </c>
      <c r="L2120" t="n">
        <v>26.25</v>
      </c>
      <c r="M2120" t="n">
        <v>25</v>
      </c>
      <c r="N2120" t="n">
        <v>108.32</v>
      </c>
      <c r="O2120" t="n">
        <v>42262.79</v>
      </c>
      <c r="P2120" t="n">
        <v>943.3099999999999</v>
      </c>
      <c r="Q2120" t="n">
        <v>1367.23</v>
      </c>
      <c r="R2120" t="n">
        <v>130.7</v>
      </c>
      <c r="S2120" t="n">
        <v>104.26</v>
      </c>
      <c r="T2120" t="n">
        <v>12269.5</v>
      </c>
      <c r="U2120" t="n">
        <v>0.8</v>
      </c>
      <c r="V2120" t="n">
        <v>0.9</v>
      </c>
      <c r="W2120" t="n">
        <v>20.69</v>
      </c>
      <c r="X2120" t="n">
        <v>0.75</v>
      </c>
      <c r="Y2120" t="n">
        <v>1</v>
      </c>
      <c r="Z2120" t="n">
        <v>10</v>
      </c>
    </row>
    <row r="2121">
      <c r="A2121" t="n">
        <v>102</v>
      </c>
      <c r="B2121" t="n">
        <v>145</v>
      </c>
      <c r="C2121" t="inlineStr">
        <is>
          <t xml:space="preserve">CONCLUIDO	</t>
        </is>
      </c>
      <c r="D2121" t="n">
        <v>1.7329</v>
      </c>
      <c r="E2121" t="n">
        <v>57.71</v>
      </c>
      <c r="F2121" t="n">
        <v>53.3</v>
      </c>
      <c r="G2121" t="n">
        <v>118.45</v>
      </c>
      <c r="H2121" t="n">
        <v>1.38</v>
      </c>
      <c r="I2121" t="n">
        <v>27</v>
      </c>
      <c r="J2121" t="n">
        <v>341.38</v>
      </c>
      <c r="K2121" t="n">
        <v>61.2</v>
      </c>
      <c r="L2121" t="n">
        <v>26.5</v>
      </c>
      <c r="M2121" t="n">
        <v>25</v>
      </c>
      <c r="N2121" t="n">
        <v>108.68</v>
      </c>
      <c r="O2121" t="n">
        <v>42338.27</v>
      </c>
      <c r="P2121" t="n">
        <v>942.6</v>
      </c>
      <c r="Q2121" t="n">
        <v>1367.2</v>
      </c>
      <c r="R2121" t="n">
        <v>130.03</v>
      </c>
      <c r="S2121" t="n">
        <v>104.26</v>
      </c>
      <c r="T2121" t="n">
        <v>11937</v>
      </c>
      <c r="U2121" t="n">
        <v>0.8</v>
      </c>
      <c r="V2121" t="n">
        <v>0.9</v>
      </c>
      <c r="W2121" t="n">
        <v>20.69</v>
      </c>
      <c r="X2121" t="n">
        <v>0.73</v>
      </c>
      <c r="Y2121" t="n">
        <v>1</v>
      </c>
      <c r="Z2121" t="n">
        <v>10</v>
      </c>
    </row>
    <row r="2122">
      <c r="A2122" t="n">
        <v>103</v>
      </c>
      <c r="B2122" t="n">
        <v>145</v>
      </c>
      <c r="C2122" t="inlineStr">
        <is>
          <t xml:space="preserve">CONCLUIDO	</t>
        </is>
      </c>
      <c r="D2122" t="n">
        <v>1.7327</v>
      </c>
      <c r="E2122" t="n">
        <v>57.71</v>
      </c>
      <c r="F2122" t="n">
        <v>53.31</v>
      </c>
      <c r="G2122" t="n">
        <v>118.46</v>
      </c>
      <c r="H2122" t="n">
        <v>1.39</v>
      </c>
      <c r="I2122" t="n">
        <v>27</v>
      </c>
      <c r="J2122" t="n">
        <v>342</v>
      </c>
      <c r="K2122" t="n">
        <v>61.2</v>
      </c>
      <c r="L2122" t="n">
        <v>26.75</v>
      </c>
      <c r="M2122" t="n">
        <v>25</v>
      </c>
      <c r="N2122" t="n">
        <v>109.05</v>
      </c>
      <c r="O2122" t="n">
        <v>42413.94</v>
      </c>
      <c r="P2122" t="n">
        <v>942.14</v>
      </c>
      <c r="Q2122" t="n">
        <v>1367.22</v>
      </c>
      <c r="R2122" t="n">
        <v>130.48</v>
      </c>
      <c r="S2122" t="n">
        <v>104.26</v>
      </c>
      <c r="T2122" t="n">
        <v>12163.5</v>
      </c>
      <c r="U2122" t="n">
        <v>0.8</v>
      </c>
      <c r="V2122" t="n">
        <v>0.9</v>
      </c>
      <c r="W2122" t="n">
        <v>20.68</v>
      </c>
      <c r="X2122" t="n">
        <v>0.73</v>
      </c>
      <c r="Y2122" t="n">
        <v>1</v>
      </c>
      <c r="Z2122" t="n">
        <v>10</v>
      </c>
    </row>
    <row r="2123">
      <c r="A2123" t="n">
        <v>104</v>
      </c>
      <c r="B2123" t="n">
        <v>145</v>
      </c>
      <c r="C2123" t="inlineStr">
        <is>
          <t xml:space="preserve">CONCLUIDO	</t>
        </is>
      </c>
      <c r="D2123" t="n">
        <v>1.735</v>
      </c>
      <c r="E2123" t="n">
        <v>57.64</v>
      </c>
      <c r="F2123" t="n">
        <v>53.29</v>
      </c>
      <c r="G2123" t="n">
        <v>122.97</v>
      </c>
      <c r="H2123" t="n">
        <v>1.4</v>
      </c>
      <c r="I2123" t="n">
        <v>26</v>
      </c>
      <c r="J2123" t="n">
        <v>342.61</v>
      </c>
      <c r="K2123" t="n">
        <v>61.2</v>
      </c>
      <c r="L2123" t="n">
        <v>27</v>
      </c>
      <c r="M2123" t="n">
        <v>24</v>
      </c>
      <c r="N2123" t="n">
        <v>109.41</v>
      </c>
      <c r="O2123" t="n">
        <v>42489.79</v>
      </c>
      <c r="P2123" t="n">
        <v>941.24</v>
      </c>
      <c r="Q2123" t="n">
        <v>1367.16</v>
      </c>
      <c r="R2123" t="n">
        <v>129.71</v>
      </c>
      <c r="S2123" t="n">
        <v>104.26</v>
      </c>
      <c r="T2123" t="n">
        <v>11781.53</v>
      </c>
      <c r="U2123" t="n">
        <v>0.8</v>
      </c>
      <c r="V2123" t="n">
        <v>0.9</v>
      </c>
      <c r="W2123" t="n">
        <v>20.68</v>
      </c>
      <c r="X2123" t="n">
        <v>0.71</v>
      </c>
      <c r="Y2123" t="n">
        <v>1</v>
      </c>
      <c r="Z2123" t="n">
        <v>10</v>
      </c>
    </row>
    <row r="2124">
      <c r="A2124" t="n">
        <v>105</v>
      </c>
      <c r="B2124" t="n">
        <v>145</v>
      </c>
      <c r="C2124" t="inlineStr">
        <is>
          <t xml:space="preserve">CONCLUIDO	</t>
        </is>
      </c>
      <c r="D2124" t="n">
        <v>1.7352</v>
      </c>
      <c r="E2124" t="n">
        <v>57.63</v>
      </c>
      <c r="F2124" t="n">
        <v>53.28</v>
      </c>
      <c r="G2124" t="n">
        <v>122.96</v>
      </c>
      <c r="H2124" t="n">
        <v>1.42</v>
      </c>
      <c r="I2124" t="n">
        <v>26</v>
      </c>
      <c r="J2124" t="n">
        <v>343.23</v>
      </c>
      <c r="K2124" t="n">
        <v>61.2</v>
      </c>
      <c r="L2124" t="n">
        <v>27.25</v>
      </c>
      <c r="M2124" t="n">
        <v>24</v>
      </c>
      <c r="N2124" t="n">
        <v>109.78</v>
      </c>
      <c r="O2124" t="n">
        <v>42565.83</v>
      </c>
      <c r="P2124" t="n">
        <v>942.45</v>
      </c>
      <c r="Q2124" t="n">
        <v>1367.25</v>
      </c>
      <c r="R2124" t="n">
        <v>129.46</v>
      </c>
      <c r="S2124" t="n">
        <v>104.26</v>
      </c>
      <c r="T2124" t="n">
        <v>11658.52</v>
      </c>
      <c r="U2124" t="n">
        <v>0.8100000000000001</v>
      </c>
      <c r="V2124" t="n">
        <v>0.9</v>
      </c>
      <c r="W2124" t="n">
        <v>20.68</v>
      </c>
      <c r="X2124" t="n">
        <v>0.7</v>
      </c>
      <c r="Y2124" t="n">
        <v>1</v>
      </c>
      <c r="Z2124" t="n">
        <v>10</v>
      </c>
    </row>
    <row r="2125">
      <c r="A2125" t="n">
        <v>106</v>
      </c>
      <c r="B2125" t="n">
        <v>145</v>
      </c>
      <c r="C2125" t="inlineStr">
        <is>
          <t xml:space="preserve">CONCLUIDO	</t>
        </is>
      </c>
      <c r="D2125" t="n">
        <v>1.7354</v>
      </c>
      <c r="E2125" t="n">
        <v>57.62</v>
      </c>
      <c r="F2125" t="n">
        <v>53.27</v>
      </c>
      <c r="G2125" t="n">
        <v>122.94</v>
      </c>
      <c r="H2125" t="n">
        <v>1.43</v>
      </c>
      <c r="I2125" t="n">
        <v>26</v>
      </c>
      <c r="J2125" t="n">
        <v>343.85</v>
      </c>
      <c r="K2125" t="n">
        <v>61.2</v>
      </c>
      <c r="L2125" t="n">
        <v>27.5</v>
      </c>
      <c r="M2125" t="n">
        <v>24</v>
      </c>
      <c r="N2125" t="n">
        <v>110.15</v>
      </c>
      <c r="O2125" t="n">
        <v>42642.18</v>
      </c>
      <c r="P2125" t="n">
        <v>942.72</v>
      </c>
      <c r="Q2125" t="n">
        <v>1367.26</v>
      </c>
      <c r="R2125" t="n">
        <v>129.3</v>
      </c>
      <c r="S2125" t="n">
        <v>104.26</v>
      </c>
      <c r="T2125" t="n">
        <v>11578.2</v>
      </c>
      <c r="U2125" t="n">
        <v>0.8100000000000001</v>
      </c>
      <c r="V2125" t="n">
        <v>0.9</v>
      </c>
      <c r="W2125" t="n">
        <v>20.68</v>
      </c>
      <c r="X2125" t="n">
        <v>0.7</v>
      </c>
      <c r="Y2125" t="n">
        <v>1</v>
      </c>
      <c r="Z2125" t="n">
        <v>10</v>
      </c>
    </row>
    <row r="2126">
      <c r="A2126" t="n">
        <v>107</v>
      </c>
      <c r="B2126" t="n">
        <v>145</v>
      </c>
      <c r="C2126" t="inlineStr">
        <is>
          <t xml:space="preserve">CONCLUIDO	</t>
        </is>
      </c>
      <c r="D2126" t="n">
        <v>1.7352</v>
      </c>
      <c r="E2126" t="n">
        <v>57.63</v>
      </c>
      <c r="F2126" t="n">
        <v>53.28</v>
      </c>
      <c r="G2126" t="n">
        <v>122.96</v>
      </c>
      <c r="H2126" t="n">
        <v>1.44</v>
      </c>
      <c r="I2126" t="n">
        <v>26</v>
      </c>
      <c r="J2126" t="n">
        <v>344.47</v>
      </c>
      <c r="K2126" t="n">
        <v>61.2</v>
      </c>
      <c r="L2126" t="n">
        <v>27.75</v>
      </c>
      <c r="M2126" t="n">
        <v>24</v>
      </c>
      <c r="N2126" t="n">
        <v>110.52</v>
      </c>
      <c r="O2126" t="n">
        <v>42718.61</v>
      </c>
      <c r="P2126" t="n">
        <v>942.59</v>
      </c>
      <c r="Q2126" t="n">
        <v>1367.22</v>
      </c>
      <c r="R2126" t="n">
        <v>129.62</v>
      </c>
      <c r="S2126" t="n">
        <v>104.26</v>
      </c>
      <c r="T2126" t="n">
        <v>11737.52</v>
      </c>
      <c r="U2126" t="n">
        <v>0.8</v>
      </c>
      <c r="V2126" t="n">
        <v>0.9</v>
      </c>
      <c r="W2126" t="n">
        <v>20.68</v>
      </c>
      <c r="X2126" t="n">
        <v>0.71</v>
      </c>
      <c r="Y2126" t="n">
        <v>1</v>
      </c>
      <c r="Z2126" t="n">
        <v>10</v>
      </c>
    </row>
    <row r="2127">
      <c r="A2127" t="n">
        <v>108</v>
      </c>
      <c r="B2127" t="n">
        <v>145</v>
      </c>
      <c r="C2127" t="inlineStr">
        <is>
          <t xml:space="preserve">CONCLUIDO	</t>
        </is>
      </c>
      <c r="D2127" t="n">
        <v>1.7346</v>
      </c>
      <c r="E2127" t="n">
        <v>57.65</v>
      </c>
      <c r="F2127" t="n">
        <v>53.3</v>
      </c>
      <c r="G2127" t="n">
        <v>123</v>
      </c>
      <c r="H2127" t="n">
        <v>1.45</v>
      </c>
      <c r="I2127" t="n">
        <v>26</v>
      </c>
      <c r="J2127" t="n">
        <v>345.09</v>
      </c>
      <c r="K2127" t="n">
        <v>61.2</v>
      </c>
      <c r="L2127" t="n">
        <v>28</v>
      </c>
      <c r="M2127" t="n">
        <v>24</v>
      </c>
      <c r="N2127" t="n">
        <v>110.89</v>
      </c>
      <c r="O2127" t="n">
        <v>42795.22</v>
      </c>
      <c r="P2127" t="n">
        <v>941.95</v>
      </c>
      <c r="Q2127" t="n">
        <v>1367.2</v>
      </c>
      <c r="R2127" t="n">
        <v>130.2</v>
      </c>
      <c r="S2127" t="n">
        <v>104.26</v>
      </c>
      <c r="T2127" t="n">
        <v>12027.75</v>
      </c>
      <c r="U2127" t="n">
        <v>0.8</v>
      </c>
      <c r="V2127" t="n">
        <v>0.9</v>
      </c>
      <c r="W2127" t="n">
        <v>20.68</v>
      </c>
      <c r="X2127" t="n">
        <v>0.73</v>
      </c>
      <c r="Y2127" t="n">
        <v>1</v>
      </c>
      <c r="Z2127" t="n">
        <v>10</v>
      </c>
    </row>
    <row r="2128">
      <c r="A2128" t="n">
        <v>109</v>
      </c>
      <c r="B2128" t="n">
        <v>145</v>
      </c>
      <c r="C2128" t="inlineStr">
        <is>
          <t xml:space="preserve">CONCLUIDO	</t>
        </is>
      </c>
      <c r="D2128" t="n">
        <v>1.7375</v>
      </c>
      <c r="E2128" t="n">
        <v>57.55</v>
      </c>
      <c r="F2128" t="n">
        <v>53.26</v>
      </c>
      <c r="G2128" t="n">
        <v>127.82</v>
      </c>
      <c r="H2128" t="n">
        <v>1.46</v>
      </c>
      <c r="I2128" t="n">
        <v>25</v>
      </c>
      <c r="J2128" t="n">
        <v>345.71</v>
      </c>
      <c r="K2128" t="n">
        <v>61.2</v>
      </c>
      <c r="L2128" t="n">
        <v>28.25</v>
      </c>
      <c r="M2128" t="n">
        <v>23</v>
      </c>
      <c r="N2128" t="n">
        <v>111.26</v>
      </c>
      <c r="O2128" t="n">
        <v>42872.03</v>
      </c>
      <c r="P2128" t="n">
        <v>941.73</v>
      </c>
      <c r="Q2128" t="n">
        <v>1367.18</v>
      </c>
      <c r="R2128" t="n">
        <v>128.97</v>
      </c>
      <c r="S2128" t="n">
        <v>104.26</v>
      </c>
      <c r="T2128" t="n">
        <v>11416.01</v>
      </c>
      <c r="U2128" t="n">
        <v>0.8100000000000001</v>
      </c>
      <c r="V2128" t="n">
        <v>0.9</v>
      </c>
      <c r="W2128" t="n">
        <v>20.68</v>
      </c>
      <c r="X2128" t="n">
        <v>0.68</v>
      </c>
      <c r="Y2128" t="n">
        <v>1</v>
      </c>
      <c r="Z2128" t="n">
        <v>10</v>
      </c>
    </row>
    <row r="2129">
      <c r="A2129" t="n">
        <v>110</v>
      </c>
      <c r="B2129" t="n">
        <v>145</v>
      </c>
      <c r="C2129" t="inlineStr">
        <is>
          <t xml:space="preserve">CONCLUIDO	</t>
        </is>
      </c>
      <c r="D2129" t="n">
        <v>1.7374</v>
      </c>
      <c r="E2129" t="n">
        <v>57.56</v>
      </c>
      <c r="F2129" t="n">
        <v>53.26</v>
      </c>
      <c r="G2129" t="n">
        <v>127.82</v>
      </c>
      <c r="H2129" t="n">
        <v>1.47</v>
      </c>
      <c r="I2129" t="n">
        <v>25</v>
      </c>
      <c r="J2129" t="n">
        <v>346.34</v>
      </c>
      <c r="K2129" t="n">
        <v>61.2</v>
      </c>
      <c r="L2129" t="n">
        <v>28.5</v>
      </c>
      <c r="M2129" t="n">
        <v>23</v>
      </c>
      <c r="N2129" t="n">
        <v>111.64</v>
      </c>
      <c r="O2129" t="n">
        <v>42949.03</v>
      </c>
      <c r="P2129" t="n">
        <v>942.7</v>
      </c>
      <c r="Q2129" t="n">
        <v>1367.26</v>
      </c>
      <c r="R2129" t="n">
        <v>128.76</v>
      </c>
      <c r="S2129" t="n">
        <v>104.26</v>
      </c>
      <c r="T2129" t="n">
        <v>11310.23</v>
      </c>
      <c r="U2129" t="n">
        <v>0.8100000000000001</v>
      </c>
      <c r="V2129" t="n">
        <v>0.9</v>
      </c>
      <c r="W2129" t="n">
        <v>20.68</v>
      </c>
      <c r="X2129" t="n">
        <v>0.68</v>
      </c>
      <c r="Y2129" t="n">
        <v>1</v>
      </c>
      <c r="Z2129" t="n">
        <v>10</v>
      </c>
    </row>
    <row r="2130">
      <c r="A2130" t="n">
        <v>111</v>
      </c>
      <c r="B2130" t="n">
        <v>145</v>
      </c>
      <c r="C2130" t="inlineStr">
        <is>
          <t xml:space="preserve">CONCLUIDO	</t>
        </is>
      </c>
      <c r="D2130" t="n">
        <v>1.7372</v>
      </c>
      <c r="E2130" t="n">
        <v>57.56</v>
      </c>
      <c r="F2130" t="n">
        <v>53.27</v>
      </c>
      <c r="G2130" t="n">
        <v>127.84</v>
      </c>
      <c r="H2130" t="n">
        <v>1.48</v>
      </c>
      <c r="I2130" t="n">
        <v>25</v>
      </c>
      <c r="J2130" t="n">
        <v>346.96</v>
      </c>
      <c r="K2130" t="n">
        <v>61.2</v>
      </c>
      <c r="L2130" t="n">
        <v>28.75</v>
      </c>
      <c r="M2130" t="n">
        <v>23</v>
      </c>
      <c r="N2130" t="n">
        <v>112.01</v>
      </c>
      <c r="O2130" t="n">
        <v>43026.23</v>
      </c>
      <c r="P2130" t="n">
        <v>943.25</v>
      </c>
      <c r="Q2130" t="n">
        <v>1367.28</v>
      </c>
      <c r="R2130" t="n">
        <v>129.12</v>
      </c>
      <c r="S2130" t="n">
        <v>104.26</v>
      </c>
      <c r="T2130" t="n">
        <v>11490.96</v>
      </c>
      <c r="U2130" t="n">
        <v>0.8100000000000001</v>
      </c>
      <c r="V2130" t="n">
        <v>0.9</v>
      </c>
      <c r="W2130" t="n">
        <v>20.68</v>
      </c>
      <c r="X2130" t="n">
        <v>0.6899999999999999</v>
      </c>
      <c r="Y2130" t="n">
        <v>1</v>
      </c>
      <c r="Z2130" t="n">
        <v>10</v>
      </c>
    </row>
    <row r="2131">
      <c r="A2131" t="n">
        <v>112</v>
      </c>
      <c r="B2131" t="n">
        <v>145</v>
      </c>
      <c r="C2131" t="inlineStr">
        <is>
          <t xml:space="preserve">CONCLUIDO	</t>
        </is>
      </c>
      <c r="D2131" t="n">
        <v>1.7373</v>
      </c>
      <c r="E2131" t="n">
        <v>57.56</v>
      </c>
      <c r="F2131" t="n">
        <v>53.26</v>
      </c>
      <c r="G2131" t="n">
        <v>127.83</v>
      </c>
      <c r="H2131" t="n">
        <v>1.49</v>
      </c>
      <c r="I2131" t="n">
        <v>25</v>
      </c>
      <c r="J2131" t="n">
        <v>347.59</v>
      </c>
      <c r="K2131" t="n">
        <v>61.2</v>
      </c>
      <c r="L2131" t="n">
        <v>29</v>
      </c>
      <c r="M2131" t="n">
        <v>23</v>
      </c>
      <c r="N2131" t="n">
        <v>112.39</v>
      </c>
      <c r="O2131" t="n">
        <v>43103.63</v>
      </c>
      <c r="P2131" t="n">
        <v>941.62</v>
      </c>
      <c r="Q2131" t="n">
        <v>1367.19</v>
      </c>
      <c r="R2131" t="n">
        <v>129.06</v>
      </c>
      <c r="S2131" t="n">
        <v>104.26</v>
      </c>
      <c r="T2131" t="n">
        <v>11460.87</v>
      </c>
      <c r="U2131" t="n">
        <v>0.8100000000000001</v>
      </c>
      <c r="V2131" t="n">
        <v>0.9</v>
      </c>
      <c r="W2131" t="n">
        <v>20.68</v>
      </c>
      <c r="X2131" t="n">
        <v>0.6899999999999999</v>
      </c>
      <c r="Y2131" t="n">
        <v>1</v>
      </c>
      <c r="Z2131" t="n">
        <v>10</v>
      </c>
    </row>
    <row r="2132">
      <c r="A2132" t="n">
        <v>113</v>
      </c>
      <c r="B2132" t="n">
        <v>145</v>
      </c>
      <c r="C2132" t="inlineStr">
        <is>
          <t xml:space="preserve">CONCLUIDO	</t>
        </is>
      </c>
      <c r="D2132" t="n">
        <v>1.7401</v>
      </c>
      <c r="E2132" t="n">
        <v>57.47</v>
      </c>
      <c r="F2132" t="n">
        <v>53.22</v>
      </c>
      <c r="G2132" t="n">
        <v>133.06</v>
      </c>
      <c r="H2132" t="n">
        <v>1.5</v>
      </c>
      <c r="I2132" t="n">
        <v>24</v>
      </c>
      <c r="J2132" t="n">
        <v>348.22</v>
      </c>
      <c r="K2132" t="n">
        <v>61.2</v>
      </c>
      <c r="L2132" t="n">
        <v>29.25</v>
      </c>
      <c r="M2132" t="n">
        <v>22</v>
      </c>
      <c r="N2132" t="n">
        <v>112.77</v>
      </c>
      <c r="O2132" t="n">
        <v>43181.22</v>
      </c>
      <c r="P2132" t="n">
        <v>939.87</v>
      </c>
      <c r="Q2132" t="n">
        <v>1367.23</v>
      </c>
      <c r="R2132" t="n">
        <v>127.74</v>
      </c>
      <c r="S2132" t="n">
        <v>104.26</v>
      </c>
      <c r="T2132" t="n">
        <v>10807.21</v>
      </c>
      <c r="U2132" t="n">
        <v>0.82</v>
      </c>
      <c r="V2132" t="n">
        <v>0.9</v>
      </c>
      <c r="W2132" t="n">
        <v>20.68</v>
      </c>
      <c r="X2132" t="n">
        <v>0.65</v>
      </c>
      <c r="Y2132" t="n">
        <v>1</v>
      </c>
      <c r="Z2132" t="n">
        <v>10</v>
      </c>
    </row>
    <row r="2133">
      <c r="A2133" t="n">
        <v>114</v>
      </c>
      <c r="B2133" t="n">
        <v>145</v>
      </c>
      <c r="C2133" t="inlineStr">
        <is>
          <t xml:space="preserve">CONCLUIDO	</t>
        </is>
      </c>
      <c r="D2133" t="n">
        <v>1.7402</v>
      </c>
      <c r="E2133" t="n">
        <v>57.47</v>
      </c>
      <c r="F2133" t="n">
        <v>53.22</v>
      </c>
      <c r="G2133" t="n">
        <v>133.06</v>
      </c>
      <c r="H2133" t="n">
        <v>1.51</v>
      </c>
      <c r="I2133" t="n">
        <v>24</v>
      </c>
      <c r="J2133" t="n">
        <v>348.85</v>
      </c>
      <c r="K2133" t="n">
        <v>61.2</v>
      </c>
      <c r="L2133" t="n">
        <v>29.5</v>
      </c>
      <c r="M2133" t="n">
        <v>22</v>
      </c>
      <c r="N2133" t="n">
        <v>113.15</v>
      </c>
      <c r="O2133" t="n">
        <v>43259.02</v>
      </c>
      <c r="P2133" t="n">
        <v>941.3200000000001</v>
      </c>
      <c r="Q2133" t="n">
        <v>1367.18</v>
      </c>
      <c r="R2133" t="n">
        <v>127.54</v>
      </c>
      <c r="S2133" t="n">
        <v>104.26</v>
      </c>
      <c r="T2133" t="n">
        <v>10705.64</v>
      </c>
      <c r="U2133" t="n">
        <v>0.82</v>
      </c>
      <c r="V2133" t="n">
        <v>0.9</v>
      </c>
      <c r="W2133" t="n">
        <v>20.68</v>
      </c>
      <c r="X2133" t="n">
        <v>0.65</v>
      </c>
      <c r="Y2133" t="n">
        <v>1</v>
      </c>
      <c r="Z2133" t="n">
        <v>10</v>
      </c>
    </row>
    <row r="2134">
      <c r="A2134" t="n">
        <v>115</v>
      </c>
      <c r="B2134" t="n">
        <v>145</v>
      </c>
      <c r="C2134" t="inlineStr">
        <is>
          <t xml:space="preserve">CONCLUIDO	</t>
        </is>
      </c>
      <c r="D2134" t="n">
        <v>1.7402</v>
      </c>
      <c r="E2134" t="n">
        <v>57.46</v>
      </c>
      <c r="F2134" t="n">
        <v>53.22</v>
      </c>
      <c r="G2134" t="n">
        <v>133.06</v>
      </c>
      <c r="H2134" t="n">
        <v>1.52</v>
      </c>
      <c r="I2134" t="n">
        <v>24</v>
      </c>
      <c r="J2134" t="n">
        <v>349.48</v>
      </c>
      <c r="K2134" t="n">
        <v>61.2</v>
      </c>
      <c r="L2134" t="n">
        <v>29.75</v>
      </c>
      <c r="M2134" t="n">
        <v>22</v>
      </c>
      <c r="N2134" t="n">
        <v>113.53</v>
      </c>
      <c r="O2134" t="n">
        <v>43337.02</v>
      </c>
      <c r="P2134" t="n">
        <v>941.77</v>
      </c>
      <c r="Q2134" t="n">
        <v>1367.23</v>
      </c>
      <c r="R2134" t="n">
        <v>127.45</v>
      </c>
      <c r="S2134" t="n">
        <v>104.26</v>
      </c>
      <c r="T2134" t="n">
        <v>10662.8</v>
      </c>
      <c r="U2134" t="n">
        <v>0.82</v>
      </c>
      <c r="V2134" t="n">
        <v>0.9</v>
      </c>
      <c r="W2134" t="n">
        <v>20.68</v>
      </c>
      <c r="X2134" t="n">
        <v>0.65</v>
      </c>
      <c r="Y2134" t="n">
        <v>1</v>
      </c>
      <c r="Z2134" t="n">
        <v>10</v>
      </c>
    </row>
    <row r="2135">
      <c r="A2135" t="n">
        <v>116</v>
      </c>
      <c r="B2135" t="n">
        <v>145</v>
      </c>
      <c r="C2135" t="inlineStr">
        <is>
          <t xml:space="preserve">CONCLUIDO	</t>
        </is>
      </c>
      <c r="D2135" t="n">
        <v>1.7397</v>
      </c>
      <c r="E2135" t="n">
        <v>57.48</v>
      </c>
      <c r="F2135" t="n">
        <v>53.24</v>
      </c>
      <c r="G2135" t="n">
        <v>133.1</v>
      </c>
      <c r="H2135" t="n">
        <v>1.53</v>
      </c>
      <c r="I2135" t="n">
        <v>24</v>
      </c>
      <c r="J2135" t="n">
        <v>350.12</v>
      </c>
      <c r="K2135" t="n">
        <v>61.2</v>
      </c>
      <c r="L2135" t="n">
        <v>30</v>
      </c>
      <c r="M2135" t="n">
        <v>22</v>
      </c>
      <c r="N2135" t="n">
        <v>113.92</v>
      </c>
      <c r="O2135" t="n">
        <v>43415.22</v>
      </c>
      <c r="P2135" t="n">
        <v>942.53</v>
      </c>
      <c r="Q2135" t="n">
        <v>1367.16</v>
      </c>
      <c r="R2135" t="n">
        <v>128.17</v>
      </c>
      <c r="S2135" t="n">
        <v>104.26</v>
      </c>
      <c r="T2135" t="n">
        <v>11023.73</v>
      </c>
      <c r="U2135" t="n">
        <v>0.8100000000000001</v>
      </c>
      <c r="V2135" t="n">
        <v>0.9</v>
      </c>
      <c r="W2135" t="n">
        <v>20.68</v>
      </c>
      <c r="X2135" t="n">
        <v>0.66</v>
      </c>
      <c r="Y2135" t="n">
        <v>1</v>
      </c>
      <c r="Z2135" t="n">
        <v>10</v>
      </c>
    </row>
    <row r="2136">
      <c r="A2136" t="n">
        <v>117</v>
      </c>
      <c r="B2136" t="n">
        <v>145</v>
      </c>
      <c r="C2136" t="inlineStr">
        <is>
          <t xml:space="preserve">CONCLUIDO	</t>
        </is>
      </c>
      <c r="D2136" t="n">
        <v>1.7393</v>
      </c>
      <c r="E2136" t="n">
        <v>57.49</v>
      </c>
      <c r="F2136" t="n">
        <v>53.25</v>
      </c>
      <c r="G2136" t="n">
        <v>133.13</v>
      </c>
      <c r="H2136" t="n">
        <v>1.54</v>
      </c>
      <c r="I2136" t="n">
        <v>24</v>
      </c>
      <c r="J2136" t="n">
        <v>350.75</v>
      </c>
      <c r="K2136" t="n">
        <v>61.2</v>
      </c>
      <c r="L2136" t="n">
        <v>30.25</v>
      </c>
      <c r="M2136" t="n">
        <v>22</v>
      </c>
      <c r="N2136" t="n">
        <v>114.3</v>
      </c>
      <c r="O2136" t="n">
        <v>43493.63</v>
      </c>
      <c r="P2136" t="n">
        <v>943.4299999999999</v>
      </c>
      <c r="Q2136" t="n">
        <v>1367.2</v>
      </c>
      <c r="R2136" t="n">
        <v>128.41</v>
      </c>
      <c r="S2136" t="n">
        <v>104.26</v>
      </c>
      <c r="T2136" t="n">
        <v>11139.94</v>
      </c>
      <c r="U2136" t="n">
        <v>0.8100000000000001</v>
      </c>
      <c r="V2136" t="n">
        <v>0.9</v>
      </c>
      <c r="W2136" t="n">
        <v>20.69</v>
      </c>
      <c r="X2136" t="n">
        <v>0.68</v>
      </c>
      <c r="Y2136" t="n">
        <v>1</v>
      </c>
      <c r="Z2136" t="n">
        <v>10</v>
      </c>
    </row>
    <row r="2137">
      <c r="A2137" t="n">
        <v>118</v>
      </c>
      <c r="B2137" t="n">
        <v>145</v>
      </c>
      <c r="C2137" t="inlineStr">
        <is>
          <t xml:space="preserve">CONCLUIDO	</t>
        </is>
      </c>
      <c r="D2137" t="n">
        <v>1.7396</v>
      </c>
      <c r="E2137" t="n">
        <v>57.49</v>
      </c>
      <c r="F2137" t="n">
        <v>53.24</v>
      </c>
      <c r="G2137" t="n">
        <v>133.11</v>
      </c>
      <c r="H2137" t="n">
        <v>1.55</v>
      </c>
      <c r="I2137" t="n">
        <v>24</v>
      </c>
      <c r="J2137" t="n">
        <v>351.39</v>
      </c>
      <c r="K2137" t="n">
        <v>61.2</v>
      </c>
      <c r="L2137" t="n">
        <v>30.5</v>
      </c>
      <c r="M2137" t="n">
        <v>22</v>
      </c>
      <c r="N2137" t="n">
        <v>114.69</v>
      </c>
      <c r="O2137" t="n">
        <v>43572.25</v>
      </c>
      <c r="P2137" t="n">
        <v>942.1799999999999</v>
      </c>
      <c r="Q2137" t="n">
        <v>1367.2</v>
      </c>
      <c r="R2137" t="n">
        <v>128.11</v>
      </c>
      <c r="S2137" t="n">
        <v>104.26</v>
      </c>
      <c r="T2137" t="n">
        <v>10993.55</v>
      </c>
      <c r="U2137" t="n">
        <v>0.8100000000000001</v>
      </c>
      <c r="V2137" t="n">
        <v>0.9</v>
      </c>
      <c r="W2137" t="n">
        <v>20.69</v>
      </c>
      <c r="X2137" t="n">
        <v>0.67</v>
      </c>
      <c r="Y2137" t="n">
        <v>1</v>
      </c>
      <c r="Z2137" t="n">
        <v>10</v>
      </c>
    </row>
    <row r="2138">
      <c r="A2138" t="n">
        <v>119</v>
      </c>
      <c r="B2138" t="n">
        <v>145</v>
      </c>
      <c r="C2138" t="inlineStr">
        <is>
          <t xml:space="preserve">CONCLUIDO	</t>
        </is>
      </c>
      <c r="D2138" t="n">
        <v>1.7423</v>
      </c>
      <c r="E2138" t="n">
        <v>57.4</v>
      </c>
      <c r="F2138" t="n">
        <v>53.21</v>
      </c>
      <c r="G2138" t="n">
        <v>138.8</v>
      </c>
      <c r="H2138" t="n">
        <v>1.56</v>
      </c>
      <c r="I2138" t="n">
        <v>23</v>
      </c>
      <c r="J2138" t="n">
        <v>352.03</v>
      </c>
      <c r="K2138" t="n">
        <v>61.2</v>
      </c>
      <c r="L2138" t="n">
        <v>30.75</v>
      </c>
      <c r="M2138" t="n">
        <v>21</v>
      </c>
      <c r="N2138" t="n">
        <v>115.08</v>
      </c>
      <c r="O2138" t="n">
        <v>43651.07</v>
      </c>
      <c r="P2138" t="n">
        <v>942.1</v>
      </c>
      <c r="Q2138" t="n">
        <v>1367.22</v>
      </c>
      <c r="R2138" t="n">
        <v>127.04</v>
      </c>
      <c r="S2138" t="n">
        <v>104.26</v>
      </c>
      <c r="T2138" t="n">
        <v>10459.64</v>
      </c>
      <c r="U2138" t="n">
        <v>0.82</v>
      </c>
      <c r="V2138" t="n">
        <v>0.9</v>
      </c>
      <c r="W2138" t="n">
        <v>20.68</v>
      </c>
      <c r="X2138" t="n">
        <v>0.63</v>
      </c>
      <c r="Y2138" t="n">
        <v>1</v>
      </c>
      <c r="Z2138" t="n">
        <v>10</v>
      </c>
    </row>
    <row r="2139">
      <c r="A2139" t="n">
        <v>120</v>
      </c>
      <c r="B2139" t="n">
        <v>145</v>
      </c>
      <c r="C2139" t="inlineStr">
        <is>
          <t xml:space="preserve">CONCLUIDO	</t>
        </is>
      </c>
      <c r="D2139" t="n">
        <v>1.7423</v>
      </c>
      <c r="E2139" t="n">
        <v>57.4</v>
      </c>
      <c r="F2139" t="n">
        <v>53.21</v>
      </c>
      <c r="G2139" t="n">
        <v>138.8</v>
      </c>
      <c r="H2139" t="n">
        <v>1.57</v>
      </c>
      <c r="I2139" t="n">
        <v>23</v>
      </c>
      <c r="J2139" t="n">
        <v>352.67</v>
      </c>
      <c r="K2139" t="n">
        <v>61.2</v>
      </c>
      <c r="L2139" t="n">
        <v>31</v>
      </c>
      <c r="M2139" t="n">
        <v>21</v>
      </c>
      <c r="N2139" t="n">
        <v>115.47</v>
      </c>
      <c r="O2139" t="n">
        <v>43730.1</v>
      </c>
      <c r="P2139" t="n">
        <v>942.79</v>
      </c>
      <c r="Q2139" t="n">
        <v>1367.27</v>
      </c>
      <c r="R2139" t="n">
        <v>127.26</v>
      </c>
      <c r="S2139" t="n">
        <v>104.26</v>
      </c>
      <c r="T2139" t="n">
        <v>10571.56</v>
      </c>
      <c r="U2139" t="n">
        <v>0.82</v>
      </c>
      <c r="V2139" t="n">
        <v>0.9</v>
      </c>
      <c r="W2139" t="n">
        <v>20.67</v>
      </c>
      <c r="X2139" t="n">
        <v>0.63</v>
      </c>
      <c r="Y2139" t="n">
        <v>1</v>
      </c>
      <c r="Z2139" t="n">
        <v>10</v>
      </c>
    </row>
    <row r="2140">
      <c r="A2140" t="n">
        <v>121</v>
      </c>
      <c r="B2140" t="n">
        <v>145</v>
      </c>
      <c r="C2140" t="inlineStr">
        <is>
          <t xml:space="preserve">CONCLUIDO	</t>
        </is>
      </c>
      <c r="D2140" t="n">
        <v>1.7423</v>
      </c>
      <c r="E2140" t="n">
        <v>57.4</v>
      </c>
      <c r="F2140" t="n">
        <v>53.21</v>
      </c>
      <c r="G2140" t="n">
        <v>138.8</v>
      </c>
      <c r="H2140" t="n">
        <v>1.58</v>
      </c>
      <c r="I2140" t="n">
        <v>23</v>
      </c>
      <c r="J2140" t="n">
        <v>353.31</v>
      </c>
      <c r="K2140" t="n">
        <v>61.2</v>
      </c>
      <c r="L2140" t="n">
        <v>31.25</v>
      </c>
      <c r="M2140" t="n">
        <v>21</v>
      </c>
      <c r="N2140" t="n">
        <v>115.86</v>
      </c>
      <c r="O2140" t="n">
        <v>43809.48</v>
      </c>
      <c r="P2140" t="n">
        <v>942.9400000000001</v>
      </c>
      <c r="Q2140" t="n">
        <v>1367.26</v>
      </c>
      <c r="R2140" t="n">
        <v>127.19</v>
      </c>
      <c r="S2140" t="n">
        <v>104.26</v>
      </c>
      <c r="T2140" t="n">
        <v>10535.17</v>
      </c>
      <c r="U2140" t="n">
        <v>0.82</v>
      </c>
      <c r="V2140" t="n">
        <v>0.9</v>
      </c>
      <c r="W2140" t="n">
        <v>20.68</v>
      </c>
      <c r="X2140" t="n">
        <v>0.63</v>
      </c>
      <c r="Y2140" t="n">
        <v>1</v>
      </c>
      <c r="Z2140" t="n">
        <v>10</v>
      </c>
    </row>
    <row r="2141">
      <c r="A2141" t="n">
        <v>122</v>
      </c>
      <c r="B2141" t="n">
        <v>145</v>
      </c>
      <c r="C2141" t="inlineStr">
        <is>
          <t xml:space="preserve">CONCLUIDO	</t>
        </is>
      </c>
      <c r="D2141" t="n">
        <v>1.7426</v>
      </c>
      <c r="E2141" t="n">
        <v>57.38</v>
      </c>
      <c r="F2141" t="n">
        <v>53.2</v>
      </c>
      <c r="G2141" t="n">
        <v>138.77</v>
      </c>
      <c r="H2141" t="n">
        <v>1.59</v>
      </c>
      <c r="I2141" t="n">
        <v>23</v>
      </c>
      <c r="J2141" t="n">
        <v>353.96</v>
      </c>
      <c r="K2141" t="n">
        <v>61.2</v>
      </c>
      <c r="L2141" t="n">
        <v>31.5</v>
      </c>
      <c r="M2141" t="n">
        <v>21</v>
      </c>
      <c r="N2141" t="n">
        <v>116.26</v>
      </c>
      <c r="O2141" t="n">
        <v>43888.94</v>
      </c>
      <c r="P2141" t="n">
        <v>942.45</v>
      </c>
      <c r="Q2141" t="n">
        <v>1367.29</v>
      </c>
      <c r="R2141" t="n">
        <v>126.84</v>
      </c>
      <c r="S2141" t="n">
        <v>104.26</v>
      </c>
      <c r="T2141" t="n">
        <v>10360.2</v>
      </c>
      <c r="U2141" t="n">
        <v>0.82</v>
      </c>
      <c r="V2141" t="n">
        <v>0.9</v>
      </c>
      <c r="W2141" t="n">
        <v>20.68</v>
      </c>
      <c r="X2141" t="n">
        <v>0.62</v>
      </c>
      <c r="Y2141" t="n">
        <v>1</v>
      </c>
      <c r="Z2141" t="n">
        <v>10</v>
      </c>
    </row>
    <row r="2142">
      <c r="A2142" t="n">
        <v>123</v>
      </c>
      <c r="B2142" t="n">
        <v>145</v>
      </c>
      <c r="C2142" t="inlineStr">
        <is>
          <t xml:space="preserve">CONCLUIDO	</t>
        </is>
      </c>
      <c r="D2142" t="n">
        <v>1.7414</v>
      </c>
      <c r="E2142" t="n">
        <v>57.42</v>
      </c>
      <c r="F2142" t="n">
        <v>53.24</v>
      </c>
      <c r="G2142" t="n">
        <v>138.87</v>
      </c>
      <c r="H2142" t="n">
        <v>1.6</v>
      </c>
      <c r="I2142" t="n">
        <v>23</v>
      </c>
      <c r="J2142" t="n">
        <v>354.6</v>
      </c>
      <c r="K2142" t="n">
        <v>61.2</v>
      </c>
      <c r="L2142" t="n">
        <v>31.75</v>
      </c>
      <c r="M2142" t="n">
        <v>21</v>
      </c>
      <c r="N2142" t="n">
        <v>116.65</v>
      </c>
      <c r="O2142" t="n">
        <v>43968.62</v>
      </c>
      <c r="P2142" t="n">
        <v>942.9</v>
      </c>
      <c r="Q2142" t="n">
        <v>1367.23</v>
      </c>
      <c r="R2142" t="n">
        <v>128.04</v>
      </c>
      <c r="S2142" t="n">
        <v>104.26</v>
      </c>
      <c r="T2142" t="n">
        <v>10961.42</v>
      </c>
      <c r="U2142" t="n">
        <v>0.8100000000000001</v>
      </c>
      <c r="V2142" t="n">
        <v>0.9</v>
      </c>
      <c r="W2142" t="n">
        <v>20.68</v>
      </c>
      <c r="X2142" t="n">
        <v>0.66</v>
      </c>
      <c r="Y2142" t="n">
        <v>1</v>
      </c>
      <c r="Z2142" t="n">
        <v>10</v>
      </c>
    </row>
    <row r="2143">
      <c r="A2143" t="n">
        <v>124</v>
      </c>
      <c r="B2143" t="n">
        <v>145</v>
      </c>
      <c r="C2143" t="inlineStr">
        <is>
          <t xml:space="preserve">CONCLUIDO	</t>
        </is>
      </c>
      <c r="D2143" t="n">
        <v>1.7418</v>
      </c>
      <c r="E2143" t="n">
        <v>57.41</v>
      </c>
      <c r="F2143" t="n">
        <v>53.22</v>
      </c>
      <c r="G2143" t="n">
        <v>138.84</v>
      </c>
      <c r="H2143" t="n">
        <v>1.61</v>
      </c>
      <c r="I2143" t="n">
        <v>23</v>
      </c>
      <c r="J2143" t="n">
        <v>355.25</v>
      </c>
      <c r="K2143" t="n">
        <v>61.2</v>
      </c>
      <c r="L2143" t="n">
        <v>32</v>
      </c>
      <c r="M2143" t="n">
        <v>21</v>
      </c>
      <c r="N2143" t="n">
        <v>117.05</v>
      </c>
      <c r="O2143" t="n">
        <v>44048.52</v>
      </c>
      <c r="P2143" t="n">
        <v>941.65</v>
      </c>
      <c r="Q2143" t="n">
        <v>1367.19</v>
      </c>
      <c r="R2143" t="n">
        <v>127.57</v>
      </c>
      <c r="S2143" t="n">
        <v>104.26</v>
      </c>
      <c r="T2143" t="n">
        <v>10725.24</v>
      </c>
      <c r="U2143" t="n">
        <v>0.82</v>
      </c>
      <c r="V2143" t="n">
        <v>0.9</v>
      </c>
      <c r="W2143" t="n">
        <v>20.68</v>
      </c>
      <c r="X2143" t="n">
        <v>0.65</v>
      </c>
      <c r="Y2143" t="n">
        <v>1</v>
      </c>
      <c r="Z2143" t="n">
        <v>10</v>
      </c>
    </row>
    <row r="2144">
      <c r="A2144" t="n">
        <v>125</v>
      </c>
      <c r="B2144" t="n">
        <v>145</v>
      </c>
      <c r="C2144" t="inlineStr">
        <is>
          <t xml:space="preserve">CONCLUIDO	</t>
        </is>
      </c>
      <c r="D2144" t="n">
        <v>1.745</v>
      </c>
      <c r="E2144" t="n">
        <v>57.31</v>
      </c>
      <c r="F2144" t="n">
        <v>53.17</v>
      </c>
      <c r="G2144" t="n">
        <v>145.02</v>
      </c>
      <c r="H2144" t="n">
        <v>1.62</v>
      </c>
      <c r="I2144" t="n">
        <v>22</v>
      </c>
      <c r="J2144" t="n">
        <v>355.9</v>
      </c>
      <c r="K2144" t="n">
        <v>61.2</v>
      </c>
      <c r="L2144" t="n">
        <v>32.25</v>
      </c>
      <c r="M2144" t="n">
        <v>20</v>
      </c>
      <c r="N2144" t="n">
        <v>117.45</v>
      </c>
      <c r="O2144" t="n">
        <v>44128.64</v>
      </c>
      <c r="P2144" t="n">
        <v>941.58</v>
      </c>
      <c r="Q2144" t="n">
        <v>1367.2</v>
      </c>
      <c r="R2144" t="n">
        <v>125.74</v>
      </c>
      <c r="S2144" t="n">
        <v>104.26</v>
      </c>
      <c r="T2144" t="n">
        <v>9815.290000000001</v>
      </c>
      <c r="U2144" t="n">
        <v>0.83</v>
      </c>
      <c r="V2144" t="n">
        <v>0.9</v>
      </c>
      <c r="W2144" t="n">
        <v>20.68</v>
      </c>
      <c r="X2144" t="n">
        <v>0.6</v>
      </c>
      <c r="Y2144" t="n">
        <v>1</v>
      </c>
      <c r="Z2144" t="n">
        <v>10</v>
      </c>
    </row>
    <row r="2145">
      <c r="A2145" t="n">
        <v>126</v>
      </c>
      <c r="B2145" t="n">
        <v>145</v>
      </c>
      <c r="C2145" t="inlineStr">
        <is>
          <t xml:space="preserve">CONCLUIDO	</t>
        </is>
      </c>
      <c r="D2145" t="n">
        <v>1.7453</v>
      </c>
      <c r="E2145" t="n">
        <v>57.3</v>
      </c>
      <c r="F2145" t="n">
        <v>53.16</v>
      </c>
      <c r="G2145" t="n">
        <v>144.99</v>
      </c>
      <c r="H2145" t="n">
        <v>1.63</v>
      </c>
      <c r="I2145" t="n">
        <v>22</v>
      </c>
      <c r="J2145" t="n">
        <v>356.55</v>
      </c>
      <c r="K2145" t="n">
        <v>61.2</v>
      </c>
      <c r="L2145" t="n">
        <v>32.5</v>
      </c>
      <c r="M2145" t="n">
        <v>20</v>
      </c>
      <c r="N2145" t="n">
        <v>117.85</v>
      </c>
      <c r="O2145" t="n">
        <v>44208.97</v>
      </c>
      <c r="P2145" t="n">
        <v>941.71</v>
      </c>
      <c r="Q2145" t="n">
        <v>1367.25</v>
      </c>
      <c r="R2145" t="n">
        <v>125.44</v>
      </c>
      <c r="S2145" t="n">
        <v>104.26</v>
      </c>
      <c r="T2145" t="n">
        <v>9664.469999999999</v>
      </c>
      <c r="U2145" t="n">
        <v>0.83</v>
      </c>
      <c r="V2145" t="n">
        <v>0.9</v>
      </c>
      <c r="W2145" t="n">
        <v>20.68</v>
      </c>
      <c r="X2145" t="n">
        <v>0.59</v>
      </c>
      <c r="Y2145" t="n">
        <v>1</v>
      </c>
      <c r="Z2145" t="n">
        <v>10</v>
      </c>
    </row>
    <row r="2146">
      <c r="A2146" t="n">
        <v>127</v>
      </c>
      <c r="B2146" t="n">
        <v>145</v>
      </c>
      <c r="C2146" t="inlineStr">
        <is>
          <t xml:space="preserve">CONCLUIDO	</t>
        </is>
      </c>
      <c r="D2146" t="n">
        <v>1.7449</v>
      </c>
      <c r="E2146" t="n">
        <v>57.31</v>
      </c>
      <c r="F2146" t="n">
        <v>53.17</v>
      </c>
      <c r="G2146" t="n">
        <v>145.02</v>
      </c>
      <c r="H2146" t="n">
        <v>1.63</v>
      </c>
      <c r="I2146" t="n">
        <v>22</v>
      </c>
      <c r="J2146" t="n">
        <v>357.2</v>
      </c>
      <c r="K2146" t="n">
        <v>61.2</v>
      </c>
      <c r="L2146" t="n">
        <v>32.75</v>
      </c>
      <c r="M2146" t="n">
        <v>20</v>
      </c>
      <c r="N2146" t="n">
        <v>118.26</v>
      </c>
      <c r="O2146" t="n">
        <v>44289.53</v>
      </c>
      <c r="P2146" t="n">
        <v>942.72</v>
      </c>
      <c r="Q2146" t="n">
        <v>1367.25</v>
      </c>
      <c r="R2146" t="n">
        <v>125.89</v>
      </c>
      <c r="S2146" t="n">
        <v>104.26</v>
      </c>
      <c r="T2146" t="n">
        <v>9890.940000000001</v>
      </c>
      <c r="U2146" t="n">
        <v>0.83</v>
      </c>
      <c r="V2146" t="n">
        <v>0.9</v>
      </c>
      <c r="W2146" t="n">
        <v>20.68</v>
      </c>
      <c r="X2146" t="n">
        <v>0.6</v>
      </c>
      <c r="Y2146" t="n">
        <v>1</v>
      </c>
      <c r="Z2146" t="n">
        <v>10</v>
      </c>
    </row>
    <row r="2147">
      <c r="A2147" t="n">
        <v>128</v>
      </c>
      <c r="B2147" t="n">
        <v>145</v>
      </c>
      <c r="C2147" t="inlineStr">
        <is>
          <t xml:space="preserve">CONCLUIDO	</t>
        </is>
      </c>
      <c r="D2147" t="n">
        <v>1.7451</v>
      </c>
      <c r="E2147" t="n">
        <v>57.3</v>
      </c>
      <c r="F2147" t="n">
        <v>53.17</v>
      </c>
      <c r="G2147" t="n">
        <v>145</v>
      </c>
      <c r="H2147" t="n">
        <v>1.64</v>
      </c>
      <c r="I2147" t="n">
        <v>22</v>
      </c>
      <c r="J2147" t="n">
        <v>357.86</v>
      </c>
      <c r="K2147" t="n">
        <v>61.2</v>
      </c>
      <c r="L2147" t="n">
        <v>33</v>
      </c>
      <c r="M2147" t="n">
        <v>20</v>
      </c>
      <c r="N2147" t="n">
        <v>118.66</v>
      </c>
      <c r="O2147" t="n">
        <v>44370.32</v>
      </c>
      <c r="P2147" t="n">
        <v>942.54</v>
      </c>
      <c r="Q2147" t="n">
        <v>1367.2</v>
      </c>
      <c r="R2147" t="n">
        <v>125.83</v>
      </c>
      <c r="S2147" t="n">
        <v>104.26</v>
      </c>
      <c r="T2147" t="n">
        <v>9863.290000000001</v>
      </c>
      <c r="U2147" t="n">
        <v>0.83</v>
      </c>
      <c r="V2147" t="n">
        <v>0.9</v>
      </c>
      <c r="W2147" t="n">
        <v>20.68</v>
      </c>
      <c r="X2147" t="n">
        <v>0.59</v>
      </c>
      <c r="Y2147" t="n">
        <v>1</v>
      </c>
      <c r="Z2147" t="n">
        <v>10</v>
      </c>
    </row>
    <row r="2148">
      <c r="A2148" t="n">
        <v>129</v>
      </c>
      <c r="B2148" t="n">
        <v>145</v>
      </c>
      <c r="C2148" t="inlineStr">
        <is>
          <t xml:space="preserve">CONCLUIDO	</t>
        </is>
      </c>
      <c r="D2148" t="n">
        <v>1.7448</v>
      </c>
      <c r="E2148" t="n">
        <v>57.31</v>
      </c>
      <c r="F2148" t="n">
        <v>53.18</v>
      </c>
      <c r="G2148" t="n">
        <v>145.03</v>
      </c>
      <c r="H2148" t="n">
        <v>1.65</v>
      </c>
      <c r="I2148" t="n">
        <v>22</v>
      </c>
      <c r="J2148" t="n">
        <v>358.52</v>
      </c>
      <c r="K2148" t="n">
        <v>61.2</v>
      </c>
      <c r="L2148" t="n">
        <v>33.25</v>
      </c>
      <c r="M2148" t="n">
        <v>20</v>
      </c>
      <c r="N2148" t="n">
        <v>119.07</v>
      </c>
      <c r="O2148" t="n">
        <v>44451.33</v>
      </c>
      <c r="P2148" t="n">
        <v>942.74</v>
      </c>
      <c r="Q2148" t="n">
        <v>1367.24</v>
      </c>
      <c r="R2148" t="n">
        <v>126.03</v>
      </c>
      <c r="S2148" t="n">
        <v>104.26</v>
      </c>
      <c r="T2148" t="n">
        <v>9960.07</v>
      </c>
      <c r="U2148" t="n">
        <v>0.83</v>
      </c>
      <c r="V2148" t="n">
        <v>0.9</v>
      </c>
      <c r="W2148" t="n">
        <v>20.68</v>
      </c>
      <c r="X2148" t="n">
        <v>0.6</v>
      </c>
      <c r="Y2148" t="n">
        <v>1</v>
      </c>
      <c r="Z2148" t="n">
        <v>10</v>
      </c>
    </row>
    <row r="2149">
      <c r="A2149" t="n">
        <v>130</v>
      </c>
      <c r="B2149" t="n">
        <v>145</v>
      </c>
      <c r="C2149" t="inlineStr">
        <is>
          <t xml:space="preserve">CONCLUIDO	</t>
        </is>
      </c>
      <c r="D2149" t="n">
        <v>1.7446</v>
      </c>
      <c r="E2149" t="n">
        <v>57.32</v>
      </c>
      <c r="F2149" t="n">
        <v>53.19</v>
      </c>
      <c r="G2149" t="n">
        <v>145.05</v>
      </c>
      <c r="H2149" t="n">
        <v>1.66</v>
      </c>
      <c r="I2149" t="n">
        <v>22</v>
      </c>
      <c r="J2149" t="n">
        <v>359.17</v>
      </c>
      <c r="K2149" t="n">
        <v>61.2</v>
      </c>
      <c r="L2149" t="n">
        <v>33.5</v>
      </c>
      <c r="M2149" t="n">
        <v>20</v>
      </c>
      <c r="N2149" t="n">
        <v>119.48</v>
      </c>
      <c r="O2149" t="n">
        <v>44532.57</v>
      </c>
      <c r="P2149" t="n">
        <v>942.13</v>
      </c>
      <c r="Q2149" t="n">
        <v>1367.23</v>
      </c>
      <c r="R2149" t="n">
        <v>126.29</v>
      </c>
      <c r="S2149" t="n">
        <v>104.26</v>
      </c>
      <c r="T2149" t="n">
        <v>10092.8</v>
      </c>
      <c r="U2149" t="n">
        <v>0.83</v>
      </c>
      <c r="V2149" t="n">
        <v>0.9</v>
      </c>
      <c r="W2149" t="n">
        <v>20.68</v>
      </c>
      <c r="X2149" t="n">
        <v>0.61</v>
      </c>
      <c r="Y2149" t="n">
        <v>1</v>
      </c>
      <c r="Z2149" t="n">
        <v>10</v>
      </c>
    </row>
    <row r="2150">
      <c r="A2150" t="n">
        <v>131</v>
      </c>
      <c r="B2150" t="n">
        <v>145</v>
      </c>
      <c r="C2150" t="inlineStr">
        <is>
          <t xml:space="preserve">CONCLUIDO	</t>
        </is>
      </c>
      <c r="D2150" t="n">
        <v>1.7473</v>
      </c>
      <c r="E2150" t="n">
        <v>57.23</v>
      </c>
      <c r="F2150" t="n">
        <v>53.15</v>
      </c>
      <c r="G2150" t="n">
        <v>151.86</v>
      </c>
      <c r="H2150" t="n">
        <v>1.67</v>
      </c>
      <c r="I2150" t="n">
        <v>21</v>
      </c>
      <c r="J2150" t="n">
        <v>359.84</v>
      </c>
      <c r="K2150" t="n">
        <v>61.2</v>
      </c>
      <c r="L2150" t="n">
        <v>33.75</v>
      </c>
      <c r="M2150" t="n">
        <v>19</v>
      </c>
      <c r="N2150" t="n">
        <v>119.89</v>
      </c>
      <c r="O2150" t="n">
        <v>44614.04</v>
      </c>
      <c r="P2150" t="n">
        <v>941.12</v>
      </c>
      <c r="Q2150" t="n">
        <v>1367.18</v>
      </c>
      <c r="R2150" t="n">
        <v>125.25</v>
      </c>
      <c r="S2150" t="n">
        <v>104.26</v>
      </c>
      <c r="T2150" t="n">
        <v>9576.219999999999</v>
      </c>
      <c r="U2150" t="n">
        <v>0.83</v>
      </c>
      <c r="V2150" t="n">
        <v>0.9</v>
      </c>
      <c r="W2150" t="n">
        <v>20.68</v>
      </c>
      <c r="X2150" t="n">
        <v>0.57</v>
      </c>
      <c r="Y2150" t="n">
        <v>1</v>
      </c>
      <c r="Z2150" t="n">
        <v>10</v>
      </c>
    </row>
    <row r="2151">
      <c r="A2151" t="n">
        <v>132</v>
      </c>
      <c r="B2151" t="n">
        <v>145</v>
      </c>
      <c r="C2151" t="inlineStr">
        <is>
          <t xml:space="preserve">CONCLUIDO	</t>
        </is>
      </c>
      <c r="D2151" t="n">
        <v>1.7476</v>
      </c>
      <c r="E2151" t="n">
        <v>57.22</v>
      </c>
      <c r="F2151" t="n">
        <v>53.14</v>
      </c>
      <c r="G2151" t="n">
        <v>151.83</v>
      </c>
      <c r="H2151" t="n">
        <v>1.68</v>
      </c>
      <c r="I2151" t="n">
        <v>21</v>
      </c>
      <c r="J2151" t="n">
        <v>360.5</v>
      </c>
      <c r="K2151" t="n">
        <v>61.2</v>
      </c>
      <c r="L2151" t="n">
        <v>34</v>
      </c>
      <c r="M2151" t="n">
        <v>19</v>
      </c>
      <c r="N2151" t="n">
        <v>120.3</v>
      </c>
      <c r="O2151" t="n">
        <v>44695.75</v>
      </c>
      <c r="P2151" t="n">
        <v>941.5</v>
      </c>
      <c r="Q2151" t="n">
        <v>1367.26</v>
      </c>
      <c r="R2151" t="n">
        <v>124.67</v>
      </c>
      <c r="S2151" t="n">
        <v>104.26</v>
      </c>
      <c r="T2151" t="n">
        <v>9287.879999999999</v>
      </c>
      <c r="U2151" t="n">
        <v>0.84</v>
      </c>
      <c r="V2151" t="n">
        <v>0.9</v>
      </c>
      <c r="W2151" t="n">
        <v>20.68</v>
      </c>
      <c r="X2151" t="n">
        <v>0.5600000000000001</v>
      </c>
      <c r="Y2151" t="n">
        <v>1</v>
      </c>
      <c r="Z2151" t="n">
        <v>10</v>
      </c>
    </row>
    <row r="2152">
      <c r="A2152" t="n">
        <v>133</v>
      </c>
      <c r="B2152" t="n">
        <v>145</v>
      </c>
      <c r="C2152" t="inlineStr">
        <is>
          <t xml:space="preserve">CONCLUIDO	</t>
        </is>
      </c>
      <c r="D2152" t="n">
        <v>1.7476</v>
      </c>
      <c r="E2152" t="n">
        <v>57.22</v>
      </c>
      <c r="F2152" t="n">
        <v>53.14</v>
      </c>
      <c r="G2152" t="n">
        <v>151.83</v>
      </c>
      <c r="H2152" t="n">
        <v>1.69</v>
      </c>
      <c r="I2152" t="n">
        <v>21</v>
      </c>
      <c r="J2152" t="n">
        <v>361.16</v>
      </c>
      <c r="K2152" t="n">
        <v>61.2</v>
      </c>
      <c r="L2152" t="n">
        <v>34.25</v>
      </c>
      <c r="M2152" t="n">
        <v>19</v>
      </c>
      <c r="N2152" t="n">
        <v>120.71</v>
      </c>
      <c r="O2152" t="n">
        <v>44777.68</v>
      </c>
      <c r="P2152" t="n">
        <v>942.2</v>
      </c>
      <c r="Q2152" t="n">
        <v>1367.14</v>
      </c>
      <c r="R2152" t="n">
        <v>124.71</v>
      </c>
      <c r="S2152" t="n">
        <v>104.26</v>
      </c>
      <c r="T2152" t="n">
        <v>9306.290000000001</v>
      </c>
      <c r="U2152" t="n">
        <v>0.84</v>
      </c>
      <c r="V2152" t="n">
        <v>0.9</v>
      </c>
      <c r="W2152" t="n">
        <v>20.68</v>
      </c>
      <c r="X2152" t="n">
        <v>0.5600000000000001</v>
      </c>
      <c r="Y2152" t="n">
        <v>1</v>
      </c>
      <c r="Z2152" t="n">
        <v>10</v>
      </c>
    </row>
    <row r="2153">
      <c r="A2153" t="n">
        <v>134</v>
      </c>
      <c r="B2153" t="n">
        <v>145</v>
      </c>
      <c r="C2153" t="inlineStr">
        <is>
          <t xml:space="preserve">CONCLUIDO	</t>
        </is>
      </c>
      <c r="D2153" t="n">
        <v>1.7476</v>
      </c>
      <c r="E2153" t="n">
        <v>57.22</v>
      </c>
      <c r="F2153" t="n">
        <v>53.14</v>
      </c>
      <c r="G2153" t="n">
        <v>151.83</v>
      </c>
      <c r="H2153" t="n">
        <v>1.7</v>
      </c>
      <c r="I2153" t="n">
        <v>21</v>
      </c>
      <c r="J2153" t="n">
        <v>361.83</v>
      </c>
      <c r="K2153" t="n">
        <v>61.2</v>
      </c>
      <c r="L2153" t="n">
        <v>34.5</v>
      </c>
      <c r="M2153" t="n">
        <v>19</v>
      </c>
      <c r="N2153" t="n">
        <v>121.13</v>
      </c>
      <c r="O2153" t="n">
        <v>44859.98</v>
      </c>
      <c r="P2153" t="n">
        <v>942.98</v>
      </c>
      <c r="Q2153" t="n">
        <v>1367.14</v>
      </c>
      <c r="R2153" t="n">
        <v>124.69</v>
      </c>
      <c r="S2153" t="n">
        <v>104.26</v>
      </c>
      <c r="T2153" t="n">
        <v>9297.32</v>
      </c>
      <c r="U2153" t="n">
        <v>0.84</v>
      </c>
      <c r="V2153" t="n">
        <v>0.9</v>
      </c>
      <c r="W2153" t="n">
        <v>20.68</v>
      </c>
      <c r="X2153" t="n">
        <v>0.5600000000000001</v>
      </c>
      <c r="Y2153" t="n">
        <v>1</v>
      </c>
      <c r="Z2153" t="n">
        <v>10</v>
      </c>
    </row>
    <row r="2154">
      <c r="A2154" t="n">
        <v>135</v>
      </c>
      <c r="B2154" t="n">
        <v>145</v>
      </c>
      <c r="C2154" t="inlineStr">
        <is>
          <t xml:space="preserve">CONCLUIDO	</t>
        </is>
      </c>
      <c r="D2154" t="n">
        <v>1.7476</v>
      </c>
      <c r="E2154" t="n">
        <v>57.22</v>
      </c>
      <c r="F2154" t="n">
        <v>53.14</v>
      </c>
      <c r="G2154" t="n">
        <v>151.83</v>
      </c>
      <c r="H2154" t="n">
        <v>1.71</v>
      </c>
      <c r="I2154" t="n">
        <v>21</v>
      </c>
      <c r="J2154" t="n">
        <v>362.5</v>
      </c>
      <c r="K2154" t="n">
        <v>61.2</v>
      </c>
      <c r="L2154" t="n">
        <v>34.75</v>
      </c>
      <c r="M2154" t="n">
        <v>19</v>
      </c>
      <c r="N2154" t="n">
        <v>121.55</v>
      </c>
      <c r="O2154" t="n">
        <v>44942.4</v>
      </c>
      <c r="P2154" t="n">
        <v>942.48</v>
      </c>
      <c r="Q2154" t="n">
        <v>1367.18</v>
      </c>
      <c r="R2154" t="n">
        <v>125</v>
      </c>
      <c r="S2154" t="n">
        <v>104.26</v>
      </c>
      <c r="T2154" t="n">
        <v>9449.700000000001</v>
      </c>
      <c r="U2154" t="n">
        <v>0.83</v>
      </c>
      <c r="V2154" t="n">
        <v>0.9</v>
      </c>
      <c r="W2154" t="n">
        <v>20.67</v>
      </c>
      <c r="X2154" t="n">
        <v>0.5600000000000001</v>
      </c>
      <c r="Y2154" t="n">
        <v>1</v>
      </c>
      <c r="Z2154" t="n">
        <v>10</v>
      </c>
    </row>
    <row r="2155">
      <c r="A2155" t="n">
        <v>136</v>
      </c>
      <c r="B2155" t="n">
        <v>145</v>
      </c>
      <c r="C2155" t="inlineStr">
        <is>
          <t xml:space="preserve">CONCLUIDO	</t>
        </is>
      </c>
      <c r="D2155" t="n">
        <v>1.7473</v>
      </c>
      <c r="E2155" t="n">
        <v>57.23</v>
      </c>
      <c r="F2155" t="n">
        <v>53.15</v>
      </c>
      <c r="G2155" t="n">
        <v>151.86</v>
      </c>
      <c r="H2155" t="n">
        <v>1.72</v>
      </c>
      <c r="I2155" t="n">
        <v>21</v>
      </c>
      <c r="J2155" t="n">
        <v>363.17</v>
      </c>
      <c r="K2155" t="n">
        <v>61.2</v>
      </c>
      <c r="L2155" t="n">
        <v>35</v>
      </c>
      <c r="M2155" t="n">
        <v>19</v>
      </c>
      <c r="N2155" t="n">
        <v>121.97</v>
      </c>
      <c r="O2155" t="n">
        <v>45025.06</v>
      </c>
      <c r="P2155" t="n">
        <v>942.2</v>
      </c>
      <c r="Q2155" t="n">
        <v>1367.29</v>
      </c>
      <c r="R2155" t="n">
        <v>125.22</v>
      </c>
      <c r="S2155" t="n">
        <v>104.26</v>
      </c>
      <c r="T2155" t="n">
        <v>9561.18</v>
      </c>
      <c r="U2155" t="n">
        <v>0.83</v>
      </c>
      <c r="V2155" t="n">
        <v>0.9</v>
      </c>
      <c r="W2155" t="n">
        <v>20.67</v>
      </c>
      <c r="X2155" t="n">
        <v>0.57</v>
      </c>
      <c r="Y2155" t="n">
        <v>1</v>
      </c>
      <c r="Z2155" t="n">
        <v>10</v>
      </c>
    </row>
    <row r="2156">
      <c r="A2156" t="n">
        <v>137</v>
      </c>
      <c r="B2156" t="n">
        <v>145</v>
      </c>
      <c r="C2156" t="inlineStr">
        <is>
          <t xml:space="preserve">CONCLUIDO	</t>
        </is>
      </c>
      <c r="D2156" t="n">
        <v>1.7475</v>
      </c>
      <c r="E2156" t="n">
        <v>57.23</v>
      </c>
      <c r="F2156" t="n">
        <v>53.15</v>
      </c>
      <c r="G2156" t="n">
        <v>151.84</v>
      </c>
      <c r="H2156" t="n">
        <v>1.73</v>
      </c>
      <c r="I2156" t="n">
        <v>21</v>
      </c>
      <c r="J2156" t="n">
        <v>363.84</v>
      </c>
      <c r="K2156" t="n">
        <v>61.2</v>
      </c>
      <c r="L2156" t="n">
        <v>35.25</v>
      </c>
      <c r="M2156" t="n">
        <v>19</v>
      </c>
      <c r="N2156" t="n">
        <v>122.39</v>
      </c>
      <c r="O2156" t="n">
        <v>45107.96</v>
      </c>
      <c r="P2156" t="n">
        <v>941.48</v>
      </c>
      <c r="Q2156" t="n">
        <v>1367.21</v>
      </c>
      <c r="R2156" t="n">
        <v>125.03</v>
      </c>
      <c r="S2156" t="n">
        <v>104.26</v>
      </c>
      <c r="T2156" t="n">
        <v>9464.629999999999</v>
      </c>
      <c r="U2156" t="n">
        <v>0.83</v>
      </c>
      <c r="V2156" t="n">
        <v>0.9</v>
      </c>
      <c r="W2156" t="n">
        <v>20.68</v>
      </c>
      <c r="X2156" t="n">
        <v>0.57</v>
      </c>
      <c r="Y2156" t="n">
        <v>1</v>
      </c>
      <c r="Z2156" t="n">
        <v>10</v>
      </c>
    </row>
    <row r="2157">
      <c r="A2157" t="n">
        <v>138</v>
      </c>
      <c r="B2157" t="n">
        <v>145</v>
      </c>
      <c r="C2157" t="inlineStr">
        <is>
          <t xml:space="preserve">CONCLUIDO	</t>
        </is>
      </c>
      <c r="D2157" t="n">
        <v>1.7498</v>
      </c>
      <c r="E2157" t="n">
        <v>57.15</v>
      </c>
      <c r="F2157" t="n">
        <v>53.12</v>
      </c>
      <c r="G2157" t="n">
        <v>159.37</v>
      </c>
      <c r="H2157" t="n">
        <v>1.74</v>
      </c>
      <c r="I2157" t="n">
        <v>20</v>
      </c>
      <c r="J2157" t="n">
        <v>364.51</v>
      </c>
      <c r="K2157" t="n">
        <v>61.2</v>
      </c>
      <c r="L2157" t="n">
        <v>35.5</v>
      </c>
      <c r="M2157" t="n">
        <v>18</v>
      </c>
      <c r="N2157" t="n">
        <v>122.82</v>
      </c>
      <c r="O2157" t="n">
        <v>45191.1</v>
      </c>
      <c r="P2157" t="n">
        <v>941.21</v>
      </c>
      <c r="Q2157" t="n">
        <v>1367.16</v>
      </c>
      <c r="R2157" t="n">
        <v>123.97</v>
      </c>
      <c r="S2157" t="n">
        <v>104.26</v>
      </c>
      <c r="T2157" t="n">
        <v>8940.030000000001</v>
      </c>
      <c r="U2157" t="n">
        <v>0.84</v>
      </c>
      <c r="V2157" t="n">
        <v>0.9</v>
      </c>
      <c r="W2157" t="n">
        <v>20.68</v>
      </c>
      <c r="X2157" t="n">
        <v>0.55</v>
      </c>
      <c r="Y2157" t="n">
        <v>1</v>
      </c>
      <c r="Z2157" t="n">
        <v>10</v>
      </c>
    </row>
    <row r="2158">
      <c r="A2158" t="n">
        <v>139</v>
      </c>
      <c r="B2158" t="n">
        <v>145</v>
      </c>
      <c r="C2158" t="inlineStr">
        <is>
          <t xml:space="preserve">CONCLUIDO	</t>
        </is>
      </c>
      <c r="D2158" t="n">
        <v>1.7501</v>
      </c>
      <c r="E2158" t="n">
        <v>57.14</v>
      </c>
      <c r="F2158" t="n">
        <v>53.11</v>
      </c>
      <c r="G2158" t="n">
        <v>159.34</v>
      </c>
      <c r="H2158" t="n">
        <v>1.75</v>
      </c>
      <c r="I2158" t="n">
        <v>20</v>
      </c>
      <c r="J2158" t="n">
        <v>365.19</v>
      </c>
      <c r="K2158" t="n">
        <v>61.2</v>
      </c>
      <c r="L2158" t="n">
        <v>35.75</v>
      </c>
      <c r="M2158" t="n">
        <v>18</v>
      </c>
      <c r="N2158" t="n">
        <v>123.24</v>
      </c>
      <c r="O2158" t="n">
        <v>45274.49</v>
      </c>
      <c r="P2158" t="n">
        <v>942.49</v>
      </c>
      <c r="Q2158" t="n">
        <v>1367.18</v>
      </c>
      <c r="R2158" t="n">
        <v>123.8</v>
      </c>
      <c r="S2158" t="n">
        <v>104.26</v>
      </c>
      <c r="T2158" t="n">
        <v>8855.549999999999</v>
      </c>
      <c r="U2158" t="n">
        <v>0.84</v>
      </c>
      <c r="V2158" t="n">
        <v>0.9</v>
      </c>
      <c r="W2158" t="n">
        <v>20.68</v>
      </c>
      <c r="X2158" t="n">
        <v>0.54</v>
      </c>
      <c r="Y2158" t="n">
        <v>1</v>
      </c>
      <c r="Z2158" t="n">
        <v>10</v>
      </c>
    </row>
    <row r="2159">
      <c r="A2159" t="n">
        <v>140</v>
      </c>
      <c r="B2159" t="n">
        <v>145</v>
      </c>
      <c r="C2159" t="inlineStr">
        <is>
          <t xml:space="preserve">CONCLUIDO	</t>
        </is>
      </c>
      <c r="D2159" t="n">
        <v>1.7503</v>
      </c>
      <c r="E2159" t="n">
        <v>57.13</v>
      </c>
      <c r="F2159" t="n">
        <v>53.11</v>
      </c>
      <c r="G2159" t="n">
        <v>159.32</v>
      </c>
      <c r="H2159" t="n">
        <v>1.75</v>
      </c>
      <c r="I2159" t="n">
        <v>20</v>
      </c>
      <c r="J2159" t="n">
        <v>365.87</v>
      </c>
      <c r="K2159" t="n">
        <v>61.2</v>
      </c>
      <c r="L2159" t="n">
        <v>36</v>
      </c>
      <c r="M2159" t="n">
        <v>18</v>
      </c>
      <c r="N2159" t="n">
        <v>123.67</v>
      </c>
      <c r="O2159" t="n">
        <v>45358.13</v>
      </c>
      <c r="P2159" t="n">
        <v>943.91</v>
      </c>
      <c r="Q2159" t="n">
        <v>1367.17</v>
      </c>
      <c r="R2159" t="n">
        <v>123.73</v>
      </c>
      <c r="S2159" t="n">
        <v>104.26</v>
      </c>
      <c r="T2159" t="n">
        <v>8820.559999999999</v>
      </c>
      <c r="U2159" t="n">
        <v>0.84</v>
      </c>
      <c r="V2159" t="n">
        <v>0.9</v>
      </c>
      <c r="W2159" t="n">
        <v>20.68</v>
      </c>
      <c r="X2159" t="n">
        <v>0.53</v>
      </c>
      <c r="Y2159" t="n">
        <v>1</v>
      </c>
      <c r="Z2159" t="n">
        <v>10</v>
      </c>
    </row>
    <row r="2160">
      <c r="A2160" t="n">
        <v>141</v>
      </c>
      <c r="B2160" t="n">
        <v>145</v>
      </c>
      <c r="C2160" t="inlineStr">
        <is>
          <t xml:space="preserve">CONCLUIDO	</t>
        </is>
      </c>
      <c r="D2160" t="n">
        <v>1.7505</v>
      </c>
      <c r="E2160" t="n">
        <v>57.13</v>
      </c>
      <c r="F2160" t="n">
        <v>53.1</v>
      </c>
      <c r="G2160" t="n">
        <v>159.3</v>
      </c>
      <c r="H2160" t="n">
        <v>1.76</v>
      </c>
      <c r="I2160" t="n">
        <v>20</v>
      </c>
      <c r="J2160" t="n">
        <v>366.55</v>
      </c>
      <c r="K2160" t="n">
        <v>61.2</v>
      </c>
      <c r="L2160" t="n">
        <v>36.25</v>
      </c>
      <c r="M2160" t="n">
        <v>18</v>
      </c>
      <c r="N2160" t="n">
        <v>124.1</v>
      </c>
      <c r="O2160" t="n">
        <v>45442.03</v>
      </c>
      <c r="P2160" t="n">
        <v>944.85</v>
      </c>
      <c r="Q2160" t="n">
        <v>1367.19</v>
      </c>
      <c r="R2160" t="n">
        <v>123.43</v>
      </c>
      <c r="S2160" t="n">
        <v>104.26</v>
      </c>
      <c r="T2160" t="n">
        <v>8672.93</v>
      </c>
      <c r="U2160" t="n">
        <v>0.84</v>
      </c>
      <c r="V2160" t="n">
        <v>0.9</v>
      </c>
      <c r="W2160" t="n">
        <v>20.68</v>
      </c>
      <c r="X2160" t="n">
        <v>0.52</v>
      </c>
      <c r="Y2160" t="n">
        <v>1</v>
      </c>
      <c r="Z2160" t="n">
        <v>10</v>
      </c>
    </row>
    <row r="2161">
      <c r="A2161" t="n">
        <v>142</v>
      </c>
      <c r="B2161" t="n">
        <v>145</v>
      </c>
      <c r="C2161" t="inlineStr">
        <is>
          <t xml:space="preserve">CONCLUIDO	</t>
        </is>
      </c>
      <c r="D2161" t="n">
        <v>1.75</v>
      </c>
      <c r="E2161" t="n">
        <v>57.14</v>
      </c>
      <c r="F2161" t="n">
        <v>53.12</v>
      </c>
      <c r="G2161" t="n">
        <v>159.35</v>
      </c>
      <c r="H2161" t="n">
        <v>1.77</v>
      </c>
      <c r="I2161" t="n">
        <v>20</v>
      </c>
      <c r="J2161" t="n">
        <v>367.23</v>
      </c>
      <c r="K2161" t="n">
        <v>61.2</v>
      </c>
      <c r="L2161" t="n">
        <v>36.5</v>
      </c>
      <c r="M2161" t="n">
        <v>18</v>
      </c>
      <c r="N2161" t="n">
        <v>124.53</v>
      </c>
      <c r="O2161" t="n">
        <v>45526.17</v>
      </c>
      <c r="P2161" t="n">
        <v>945.33</v>
      </c>
      <c r="Q2161" t="n">
        <v>1367.29</v>
      </c>
      <c r="R2161" t="n">
        <v>124.07</v>
      </c>
      <c r="S2161" t="n">
        <v>104.26</v>
      </c>
      <c r="T2161" t="n">
        <v>8989.370000000001</v>
      </c>
      <c r="U2161" t="n">
        <v>0.84</v>
      </c>
      <c r="V2161" t="n">
        <v>0.9</v>
      </c>
      <c r="W2161" t="n">
        <v>20.68</v>
      </c>
      <c r="X2161" t="n">
        <v>0.54</v>
      </c>
      <c r="Y2161" t="n">
        <v>1</v>
      </c>
      <c r="Z2161" t="n">
        <v>10</v>
      </c>
    </row>
    <row r="2162">
      <c r="A2162" t="n">
        <v>143</v>
      </c>
      <c r="B2162" t="n">
        <v>145</v>
      </c>
      <c r="C2162" t="inlineStr">
        <is>
          <t xml:space="preserve">CONCLUIDO	</t>
        </is>
      </c>
      <c r="D2162" t="n">
        <v>1.75</v>
      </c>
      <c r="E2162" t="n">
        <v>57.14</v>
      </c>
      <c r="F2162" t="n">
        <v>53.12</v>
      </c>
      <c r="G2162" t="n">
        <v>159.35</v>
      </c>
      <c r="H2162" t="n">
        <v>1.78</v>
      </c>
      <c r="I2162" t="n">
        <v>20</v>
      </c>
      <c r="J2162" t="n">
        <v>367.92</v>
      </c>
      <c r="K2162" t="n">
        <v>61.2</v>
      </c>
      <c r="L2162" t="n">
        <v>36.75</v>
      </c>
      <c r="M2162" t="n">
        <v>18</v>
      </c>
      <c r="N2162" t="n">
        <v>124.97</v>
      </c>
      <c r="O2162" t="n">
        <v>45610.57</v>
      </c>
      <c r="P2162" t="n">
        <v>945.2</v>
      </c>
      <c r="Q2162" t="n">
        <v>1367.22</v>
      </c>
      <c r="R2162" t="n">
        <v>124.06</v>
      </c>
      <c r="S2162" t="n">
        <v>104.26</v>
      </c>
      <c r="T2162" t="n">
        <v>8987.73</v>
      </c>
      <c r="U2162" t="n">
        <v>0.84</v>
      </c>
      <c r="V2162" t="n">
        <v>0.9</v>
      </c>
      <c r="W2162" t="n">
        <v>20.68</v>
      </c>
      <c r="X2162" t="n">
        <v>0.54</v>
      </c>
      <c r="Y2162" t="n">
        <v>1</v>
      </c>
      <c r="Z2162" t="n">
        <v>10</v>
      </c>
    </row>
    <row r="2163">
      <c r="A2163" t="n">
        <v>144</v>
      </c>
      <c r="B2163" t="n">
        <v>145</v>
      </c>
      <c r="C2163" t="inlineStr">
        <is>
          <t xml:space="preserve">CONCLUIDO	</t>
        </is>
      </c>
      <c r="D2163" t="n">
        <v>1.7501</v>
      </c>
      <c r="E2163" t="n">
        <v>57.14</v>
      </c>
      <c r="F2163" t="n">
        <v>53.11</v>
      </c>
      <c r="G2163" t="n">
        <v>159.34</v>
      </c>
      <c r="H2163" t="n">
        <v>1.79</v>
      </c>
      <c r="I2163" t="n">
        <v>20</v>
      </c>
      <c r="J2163" t="n">
        <v>368.6</v>
      </c>
      <c r="K2163" t="n">
        <v>61.2</v>
      </c>
      <c r="L2163" t="n">
        <v>37</v>
      </c>
      <c r="M2163" t="n">
        <v>18</v>
      </c>
      <c r="N2163" t="n">
        <v>125.4</v>
      </c>
      <c r="O2163" t="n">
        <v>45695.24</v>
      </c>
      <c r="P2163" t="n">
        <v>944.8</v>
      </c>
      <c r="Q2163" t="n">
        <v>1367.25</v>
      </c>
      <c r="R2163" t="n">
        <v>123.98</v>
      </c>
      <c r="S2163" t="n">
        <v>104.26</v>
      </c>
      <c r="T2163" t="n">
        <v>8946.370000000001</v>
      </c>
      <c r="U2163" t="n">
        <v>0.84</v>
      </c>
      <c r="V2163" t="n">
        <v>0.9</v>
      </c>
      <c r="W2163" t="n">
        <v>20.68</v>
      </c>
      <c r="X2163" t="n">
        <v>0.54</v>
      </c>
      <c r="Y2163" t="n">
        <v>1</v>
      </c>
      <c r="Z2163" t="n">
        <v>10</v>
      </c>
    </row>
    <row r="2164">
      <c r="A2164" t="n">
        <v>145</v>
      </c>
      <c r="B2164" t="n">
        <v>145</v>
      </c>
      <c r="C2164" t="inlineStr">
        <is>
          <t xml:space="preserve">CONCLUIDO	</t>
        </is>
      </c>
      <c r="D2164" t="n">
        <v>1.7499</v>
      </c>
      <c r="E2164" t="n">
        <v>57.15</v>
      </c>
      <c r="F2164" t="n">
        <v>53.12</v>
      </c>
      <c r="G2164" t="n">
        <v>159.36</v>
      </c>
      <c r="H2164" t="n">
        <v>1.8</v>
      </c>
      <c r="I2164" t="n">
        <v>20</v>
      </c>
      <c r="J2164" t="n">
        <v>369.29</v>
      </c>
      <c r="K2164" t="n">
        <v>61.2</v>
      </c>
      <c r="L2164" t="n">
        <v>37.25</v>
      </c>
      <c r="M2164" t="n">
        <v>18</v>
      </c>
      <c r="N2164" t="n">
        <v>125.84</v>
      </c>
      <c r="O2164" t="n">
        <v>45780.16</v>
      </c>
      <c r="P2164" t="n">
        <v>942.46</v>
      </c>
      <c r="Q2164" t="n">
        <v>1367.19</v>
      </c>
      <c r="R2164" t="n">
        <v>124.3</v>
      </c>
      <c r="S2164" t="n">
        <v>104.26</v>
      </c>
      <c r="T2164" t="n">
        <v>9107.01</v>
      </c>
      <c r="U2164" t="n">
        <v>0.84</v>
      </c>
      <c r="V2164" t="n">
        <v>0.9</v>
      </c>
      <c r="W2164" t="n">
        <v>20.67</v>
      </c>
      <c r="X2164" t="n">
        <v>0.54</v>
      </c>
      <c r="Y2164" t="n">
        <v>1</v>
      </c>
      <c r="Z2164" t="n">
        <v>10</v>
      </c>
    </row>
    <row r="2165">
      <c r="A2165" t="n">
        <v>146</v>
      </c>
      <c r="B2165" t="n">
        <v>145</v>
      </c>
      <c r="C2165" t="inlineStr">
        <is>
          <t xml:space="preserve">CONCLUIDO	</t>
        </is>
      </c>
      <c r="D2165" t="n">
        <v>1.7524</v>
      </c>
      <c r="E2165" t="n">
        <v>57.06</v>
      </c>
      <c r="F2165" t="n">
        <v>53.09</v>
      </c>
      <c r="G2165" t="n">
        <v>167.66</v>
      </c>
      <c r="H2165" t="n">
        <v>1.81</v>
      </c>
      <c r="I2165" t="n">
        <v>19</v>
      </c>
      <c r="J2165" t="n">
        <v>369.98</v>
      </c>
      <c r="K2165" t="n">
        <v>61.2</v>
      </c>
      <c r="L2165" t="n">
        <v>37.5</v>
      </c>
      <c r="M2165" t="n">
        <v>17</v>
      </c>
      <c r="N2165" t="n">
        <v>126.28</v>
      </c>
      <c r="O2165" t="n">
        <v>45865.47</v>
      </c>
      <c r="P2165" t="n">
        <v>941.7</v>
      </c>
      <c r="Q2165" t="n">
        <v>1367.19</v>
      </c>
      <c r="R2165" t="n">
        <v>123.14</v>
      </c>
      <c r="S2165" t="n">
        <v>104.26</v>
      </c>
      <c r="T2165" t="n">
        <v>8532.299999999999</v>
      </c>
      <c r="U2165" t="n">
        <v>0.85</v>
      </c>
      <c r="V2165" t="n">
        <v>0.9</v>
      </c>
      <c r="W2165" t="n">
        <v>20.68</v>
      </c>
      <c r="X2165" t="n">
        <v>0.52</v>
      </c>
      <c r="Y2165" t="n">
        <v>1</v>
      </c>
      <c r="Z2165" t="n">
        <v>10</v>
      </c>
    </row>
    <row r="2166">
      <c r="A2166" t="n">
        <v>147</v>
      </c>
      <c r="B2166" t="n">
        <v>145</v>
      </c>
      <c r="C2166" t="inlineStr">
        <is>
          <t xml:space="preserve">CONCLUIDO	</t>
        </is>
      </c>
      <c r="D2166" t="n">
        <v>1.7526</v>
      </c>
      <c r="E2166" t="n">
        <v>57.06</v>
      </c>
      <c r="F2166" t="n">
        <v>53.09</v>
      </c>
      <c r="G2166" t="n">
        <v>167.64</v>
      </c>
      <c r="H2166" t="n">
        <v>1.82</v>
      </c>
      <c r="I2166" t="n">
        <v>19</v>
      </c>
      <c r="J2166" t="n">
        <v>370.67</v>
      </c>
      <c r="K2166" t="n">
        <v>61.2</v>
      </c>
      <c r="L2166" t="n">
        <v>37.75</v>
      </c>
      <c r="M2166" t="n">
        <v>17</v>
      </c>
      <c r="N2166" t="n">
        <v>126.73</v>
      </c>
      <c r="O2166" t="n">
        <v>45950.92</v>
      </c>
      <c r="P2166" t="n">
        <v>942.98</v>
      </c>
      <c r="Q2166" t="n">
        <v>1367.25</v>
      </c>
      <c r="R2166" t="n">
        <v>123.17</v>
      </c>
      <c r="S2166" t="n">
        <v>104.26</v>
      </c>
      <c r="T2166" t="n">
        <v>8547.34</v>
      </c>
      <c r="U2166" t="n">
        <v>0.85</v>
      </c>
      <c r="V2166" t="n">
        <v>0.9</v>
      </c>
      <c r="W2166" t="n">
        <v>20.67</v>
      </c>
      <c r="X2166" t="n">
        <v>0.51</v>
      </c>
      <c r="Y2166" t="n">
        <v>1</v>
      </c>
      <c r="Z2166" t="n">
        <v>10</v>
      </c>
    </row>
    <row r="2167">
      <c r="A2167" t="n">
        <v>148</v>
      </c>
      <c r="B2167" t="n">
        <v>145</v>
      </c>
      <c r="C2167" t="inlineStr">
        <is>
          <t xml:space="preserve">CONCLUIDO	</t>
        </is>
      </c>
      <c r="D2167" t="n">
        <v>1.7524</v>
      </c>
      <c r="E2167" t="n">
        <v>57.06</v>
      </c>
      <c r="F2167" t="n">
        <v>53.09</v>
      </c>
      <c r="G2167" t="n">
        <v>167.66</v>
      </c>
      <c r="H2167" t="n">
        <v>1.82</v>
      </c>
      <c r="I2167" t="n">
        <v>19</v>
      </c>
      <c r="J2167" t="n">
        <v>371.37</v>
      </c>
      <c r="K2167" t="n">
        <v>61.2</v>
      </c>
      <c r="L2167" t="n">
        <v>38</v>
      </c>
      <c r="M2167" t="n">
        <v>17</v>
      </c>
      <c r="N2167" t="n">
        <v>127.17</v>
      </c>
      <c r="O2167" t="n">
        <v>46036.65</v>
      </c>
      <c r="P2167" t="n">
        <v>943.49</v>
      </c>
      <c r="Q2167" t="n">
        <v>1367.19</v>
      </c>
      <c r="R2167" t="n">
        <v>123.33</v>
      </c>
      <c r="S2167" t="n">
        <v>104.26</v>
      </c>
      <c r="T2167" t="n">
        <v>8626.17</v>
      </c>
      <c r="U2167" t="n">
        <v>0.85</v>
      </c>
      <c r="V2167" t="n">
        <v>0.9</v>
      </c>
      <c r="W2167" t="n">
        <v>20.67</v>
      </c>
      <c r="X2167" t="n">
        <v>0.52</v>
      </c>
      <c r="Y2167" t="n">
        <v>1</v>
      </c>
      <c r="Z2167" t="n">
        <v>10</v>
      </c>
    </row>
    <row r="2168">
      <c r="A2168" t="n">
        <v>149</v>
      </c>
      <c r="B2168" t="n">
        <v>145</v>
      </c>
      <c r="C2168" t="inlineStr">
        <is>
          <t xml:space="preserve">CONCLUIDO	</t>
        </is>
      </c>
      <c r="D2168" t="n">
        <v>1.7521</v>
      </c>
      <c r="E2168" t="n">
        <v>57.07</v>
      </c>
      <c r="F2168" t="n">
        <v>53.1</v>
      </c>
      <c r="G2168" t="n">
        <v>167.68</v>
      </c>
      <c r="H2168" t="n">
        <v>1.83</v>
      </c>
      <c r="I2168" t="n">
        <v>19</v>
      </c>
      <c r="J2168" t="n">
        <v>372.07</v>
      </c>
      <c r="K2168" t="n">
        <v>61.2</v>
      </c>
      <c r="L2168" t="n">
        <v>38.25</v>
      </c>
      <c r="M2168" t="n">
        <v>17</v>
      </c>
      <c r="N2168" t="n">
        <v>127.62</v>
      </c>
      <c r="O2168" t="n">
        <v>46122.64</v>
      </c>
      <c r="P2168" t="n">
        <v>944.48</v>
      </c>
      <c r="Q2168" t="n">
        <v>1367.18</v>
      </c>
      <c r="R2168" t="n">
        <v>123.71</v>
      </c>
      <c r="S2168" t="n">
        <v>104.26</v>
      </c>
      <c r="T2168" t="n">
        <v>8814.58</v>
      </c>
      <c r="U2168" t="n">
        <v>0.84</v>
      </c>
      <c r="V2168" t="n">
        <v>0.9</v>
      </c>
      <c r="W2168" t="n">
        <v>20.67</v>
      </c>
      <c r="X2168" t="n">
        <v>0.52</v>
      </c>
      <c r="Y2168" t="n">
        <v>1</v>
      </c>
      <c r="Z2168" t="n">
        <v>10</v>
      </c>
    </row>
    <row r="2169">
      <c r="A2169" t="n">
        <v>150</v>
      </c>
      <c r="B2169" t="n">
        <v>145</v>
      </c>
      <c r="C2169" t="inlineStr">
        <is>
          <t xml:space="preserve">CONCLUIDO	</t>
        </is>
      </c>
      <c r="D2169" t="n">
        <v>1.7525</v>
      </c>
      <c r="E2169" t="n">
        <v>57.06</v>
      </c>
      <c r="F2169" t="n">
        <v>53.09</v>
      </c>
      <c r="G2169" t="n">
        <v>167.65</v>
      </c>
      <c r="H2169" t="n">
        <v>1.84</v>
      </c>
      <c r="I2169" t="n">
        <v>19</v>
      </c>
      <c r="J2169" t="n">
        <v>372.77</v>
      </c>
      <c r="K2169" t="n">
        <v>61.2</v>
      </c>
      <c r="L2169" t="n">
        <v>38.5</v>
      </c>
      <c r="M2169" t="n">
        <v>17</v>
      </c>
      <c r="N2169" t="n">
        <v>128.07</v>
      </c>
      <c r="O2169" t="n">
        <v>46208.91</v>
      </c>
      <c r="P2169" t="n">
        <v>944.9299999999999</v>
      </c>
      <c r="Q2169" t="n">
        <v>1367.19</v>
      </c>
      <c r="R2169" t="n">
        <v>123.21</v>
      </c>
      <c r="S2169" t="n">
        <v>104.26</v>
      </c>
      <c r="T2169" t="n">
        <v>8567.799999999999</v>
      </c>
      <c r="U2169" t="n">
        <v>0.85</v>
      </c>
      <c r="V2169" t="n">
        <v>0.9</v>
      </c>
      <c r="W2169" t="n">
        <v>20.67</v>
      </c>
      <c r="X2169" t="n">
        <v>0.51</v>
      </c>
      <c r="Y2169" t="n">
        <v>1</v>
      </c>
      <c r="Z2169" t="n">
        <v>10</v>
      </c>
    </row>
    <row r="2170">
      <c r="A2170" t="n">
        <v>151</v>
      </c>
      <c r="B2170" t="n">
        <v>145</v>
      </c>
      <c r="C2170" t="inlineStr">
        <is>
          <t xml:space="preserve">CONCLUIDO	</t>
        </is>
      </c>
      <c r="D2170" t="n">
        <v>1.7525</v>
      </c>
      <c r="E2170" t="n">
        <v>57.06</v>
      </c>
      <c r="F2170" t="n">
        <v>53.09</v>
      </c>
      <c r="G2170" t="n">
        <v>167.64</v>
      </c>
      <c r="H2170" t="n">
        <v>1.85</v>
      </c>
      <c r="I2170" t="n">
        <v>19</v>
      </c>
      <c r="J2170" t="n">
        <v>373.47</v>
      </c>
      <c r="K2170" t="n">
        <v>61.2</v>
      </c>
      <c r="L2170" t="n">
        <v>38.75</v>
      </c>
      <c r="M2170" t="n">
        <v>17</v>
      </c>
      <c r="N2170" t="n">
        <v>128.52</v>
      </c>
      <c r="O2170" t="n">
        <v>46295.45</v>
      </c>
      <c r="P2170" t="n">
        <v>944.76</v>
      </c>
      <c r="Q2170" t="n">
        <v>1367.19</v>
      </c>
      <c r="R2170" t="n">
        <v>123.18</v>
      </c>
      <c r="S2170" t="n">
        <v>104.26</v>
      </c>
      <c r="T2170" t="n">
        <v>8552.74</v>
      </c>
      <c r="U2170" t="n">
        <v>0.85</v>
      </c>
      <c r="V2170" t="n">
        <v>0.9</v>
      </c>
      <c r="W2170" t="n">
        <v>20.67</v>
      </c>
      <c r="X2170" t="n">
        <v>0.51</v>
      </c>
      <c r="Y2170" t="n">
        <v>1</v>
      </c>
      <c r="Z2170" t="n">
        <v>10</v>
      </c>
    </row>
    <row r="2171">
      <c r="A2171" t="n">
        <v>152</v>
      </c>
      <c r="B2171" t="n">
        <v>145</v>
      </c>
      <c r="C2171" t="inlineStr">
        <is>
          <t xml:space="preserve">CONCLUIDO	</t>
        </is>
      </c>
      <c r="D2171" t="n">
        <v>1.7525</v>
      </c>
      <c r="E2171" t="n">
        <v>57.06</v>
      </c>
      <c r="F2171" t="n">
        <v>53.09</v>
      </c>
      <c r="G2171" t="n">
        <v>167.65</v>
      </c>
      <c r="H2171" t="n">
        <v>1.86</v>
      </c>
      <c r="I2171" t="n">
        <v>19</v>
      </c>
      <c r="J2171" t="n">
        <v>374.17</v>
      </c>
      <c r="K2171" t="n">
        <v>61.2</v>
      </c>
      <c r="L2171" t="n">
        <v>39</v>
      </c>
      <c r="M2171" t="n">
        <v>17</v>
      </c>
      <c r="N2171" t="n">
        <v>128.97</v>
      </c>
      <c r="O2171" t="n">
        <v>46382.28</v>
      </c>
      <c r="P2171" t="n">
        <v>944.89</v>
      </c>
      <c r="Q2171" t="n">
        <v>1367.24</v>
      </c>
      <c r="R2171" t="n">
        <v>123.21</v>
      </c>
      <c r="S2171" t="n">
        <v>104.26</v>
      </c>
      <c r="T2171" t="n">
        <v>8565.379999999999</v>
      </c>
      <c r="U2171" t="n">
        <v>0.85</v>
      </c>
      <c r="V2171" t="n">
        <v>0.9</v>
      </c>
      <c r="W2171" t="n">
        <v>20.67</v>
      </c>
      <c r="X2171" t="n">
        <v>0.51</v>
      </c>
      <c r="Y2171" t="n">
        <v>1</v>
      </c>
      <c r="Z2171" t="n">
        <v>10</v>
      </c>
    </row>
    <row r="2172">
      <c r="A2172" t="n">
        <v>153</v>
      </c>
      <c r="B2172" t="n">
        <v>145</v>
      </c>
      <c r="C2172" t="inlineStr">
        <is>
          <t xml:space="preserve">CONCLUIDO	</t>
        </is>
      </c>
      <c r="D2172" t="n">
        <v>1.7523</v>
      </c>
      <c r="E2172" t="n">
        <v>57.07</v>
      </c>
      <c r="F2172" t="n">
        <v>53.1</v>
      </c>
      <c r="G2172" t="n">
        <v>167.67</v>
      </c>
      <c r="H2172" t="n">
        <v>1.87</v>
      </c>
      <c r="I2172" t="n">
        <v>19</v>
      </c>
      <c r="J2172" t="n">
        <v>374.88</v>
      </c>
      <c r="K2172" t="n">
        <v>61.2</v>
      </c>
      <c r="L2172" t="n">
        <v>39.25</v>
      </c>
      <c r="M2172" t="n">
        <v>17</v>
      </c>
      <c r="N2172" t="n">
        <v>129.43</v>
      </c>
      <c r="O2172" t="n">
        <v>46469.38</v>
      </c>
      <c r="P2172" t="n">
        <v>944.96</v>
      </c>
      <c r="Q2172" t="n">
        <v>1367.2</v>
      </c>
      <c r="R2172" t="n">
        <v>123.28</v>
      </c>
      <c r="S2172" t="n">
        <v>104.26</v>
      </c>
      <c r="T2172" t="n">
        <v>8603.450000000001</v>
      </c>
      <c r="U2172" t="n">
        <v>0.85</v>
      </c>
      <c r="V2172" t="n">
        <v>0.9</v>
      </c>
      <c r="W2172" t="n">
        <v>20.68</v>
      </c>
      <c r="X2172" t="n">
        <v>0.52</v>
      </c>
      <c r="Y2172" t="n">
        <v>1</v>
      </c>
      <c r="Z2172" t="n">
        <v>10</v>
      </c>
    </row>
    <row r="2173">
      <c r="A2173" t="n">
        <v>154</v>
      </c>
      <c r="B2173" t="n">
        <v>145</v>
      </c>
      <c r="C2173" t="inlineStr">
        <is>
          <t xml:space="preserve">CONCLUIDO	</t>
        </is>
      </c>
      <c r="D2173" t="n">
        <v>1.7523</v>
      </c>
      <c r="E2173" t="n">
        <v>57.07</v>
      </c>
      <c r="F2173" t="n">
        <v>53.1</v>
      </c>
      <c r="G2173" t="n">
        <v>167.67</v>
      </c>
      <c r="H2173" t="n">
        <v>1.88</v>
      </c>
      <c r="I2173" t="n">
        <v>19</v>
      </c>
      <c r="J2173" t="n">
        <v>375.59</v>
      </c>
      <c r="K2173" t="n">
        <v>61.2</v>
      </c>
      <c r="L2173" t="n">
        <v>39.5</v>
      </c>
      <c r="M2173" t="n">
        <v>17</v>
      </c>
      <c r="N2173" t="n">
        <v>129.89</v>
      </c>
      <c r="O2173" t="n">
        <v>46556.77</v>
      </c>
      <c r="P2173" t="n">
        <v>944.48</v>
      </c>
      <c r="Q2173" t="n">
        <v>1367.18</v>
      </c>
      <c r="R2173" t="n">
        <v>123.43</v>
      </c>
      <c r="S2173" t="n">
        <v>104.26</v>
      </c>
      <c r="T2173" t="n">
        <v>8675.799999999999</v>
      </c>
      <c r="U2173" t="n">
        <v>0.84</v>
      </c>
      <c r="V2173" t="n">
        <v>0.9</v>
      </c>
      <c r="W2173" t="n">
        <v>20.68</v>
      </c>
      <c r="X2173" t="n">
        <v>0.52</v>
      </c>
      <c r="Y2173" t="n">
        <v>1</v>
      </c>
      <c r="Z2173" t="n">
        <v>10</v>
      </c>
    </row>
    <row r="2174">
      <c r="A2174" t="n">
        <v>155</v>
      </c>
      <c r="B2174" t="n">
        <v>145</v>
      </c>
      <c r="C2174" t="inlineStr">
        <is>
          <t xml:space="preserve">CONCLUIDO	</t>
        </is>
      </c>
      <c r="D2174" t="n">
        <v>1.7553</v>
      </c>
      <c r="E2174" t="n">
        <v>56.97</v>
      </c>
      <c r="F2174" t="n">
        <v>53.05</v>
      </c>
      <c r="G2174" t="n">
        <v>176.84</v>
      </c>
      <c r="H2174" t="n">
        <v>1.88</v>
      </c>
      <c r="I2174" t="n">
        <v>18</v>
      </c>
      <c r="J2174" t="n">
        <v>376.3</v>
      </c>
      <c r="K2174" t="n">
        <v>61.2</v>
      </c>
      <c r="L2174" t="n">
        <v>39.75</v>
      </c>
      <c r="M2174" t="n">
        <v>16</v>
      </c>
      <c r="N2174" t="n">
        <v>130.35</v>
      </c>
      <c r="O2174" t="n">
        <v>46644.44</v>
      </c>
      <c r="P2174" t="n">
        <v>943.46</v>
      </c>
      <c r="Q2174" t="n">
        <v>1367.18</v>
      </c>
      <c r="R2174" t="n">
        <v>121.93</v>
      </c>
      <c r="S2174" t="n">
        <v>104.26</v>
      </c>
      <c r="T2174" t="n">
        <v>7930.99</v>
      </c>
      <c r="U2174" t="n">
        <v>0.86</v>
      </c>
      <c r="V2174" t="n">
        <v>0.9</v>
      </c>
      <c r="W2174" t="n">
        <v>20.67</v>
      </c>
      <c r="X2174" t="n">
        <v>0.47</v>
      </c>
      <c r="Y2174" t="n">
        <v>1</v>
      </c>
      <c r="Z2174" t="n">
        <v>10</v>
      </c>
    </row>
    <row r="2175">
      <c r="A2175" t="n">
        <v>156</v>
      </c>
      <c r="B2175" t="n">
        <v>145</v>
      </c>
      <c r="C2175" t="inlineStr">
        <is>
          <t xml:space="preserve">CONCLUIDO	</t>
        </is>
      </c>
      <c r="D2175" t="n">
        <v>1.755</v>
      </c>
      <c r="E2175" t="n">
        <v>56.98</v>
      </c>
      <c r="F2175" t="n">
        <v>53.06</v>
      </c>
      <c r="G2175" t="n">
        <v>176.87</v>
      </c>
      <c r="H2175" t="n">
        <v>1.89</v>
      </c>
      <c r="I2175" t="n">
        <v>18</v>
      </c>
      <c r="J2175" t="n">
        <v>377.01</v>
      </c>
      <c r="K2175" t="n">
        <v>61.2</v>
      </c>
      <c r="L2175" t="n">
        <v>40</v>
      </c>
      <c r="M2175" t="n">
        <v>16</v>
      </c>
      <c r="N2175" t="n">
        <v>130.81</v>
      </c>
      <c r="O2175" t="n">
        <v>46732.41</v>
      </c>
      <c r="P2175" t="n">
        <v>944.35</v>
      </c>
      <c r="Q2175" t="n">
        <v>1367.22</v>
      </c>
      <c r="R2175" t="n">
        <v>122.28</v>
      </c>
      <c r="S2175" t="n">
        <v>104.26</v>
      </c>
      <c r="T2175" t="n">
        <v>8105.89</v>
      </c>
      <c r="U2175" t="n">
        <v>0.85</v>
      </c>
      <c r="V2175" t="n">
        <v>0.9</v>
      </c>
      <c r="W2175" t="n">
        <v>20.67</v>
      </c>
      <c r="X2175" t="n">
        <v>0.48</v>
      </c>
      <c r="Y2175" t="n">
        <v>1</v>
      </c>
      <c r="Z2175" t="n">
        <v>10</v>
      </c>
    </row>
    <row r="2176">
      <c r="A2176" t="n">
        <v>0</v>
      </c>
      <c r="B2176" t="n">
        <v>65</v>
      </c>
      <c r="C2176" t="inlineStr">
        <is>
          <t xml:space="preserve">CONCLUIDO	</t>
        </is>
      </c>
      <c r="D2176" t="n">
        <v>1.1632</v>
      </c>
      <c r="E2176" t="n">
        <v>85.97</v>
      </c>
      <c r="F2176" t="n">
        <v>68.81999999999999</v>
      </c>
      <c r="G2176" t="n">
        <v>7.51</v>
      </c>
      <c r="H2176" t="n">
        <v>0.13</v>
      </c>
      <c r="I2176" t="n">
        <v>550</v>
      </c>
      <c r="J2176" t="n">
        <v>133.21</v>
      </c>
      <c r="K2176" t="n">
        <v>46.47</v>
      </c>
      <c r="L2176" t="n">
        <v>1</v>
      </c>
      <c r="M2176" t="n">
        <v>548</v>
      </c>
      <c r="N2176" t="n">
        <v>20.75</v>
      </c>
      <c r="O2176" t="n">
        <v>16663.42</v>
      </c>
      <c r="P2176" t="n">
        <v>761.55</v>
      </c>
      <c r="Q2176" t="n">
        <v>1370.01</v>
      </c>
      <c r="R2176" t="n">
        <v>635.48</v>
      </c>
      <c r="S2176" t="n">
        <v>104.26</v>
      </c>
      <c r="T2176" t="n">
        <v>262044.5</v>
      </c>
      <c r="U2176" t="n">
        <v>0.16</v>
      </c>
      <c r="V2176" t="n">
        <v>0.7</v>
      </c>
      <c r="W2176" t="n">
        <v>21.53</v>
      </c>
      <c r="X2176" t="n">
        <v>16.19</v>
      </c>
      <c r="Y2176" t="n">
        <v>1</v>
      </c>
      <c r="Z2176" t="n">
        <v>10</v>
      </c>
    </row>
    <row r="2177">
      <c r="A2177" t="n">
        <v>1</v>
      </c>
      <c r="B2177" t="n">
        <v>65</v>
      </c>
      <c r="C2177" t="inlineStr">
        <is>
          <t xml:space="preserve">CONCLUIDO	</t>
        </is>
      </c>
      <c r="D2177" t="n">
        <v>1.2811</v>
      </c>
      <c r="E2177" t="n">
        <v>78.06</v>
      </c>
      <c r="F2177" t="n">
        <v>64.66</v>
      </c>
      <c r="G2177" t="n">
        <v>9.42</v>
      </c>
      <c r="H2177" t="n">
        <v>0.17</v>
      </c>
      <c r="I2177" t="n">
        <v>412</v>
      </c>
      <c r="J2177" t="n">
        <v>133.55</v>
      </c>
      <c r="K2177" t="n">
        <v>46.47</v>
      </c>
      <c r="L2177" t="n">
        <v>1.25</v>
      </c>
      <c r="M2177" t="n">
        <v>410</v>
      </c>
      <c r="N2177" t="n">
        <v>20.83</v>
      </c>
      <c r="O2177" t="n">
        <v>16704.7</v>
      </c>
      <c r="P2177" t="n">
        <v>714.47</v>
      </c>
      <c r="Q2177" t="n">
        <v>1369.16</v>
      </c>
      <c r="R2177" t="n">
        <v>498.79</v>
      </c>
      <c r="S2177" t="n">
        <v>104.26</v>
      </c>
      <c r="T2177" t="n">
        <v>194390.35</v>
      </c>
      <c r="U2177" t="n">
        <v>0.21</v>
      </c>
      <c r="V2177" t="n">
        <v>0.74</v>
      </c>
      <c r="W2177" t="n">
        <v>21.33</v>
      </c>
      <c r="X2177" t="n">
        <v>12.04</v>
      </c>
      <c r="Y2177" t="n">
        <v>1</v>
      </c>
      <c r="Z2177" t="n">
        <v>10</v>
      </c>
    </row>
    <row r="2178">
      <c r="A2178" t="n">
        <v>2</v>
      </c>
      <c r="B2178" t="n">
        <v>65</v>
      </c>
      <c r="C2178" t="inlineStr">
        <is>
          <t xml:space="preserve">CONCLUIDO	</t>
        </is>
      </c>
      <c r="D2178" t="n">
        <v>1.3636</v>
      </c>
      <c r="E2178" t="n">
        <v>73.34</v>
      </c>
      <c r="F2178" t="n">
        <v>62.17</v>
      </c>
      <c r="G2178" t="n">
        <v>11.3</v>
      </c>
      <c r="H2178" t="n">
        <v>0.2</v>
      </c>
      <c r="I2178" t="n">
        <v>330</v>
      </c>
      <c r="J2178" t="n">
        <v>133.88</v>
      </c>
      <c r="K2178" t="n">
        <v>46.47</v>
      </c>
      <c r="L2178" t="n">
        <v>1.5</v>
      </c>
      <c r="M2178" t="n">
        <v>328</v>
      </c>
      <c r="N2178" t="n">
        <v>20.91</v>
      </c>
      <c r="O2178" t="n">
        <v>16746.01</v>
      </c>
      <c r="P2178" t="n">
        <v>685.54</v>
      </c>
      <c r="Q2178" t="n">
        <v>1368.44</v>
      </c>
      <c r="R2178" t="n">
        <v>417.94</v>
      </c>
      <c r="S2178" t="n">
        <v>104.26</v>
      </c>
      <c r="T2178" t="n">
        <v>154374.35</v>
      </c>
      <c r="U2178" t="n">
        <v>0.25</v>
      </c>
      <c r="V2178" t="n">
        <v>0.77</v>
      </c>
      <c r="W2178" t="n">
        <v>21.19</v>
      </c>
      <c r="X2178" t="n">
        <v>9.57</v>
      </c>
      <c r="Y2178" t="n">
        <v>1</v>
      </c>
      <c r="Z2178" t="n">
        <v>10</v>
      </c>
    </row>
    <row r="2179">
      <c r="A2179" t="n">
        <v>3</v>
      </c>
      <c r="B2179" t="n">
        <v>65</v>
      </c>
      <c r="C2179" t="inlineStr">
        <is>
          <t xml:space="preserve">CONCLUIDO	</t>
        </is>
      </c>
      <c r="D2179" t="n">
        <v>1.4233</v>
      </c>
      <c r="E2179" t="n">
        <v>70.26000000000001</v>
      </c>
      <c r="F2179" t="n">
        <v>60.59</v>
      </c>
      <c r="G2179" t="n">
        <v>13.22</v>
      </c>
      <c r="H2179" t="n">
        <v>0.23</v>
      </c>
      <c r="I2179" t="n">
        <v>275</v>
      </c>
      <c r="J2179" t="n">
        <v>134.22</v>
      </c>
      <c r="K2179" t="n">
        <v>46.47</v>
      </c>
      <c r="L2179" t="n">
        <v>1.75</v>
      </c>
      <c r="M2179" t="n">
        <v>273</v>
      </c>
      <c r="N2179" t="n">
        <v>21</v>
      </c>
      <c r="O2179" t="n">
        <v>16787.35</v>
      </c>
      <c r="P2179" t="n">
        <v>666.7</v>
      </c>
      <c r="Q2179" t="n">
        <v>1368.24</v>
      </c>
      <c r="R2179" t="n">
        <v>366.39</v>
      </c>
      <c r="S2179" t="n">
        <v>104.26</v>
      </c>
      <c r="T2179" t="n">
        <v>128875.04</v>
      </c>
      <c r="U2179" t="n">
        <v>0.28</v>
      </c>
      <c r="V2179" t="n">
        <v>0.79</v>
      </c>
      <c r="W2179" t="n">
        <v>21.11</v>
      </c>
      <c r="X2179" t="n">
        <v>7.99</v>
      </c>
      <c r="Y2179" t="n">
        <v>1</v>
      </c>
      <c r="Z2179" t="n">
        <v>10</v>
      </c>
    </row>
    <row r="2180">
      <c r="A2180" t="n">
        <v>4</v>
      </c>
      <c r="B2180" t="n">
        <v>65</v>
      </c>
      <c r="C2180" t="inlineStr">
        <is>
          <t xml:space="preserve">CONCLUIDO	</t>
        </is>
      </c>
      <c r="D2180" t="n">
        <v>1.4713</v>
      </c>
      <c r="E2180" t="n">
        <v>67.97</v>
      </c>
      <c r="F2180" t="n">
        <v>59.39</v>
      </c>
      <c r="G2180" t="n">
        <v>15.16</v>
      </c>
      <c r="H2180" t="n">
        <v>0.26</v>
      </c>
      <c r="I2180" t="n">
        <v>235</v>
      </c>
      <c r="J2180" t="n">
        <v>134.55</v>
      </c>
      <c r="K2180" t="n">
        <v>46.47</v>
      </c>
      <c r="L2180" t="n">
        <v>2</v>
      </c>
      <c r="M2180" t="n">
        <v>233</v>
      </c>
      <c r="N2180" t="n">
        <v>21.09</v>
      </c>
      <c r="O2180" t="n">
        <v>16828.84</v>
      </c>
      <c r="P2180" t="n">
        <v>651.95</v>
      </c>
      <c r="Q2180" t="n">
        <v>1368.13</v>
      </c>
      <c r="R2180" t="n">
        <v>327.78</v>
      </c>
      <c r="S2180" t="n">
        <v>104.26</v>
      </c>
      <c r="T2180" t="n">
        <v>109770.53</v>
      </c>
      <c r="U2180" t="n">
        <v>0.32</v>
      </c>
      <c r="V2180" t="n">
        <v>0.8100000000000001</v>
      </c>
      <c r="W2180" t="n">
        <v>21.03</v>
      </c>
      <c r="X2180" t="n">
        <v>6.79</v>
      </c>
      <c r="Y2180" t="n">
        <v>1</v>
      </c>
      <c r="Z2180" t="n">
        <v>10</v>
      </c>
    </row>
    <row r="2181">
      <c r="A2181" t="n">
        <v>5</v>
      </c>
      <c r="B2181" t="n">
        <v>65</v>
      </c>
      <c r="C2181" t="inlineStr">
        <is>
          <t xml:space="preserve">CONCLUIDO	</t>
        </is>
      </c>
      <c r="D2181" t="n">
        <v>1.5102</v>
      </c>
      <c r="E2181" t="n">
        <v>66.20999999999999</v>
      </c>
      <c r="F2181" t="n">
        <v>58.45</v>
      </c>
      <c r="G2181" t="n">
        <v>17.11</v>
      </c>
      <c r="H2181" t="n">
        <v>0.29</v>
      </c>
      <c r="I2181" t="n">
        <v>205</v>
      </c>
      <c r="J2181" t="n">
        <v>134.89</v>
      </c>
      <c r="K2181" t="n">
        <v>46.47</v>
      </c>
      <c r="L2181" t="n">
        <v>2.25</v>
      </c>
      <c r="M2181" t="n">
        <v>203</v>
      </c>
      <c r="N2181" t="n">
        <v>21.17</v>
      </c>
      <c r="O2181" t="n">
        <v>16870.25</v>
      </c>
      <c r="P2181" t="n">
        <v>640.15</v>
      </c>
      <c r="Q2181" t="n">
        <v>1368.02</v>
      </c>
      <c r="R2181" t="n">
        <v>297.51</v>
      </c>
      <c r="S2181" t="n">
        <v>104.26</v>
      </c>
      <c r="T2181" t="n">
        <v>94785.24000000001</v>
      </c>
      <c r="U2181" t="n">
        <v>0.35</v>
      </c>
      <c r="V2181" t="n">
        <v>0.82</v>
      </c>
      <c r="W2181" t="n">
        <v>20.97</v>
      </c>
      <c r="X2181" t="n">
        <v>5.86</v>
      </c>
      <c r="Y2181" t="n">
        <v>1</v>
      </c>
      <c r="Z2181" t="n">
        <v>10</v>
      </c>
    </row>
    <row r="2182">
      <c r="A2182" t="n">
        <v>6</v>
      </c>
      <c r="B2182" t="n">
        <v>65</v>
      </c>
      <c r="C2182" t="inlineStr">
        <is>
          <t xml:space="preserve">CONCLUIDO	</t>
        </is>
      </c>
      <c r="D2182" t="n">
        <v>1.538</v>
      </c>
      <c r="E2182" t="n">
        <v>65.02</v>
      </c>
      <c r="F2182" t="n">
        <v>57.86</v>
      </c>
      <c r="G2182" t="n">
        <v>18.97</v>
      </c>
      <c r="H2182" t="n">
        <v>0.33</v>
      </c>
      <c r="I2182" t="n">
        <v>183</v>
      </c>
      <c r="J2182" t="n">
        <v>135.22</v>
      </c>
      <c r="K2182" t="n">
        <v>46.47</v>
      </c>
      <c r="L2182" t="n">
        <v>2.5</v>
      </c>
      <c r="M2182" t="n">
        <v>181</v>
      </c>
      <c r="N2182" t="n">
        <v>21.26</v>
      </c>
      <c r="O2182" t="n">
        <v>16911.68</v>
      </c>
      <c r="P2182" t="n">
        <v>632.02</v>
      </c>
      <c r="Q2182" t="n">
        <v>1367.93</v>
      </c>
      <c r="R2182" t="n">
        <v>278.02</v>
      </c>
      <c r="S2182" t="n">
        <v>104.26</v>
      </c>
      <c r="T2182" t="n">
        <v>85150.17</v>
      </c>
      <c r="U2182" t="n">
        <v>0.38</v>
      </c>
      <c r="V2182" t="n">
        <v>0.83</v>
      </c>
      <c r="W2182" t="n">
        <v>20.94</v>
      </c>
      <c r="X2182" t="n">
        <v>5.26</v>
      </c>
      <c r="Y2182" t="n">
        <v>1</v>
      </c>
      <c r="Z2182" t="n">
        <v>10</v>
      </c>
    </row>
    <row r="2183">
      <c r="A2183" t="n">
        <v>7</v>
      </c>
      <c r="B2183" t="n">
        <v>65</v>
      </c>
      <c r="C2183" t="inlineStr">
        <is>
          <t xml:space="preserve">CONCLUIDO	</t>
        </is>
      </c>
      <c r="D2183" t="n">
        <v>1.5646</v>
      </c>
      <c r="E2183" t="n">
        <v>63.91</v>
      </c>
      <c r="F2183" t="n">
        <v>57.27</v>
      </c>
      <c r="G2183" t="n">
        <v>20.95</v>
      </c>
      <c r="H2183" t="n">
        <v>0.36</v>
      </c>
      <c r="I2183" t="n">
        <v>164</v>
      </c>
      <c r="J2183" t="n">
        <v>135.56</v>
      </c>
      <c r="K2183" t="n">
        <v>46.47</v>
      </c>
      <c r="L2183" t="n">
        <v>2.75</v>
      </c>
      <c r="M2183" t="n">
        <v>162</v>
      </c>
      <c r="N2183" t="n">
        <v>21.34</v>
      </c>
      <c r="O2183" t="n">
        <v>16953.14</v>
      </c>
      <c r="P2183" t="n">
        <v>624.01</v>
      </c>
      <c r="Q2183" t="n">
        <v>1368.01</v>
      </c>
      <c r="R2183" t="n">
        <v>259.61</v>
      </c>
      <c r="S2183" t="n">
        <v>104.26</v>
      </c>
      <c r="T2183" t="n">
        <v>76040.14</v>
      </c>
      <c r="U2183" t="n">
        <v>0.4</v>
      </c>
      <c r="V2183" t="n">
        <v>0.84</v>
      </c>
      <c r="W2183" t="n">
        <v>20.89</v>
      </c>
      <c r="X2183" t="n">
        <v>4.68</v>
      </c>
      <c r="Y2183" t="n">
        <v>1</v>
      </c>
      <c r="Z2183" t="n">
        <v>10</v>
      </c>
    </row>
    <row r="2184">
      <c r="A2184" t="n">
        <v>8</v>
      </c>
      <c r="B2184" t="n">
        <v>65</v>
      </c>
      <c r="C2184" t="inlineStr">
        <is>
          <t xml:space="preserve">CONCLUIDO	</t>
        </is>
      </c>
      <c r="D2184" t="n">
        <v>1.585</v>
      </c>
      <c r="E2184" t="n">
        <v>63.09</v>
      </c>
      <c r="F2184" t="n">
        <v>56.86</v>
      </c>
      <c r="G2184" t="n">
        <v>22.9</v>
      </c>
      <c r="H2184" t="n">
        <v>0.39</v>
      </c>
      <c r="I2184" t="n">
        <v>149</v>
      </c>
      <c r="J2184" t="n">
        <v>135.9</v>
      </c>
      <c r="K2184" t="n">
        <v>46.47</v>
      </c>
      <c r="L2184" t="n">
        <v>3</v>
      </c>
      <c r="M2184" t="n">
        <v>147</v>
      </c>
      <c r="N2184" t="n">
        <v>21.43</v>
      </c>
      <c r="O2184" t="n">
        <v>16994.64</v>
      </c>
      <c r="P2184" t="n">
        <v>618</v>
      </c>
      <c r="Q2184" t="n">
        <v>1367.91</v>
      </c>
      <c r="R2184" t="n">
        <v>245.15</v>
      </c>
      <c r="S2184" t="n">
        <v>104.26</v>
      </c>
      <c r="T2184" t="n">
        <v>68886.21000000001</v>
      </c>
      <c r="U2184" t="n">
        <v>0.43</v>
      </c>
      <c r="V2184" t="n">
        <v>0.84</v>
      </c>
      <c r="W2184" t="n">
        <v>20.89</v>
      </c>
      <c r="X2184" t="n">
        <v>4.27</v>
      </c>
      <c r="Y2184" t="n">
        <v>1</v>
      </c>
      <c r="Z2184" t="n">
        <v>10</v>
      </c>
    </row>
    <row r="2185">
      <c r="A2185" t="n">
        <v>9</v>
      </c>
      <c r="B2185" t="n">
        <v>65</v>
      </c>
      <c r="C2185" t="inlineStr">
        <is>
          <t xml:space="preserve">CONCLUIDO	</t>
        </is>
      </c>
      <c r="D2185" t="n">
        <v>1.6037</v>
      </c>
      <c r="E2185" t="n">
        <v>62.36</v>
      </c>
      <c r="F2185" t="n">
        <v>56.47</v>
      </c>
      <c r="G2185" t="n">
        <v>24.91</v>
      </c>
      <c r="H2185" t="n">
        <v>0.42</v>
      </c>
      <c r="I2185" t="n">
        <v>136</v>
      </c>
      <c r="J2185" t="n">
        <v>136.23</v>
      </c>
      <c r="K2185" t="n">
        <v>46.47</v>
      </c>
      <c r="L2185" t="n">
        <v>3.25</v>
      </c>
      <c r="M2185" t="n">
        <v>134</v>
      </c>
      <c r="N2185" t="n">
        <v>21.52</v>
      </c>
      <c r="O2185" t="n">
        <v>17036.16</v>
      </c>
      <c r="P2185" t="n">
        <v>612.2</v>
      </c>
      <c r="Q2185" t="n">
        <v>1367.69</v>
      </c>
      <c r="R2185" t="n">
        <v>233.18</v>
      </c>
      <c r="S2185" t="n">
        <v>104.26</v>
      </c>
      <c r="T2185" t="n">
        <v>62966.96</v>
      </c>
      <c r="U2185" t="n">
        <v>0.45</v>
      </c>
      <c r="V2185" t="n">
        <v>0.85</v>
      </c>
      <c r="W2185" t="n">
        <v>20.86</v>
      </c>
      <c r="X2185" t="n">
        <v>3.89</v>
      </c>
      <c r="Y2185" t="n">
        <v>1</v>
      </c>
      <c r="Z2185" t="n">
        <v>10</v>
      </c>
    </row>
    <row r="2186">
      <c r="A2186" t="n">
        <v>10</v>
      </c>
      <c r="B2186" t="n">
        <v>65</v>
      </c>
      <c r="C2186" t="inlineStr">
        <is>
          <t xml:space="preserve">CONCLUIDO	</t>
        </is>
      </c>
      <c r="D2186" t="n">
        <v>1.6178</v>
      </c>
      <c r="E2186" t="n">
        <v>61.81</v>
      </c>
      <c r="F2186" t="n">
        <v>56.2</v>
      </c>
      <c r="G2186" t="n">
        <v>26.76</v>
      </c>
      <c r="H2186" t="n">
        <v>0.45</v>
      </c>
      <c r="I2186" t="n">
        <v>126</v>
      </c>
      <c r="J2186" t="n">
        <v>136.57</v>
      </c>
      <c r="K2186" t="n">
        <v>46.47</v>
      </c>
      <c r="L2186" t="n">
        <v>3.5</v>
      </c>
      <c r="M2186" t="n">
        <v>124</v>
      </c>
      <c r="N2186" t="n">
        <v>21.6</v>
      </c>
      <c r="O2186" t="n">
        <v>17077.72</v>
      </c>
      <c r="P2186" t="n">
        <v>607.71</v>
      </c>
      <c r="Q2186" t="n">
        <v>1367.6</v>
      </c>
      <c r="R2186" t="n">
        <v>224.14</v>
      </c>
      <c r="S2186" t="n">
        <v>104.26</v>
      </c>
      <c r="T2186" t="n">
        <v>58496.49</v>
      </c>
      <c r="U2186" t="n">
        <v>0.47</v>
      </c>
      <c r="V2186" t="n">
        <v>0.85</v>
      </c>
      <c r="W2186" t="n">
        <v>20.86</v>
      </c>
      <c r="X2186" t="n">
        <v>3.62</v>
      </c>
      <c r="Y2186" t="n">
        <v>1</v>
      </c>
      <c r="Z2186" t="n">
        <v>10</v>
      </c>
    </row>
    <row r="2187">
      <c r="A2187" t="n">
        <v>11</v>
      </c>
      <c r="B2187" t="n">
        <v>65</v>
      </c>
      <c r="C2187" t="inlineStr">
        <is>
          <t xml:space="preserve">CONCLUIDO	</t>
        </is>
      </c>
      <c r="D2187" t="n">
        <v>1.6322</v>
      </c>
      <c r="E2187" t="n">
        <v>61.27</v>
      </c>
      <c r="F2187" t="n">
        <v>55.9</v>
      </c>
      <c r="G2187" t="n">
        <v>28.67</v>
      </c>
      <c r="H2187" t="n">
        <v>0.48</v>
      </c>
      <c r="I2187" t="n">
        <v>117</v>
      </c>
      <c r="J2187" t="n">
        <v>136.91</v>
      </c>
      <c r="K2187" t="n">
        <v>46.47</v>
      </c>
      <c r="L2187" t="n">
        <v>3.75</v>
      </c>
      <c r="M2187" t="n">
        <v>115</v>
      </c>
      <c r="N2187" t="n">
        <v>21.69</v>
      </c>
      <c r="O2187" t="n">
        <v>17119.3</v>
      </c>
      <c r="P2187" t="n">
        <v>603.01</v>
      </c>
      <c r="Q2187" t="n">
        <v>1367.61</v>
      </c>
      <c r="R2187" t="n">
        <v>214.39</v>
      </c>
      <c r="S2187" t="n">
        <v>104.26</v>
      </c>
      <c r="T2187" t="n">
        <v>53666.61</v>
      </c>
      <c r="U2187" t="n">
        <v>0.49</v>
      </c>
      <c r="V2187" t="n">
        <v>0.86</v>
      </c>
      <c r="W2187" t="n">
        <v>20.84</v>
      </c>
      <c r="X2187" t="n">
        <v>3.32</v>
      </c>
      <c r="Y2187" t="n">
        <v>1</v>
      </c>
      <c r="Z2187" t="n">
        <v>10</v>
      </c>
    </row>
    <row r="2188">
      <c r="A2188" t="n">
        <v>12</v>
      </c>
      <c r="B2188" t="n">
        <v>65</v>
      </c>
      <c r="C2188" t="inlineStr">
        <is>
          <t xml:space="preserve">CONCLUIDO	</t>
        </is>
      </c>
      <c r="D2188" t="n">
        <v>1.6438</v>
      </c>
      <c r="E2188" t="n">
        <v>60.83</v>
      </c>
      <c r="F2188" t="n">
        <v>55.69</v>
      </c>
      <c r="G2188" t="n">
        <v>30.65</v>
      </c>
      <c r="H2188" t="n">
        <v>0.52</v>
      </c>
      <c r="I2188" t="n">
        <v>109</v>
      </c>
      <c r="J2188" t="n">
        <v>137.25</v>
      </c>
      <c r="K2188" t="n">
        <v>46.47</v>
      </c>
      <c r="L2188" t="n">
        <v>4</v>
      </c>
      <c r="M2188" t="n">
        <v>107</v>
      </c>
      <c r="N2188" t="n">
        <v>21.78</v>
      </c>
      <c r="O2188" t="n">
        <v>17160.92</v>
      </c>
      <c r="P2188" t="n">
        <v>598.77</v>
      </c>
      <c r="Q2188" t="n">
        <v>1367.68</v>
      </c>
      <c r="R2188" t="n">
        <v>207.49</v>
      </c>
      <c r="S2188" t="n">
        <v>104.26</v>
      </c>
      <c r="T2188" t="n">
        <v>50255.75</v>
      </c>
      <c r="U2188" t="n">
        <v>0.5</v>
      </c>
      <c r="V2188" t="n">
        <v>0.86</v>
      </c>
      <c r="W2188" t="n">
        <v>20.82</v>
      </c>
      <c r="X2188" t="n">
        <v>3.1</v>
      </c>
      <c r="Y2188" t="n">
        <v>1</v>
      </c>
      <c r="Z2188" t="n">
        <v>10</v>
      </c>
    </row>
    <row r="2189">
      <c r="A2189" t="n">
        <v>13</v>
      </c>
      <c r="B2189" t="n">
        <v>65</v>
      </c>
      <c r="C2189" t="inlineStr">
        <is>
          <t xml:space="preserve">CONCLUIDO	</t>
        </is>
      </c>
      <c r="D2189" t="n">
        <v>1.6543</v>
      </c>
      <c r="E2189" t="n">
        <v>60.45</v>
      </c>
      <c r="F2189" t="n">
        <v>55.49</v>
      </c>
      <c r="G2189" t="n">
        <v>32.64</v>
      </c>
      <c r="H2189" t="n">
        <v>0.55</v>
      </c>
      <c r="I2189" t="n">
        <v>102</v>
      </c>
      <c r="J2189" t="n">
        <v>137.58</v>
      </c>
      <c r="K2189" t="n">
        <v>46.47</v>
      </c>
      <c r="L2189" t="n">
        <v>4.25</v>
      </c>
      <c r="M2189" t="n">
        <v>100</v>
      </c>
      <c r="N2189" t="n">
        <v>21.87</v>
      </c>
      <c r="O2189" t="n">
        <v>17202.57</v>
      </c>
      <c r="P2189" t="n">
        <v>595</v>
      </c>
      <c r="Q2189" t="n">
        <v>1367.61</v>
      </c>
      <c r="R2189" t="n">
        <v>201.46</v>
      </c>
      <c r="S2189" t="n">
        <v>104.26</v>
      </c>
      <c r="T2189" t="n">
        <v>47274.4</v>
      </c>
      <c r="U2189" t="n">
        <v>0.52</v>
      </c>
      <c r="V2189" t="n">
        <v>0.86</v>
      </c>
      <c r="W2189" t="n">
        <v>20.8</v>
      </c>
      <c r="X2189" t="n">
        <v>2.91</v>
      </c>
      <c r="Y2189" t="n">
        <v>1</v>
      </c>
      <c r="Z2189" t="n">
        <v>10</v>
      </c>
    </row>
    <row r="2190">
      <c r="A2190" t="n">
        <v>14</v>
      </c>
      <c r="B2190" t="n">
        <v>65</v>
      </c>
      <c r="C2190" t="inlineStr">
        <is>
          <t xml:space="preserve">CONCLUIDO	</t>
        </is>
      </c>
      <c r="D2190" t="n">
        <v>1.6637</v>
      </c>
      <c r="E2190" t="n">
        <v>60.11</v>
      </c>
      <c r="F2190" t="n">
        <v>55.31</v>
      </c>
      <c r="G2190" t="n">
        <v>34.57</v>
      </c>
      <c r="H2190" t="n">
        <v>0.58</v>
      </c>
      <c r="I2190" t="n">
        <v>96</v>
      </c>
      <c r="J2190" t="n">
        <v>137.92</v>
      </c>
      <c r="K2190" t="n">
        <v>46.47</v>
      </c>
      <c r="L2190" t="n">
        <v>4.5</v>
      </c>
      <c r="M2190" t="n">
        <v>94</v>
      </c>
      <c r="N2190" t="n">
        <v>21.95</v>
      </c>
      <c r="O2190" t="n">
        <v>17244.24</v>
      </c>
      <c r="P2190" t="n">
        <v>591.66</v>
      </c>
      <c r="Q2190" t="n">
        <v>1367.56</v>
      </c>
      <c r="R2190" t="n">
        <v>195.19</v>
      </c>
      <c r="S2190" t="n">
        <v>104.26</v>
      </c>
      <c r="T2190" t="n">
        <v>44172.99</v>
      </c>
      <c r="U2190" t="n">
        <v>0.53</v>
      </c>
      <c r="V2190" t="n">
        <v>0.87</v>
      </c>
      <c r="W2190" t="n">
        <v>20.81</v>
      </c>
      <c r="X2190" t="n">
        <v>2.73</v>
      </c>
      <c r="Y2190" t="n">
        <v>1</v>
      </c>
      <c r="Z2190" t="n">
        <v>10</v>
      </c>
    </row>
    <row r="2191">
      <c r="A2191" t="n">
        <v>15</v>
      </c>
      <c r="B2191" t="n">
        <v>65</v>
      </c>
      <c r="C2191" t="inlineStr">
        <is>
          <t xml:space="preserve">CONCLUIDO	</t>
        </is>
      </c>
      <c r="D2191" t="n">
        <v>1.6738</v>
      </c>
      <c r="E2191" t="n">
        <v>59.75</v>
      </c>
      <c r="F2191" t="n">
        <v>55.12</v>
      </c>
      <c r="G2191" t="n">
        <v>36.74</v>
      </c>
      <c r="H2191" t="n">
        <v>0.61</v>
      </c>
      <c r="I2191" t="n">
        <v>90</v>
      </c>
      <c r="J2191" t="n">
        <v>138.26</v>
      </c>
      <c r="K2191" t="n">
        <v>46.47</v>
      </c>
      <c r="L2191" t="n">
        <v>4.75</v>
      </c>
      <c r="M2191" t="n">
        <v>88</v>
      </c>
      <c r="N2191" t="n">
        <v>22.04</v>
      </c>
      <c r="O2191" t="n">
        <v>17285.95</v>
      </c>
      <c r="P2191" t="n">
        <v>587.98</v>
      </c>
      <c r="Q2191" t="n">
        <v>1367.54</v>
      </c>
      <c r="R2191" t="n">
        <v>188.95</v>
      </c>
      <c r="S2191" t="n">
        <v>104.26</v>
      </c>
      <c r="T2191" t="n">
        <v>41083.06</v>
      </c>
      <c r="U2191" t="n">
        <v>0.55</v>
      </c>
      <c r="V2191" t="n">
        <v>0.87</v>
      </c>
      <c r="W2191" t="n">
        <v>20.79</v>
      </c>
      <c r="X2191" t="n">
        <v>2.53</v>
      </c>
      <c r="Y2191" t="n">
        <v>1</v>
      </c>
      <c r="Z2191" t="n">
        <v>10</v>
      </c>
    </row>
    <row r="2192">
      <c r="A2192" t="n">
        <v>16</v>
      </c>
      <c r="B2192" t="n">
        <v>65</v>
      </c>
      <c r="C2192" t="inlineStr">
        <is>
          <t xml:space="preserve">CONCLUIDO	</t>
        </is>
      </c>
      <c r="D2192" t="n">
        <v>1.6811</v>
      </c>
      <c r="E2192" t="n">
        <v>59.48</v>
      </c>
      <c r="F2192" t="n">
        <v>54.99</v>
      </c>
      <c r="G2192" t="n">
        <v>38.82</v>
      </c>
      <c r="H2192" t="n">
        <v>0.64</v>
      </c>
      <c r="I2192" t="n">
        <v>85</v>
      </c>
      <c r="J2192" t="n">
        <v>138.6</v>
      </c>
      <c r="K2192" t="n">
        <v>46.47</v>
      </c>
      <c r="L2192" t="n">
        <v>5</v>
      </c>
      <c r="M2192" t="n">
        <v>83</v>
      </c>
      <c r="N2192" t="n">
        <v>22.13</v>
      </c>
      <c r="O2192" t="n">
        <v>17327.69</v>
      </c>
      <c r="P2192" t="n">
        <v>584.95</v>
      </c>
      <c r="Q2192" t="n">
        <v>1367.41</v>
      </c>
      <c r="R2192" t="n">
        <v>184.82</v>
      </c>
      <c r="S2192" t="n">
        <v>104.26</v>
      </c>
      <c r="T2192" t="n">
        <v>39040.84</v>
      </c>
      <c r="U2192" t="n">
        <v>0.5600000000000001</v>
      </c>
      <c r="V2192" t="n">
        <v>0.87</v>
      </c>
      <c r="W2192" t="n">
        <v>20.78</v>
      </c>
      <c r="X2192" t="n">
        <v>2.41</v>
      </c>
      <c r="Y2192" t="n">
        <v>1</v>
      </c>
      <c r="Z2192" t="n">
        <v>10</v>
      </c>
    </row>
    <row r="2193">
      <c r="A2193" t="n">
        <v>17</v>
      </c>
      <c r="B2193" t="n">
        <v>65</v>
      </c>
      <c r="C2193" t="inlineStr">
        <is>
          <t xml:space="preserve">CONCLUIDO	</t>
        </is>
      </c>
      <c r="D2193" t="n">
        <v>1.6878</v>
      </c>
      <c r="E2193" t="n">
        <v>59.25</v>
      </c>
      <c r="F2193" t="n">
        <v>54.86</v>
      </c>
      <c r="G2193" t="n">
        <v>40.64</v>
      </c>
      <c r="H2193" t="n">
        <v>0.67</v>
      </c>
      <c r="I2193" t="n">
        <v>81</v>
      </c>
      <c r="J2193" t="n">
        <v>138.94</v>
      </c>
      <c r="K2193" t="n">
        <v>46.47</v>
      </c>
      <c r="L2193" t="n">
        <v>5.25</v>
      </c>
      <c r="M2193" t="n">
        <v>79</v>
      </c>
      <c r="N2193" t="n">
        <v>22.22</v>
      </c>
      <c r="O2193" t="n">
        <v>17369.47</v>
      </c>
      <c r="P2193" t="n">
        <v>581.99</v>
      </c>
      <c r="Q2193" t="n">
        <v>1367.45</v>
      </c>
      <c r="R2193" t="n">
        <v>180.86</v>
      </c>
      <c r="S2193" t="n">
        <v>104.26</v>
      </c>
      <c r="T2193" t="n">
        <v>37079.32</v>
      </c>
      <c r="U2193" t="n">
        <v>0.58</v>
      </c>
      <c r="V2193" t="n">
        <v>0.87</v>
      </c>
      <c r="W2193" t="n">
        <v>20.77</v>
      </c>
      <c r="X2193" t="n">
        <v>2.28</v>
      </c>
      <c r="Y2193" t="n">
        <v>1</v>
      </c>
      <c r="Z2193" t="n">
        <v>10</v>
      </c>
    </row>
    <row r="2194">
      <c r="A2194" t="n">
        <v>18</v>
      </c>
      <c r="B2194" t="n">
        <v>65</v>
      </c>
      <c r="C2194" t="inlineStr">
        <is>
          <t xml:space="preserve">CONCLUIDO	</t>
        </is>
      </c>
      <c r="D2194" t="n">
        <v>1.6939</v>
      </c>
      <c r="E2194" t="n">
        <v>59.04</v>
      </c>
      <c r="F2194" t="n">
        <v>54.76</v>
      </c>
      <c r="G2194" t="n">
        <v>42.67</v>
      </c>
      <c r="H2194" t="n">
        <v>0.7</v>
      </c>
      <c r="I2194" t="n">
        <v>77</v>
      </c>
      <c r="J2194" t="n">
        <v>139.28</v>
      </c>
      <c r="K2194" t="n">
        <v>46.47</v>
      </c>
      <c r="L2194" t="n">
        <v>5.5</v>
      </c>
      <c r="M2194" t="n">
        <v>75</v>
      </c>
      <c r="N2194" t="n">
        <v>22.31</v>
      </c>
      <c r="O2194" t="n">
        <v>17411.27</v>
      </c>
      <c r="P2194" t="n">
        <v>579.11</v>
      </c>
      <c r="Q2194" t="n">
        <v>1367.4</v>
      </c>
      <c r="R2194" t="n">
        <v>177.54</v>
      </c>
      <c r="S2194" t="n">
        <v>104.26</v>
      </c>
      <c r="T2194" t="n">
        <v>35443.36</v>
      </c>
      <c r="U2194" t="n">
        <v>0.59</v>
      </c>
      <c r="V2194" t="n">
        <v>0.88</v>
      </c>
      <c r="W2194" t="n">
        <v>20.77</v>
      </c>
      <c r="X2194" t="n">
        <v>2.18</v>
      </c>
      <c r="Y2194" t="n">
        <v>1</v>
      </c>
      <c r="Z2194" t="n">
        <v>10</v>
      </c>
    </row>
    <row r="2195">
      <c r="A2195" t="n">
        <v>19</v>
      </c>
      <c r="B2195" t="n">
        <v>65</v>
      </c>
      <c r="C2195" t="inlineStr">
        <is>
          <t xml:space="preserve">CONCLUIDO	</t>
        </is>
      </c>
      <c r="D2195" t="n">
        <v>1.7009</v>
      </c>
      <c r="E2195" t="n">
        <v>58.79</v>
      </c>
      <c r="F2195" t="n">
        <v>54.62</v>
      </c>
      <c r="G2195" t="n">
        <v>44.9</v>
      </c>
      <c r="H2195" t="n">
        <v>0.73</v>
      </c>
      <c r="I2195" t="n">
        <v>73</v>
      </c>
      <c r="J2195" t="n">
        <v>139.61</v>
      </c>
      <c r="K2195" t="n">
        <v>46.47</v>
      </c>
      <c r="L2195" t="n">
        <v>5.75</v>
      </c>
      <c r="M2195" t="n">
        <v>71</v>
      </c>
      <c r="N2195" t="n">
        <v>22.4</v>
      </c>
      <c r="O2195" t="n">
        <v>17453.1</v>
      </c>
      <c r="P2195" t="n">
        <v>576.3</v>
      </c>
      <c r="Q2195" t="n">
        <v>1367.5</v>
      </c>
      <c r="R2195" t="n">
        <v>173.27</v>
      </c>
      <c r="S2195" t="n">
        <v>104.26</v>
      </c>
      <c r="T2195" t="n">
        <v>33325.71</v>
      </c>
      <c r="U2195" t="n">
        <v>0.6</v>
      </c>
      <c r="V2195" t="n">
        <v>0.88</v>
      </c>
      <c r="W2195" t="n">
        <v>20.75</v>
      </c>
      <c r="X2195" t="n">
        <v>2.04</v>
      </c>
      <c r="Y2195" t="n">
        <v>1</v>
      </c>
      <c r="Z2195" t="n">
        <v>10</v>
      </c>
    </row>
    <row r="2196">
      <c r="A2196" t="n">
        <v>20</v>
      </c>
      <c r="B2196" t="n">
        <v>65</v>
      </c>
      <c r="C2196" t="inlineStr">
        <is>
          <t xml:space="preserve">CONCLUIDO	</t>
        </is>
      </c>
      <c r="D2196" t="n">
        <v>1.7059</v>
      </c>
      <c r="E2196" t="n">
        <v>58.62</v>
      </c>
      <c r="F2196" t="n">
        <v>54.53</v>
      </c>
      <c r="G2196" t="n">
        <v>46.74</v>
      </c>
      <c r="H2196" t="n">
        <v>0.76</v>
      </c>
      <c r="I2196" t="n">
        <v>70</v>
      </c>
      <c r="J2196" t="n">
        <v>139.95</v>
      </c>
      <c r="K2196" t="n">
        <v>46.47</v>
      </c>
      <c r="L2196" t="n">
        <v>6</v>
      </c>
      <c r="M2196" t="n">
        <v>68</v>
      </c>
      <c r="N2196" t="n">
        <v>22.49</v>
      </c>
      <c r="O2196" t="n">
        <v>17494.97</v>
      </c>
      <c r="P2196" t="n">
        <v>573.97</v>
      </c>
      <c r="Q2196" t="n">
        <v>1367.39</v>
      </c>
      <c r="R2196" t="n">
        <v>170.67</v>
      </c>
      <c r="S2196" t="n">
        <v>104.26</v>
      </c>
      <c r="T2196" t="n">
        <v>32039.88</v>
      </c>
      <c r="U2196" t="n">
        <v>0.61</v>
      </c>
      <c r="V2196" t="n">
        <v>0.88</v>
      </c>
      <c r="W2196" t="n">
        <v>20.74</v>
      </c>
      <c r="X2196" t="n">
        <v>1.95</v>
      </c>
      <c r="Y2196" t="n">
        <v>1</v>
      </c>
      <c r="Z2196" t="n">
        <v>10</v>
      </c>
    </row>
    <row r="2197">
      <c r="A2197" t="n">
        <v>21</v>
      </c>
      <c r="B2197" t="n">
        <v>65</v>
      </c>
      <c r="C2197" t="inlineStr">
        <is>
          <t xml:space="preserve">CONCLUIDO	</t>
        </is>
      </c>
      <c r="D2197" t="n">
        <v>1.71</v>
      </c>
      <c r="E2197" t="n">
        <v>58.48</v>
      </c>
      <c r="F2197" t="n">
        <v>54.48</v>
      </c>
      <c r="G2197" t="n">
        <v>48.79</v>
      </c>
      <c r="H2197" t="n">
        <v>0.79</v>
      </c>
      <c r="I2197" t="n">
        <v>67</v>
      </c>
      <c r="J2197" t="n">
        <v>140.29</v>
      </c>
      <c r="K2197" t="n">
        <v>46.47</v>
      </c>
      <c r="L2197" t="n">
        <v>6.25</v>
      </c>
      <c r="M2197" t="n">
        <v>65</v>
      </c>
      <c r="N2197" t="n">
        <v>22.58</v>
      </c>
      <c r="O2197" t="n">
        <v>17536.87</v>
      </c>
      <c r="P2197" t="n">
        <v>571.0700000000001</v>
      </c>
      <c r="Q2197" t="n">
        <v>1367.49</v>
      </c>
      <c r="R2197" t="n">
        <v>168.23</v>
      </c>
      <c r="S2197" t="n">
        <v>104.26</v>
      </c>
      <c r="T2197" t="n">
        <v>30838.72</v>
      </c>
      <c r="U2197" t="n">
        <v>0.62</v>
      </c>
      <c r="V2197" t="n">
        <v>0.88</v>
      </c>
      <c r="W2197" t="n">
        <v>20.75</v>
      </c>
      <c r="X2197" t="n">
        <v>1.89</v>
      </c>
      <c r="Y2197" t="n">
        <v>1</v>
      </c>
      <c r="Z2197" t="n">
        <v>10</v>
      </c>
    </row>
    <row r="2198">
      <c r="A2198" t="n">
        <v>22</v>
      </c>
      <c r="B2198" t="n">
        <v>65</v>
      </c>
      <c r="C2198" t="inlineStr">
        <is>
          <t xml:space="preserve">CONCLUIDO	</t>
        </is>
      </c>
      <c r="D2198" t="n">
        <v>1.7155</v>
      </c>
      <c r="E2198" t="n">
        <v>58.29</v>
      </c>
      <c r="F2198" t="n">
        <v>54.37</v>
      </c>
      <c r="G2198" t="n">
        <v>50.97</v>
      </c>
      <c r="H2198" t="n">
        <v>0.82</v>
      </c>
      <c r="I2198" t="n">
        <v>64</v>
      </c>
      <c r="J2198" t="n">
        <v>140.63</v>
      </c>
      <c r="K2198" t="n">
        <v>46.47</v>
      </c>
      <c r="L2198" t="n">
        <v>6.5</v>
      </c>
      <c r="M2198" t="n">
        <v>62</v>
      </c>
      <c r="N2198" t="n">
        <v>22.67</v>
      </c>
      <c r="O2198" t="n">
        <v>17578.8</v>
      </c>
      <c r="P2198" t="n">
        <v>568.4</v>
      </c>
      <c r="Q2198" t="n">
        <v>1367.3</v>
      </c>
      <c r="R2198" t="n">
        <v>164.75</v>
      </c>
      <c r="S2198" t="n">
        <v>104.26</v>
      </c>
      <c r="T2198" t="n">
        <v>29110.19</v>
      </c>
      <c r="U2198" t="n">
        <v>0.63</v>
      </c>
      <c r="V2198" t="n">
        <v>0.88</v>
      </c>
      <c r="W2198" t="n">
        <v>20.74</v>
      </c>
      <c r="X2198" t="n">
        <v>1.79</v>
      </c>
      <c r="Y2198" t="n">
        <v>1</v>
      </c>
      <c r="Z2198" t="n">
        <v>10</v>
      </c>
    </row>
    <row r="2199">
      <c r="A2199" t="n">
        <v>23</v>
      </c>
      <c r="B2199" t="n">
        <v>65</v>
      </c>
      <c r="C2199" t="inlineStr">
        <is>
          <t xml:space="preserve">CONCLUIDO	</t>
        </is>
      </c>
      <c r="D2199" t="n">
        <v>1.7204</v>
      </c>
      <c r="E2199" t="n">
        <v>58.13</v>
      </c>
      <c r="F2199" t="n">
        <v>54.29</v>
      </c>
      <c r="G2199" t="n">
        <v>53.4</v>
      </c>
      <c r="H2199" t="n">
        <v>0.85</v>
      </c>
      <c r="I2199" t="n">
        <v>61</v>
      </c>
      <c r="J2199" t="n">
        <v>140.97</v>
      </c>
      <c r="K2199" t="n">
        <v>46.47</v>
      </c>
      <c r="L2199" t="n">
        <v>6.75</v>
      </c>
      <c r="M2199" t="n">
        <v>59</v>
      </c>
      <c r="N2199" t="n">
        <v>22.76</v>
      </c>
      <c r="O2199" t="n">
        <v>17620.76</v>
      </c>
      <c r="P2199" t="n">
        <v>566</v>
      </c>
      <c r="Q2199" t="n">
        <v>1367.28</v>
      </c>
      <c r="R2199" t="n">
        <v>162.01</v>
      </c>
      <c r="S2199" t="n">
        <v>104.26</v>
      </c>
      <c r="T2199" t="n">
        <v>27754.84</v>
      </c>
      <c r="U2199" t="n">
        <v>0.64</v>
      </c>
      <c r="V2199" t="n">
        <v>0.88</v>
      </c>
      <c r="W2199" t="n">
        <v>20.74</v>
      </c>
      <c r="X2199" t="n">
        <v>1.71</v>
      </c>
      <c r="Y2199" t="n">
        <v>1</v>
      </c>
      <c r="Z2199" t="n">
        <v>10</v>
      </c>
    </row>
    <row r="2200">
      <c r="A2200" t="n">
        <v>24</v>
      </c>
      <c r="B2200" t="n">
        <v>65</v>
      </c>
      <c r="C2200" t="inlineStr">
        <is>
          <t xml:space="preserve">CONCLUIDO	</t>
        </is>
      </c>
      <c r="D2200" t="n">
        <v>1.7237</v>
      </c>
      <c r="E2200" t="n">
        <v>58.02</v>
      </c>
      <c r="F2200" t="n">
        <v>54.23</v>
      </c>
      <c r="G2200" t="n">
        <v>55.15</v>
      </c>
      <c r="H2200" t="n">
        <v>0.88</v>
      </c>
      <c r="I2200" t="n">
        <v>59</v>
      </c>
      <c r="J2200" t="n">
        <v>141.31</v>
      </c>
      <c r="K2200" t="n">
        <v>46.47</v>
      </c>
      <c r="L2200" t="n">
        <v>7</v>
      </c>
      <c r="M2200" t="n">
        <v>57</v>
      </c>
      <c r="N2200" t="n">
        <v>22.85</v>
      </c>
      <c r="O2200" t="n">
        <v>17662.75</v>
      </c>
      <c r="P2200" t="n">
        <v>563.77</v>
      </c>
      <c r="Q2200" t="n">
        <v>1367.49</v>
      </c>
      <c r="R2200" t="n">
        <v>160.19</v>
      </c>
      <c r="S2200" t="n">
        <v>104.26</v>
      </c>
      <c r="T2200" t="n">
        <v>26856.09</v>
      </c>
      <c r="U2200" t="n">
        <v>0.65</v>
      </c>
      <c r="V2200" t="n">
        <v>0.88</v>
      </c>
      <c r="W2200" t="n">
        <v>20.74</v>
      </c>
      <c r="X2200" t="n">
        <v>1.65</v>
      </c>
      <c r="Y2200" t="n">
        <v>1</v>
      </c>
      <c r="Z2200" t="n">
        <v>10</v>
      </c>
    </row>
    <row r="2201">
      <c r="A2201" t="n">
        <v>25</v>
      </c>
      <c r="B2201" t="n">
        <v>65</v>
      </c>
      <c r="C2201" t="inlineStr">
        <is>
          <t xml:space="preserve">CONCLUIDO	</t>
        </is>
      </c>
      <c r="D2201" t="n">
        <v>1.7256</v>
      </c>
      <c r="E2201" t="n">
        <v>57.95</v>
      </c>
      <c r="F2201" t="n">
        <v>54.22</v>
      </c>
      <c r="G2201" t="n">
        <v>57.07</v>
      </c>
      <c r="H2201" t="n">
        <v>0.91</v>
      </c>
      <c r="I2201" t="n">
        <v>57</v>
      </c>
      <c r="J2201" t="n">
        <v>141.66</v>
      </c>
      <c r="K2201" t="n">
        <v>46.47</v>
      </c>
      <c r="L2201" t="n">
        <v>7.25</v>
      </c>
      <c r="M2201" t="n">
        <v>55</v>
      </c>
      <c r="N2201" t="n">
        <v>22.94</v>
      </c>
      <c r="O2201" t="n">
        <v>17704.77</v>
      </c>
      <c r="P2201" t="n">
        <v>561.67</v>
      </c>
      <c r="Q2201" t="n">
        <v>1367.39</v>
      </c>
      <c r="R2201" t="n">
        <v>159.57</v>
      </c>
      <c r="S2201" t="n">
        <v>104.26</v>
      </c>
      <c r="T2201" t="n">
        <v>26554.55</v>
      </c>
      <c r="U2201" t="n">
        <v>0.65</v>
      </c>
      <c r="V2201" t="n">
        <v>0.88</v>
      </c>
      <c r="W2201" t="n">
        <v>20.75</v>
      </c>
      <c r="X2201" t="n">
        <v>1.64</v>
      </c>
      <c r="Y2201" t="n">
        <v>1</v>
      </c>
      <c r="Z2201" t="n">
        <v>10</v>
      </c>
    </row>
    <row r="2202">
      <c r="A2202" t="n">
        <v>26</v>
      </c>
      <c r="B2202" t="n">
        <v>65</v>
      </c>
      <c r="C2202" t="inlineStr">
        <is>
          <t xml:space="preserve">CONCLUIDO	</t>
        </is>
      </c>
      <c r="D2202" t="n">
        <v>1.7301</v>
      </c>
      <c r="E2202" t="n">
        <v>57.8</v>
      </c>
      <c r="F2202" t="n">
        <v>54.12</v>
      </c>
      <c r="G2202" t="n">
        <v>59.04</v>
      </c>
      <c r="H2202" t="n">
        <v>0.93</v>
      </c>
      <c r="I2202" t="n">
        <v>55</v>
      </c>
      <c r="J2202" t="n">
        <v>142</v>
      </c>
      <c r="K2202" t="n">
        <v>46.47</v>
      </c>
      <c r="L2202" t="n">
        <v>7.5</v>
      </c>
      <c r="M2202" t="n">
        <v>53</v>
      </c>
      <c r="N2202" t="n">
        <v>23.03</v>
      </c>
      <c r="O2202" t="n">
        <v>17746.83</v>
      </c>
      <c r="P2202" t="n">
        <v>559.16</v>
      </c>
      <c r="Q2202" t="n">
        <v>1367.25</v>
      </c>
      <c r="R2202" t="n">
        <v>156.65</v>
      </c>
      <c r="S2202" t="n">
        <v>104.26</v>
      </c>
      <c r="T2202" t="n">
        <v>25103.74</v>
      </c>
      <c r="U2202" t="n">
        <v>0.67</v>
      </c>
      <c r="V2202" t="n">
        <v>0.89</v>
      </c>
      <c r="W2202" t="n">
        <v>20.74</v>
      </c>
      <c r="X2202" t="n">
        <v>1.54</v>
      </c>
      <c r="Y2202" t="n">
        <v>1</v>
      </c>
      <c r="Z2202" t="n">
        <v>10</v>
      </c>
    </row>
    <row r="2203">
      <c r="A2203" t="n">
        <v>27</v>
      </c>
      <c r="B2203" t="n">
        <v>65</v>
      </c>
      <c r="C2203" t="inlineStr">
        <is>
          <t xml:space="preserve">CONCLUIDO	</t>
        </is>
      </c>
      <c r="D2203" t="n">
        <v>1.7337</v>
      </c>
      <c r="E2203" t="n">
        <v>57.68</v>
      </c>
      <c r="F2203" t="n">
        <v>54.06</v>
      </c>
      <c r="G2203" t="n">
        <v>61.2</v>
      </c>
      <c r="H2203" t="n">
        <v>0.96</v>
      </c>
      <c r="I2203" t="n">
        <v>53</v>
      </c>
      <c r="J2203" t="n">
        <v>142.34</v>
      </c>
      <c r="K2203" t="n">
        <v>46.47</v>
      </c>
      <c r="L2203" t="n">
        <v>7.75</v>
      </c>
      <c r="M2203" t="n">
        <v>51</v>
      </c>
      <c r="N2203" t="n">
        <v>23.12</v>
      </c>
      <c r="O2203" t="n">
        <v>17788.92</v>
      </c>
      <c r="P2203" t="n">
        <v>556.55</v>
      </c>
      <c r="Q2203" t="n">
        <v>1367.41</v>
      </c>
      <c r="R2203" t="n">
        <v>154.69</v>
      </c>
      <c r="S2203" t="n">
        <v>104.26</v>
      </c>
      <c r="T2203" t="n">
        <v>24134.56</v>
      </c>
      <c r="U2203" t="n">
        <v>0.67</v>
      </c>
      <c r="V2203" t="n">
        <v>0.89</v>
      </c>
      <c r="W2203" t="n">
        <v>20.73</v>
      </c>
      <c r="X2203" t="n">
        <v>1.48</v>
      </c>
      <c r="Y2203" t="n">
        <v>1</v>
      </c>
      <c r="Z2203" t="n">
        <v>10</v>
      </c>
    </row>
    <row r="2204">
      <c r="A2204" t="n">
        <v>28</v>
      </c>
      <c r="B2204" t="n">
        <v>65</v>
      </c>
      <c r="C2204" t="inlineStr">
        <is>
          <t xml:space="preserve">CONCLUIDO	</t>
        </is>
      </c>
      <c r="D2204" t="n">
        <v>1.7365</v>
      </c>
      <c r="E2204" t="n">
        <v>57.59</v>
      </c>
      <c r="F2204" t="n">
        <v>54.02</v>
      </c>
      <c r="G2204" t="n">
        <v>63.55</v>
      </c>
      <c r="H2204" t="n">
        <v>0.99</v>
      </c>
      <c r="I2204" t="n">
        <v>51</v>
      </c>
      <c r="J2204" t="n">
        <v>142.68</v>
      </c>
      <c r="K2204" t="n">
        <v>46.47</v>
      </c>
      <c r="L2204" t="n">
        <v>8</v>
      </c>
      <c r="M2204" t="n">
        <v>49</v>
      </c>
      <c r="N2204" t="n">
        <v>23.21</v>
      </c>
      <c r="O2204" t="n">
        <v>17831.04</v>
      </c>
      <c r="P2204" t="n">
        <v>554.35</v>
      </c>
      <c r="Q2204" t="n">
        <v>1367.3</v>
      </c>
      <c r="R2204" t="n">
        <v>153.45</v>
      </c>
      <c r="S2204" t="n">
        <v>104.26</v>
      </c>
      <c r="T2204" t="n">
        <v>23524.83</v>
      </c>
      <c r="U2204" t="n">
        <v>0.68</v>
      </c>
      <c r="V2204" t="n">
        <v>0.89</v>
      </c>
      <c r="W2204" t="n">
        <v>20.72</v>
      </c>
      <c r="X2204" t="n">
        <v>1.44</v>
      </c>
      <c r="Y2204" t="n">
        <v>1</v>
      </c>
      <c r="Z2204" t="n">
        <v>10</v>
      </c>
    </row>
    <row r="2205">
      <c r="A2205" t="n">
        <v>29</v>
      </c>
      <c r="B2205" t="n">
        <v>65</v>
      </c>
      <c r="C2205" t="inlineStr">
        <is>
          <t xml:space="preserve">CONCLUIDO	</t>
        </is>
      </c>
      <c r="D2205" t="n">
        <v>1.7396</v>
      </c>
      <c r="E2205" t="n">
        <v>57.49</v>
      </c>
      <c r="F2205" t="n">
        <v>53.97</v>
      </c>
      <c r="G2205" t="n">
        <v>66.09</v>
      </c>
      <c r="H2205" t="n">
        <v>1.02</v>
      </c>
      <c r="I2205" t="n">
        <v>49</v>
      </c>
      <c r="J2205" t="n">
        <v>143.02</v>
      </c>
      <c r="K2205" t="n">
        <v>46.47</v>
      </c>
      <c r="L2205" t="n">
        <v>8.25</v>
      </c>
      <c r="M2205" t="n">
        <v>47</v>
      </c>
      <c r="N2205" t="n">
        <v>23.3</v>
      </c>
      <c r="O2205" t="n">
        <v>17873.19</v>
      </c>
      <c r="P2205" t="n">
        <v>552.3200000000001</v>
      </c>
      <c r="Q2205" t="n">
        <v>1367.35</v>
      </c>
      <c r="R2205" t="n">
        <v>151.93</v>
      </c>
      <c r="S2205" t="n">
        <v>104.26</v>
      </c>
      <c r="T2205" t="n">
        <v>22776</v>
      </c>
      <c r="U2205" t="n">
        <v>0.6899999999999999</v>
      </c>
      <c r="V2205" t="n">
        <v>0.89</v>
      </c>
      <c r="W2205" t="n">
        <v>20.72</v>
      </c>
      <c r="X2205" t="n">
        <v>1.39</v>
      </c>
      <c r="Y2205" t="n">
        <v>1</v>
      </c>
      <c r="Z2205" t="n">
        <v>10</v>
      </c>
    </row>
    <row r="2206">
      <c r="A2206" t="n">
        <v>30</v>
      </c>
      <c r="B2206" t="n">
        <v>65</v>
      </c>
      <c r="C2206" t="inlineStr">
        <is>
          <t xml:space="preserve">CONCLUIDO	</t>
        </is>
      </c>
      <c r="D2206" t="n">
        <v>1.7416</v>
      </c>
      <c r="E2206" t="n">
        <v>57.42</v>
      </c>
      <c r="F2206" t="n">
        <v>53.93</v>
      </c>
      <c r="G2206" t="n">
        <v>67.42</v>
      </c>
      <c r="H2206" t="n">
        <v>1.05</v>
      </c>
      <c r="I2206" t="n">
        <v>48</v>
      </c>
      <c r="J2206" t="n">
        <v>143.36</v>
      </c>
      <c r="K2206" t="n">
        <v>46.47</v>
      </c>
      <c r="L2206" t="n">
        <v>8.5</v>
      </c>
      <c r="M2206" t="n">
        <v>46</v>
      </c>
      <c r="N2206" t="n">
        <v>23.4</v>
      </c>
      <c r="O2206" t="n">
        <v>17915.37</v>
      </c>
      <c r="P2206" t="n">
        <v>550.12</v>
      </c>
      <c r="Q2206" t="n">
        <v>1367.35</v>
      </c>
      <c r="R2206" t="n">
        <v>150.58</v>
      </c>
      <c r="S2206" t="n">
        <v>104.26</v>
      </c>
      <c r="T2206" t="n">
        <v>22104.45</v>
      </c>
      <c r="U2206" t="n">
        <v>0.6899999999999999</v>
      </c>
      <c r="V2206" t="n">
        <v>0.89</v>
      </c>
      <c r="W2206" t="n">
        <v>20.72</v>
      </c>
      <c r="X2206" t="n">
        <v>1.35</v>
      </c>
      <c r="Y2206" t="n">
        <v>1</v>
      </c>
      <c r="Z2206" t="n">
        <v>10</v>
      </c>
    </row>
    <row r="2207">
      <c r="A2207" t="n">
        <v>31</v>
      </c>
      <c r="B2207" t="n">
        <v>65</v>
      </c>
      <c r="C2207" t="inlineStr">
        <is>
          <t xml:space="preserve">CONCLUIDO	</t>
        </is>
      </c>
      <c r="D2207" t="n">
        <v>1.7447</v>
      </c>
      <c r="E2207" t="n">
        <v>57.32</v>
      </c>
      <c r="F2207" t="n">
        <v>53.89</v>
      </c>
      <c r="G2207" t="n">
        <v>70.29000000000001</v>
      </c>
      <c r="H2207" t="n">
        <v>1.08</v>
      </c>
      <c r="I2207" t="n">
        <v>46</v>
      </c>
      <c r="J2207" t="n">
        <v>143.7</v>
      </c>
      <c r="K2207" t="n">
        <v>46.47</v>
      </c>
      <c r="L2207" t="n">
        <v>8.75</v>
      </c>
      <c r="M2207" t="n">
        <v>44</v>
      </c>
      <c r="N2207" t="n">
        <v>23.49</v>
      </c>
      <c r="O2207" t="n">
        <v>17957.59</v>
      </c>
      <c r="P2207" t="n">
        <v>548.08</v>
      </c>
      <c r="Q2207" t="n">
        <v>1367.48</v>
      </c>
      <c r="R2207" t="n">
        <v>149.03</v>
      </c>
      <c r="S2207" t="n">
        <v>104.26</v>
      </c>
      <c r="T2207" t="n">
        <v>21339.61</v>
      </c>
      <c r="U2207" t="n">
        <v>0.7</v>
      </c>
      <c r="V2207" t="n">
        <v>0.89</v>
      </c>
      <c r="W2207" t="n">
        <v>20.72</v>
      </c>
      <c r="X2207" t="n">
        <v>1.31</v>
      </c>
      <c r="Y2207" t="n">
        <v>1</v>
      </c>
      <c r="Z2207" t="n">
        <v>10</v>
      </c>
    </row>
    <row r="2208">
      <c r="A2208" t="n">
        <v>32</v>
      </c>
      <c r="B2208" t="n">
        <v>65</v>
      </c>
      <c r="C2208" t="inlineStr">
        <is>
          <t xml:space="preserve">CONCLUIDO	</t>
        </is>
      </c>
      <c r="D2208" t="n">
        <v>1.7473</v>
      </c>
      <c r="E2208" t="n">
        <v>57.23</v>
      </c>
      <c r="F2208" t="n">
        <v>53.82</v>
      </c>
      <c r="G2208" t="n">
        <v>71.77</v>
      </c>
      <c r="H2208" t="n">
        <v>1.11</v>
      </c>
      <c r="I2208" t="n">
        <v>45</v>
      </c>
      <c r="J2208" t="n">
        <v>144.05</v>
      </c>
      <c r="K2208" t="n">
        <v>46.47</v>
      </c>
      <c r="L2208" t="n">
        <v>9</v>
      </c>
      <c r="M2208" t="n">
        <v>43</v>
      </c>
      <c r="N2208" t="n">
        <v>23.58</v>
      </c>
      <c r="O2208" t="n">
        <v>17999.83</v>
      </c>
      <c r="P2208" t="n">
        <v>545.54</v>
      </c>
      <c r="Q2208" t="n">
        <v>1367.34</v>
      </c>
      <c r="R2208" t="n">
        <v>147.28</v>
      </c>
      <c r="S2208" t="n">
        <v>104.26</v>
      </c>
      <c r="T2208" t="n">
        <v>20471.16</v>
      </c>
      <c r="U2208" t="n">
        <v>0.71</v>
      </c>
      <c r="V2208" t="n">
        <v>0.89</v>
      </c>
      <c r="W2208" t="n">
        <v>20.71</v>
      </c>
      <c r="X2208" t="n">
        <v>1.25</v>
      </c>
      <c r="Y2208" t="n">
        <v>1</v>
      </c>
      <c r="Z2208" t="n">
        <v>10</v>
      </c>
    </row>
    <row r="2209">
      <c r="A2209" t="n">
        <v>33</v>
      </c>
      <c r="B2209" t="n">
        <v>65</v>
      </c>
      <c r="C2209" t="inlineStr">
        <is>
          <t xml:space="preserve">CONCLUIDO	</t>
        </is>
      </c>
      <c r="D2209" t="n">
        <v>1.749</v>
      </c>
      <c r="E2209" t="n">
        <v>57.18</v>
      </c>
      <c r="F2209" t="n">
        <v>53.8</v>
      </c>
      <c r="G2209" t="n">
        <v>73.36</v>
      </c>
      <c r="H2209" t="n">
        <v>1.13</v>
      </c>
      <c r="I2209" t="n">
        <v>44</v>
      </c>
      <c r="J2209" t="n">
        <v>144.39</v>
      </c>
      <c r="K2209" t="n">
        <v>46.47</v>
      </c>
      <c r="L2209" t="n">
        <v>9.25</v>
      </c>
      <c r="M2209" t="n">
        <v>42</v>
      </c>
      <c r="N2209" t="n">
        <v>23.67</v>
      </c>
      <c r="O2209" t="n">
        <v>18042.12</v>
      </c>
      <c r="P2209" t="n">
        <v>543.53</v>
      </c>
      <c r="Q2209" t="n">
        <v>1367.27</v>
      </c>
      <c r="R2209" t="n">
        <v>146.43</v>
      </c>
      <c r="S2209" t="n">
        <v>104.26</v>
      </c>
      <c r="T2209" t="n">
        <v>20050.76</v>
      </c>
      <c r="U2209" t="n">
        <v>0.71</v>
      </c>
      <c r="V2209" t="n">
        <v>0.89</v>
      </c>
      <c r="W2209" t="n">
        <v>20.71</v>
      </c>
      <c r="X2209" t="n">
        <v>1.22</v>
      </c>
      <c r="Y2209" t="n">
        <v>1</v>
      </c>
      <c r="Z2209" t="n">
        <v>10</v>
      </c>
    </row>
    <row r="2210">
      <c r="A2210" t="n">
        <v>34</v>
      </c>
      <c r="B2210" t="n">
        <v>65</v>
      </c>
      <c r="C2210" t="inlineStr">
        <is>
          <t xml:space="preserve">CONCLUIDO	</t>
        </is>
      </c>
      <c r="D2210" t="n">
        <v>1.7525</v>
      </c>
      <c r="E2210" t="n">
        <v>57.06</v>
      </c>
      <c r="F2210" t="n">
        <v>53.74</v>
      </c>
      <c r="G2210" t="n">
        <v>76.77</v>
      </c>
      <c r="H2210" t="n">
        <v>1.16</v>
      </c>
      <c r="I2210" t="n">
        <v>42</v>
      </c>
      <c r="J2210" t="n">
        <v>144.73</v>
      </c>
      <c r="K2210" t="n">
        <v>46.47</v>
      </c>
      <c r="L2210" t="n">
        <v>9.5</v>
      </c>
      <c r="M2210" t="n">
        <v>40</v>
      </c>
      <c r="N2210" t="n">
        <v>23.77</v>
      </c>
      <c r="O2210" t="n">
        <v>18084.43</v>
      </c>
      <c r="P2210" t="n">
        <v>541.38</v>
      </c>
      <c r="Q2210" t="n">
        <v>1367.36</v>
      </c>
      <c r="R2210" t="n">
        <v>144.28</v>
      </c>
      <c r="S2210" t="n">
        <v>104.26</v>
      </c>
      <c r="T2210" t="n">
        <v>18986.22</v>
      </c>
      <c r="U2210" t="n">
        <v>0.72</v>
      </c>
      <c r="V2210" t="n">
        <v>0.89</v>
      </c>
      <c r="W2210" t="n">
        <v>20.71</v>
      </c>
      <c r="X2210" t="n">
        <v>1.16</v>
      </c>
      <c r="Y2210" t="n">
        <v>1</v>
      </c>
      <c r="Z2210" t="n">
        <v>10</v>
      </c>
    </row>
    <row r="2211">
      <c r="A2211" t="n">
        <v>35</v>
      </c>
      <c r="B2211" t="n">
        <v>65</v>
      </c>
      <c r="C2211" t="inlineStr">
        <is>
          <t xml:space="preserve">CONCLUIDO	</t>
        </is>
      </c>
      <c r="D2211" t="n">
        <v>1.7542</v>
      </c>
      <c r="E2211" t="n">
        <v>57</v>
      </c>
      <c r="F2211" t="n">
        <v>53.71</v>
      </c>
      <c r="G2211" t="n">
        <v>78.59999999999999</v>
      </c>
      <c r="H2211" t="n">
        <v>1.19</v>
      </c>
      <c r="I2211" t="n">
        <v>41</v>
      </c>
      <c r="J2211" t="n">
        <v>145.08</v>
      </c>
      <c r="K2211" t="n">
        <v>46.47</v>
      </c>
      <c r="L2211" t="n">
        <v>9.75</v>
      </c>
      <c r="M2211" t="n">
        <v>39</v>
      </c>
      <c r="N2211" t="n">
        <v>23.86</v>
      </c>
      <c r="O2211" t="n">
        <v>18126.77</v>
      </c>
      <c r="P2211" t="n">
        <v>539.08</v>
      </c>
      <c r="Q2211" t="n">
        <v>1367.35</v>
      </c>
      <c r="R2211" t="n">
        <v>143.41</v>
      </c>
      <c r="S2211" t="n">
        <v>104.26</v>
      </c>
      <c r="T2211" t="n">
        <v>18557.44</v>
      </c>
      <c r="U2211" t="n">
        <v>0.73</v>
      </c>
      <c r="V2211" t="n">
        <v>0.89</v>
      </c>
      <c r="W2211" t="n">
        <v>20.71</v>
      </c>
      <c r="X2211" t="n">
        <v>1.13</v>
      </c>
      <c r="Y2211" t="n">
        <v>1</v>
      </c>
      <c r="Z2211" t="n">
        <v>10</v>
      </c>
    </row>
    <row r="2212">
      <c r="A2212" t="n">
        <v>36</v>
      </c>
      <c r="B2212" t="n">
        <v>65</v>
      </c>
      <c r="C2212" t="inlineStr">
        <is>
          <t xml:space="preserve">CONCLUIDO	</t>
        </is>
      </c>
      <c r="D2212" t="n">
        <v>1.7553</v>
      </c>
      <c r="E2212" t="n">
        <v>56.97</v>
      </c>
      <c r="F2212" t="n">
        <v>53.7</v>
      </c>
      <c r="G2212" t="n">
        <v>80.55</v>
      </c>
      <c r="H2212" t="n">
        <v>1.22</v>
      </c>
      <c r="I2212" t="n">
        <v>40</v>
      </c>
      <c r="J2212" t="n">
        <v>145.42</v>
      </c>
      <c r="K2212" t="n">
        <v>46.47</v>
      </c>
      <c r="L2212" t="n">
        <v>10</v>
      </c>
      <c r="M2212" t="n">
        <v>38</v>
      </c>
      <c r="N2212" t="n">
        <v>23.95</v>
      </c>
      <c r="O2212" t="n">
        <v>18169.15</v>
      </c>
      <c r="P2212" t="n">
        <v>538.12</v>
      </c>
      <c r="Q2212" t="n">
        <v>1367.21</v>
      </c>
      <c r="R2212" t="n">
        <v>143.15</v>
      </c>
      <c r="S2212" t="n">
        <v>104.26</v>
      </c>
      <c r="T2212" t="n">
        <v>18428.81</v>
      </c>
      <c r="U2212" t="n">
        <v>0.73</v>
      </c>
      <c r="V2212" t="n">
        <v>0.89</v>
      </c>
      <c r="W2212" t="n">
        <v>20.71</v>
      </c>
      <c r="X2212" t="n">
        <v>1.13</v>
      </c>
      <c r="Y2212" t="n">
        <v>1</v>
      </c>
      <c r="Z2212" t="n">
        <v>10</v>
      </c>
    </row>
    <row r="2213">
      <c r="A2213" t="n">
        <v>37</v>
      </c>
      <c r="B2213" t="n">
        <v>65</v>
      </c>
      <c r="C2213" t="inlineStr">
        <is>
          <t xml:space="preserve">CONCLUIDO	</t>
        </is>
      </c>
      <c r="D2213" t="n">
        <v>1.7569</v>
      </c>
      <c r="E2213" t="n">
        <v>56.92</v>
      </c>
      <c r="F2213" t="n">
        <v>53.68</v>
      </c>
      <c r="G2213" t="n">
        <v>82.58</v>
      </c>
      <c r="H2213" t="n">
        <v>1.24</v>
      </c>
      <c r="I2213" t="n">
        <v>39</v>
      </c>
      <c r="J2213" t="n">
        <v>145.76</v>
      </c>
      <c r="K2213" t="n">
        <v>46.47</v>
      </c>
      <c r="L2213" t="n">
        <v>10.25</v>
      </c>
      <c r="M2213" t="n">
        <v>37</v>
      </c>
      <c r="N2213" t="n">
        <v>24.05</v>
      </c>
      <c r="O2213" t="n">
        <v>18211.56</v>
      </c>
      <c r="P2213" t="n">
        <v>536.03</v>
      </c>
      <c r="Q2213" t="n">
        <v>1367.24</v>
      </c>
      <c r="R2213" t="n">
        <v>142.09</v>
      </c>
      <c r="S2213" t="n">
        <v>104.26</v>
      </c>
      <c r="T2213" t="n">
        <v>17905.18</v>
      </c>
      <c r="U2213" t="n">
        <v>0.73</v>
      </c>
      <c r="V2213" t="n">
        <v>0.89</v>
      </c>
      <c r="W2213" t="n">
        <v>20.71</v>
      </c>
      <c r="X2213" t="n">
        <v>1.1</v>
      </c>
      <c r="Y2213" t="n">
        <v>1</v>
      </c>
      <c r="Z2213" t="n">
        <v>10</v>
      </c>
    </row>
    <row r="2214">
      <c r="A2214" t="n">
        <v>38</v>
      </c>
      <c r="B2214" t="n">
        <v>65</v>
      </c>
      <c r="C2214" t="inlineStr">
        <is>
          <t xml:space="preserve">CONCLUIDO	</t>
        </is>
      </c>
      <c r="D2214" t="n">
        <v>1.7589</v>
      </c>
      <c r="E2214" t="n">
        <v>56.86</v>
      </c>
      <c r="F2214" t="n">
        <v>53.64</v>
      </c>
      <c r="G2214" t="n">
        <v>84.7</v>
      </c>
      <c r="H2214" t="n">
        <v>1.27</v>
      </c>
      <c r="I2214" t="n">
        <v>38</v>
      </c>
      <c r="J2214" t="n">
        <v>146.11</v>
      </c>
      <c r="K2214" t="n">
        <v>46.47</v>
      </c>
      <c r="L2214" t="n">
        <v>10.5</v>
      </c>
      <c r="M2214" t="n">
        <v>36</v>
      </c>
      <c r="N2214" t="n">
        <v>24.14</v>
      </c>
      <c r="O2214" t="n">
        <v>18254.01</v>
      </c>
      <c r="P2214" t="n">
        <v>532.86</v>
      </c>
      <c r="Q2214" t="n">
        <v>1367.23</v>
      </c>
      <c r="R2214" t="n">
        <v>141.08</v>
      </c>
      <c r="S2214" t="n">
        <v>104.26</v>
      </c>
      <c r="T2214" t="n">
        <v>17405.81</v>
      </c>
      <c r="U2214" t="n">
        <v>0.74</v>
      </c>
      <c r="V2214" t="n">
        <v>0.89</v>
      </c>
      <c r="W2214" t="n">
        <v>20.71</v>
      </c>
      <c r="X2214" t="n">
        <v>1.06</v>
      </c>
      <c r="Y2214" t="n">
        <v>1</v>
      </c>
      <c r="Z2214" t="n">
        <v>10</v>
      </c>
    </row>
    <row r="2215">
      <c r="A2215" t="n">
        <v>39</v>
      </c>
      <c r="B2215" t="n">
        <v>65</v>
      </c>
      <c r="C2215" t="inlineStr">
        <is>
          <t xml:space="preserve">CONCLUIDO	</t>
        </is>
      </c>
      <c r="D2215" t="n">
        <v>1.7599</v>
      </c>
      <c r="E2215" t="n">
        <v>56.82</v>
      </c>
      <c r="F2215" t="n">
        <v>53.63</v>
      </c>
      <c r="G2215" t="n">
        <v>86.97</v>
      </c>
      <c r="H2215" t="n">
        <v>1.3</v>
      </c>
      <c r="I2215" t="n">
        <v>37</v>
      </c>
      <c r="J2215" t="n">
        <v>146.45</v>
      </c>
      <c r="K2215" t="n">
        <v>46.47</v>
      </c>
      <c r="L2215" t="n">
        <v>10.75</v>
      </c>
      <c r="M2215" t="n">
        <v>35</v>
      </c>
      <c r="N2215" t="n">
        <v>24.24</v>
      </c>
      <c r="O2215" t="n">
        <v>18296.48</v>
      </c>
      <c r="P2215" t="n">
        <v>531.5599999999999</v>
      </c>
      <c r="Q2215" t="n">
        <v>1367.36</v>
      </c>
      <c r="R2215" t="n">
        <v>140.81</v>
      </c>
      <c r="S2215" t="n">
        <v>104.26</v>
      </c>
      <c r="T2215" t="n">
        <v>17274.32</v>
      </c>
      <c r="U2215" t="n">
        <v>0.74</v>
      </c>
      <c r="V2215" t="n">
        <v>0.89</v>
      </c>
      <c r="W2215" t="n">
        <v>20.71</v>
      </c>
      <c r="X2215" t="n">
        <v>1.05</v>
      </c>
      <c r="Y2215" t="n">
        <v>1</v>
      </c>
      <c r="Z2215" t="n">
        <v>10</v>
      </c>
    </row>
    <row r="2216">
      <c r="A2216" t="n">
        <v>40</v>
      </c>
      <c r="B2216" t="n">
        <v>65</v>
      </c>
      <c r="C2216" t="inlineStr">
        <is>
          <t xml:space="preserve">CONCLUIDO	</t>
        </is>
      </c>
      <c r="D2216" t="n">
        <v>1.7626</v>
      </c>
      <c r="E2216" t="n">
        <v>56.73</v>
      </c>
      <c r="F2216" t="n">
        <v>53.57</v>
      </c>
      <c r="G2216" t="n">
        <v>89.29000000000001</v>
      </c>
      <c r="H2216" t="n">
        <v>1.33</v>
      </c>
      <c r="I2216" t="n">
        <v>36</v>
      </c>
      <c r="J2216" t="n">
        <v>146.8</v>
      </c>
      <c r="K2216" t="n">
        <v>46.47</v>
      </c>
      <c r="L2216" t="n">
        <v>11</v>
      </c>
      <c r="M2216" t="n">
        <v>34</v>
      </c>
      <c r="N2216" t="n">
        <v>24.33</v>
      </c>
      <c r="O2216" t="n">
        <v>18338.99</v>
      </c>
      <c r="P2216" t="n">
        <v>528.75</v>
      </c>
      <c r="Q2216" t="n">
        <v>1367.27</v>
      </c>
      <c r="R2216" t="n">
        <v>138.97</v>
      </c>
      <c r="S2216" t="n">
        <v>104.26</v>
      </c>
      <c r="T2216" t="n">
        <v>16360.77</v>
      </c>
      <c r="U2216" t="n">
        <v>0.75</v>
      </c>
      <c r="V2216" t="n">
        <v>0.89</v>
      </c>
      <c r="W2216" t="n">
        <v>20.7</v>
      </c>
      <c r="X2216" t="n">
        <v>0.99</v>
      </c>
      <c r="Y2216" t="n">
        <v>1</v>
      </c>
      <c r="Z2216" t="n">
        <v>10</v>
      </c>
    </row>
    <row r="2217">
      <c r="A2217" t="n">
        <v>41</v>
      </c>
      <c r="B2217" t="n">
        <v>65</v>
      </c>
      <c r="C2217" t="inlineStr">
        <is>
          <t xml:space="preserve">CONCLUIDO	</t>
        </is>
      </c>
      <c r="D2217" t="n">
        <v>1.7628</v>
      </c>
      <c r="E2217" t="n">
        <v>56.73</v>
      </c>
      <c r="F2217" t="n">
        <v>53.6</v>
      </c>
      <c r="G2217" t="n">
        <v>91.88</v>
      </c>
      <c r="H2217" t="n">
        <v>1.35</v>
      </c>
      <c r="I2217" t="n">
        <v>35</v>
      </c>
      <c r="J2217" t="n">
        <v>147.14</v>
      </c>
      <c r="K2217" t="n">
        <v>46.47</v>
      </c>
      <c r="L2217" t="n">
        <v>11.25</v>
      </c>
      <c r="M2217" t="n">
        <v>33</v>
      </c>
      <c r="N2217" t="n">
        <v>24.43</v>
      </c>
      <c r="O2217" t="n">
        <v>18381.53</v>
      </c>
      <c r="P2217" t="n">
        <v>527.6900000000001</v>
      </c>
      <c r="Q2217" t="n">
        <v>1367.35</v>
      </c>
      <c r="R2217" t="n">
        <v>139.65</v>
      </c>
      <c r="S2217" t="n">
        <v>104.26</v>
      </c>
      <c r="T2217" t="n">
        <v>16707.12</v>
      </c>
      <c r="U2217" t="n">
        <v>0.75</v>
      </c>
      <c r="V2217" t="n">
        <v>0.89</v>
      </c>
      <c r="W2217" t="n">
        <v>20.7</v>
      </c>
      <c r="X2217" t="n">
        <v>1.02</v>
      </c>
      <c r="Y2217" t="n">
        <v>1</v>
      </c>
      <c r="Z2217" t="n">
        <v>10</v>
      </c>
    </row>
    <row r="2218">
      <c r="A2218" t="n">
        <v>42</v>
      </c>
      <c r="B2218" t="n">
        <v>65</v>
      </c>
      <c r="C2218" t="inlineStr">
        <is>
          <t xml:space="preserve">CONCLUIDO	</t>
        </is>
      </c>
      <c r="D2218" t="n">
        <v>1.7661</v>
      </c>
      <c r="E2218" t="n">
        <v>56.62</v>
      </c>
      <c r="F2218" t="n">
        <v>53.52</v>
      </c>
      <c r="G2218" t="n">
        <v>94.44</v>
      </c>
      <c r="H2218" t="n">
        <v>1.38</v>
      </c>
      <c r="I2218" t="n">
        <v>34</v>
      </c>
      <c r="J2218" t="n">
        <v>147.49</v>
      </c>
      <c r="K2218" t="n">
        <v>46.47</v>
      </c>
      <c r="L2218" t="n">
        <v>11.5</v>
      </c>
      <c r="M2218" t="n">
        <v>32</v>
      </c>
      <c r="N2218" t="n">
        <v>24.52</v>
      </c>
      <c r="O2218" t="n">
        <v>18424.11</v>
      </c>
      <c r="P2218" t="n">
        <v>524.1900000000001</v>
      </c>
      <c r="Q2218" t="n">
        <v>1367.29</v>
      </c>
      <c r="R2218" t="n">
        <v>137.35</v>
      </c>
      <c r="S2218" t="n">
        <v>104.26</v>
      </c>
      <c r="T2218" t="n">
        <v>15558.77</v>
      </c>
      <c r="U2218" t="n">
        <v>0.76</v>
      </c>
      <c r="V2218" t="n">
        <v>0.9</v>
      </c>
      <c r="W2218" t="n">
        <v>20.69</v>
      </c>
      <c r="X2218" t="n">
        <v>0.9399999999999999</v>
      </c>
      <c r="Y2218" t="n">
        <v>1</v>
      </c>
      <c r="Z2218" t="n">
        <v>10</v>
      </c>
    </row>
    <row r="2219">
      <c r="A2219" t="n">
        <v>43</v>
      </c>
      <c r="B2219" t="n">
        <v>65</v>
      </c>
      <c r="C2219" t="inlineStr">
        <is>
          <t xml:space="preserve">CONCLUIDO	</t>
        </is>
      </c>
      <c r="D2219" t="n">
        <v>1.7673</v>
      </c>
      <c r="E2219" t="n">
        <v>56.58</v>
      </c>
      <c r="F2219" t="n">
        <v>53.51</v>
      </c>
      <c r="G2219" t="n">
        <v>97.28</v>
      </c>
      <c r="H2219" t="n">
        <v>1.41</v>
      </c>
      <c r="I2219" t="n">
        <v>33</v>
      </c>
      <c r="J2219" t="n">
        <v>147.83</v>
      </c>
      <c r="K2219" t="n">
        <v>46.47</v>
      </c>
      <c r="L2219" t="n">
        <v>11.75</v>
      </c>
      <c r="M2219" t="n">
        <v>31</v>
      </c>
      <c r="N2219" t="n">
        <v>24.62</v>
      </c>
      <c r="O2219" t="n">
        <v>18466.71</v>
      </c>
      <c r="P2219" t="n">
        <v>522.54</v>
      </c>
      <c r="Q2219" t="n">
        <v>1367.22</v>
      </c>
      <c r="R2219" t="n">
        <v>136.44</v>
      </c>
      <c r="S2219" t="n">
        <v>104.26</v>
      </c>
      <c r="T2219" t="n">
        <v>15111.56</v>
      </c>
      <c r="U2219" t="n">
        <v>0.76</v>
      </c>
      <c r="V2219" t="n">
        <v>0.9</v>
      </c>
      <c r="W2219" t="n">
        <v>20.7</v>
      </c>
      <c r="X2219" t="n">
        <v>0.93</v>
      </c>
      <c r="Y2219" t="n">
        <v>1</v>
      </c>
      <c r="Z2219" t="n">
        <v>10</v>
      </c>
    </row>
    <row r="2220">
      <c r="A2220" t="n">
        <v>44</v>
      </c>
      <c r="B2220" t="n">
        <v>65</v>
      </c>
      <c r="C2220" t="inlineStr">
        <is>
          <t xml:space="preserve">CONCLUIDO	</t>
        </is>
      </c>
      <c r="D2220" t="n">
        <v>1.7678</v>
      </c>
      <c r="E2220" t="n">
        <v>56.57</v>
      </c>
      <c r="F2220" t="n">
        <v>53.49</v>
      </c>
      <c r="G2220" t="n">
        <v>97.25</v>
      </c>
      <c r="H2220" t="n">
        <v>1.43</v>
      </c>
      <c r="I2220" t="n">
        <v>33</v>
      </c>
      <c r="J2220" t="n">
        <v>148.18</v>
      </c>
      <c r="K2220" t="n">
        <v>46.47</v>
      </c>
      <c r="L2220" t="n">
        <v>12</v>
      </c>
      <c r="M2220" t="n">
        <v>31</v>
      </c>
      <c r="N2220" t="n">
        <v>24.71</v>
      </c>
      <c r="O2220" t="n">
        <v>18509.36</v>
      </c>
      <c r="P2220" t="n">
        <v>520.59</v>
      </c>
      <c r="Q2220" t="n">
        <v>1367.22</v>
      </c>
      <c r="R2220" t="n">
        <v>136.2</v>
      </c>
      <c r="S2220" t="n">
        <v>104.26</v>
      </c>
      <c r="T2220" t="n">
        <v>14989.09</v>
      </c>
      <c r="U2220" t="n">
        <v>0.77</v>
      </c>
      <c r="V2220" t="n">
        <v>0.9</v>
      </c>
      <c r="W2220" t="n">
        <v>20.7</v>
      </c>
      <c r="X2220" t="n">
        <v>0.91</v>
      </c>
      <c r="Y2220" t="n">
        <v>1</v>
      </c>
      <c r="Z2220" t="n">
        <v>10</v>
      </c>
    </row>
    <row r="2221">
      <c r="A2221" t="n">
        <v>45</v>
      </c>
      <c r="B2221" t="n">
        <v>65</v>
      </c>
      <c r="C2221" t="inlineStr">
        <is>
          <t xml:space="preserve">CONCLUIDO	</t>
        </is>
      </c>
      <c r="D2221" t="n">
        <v>1.7698</v>
      </c>
      <c r="E2221" t="n">
        <v>56.5</v>
      </c>
      <c r="F2221" t="n">
        <v>53.45</v>
      </c>
      <c r="G2221" t="n">
        <v>100.22</v>
      </c>
      <c r="H2221" t="n">
        <v>1.46</v>
      </c>
      <c r="I2221" t="n">
        <v>32</v>
      </c>
      <c r="J2221" t="n">
        <v>148.52</v>
      </c>
      <c r="K2221" t="n">
        <v>46.47</v>
      </c>
      <c r="L2221" t="n">
        <v>12.25</v>
      </c>
      <c r="M2221" t="n">
        <v>30</v>
      </c>
      <c r="N2221" t="n">
        <v>24.81</v>
      </c>
      <c r="O2221" t="n">
        <v>18552.03</v>
      </c>
      <c r="P2221" t="n">
        <v>517.88</v>
      </c>
      <c r="Q2221" t="n">
        <v>1367.2</v>
      </c>
      <c r="R2221" t="n">
        <v>135.28</v>
      </c>
      <c r="S2221" t="n">
        <v>104.26</v>
      </c>
      <c r="T2221" t="n">
        <v>14537.14</v>
      </c>
      <c r="U2221" t="n">
        <v>0.77</v>
      </c>
      <c r="V2221" t="n">
        <v>0.9</v>
      </c>
      <c r="W2221" t="n">
        <v>20.69</v>
      </c>
      <c r="X2221" t="n">
        <v>0.88</v>
      </c>
      <c r="Y2221" t="n">
        <v>1</v>
      </c>
      <c r="Z2221" t="n">
        <v>10</v>
      </c>
    </row>
    <row r="2222">
      <c r="A2222" t="n">
        <v>46</v>
      </c>
      <c r="B2222" t="n">
        <v>65</v>
      </c>
      <c r="C2222" t="inlineStr">
        <is>
          <t xml:space="preserve">CONCLUIDO	</t>
        </is>
      </c>
      <c r="D2222" t="n">
        <v>1.7715</v>
      </c>
      <c r="E2222" t="n">
        <v>56.45</v>
      </c>
      <c r="F2222" t="n">
        <v>53.43</v>
      </c>
      <c r="G2222" t="n">
        <v>103.4</v>
      </c>
      <c r="H2222" t="n">
        <v>1.49</v>
      </c>
      <c r="I2222" t="n">
        <v>31</v>
      </c>
      <c r="J2222" t="n">
        <v>148.87</v>
      </c>
      <c r="K2222" t="n">
        <v>46.47</v>
      </c>
      <c r="L2222" t="n">
        <v>12.5</v>
      </c>
      <c r="M2222" t="n">
        <v>29</v>
      </c>
      <c r="N2222" t="n">
        <v>24.9</v>
      </c>
      <c r="O2222" t="n">
        <v>18594.74</v>
      </c>
      <c r="P2222" t="n">
        <v>516.85</v>
      </c>
      <c r="Q2222" t="n">
        <v>1367.16</v>
      </c>
      <c r="R2222" t="n">
        <v>134.17</v>
      </c>
      <c r="S2222" t="n">
        <v>104.26</v>
      </c>
      <c r="T2222" t="n">
        <v>13984.08</v>
      </c>
      <c r="U2222" t="n">
        <v>0.78</v>
      </c>
      <c r="V2222" t="n">
        <v>0.9</v>
      </c>
      <c r="W2222" t="n">
        <v>20.69</v>
      </c>
      <c r="X2222" t="n">
        <v>0.85</v>
      </c>
      <c r="Y2222" t="n">
        <v>1</v>
      </c>
      <c r="Z2222" t="n">
        <v>10</v>
      </c>
    </row>
    <row r="2223">
      <c r="A2223" t="n">
        <v>47</v>
      </c>
      <c r="B2223" t="n">
        <v>65</v>
      </c>
      <c r="C2223" t="inlineStr">
        <is>
          <t xml:space="preserve">CONCLUIDO	</t>
        </is>
      </c>
      <c r="D2223" t="n">
        <v>1.7731</v>
      </c>
      <c r="E2223" t="n">
        <v>56.4</v>
      </c>
      <c r="F2223" t="n">
        <v>53.4</v>
      </c>
      <c r="G2223" t="n">
        <v>106.8</v>
      </c>
      <c r="H2223" t="n">
        <v>1.51</v>
      </c>
      <c r="I2223" t="n">
        <v>30</v>
      </c>
      <c r="J2223" t="n">
        <v>149.22</v>
      </c>
      <c r="K2223" t="n">
        <v>46.47</v>
      </c>
      <c r="L2223" t="n">
        <v>12.75</v>
      </c>
      <c r="M2223" t="n">
        <v>28</v>
      </c>
      <c r="N2223" t="n">
        <v>25</v>
      </c>
      <c r="O2223" t="n">
        <v>18637.48</v>
      </c>
      <c r="P2223" t="n">
        <v>513.95</v>
      </c>
      <c r="Q2223" t="n">
        <v>1367.18</v>
      </c>
      <c r="R2223" t="n">
        <v>133.3</v>
      </c>
      <c r="S2223" t="n">
        <v>104.26</v>
      </c>
      <c r="T2223" t="n">
        <v>13554.98</v>
      </c>
      <c r="U2223" t="n">
        <v>0.78</v>
      </c>
      <c r="V2223" t="n">
        <v>0.9</v>
      </c>
      <c r="W2223" t="n">
        <v>20.69</v>
      </c>
      <c r="X2223" t="n">
        <v>0.82</v>
      </c>
      <c r="Y2223" t="n">
        <v>1</v>
      </c>
      <c r="Z2223" t="n">
        <v>10</v>
      </c>
    </row>
    <row r="2224">
      <c r="A2224" t="n">
        <v>48</v>
      </c>
      <c r="B2224" t="n">
        <v>65</v>
      </c>
      <c r="C2224" t="inlineStr">
        <is>
          <t xml:space="preserve">CONCLUIDO	</t>
        </is>
      </c>
      <c r="D2224" t="n">
        <v>1.7728</v>
      </c>
      <c r="E2224" t="n">
        <v>56.41</v>
      </c>
      <c r="F2224" t="n">
        <v>53.41</v>
      </c>
      <c r="G2224" t="n">
        <v>106.82</v>
      </c>
      <c r="H2224" t="n">
        <v>1.54</v>
      </c>
      <c r="I2224" t="n">
        <v>30</v>
      </c>
      <c r="J2224" t="n">
        <v>149.56</v>
      </c>
      <c r="K2224" t="n">
        <v>46.47</v>
      </c>
      <c r="L2224" t="n">
        <v>13</v>
      </c>
      <c r="M2224" t="n">
        <v>28</v>
      </c>
      <c r="N2224" t="n">
        <v>25.1</v>
      </c>
      <c r="O2224" t="n">
        <v>18680.25</v>
      </c>
      <c r="P2224" t="n">
        <v>512.14</v>
      </c>
      <c r="Q2224" t="n">
        <v>1367.28</v>
      </c>
      <c r="R2224" t="n">
        <v>133.68</v>
      </c>
      <c r="S2224" t="n">
        <v>104.26</v>
      </c>
      <c r="T2224" t="n">
        <v>13747.54</v>
      </c>
      <c r="U2224" t="n">
        <v>0.78</v>
      </c>
      <c r="V2224" t="n">
        <v>0.9</v>
      </c>
      <c r="W2224" t="n">
        <v>20.69</v>
      </c>
      <c r="X2224" t="n">
        <v>0.83</v>
      </c>
      <c r="Y2224" t="n">
        <v>1</v>
      </c>
      <c r="Z2224" t="n">
        <v>10</v>
      </c>
    </row>
    <row r="2225">
      <c r="A2225" t="n">
        <v>49</v>
      </c>
      <c r="B2225" t="n">
        <v>65</v>
      </c>
      <c r="C2225" t="inlineStr">
        <is>
          <t xml:space="preserve">CONCLUIDO	</t>
        </is>
      </c>
      <c r="D2225" t="n">
        <v>1.7746</v>
      </c>
      <c r="E2225" t="n">
        <v>56.35</v>
      </c>
      <c r="F2225" t="n">
        <v>53.38</v>
      </c>
      <c r="G2225" t="n">
        <v>110.44</v>
      </c>
      <c r="H2225" t="n">
        <v>1.56</v>
      </c>
      <c r="I2225" t="n">
        <v>29</v>
      </c>
      <c r="J2225" t="n">
        <v>149.91</v>
      </c>
      <c r="K2225" t="n">
        <v>46.47</v>
      </c>
      <c r="L2225" t="n">
        <v>13.25</v>
      </c>
      <c r="M2225" t="n">
        <v>27</v>
      </c>
      <c r="N2225" t="n">
        <v>25.19</v>
      </c>
      <c r="O2225" t="n">
        <v>18723.06</v>
      </c>
      <c r="P2225" t="n">
        <v>510.8</v>
      </c>
      <c r="Q2225" t="n">
        <v>1367.21</v>
      </c>
      <c r="R2225" t="n">
        <v>132.5</v>
      </c>
      <c r="S2225" t="n">
        <v>104.26</v>
      </c>
      <c r="T2225" t="n">
        <v>13161.03</v>
      </c>
      <c r="U2225" t="n">
        <v>0.79</v>
      </c>
      <c r="V2225" t="n">
        <v>0.9</v>
      </c>
      <c r="W2225" t="n">
        <v>20.69</v>
      </c>
      <c r="X2225" t="n">
        <v>0.8</v>
      </c>
      <c r="Y2225" t="n">
        <v>1</v>
      </c>
      <c r="Z2225" t="n">
        <v>10</v>
      </c>
    </row>
    <row r="2226">
      <c r="A2226" t="n">
        <v>50</v>
      </c>
      <c r="B2226" t="n">
        <v>65</v>
      </c>
      <c r="C2226" t="inlineStr">
        <is>
          <t xml:space="preserve">CONCLUIDO	</t>
        </is>
      </c>
      <c r="D2226" t="n">
        <v>1.7758</v>
      </c>
      <c r="E2226" t="n">
        <v>56.31</v>
      </c>
      <c r="F2226" t="n">
        <v>53.37</v>
      </c>
      <c r="G2226" t="n">
        <v>114.37</v>
      </c>
      <c r="H2226" t="n">
        <v>1.59</v>
      </c>
      <c r="I2226" t="n">
        <v>28</v>
      </c>
      <c r="J2226" t="n">
        <v>150.26</v>
      </c>
      <c r="K2226" t="n">
        <v>46.47</v>
      </c>
      <c r="L2226" t="n">
        <v>13.5</v>
      </c>
      <c r="M2226" t="n">
        <v>26</v>
      </c>
      <c r="N2226" t="n">
        <v>25.29</v>
      </c>
      <c r="O2226" t="n">
        <v>18765.9</v>
      </c>
      <c r="P2226" t="n">
        <v>508.19</v>
      </c>
      <c r="Q2226" t="n">
        <v>1367.22</v>
      </c>
      <c r="R2226" t="n">
        <v>132.35</v>
      </c>
      <c r="S2226" t="n">
        <v>104.26</v>
      </c>
      <c r="T2226" t="n">
        <v>13090.2</v>
      </c>
      <c r="U2226" t="n">
        <v>0.79</v>
      </c>
      <c r="V2226" t="n">
        <v>0.9</v>
      </c>
      <c r="W2226" t="n">
        <v>20.69</v>
      </c>
      <c r="X2226" t="n">
        <v>0.79</v>
      </c>
      <c r="Y2226" t="n">
        <v>1</v>
      </c>
      <c r="Z2226" t="n">
        <v>10</v>
      </c>
    </row>
    <row r="2227">
      <c r="A2227" t="n">
        <v>51</v>
      </c>
      <c r="B2227" t="n">
        <v>65</v>
      </c>
      <c r="C2227" t="inlineStr">
        <is>
          <t xml:space="preserve">CONCLUIDO	</t>
        </is>
      </c>
      <c r="D2227" t="n">
        <v>1.7768</v>
      </c>
      <c r="E2227" t="n">
        <v>56.28</v>
      </c>
      <c r="F2227" t="n">
        <v>53.34</v>
      </c>
      <c r="G2227" t="n">
        <v>114.3</v>
      </c>
      <c r="H2227" t="n">
        <v>1.62</v>
      </c>
      <c r="I2227" t="n">
        <v>28</v>
      </c>
      <c r="J2227" t="n">
        <v>150.61</v>
      </c>
      <c r="K2227" t="n">
        <v>46.47</v>
      </c>
      <c r="L2227" t="n">
        <v>13.75</v>
      </c>
      <c r="M2227" t="n">
        <v>26</v>
      </c>
      <c r="N2227" t="n">
        <v>25.39</v>
      </c>
      <c r="O2227" t="n">
        <v>18808.78</v>
      </c>
      <c r="P2227" t="n">
        <v>505.97</v>
      </c>
      <c r="Q2227" t="n">
        <v>1367.25</v>
      </c>
      <c r="R2227" t="n">
        <v>131.07</v>
      </c>
      <c r="S2227" t="n">
        <v>104.26</v>
      </c>
      <c r="T2227" t="n">
        <v>12452.51</v>
      </c>
      <c r="U2227" t="n">
        <v>0.8</v>
      </c>
      <c r="V2227" t="n">
        <v>0.9</v>
      </c>
      <c r="W2227" t="n">
        <v>20.69</v>
      </c>
      <c r="X2227" t="n">
        <v>0.76</v>
      </c>
      <c r="Y2227" t="n">
        <v>1</v>
      </c>
      <c r="Z2227" t="n">
        <v>10</v>
      </c>
    </row>
    <row r="2228">
      <c r="A2228" t="n">
        <v>52</v>
      </c>
      <c r="B2228" t="n">
        <v>65</v>
      </c>
      <c r="C2228" t="inlineStr">
        <is>
          <t xml:space="preserve">CONCLUIDO	</t>
        </is>
      </c>
      <c r="D2228" t="n">
        <v>1.7784</v>
      </c>
      <c r="E2228" t="n">
        <v>56.23</v>
      </c>
      <c r="F2228" t="n">
        <v>53.32</v>
      </c>
      <c r="G2228" t="n">
        <v>118.48</v>
      </c>
      <c r="H2228" t="n">
        <v>1.64</v>
      </c>
      <c r="I2228" t="n">
        <v>27</v>
      </c>
      <c r="J2228" t="n">
        <v>150.95</v>
      </c>
      <c r="K2228" t="n">
        <v>46.47</v>
      </c>
      <c r="L2228" t="n">
        <v>14</v>
      </c>
      <c r="M2228" t="n">
        <v>25</v>
      </c>
      <c r="N2228" t="n">
        <v>25.49</v>
      </c>
      <c r="O2228" t="n">
        <v>18851.69</v>
      </c>
      <c r="P2228" t="n">
        <v>503.71</v>
      </c>
      <c r="Q2228" t="n">
        <v>1367.26</v>
      </c>
      <c r="R2228" t="n">
        <v>130.36</v>
      </c>
      <c r="S2228" t="n">
        <v>104.26</v>
      </c>
      <c r="T2228" t="n">
        <v>12101.87</v>
      </c>
      <c r="U2228" t="n">
        <v>0.8</v>
      </c>
      <c r="V2228" t="n">
        <v>0.9</v>
      </c>
      <c r="W2228" t="n">
        <v>20.69</v>
      </c>
      <c r="X2228" t="n">
        <v>0.74</v>
      </c>
      <c r="Y2228" t="n">
        <v>1</v>
      </c>
      <c r="Z2228" t="n">
        <v>10</v>
      </c>
    </row>
    <row r="2229">
      <c r="A2229" t="n">
        <v>53</v>
      </c>
      <c r="B2229" t="n">
        <v>65</v>
      </c>
      <c r="C2229" t="inlineStr">
        <is>
          <t xml:space="preserve">CONCLUIDO	</t>
        </is>
      </c>
      <c r="D2229" t="n">
        <v>1.7784</v>
      </c>
      <c r="E2229" t="n">
        <v>56.23</v>
      </c>
      <c r="F2229" t="n">
        <v>53.32</v>
      </c>
      <c r="G2229" t="n">
        <v>118.48</v>
      </c>
      <c r="H2229" t="n">
        <v>1.67</v>
      </c>
      <c r="I2229" t="n">
        <v>27</v>
      </c>
      <c r="J2229" t="n">
        <v>151.3</v>
      </c>
      <c r="K2229" t="n">
        <v>46.47</v>
      </c>
      <c r="L2229" t="n">
        <v>14.25</v>
      </c>
      <c r="M2229" t="n">
        <v>25</v>
      </c>
      <c r="N2229" t="n">
        <v>25.59</v>
      </c>
      <c r="O2229" t="n">
        <v>18894.63</v>
      </c>
      <c r="P2229" t="n">
        <v>499.22</v>
      </c>
      <c r="Q2229" t="n">
        <v>1367.22</v>
      </c>
      <c r="R2229" t="n">
        <v>130.7</v>
      </c>
      <c r="S2229" t="n">
        <v>104.26</v>
      </c>
      <c r="T2229" t="n">
        <v>12269.13</v>
      </c>
      <c r="U2229" t="n">
        <v>0.8</v>
      </c>
      <c r="V2229" t="n">
        <v>0.9</v>
      </c>
      <c r="W2229" t="n">
        <v>20.68</v>
      </c>
      <c r="X2229" t="n">
        <v>0.74</v>
      </c>
      <c r="Y2229" t="n">
        <v>1</v>
      </c>
      <c r="Z2229" t="n">
        <v>10</v>
      </c>
    </row>
    <row r="2230">
      <c r="A2230" t="n">
        <v>54</v>
      </c>
      <c r="B2230" t="n">
        <v>65</v>
      </c>
      <c r="C2230" t="inlineStr">
        <is>
          <t xml:space="preserve">CONCLUIDO	</t>
        </is>
      </c>
      <c r="D2230" t="n">
        <v>1.7803</v>
      </c>
      <c r="E2230" t="n">
        <v>56.17</v>
      </c>
      <c r="F2230" t="n">
        <v>53.28</v>
      </c>
      <c r="G2230" t="n">
        <v>122.96</v>
      </c>
      <c r="H2230" t="n">
        <v>1.69</v>
      </c>
      <c r="I2230" t="n">
        <v>26</v>
      </c>
      <c r="J2230" t="n">
        <v>151.65</v>
      </c>
      <c r="K2230" t="n">
        <v>46.47</v>
      </c>
      <c r="L2230" t="n">
        <v>14.5</v>
      </c>
      <c r="M2230" t="n">
        <v>24</v>
      </c>
      <c r="N2230" t="n">
        <v>25.68</v>
      </c>
      <c r="O2230" t="n">
        <v>18937.61</v>
      </c>
      <c r="P2230" t="n">
        <v>499.93</v>
      </c>
      <c r="Q2230" t="n">
        <v>1367.24</v>
      </c>
      <c r="R2230" t="n">
        <v>129.57</v>
      </c>
      <c r="S2230" t="n">
        <v>104.26</v>
      </c>
      <c r="T2230" t="n">
        <v>11709.89</v>
      </c>
      <c r="U2230" t="n">
        <v>0.8</v>
      </c>
      <c r="V2230" t="n">
        <v>0.9</v>
      </c>
      <c r="W2230" t="n">
        <v>20.68</v>
      </c>
      <c r="X2230" t="n">
        <v>0.71</v>
      </c>
      <c r="Y2230" t="n">
        <v>1</v>
      </c>
      <c r="Z2230" t="n">
        <v>10</v>
      </c>
    </row>
    <row r="2231">
      <c r="A2231" t="n">
        <v>55</v>
      </c>
      <c r="B2231" t="n">
        <v>65</v>
      </c>
      <c r="C2231" t="inlineStr">
        <is>
          <t xml:space="preserve">CONCLUIDO	</t>
        </is>
      </c>
      <c r="D2231" t="n">
        <v>1.7797</v>
      </c>
      <c r="E2231" t="n">
        <v>56.19</v>
      </c>
      <c r="F2231" t="n">
        <v>53.3</v>
      </c>
      <c r="G2231" t="n">
        <v>123</v>
      </c>
      <c r="H2231" t="n">
        <v>1.72</v>
      </c>
      <c r="I2231" t="n">
        <v>26</v>
      </c>
      <c r="J2231" t="n">
        <v>152</v>
      </c>
      <c r="K2231" t="n">
        <v>46.47</v>
      </c>
      <c r="L2231" t="n">
        <v>14.75</v>
      </c>
      <c r="M2231" t="n">
        <v>24</v>
      </c>
      <c r="N2231" t="n">
        <v>25.78</v>
      </c>
      <c r="O2231" t="n">
        <v>18980.62</v>
      </c>
      <c r="P2231" t="n">
        <v>495.54</v>
      </c>
      <c r="Q2231" t="n">
        <v>1367.22</v>
      </c>
      <c r="R2231" t="n">
        <v>130.24</v>
      </c>
      <c r="S2231" t="n">
        <v>104.26</v>
      </c>
      <c r="T2231" t="n">
        <v>12043.76</v>
      </c>
      <c r="U2231" t="n">
        <v>0.8</v>
      </c>
      <c r="V2231" t="n">
        <v>0.9</v>
      </c>
      <c r="W2231" t="n">
        <v>20.68</v>
      </c>
      <c r="X2231" t="n">
        <v>0.72</v>
      </c>
      <c r="Y2231" t="n">
        <v>1</v>
      </c>
      <c r="Z2231" t="n">
        <v>10</v>
      </c>
    </row>
    <row r="2232">
      <c r="A2232" t="n">
        <v>56</v>
      </c>
      <c r="B2232" t="n">
        <v>65</v>
      </c>
      <c r="C2232" t="inlineStr">
        <is>
          <t xml:space="preserve">CONCLUIDO	</t>
        </is>
      </c>
      <c r="D2232" t="n">
        <v>1.7816</v>
      </c>
      <c r="E2232" t="n">
        <v>56.13</v>
      </c>
      <c r="F2232" t="n">
        <v>53.27</v>
      </c>
      <c r="G2232" t="n">
        <v>127.84</v>
      </c>
      <c r="H2232" t="n">
        <v>1.74</v>
      </c>
      <c r="I2232" t="n">
        <v>25</v>
      </c>
      <c r="J2232" t="n">
        <v>152.35</v>
      </c>
      <c r="K2232" t="n">
        <v>46.47</v>
      </c>
      <c r="L2232" t="n">
        <v>15</v>
      </c>
      <c r="M2232" t="n">
        <v>23</v>
      </c>
      <c r="N2232" t="n">
        <v>25.88</v>
      </c>
      <c r="O2232" t="n">
        <v>19023.66</v>
      </c>
      <c r="P2232" t="n">
        <v>495.51</v>
      </c>
      <c r="Q2232" t="n">
        <v>1367.26</v>
      </c>
      <c r="R2232" t="n">
        <v>128.96</v>
      </c>
      <c r="S2232" t="n">
        <v>104.26</v>
      </c>
      <c r="T2232" t="n">
        <v>11410.32</v>
      </c>
      <c r="U2232" t="n">
        <v>0.8100000000000001</v>
      </c>
      <c r="V2232" t="n">
        <v>0.9</v>
      </c>
      <c r="W2232" t="n">
        <v>20.69</v>
      </c>
      <c r="X2232" t="n">
        <v>0.6899999999999999</v>
      </c>
      <c r="Y2232" t="n">
        <v>1</v>
      </c>
      <c r="Z2232" t="n">
        <v>10</v>
      </c>
    </row>
    <row r="2233">
      <c r="A2233" t="n">
        <v>57</v>
      </c>
      <c r="B2233" t="n">
        <v>65</v>
      </c>
      <c r="C2233" t="inlineStr">
        <is>
          <t xml:space="preserve">CONCLUIDO	</t>
        </is>
      </c>
      <c r="D2233" t="n">
        <v>1.7836</v>
      </c>
      <c r="E2233" t="n">
        <v>56.07</v>
      </c>
      <c r="F2233" t="n">
        <v>53.23</v>
      </c>
      <c r="G2233" t="n">
        <v>133.08</v>
      </c>
      <c r="H2233" t="n">
        <v>1.77</v>
      </c>
      <c r="I2233" t="n">
        <v>24</v>
      </c>
      <c r="J2233" t="n">
        <v>152.7</v>
      </c>
      <c r="K2233" t="n">
        <v>46.47</v>
      </c>
      <c r="L2233" t="n">
        <v>15.25</v>
      </c>
      <c r="M2233" t="n">
        <v>20</v>
      </c>
      <c r="N2233" t="n">
        <v>25.98</v>
      </c>
      <c r="O2233" t="n">
        <v>19066.74</v>
      </c>
      <c r="P2233" t="n">
        <v>489.98</v>
      </c>
      <c r="Q2233" t="n">
        <v>1367.21</v>
      </c>
      <c r="R2233" t="n">
        <v>127.99</v>
      </c>
      <c r="S2233" t="n">
        <v>104.26</v>
      </c>
      <c r="T2233" t="n">
        <v>10929.64</v>
      </c>
      <c r="U2233" t="n">
        <v>0.8100000000000001</v>
      </c>
      <c r="V2233" t="n">
        <v>0.9</v>
      </c>
      <c r="W2233" t="n">
        <v>20.68</v>
      </c>
      <c r="X2233" t="n">
        <v>0.66</v>
      </c>
      <c r="Y2233" t="n">
        <v>1</v>
      </c>
      <c r="Z2233" t="n">
        <v>10</v>
      </c>
    </row>
    <row r="2234">
      <c r="A2234" t="n">
        <v>58</v>
      </c>
      <c r="B2234" t="n">
        <v>65</v>
      </c>
      <c r="C2234" t="inlineStr">
        <is>
          <t xml:space="preserve">CONCLUIDO	</t>
        </is>
      </c>
      <c r="D2234" t="n">
        <v>1.7836</v>
      </c>
      <c r="E2234" t="n">
        <v>56.07</v>
      </c>
      <c r="F2234" t="n">
        <v>53.23</v>
      </c>
      <c r="G2234" t="n">
        <v>133.08</v>
      </c>
      <c r="H2234" t="n">
        <v>1.79</v>
      </c>
      <c r="I2234" t="n">
        <v>24</v>
      </c>
      <c r="J2234" t="n">
        <v>153.05</v>
      </c>
      <c r="K2234" t="n">
        <v>46.47</v>
      </c>
      <c r="L2234" t="n">
        <v>15.5</v>
      </c>
      <c r="M2234" t="n">
        <v>20</v>
      </c>
      <c r="N2234" t="n">
        <v>26.08</v>
      </c>
      <c r="O2234" t="n">
        <v>19109.85</v>
      </c>
      <c r="P2234" t="n">
        <v>490.89</v>
      </c>
      <c r="Q2234" t="n">
        <v>1367.22</v>
      </c>
      <c r="R2234" t="n">
        <v>127.56</v>
      </c>
      <c r="S2234" t="n">
        <v>104.26</v>
      </c>
      <c r="T2234" t="n">
        <v>10717.67</v>
      </c>
      <c r="U2234" t="n">
        <v>0.82</v>
      </c>
      <c r="V2234" t="n">
        <v>0.9</v>
      </c>
      <c r="W2234" t="n">
        <v>20.69</v>
      </c>
      <c r="X2234" t="n">
        <v>0.66</v>
      </c>
      <c r="Y2234" t="n">
        <v>1</v>
      </c>
      <c r="Z2234" t="n">
        <v>10</v>
      </c>
    </row>
    <row r="2235">
      <c r="A2235" t="n">
        <v>59</v>
      </c>
      <c r="B2235" t="n">
        <v>65</v>
      </c>
      <c r="C2235" t="inlineStr">
        <is>
          <t xml:space="preserve">CONCLUIDO	</t>
        </is>
      </c>
      <c r="D2235" t="n">
        <v>1.7832</v>
      </c>
      <c r="E2235" t="n">
        <v>56.08</v>
      </c>
      <c r="F2235" t="n">
        <v>53.25</v>
      </c>
      <c r="G2235" t="n">
        <v>133.11</v>
      </c>
      <c r="H2235" t="n">
        <v>1.82</v>
      </c>
      <c r="I2235" t="n">
        <v>24</v>
      </c>
      <c r="J2235" t="n">
        <v>153.4</v>
      </c>
      <c r="K2235" t="n">
        <v>46.47</v>
      </c>
      <c r="L2235" t="n">
        <v>15.75</v>
      </c>
      <c r="M2235" t="n">
        <v>20</v>
      </c>
      <c r="N2235" t="n">
        <v>26.18</v>
      </c>
      <c r="O2235" t="n">
        <v>19153</v>
      </c>
      <c r="P2235" t="n">
        <v>490.76</v>
      </c>
      <c r="Q2235" t="n">
        <v>1367.3</v>
      </c>
      <c r="R2235" t="n">
        <v>128.39</v>
      </c>
      <c r="S2235" t="n">
        <v>104.26</v>
      </c>
      <c r="T2235" t="n">
        <v>11133.06</v>
      </c>
      <c r="U2235" t="n">
        <v>0.8100000000000001</v>
      </c>
      <c r="V2235" t="n">
        <v>0.9</v>
      </c>
      <c r="W2235" t="n">
        <v>20.68</v>
      </c>
      <c r="X2235" t="n">
        <v>0.67</v>
      </c>
      <c r="Y2235" t="n">
        <v>1</v>
      </c>
      <c r="Z2235" t="n">
        <v>10</v>
      </c>
    </row>
    <row r="2236">
      <c r="A2236" t="n">
        <v>60</v>
      </c>
      <c r="B2236" t="n">
        <v>65</v>
      </c>
      <c r="C2236" t="inlineStr">
        <is>
          <t xml:space="preserve">CONCLUIDO	</t>
        </is>
      </c>
      <c r="D2236" t="n">
        <v>1.7853</v>
      </c>
      <c r="E2236" t="n">
        <v>56.01</v>
      </c>
      <c r="F2236" t="n">
        <v>53.21</v>
      </c>
      <c r="G2236" t="n">
        <v>138.8</v>
      </c>
      <c r="H2236" t="n">
        <v>1.84</v>
      </c>
      <c r="I2236" t="n">
        <v>23</v>
      </c>
      <c r="J2236" t="n">
        <v>153.75</v>
      </c>
      <c r="K2236" t="n">
        <v>46.47</v>
      </c>
      <c r="L2236" t="n">
        <v>16</v>
      </c>
      <c r="M2236" t="n">
        <v>16</v>
      </c>
      <c r="N2236" t="n">
        <v>26.28</v>
      </c>
      <c r="O2236" t="n">
        <v>19196.18</v>
      </c>
      <c r="P2236" t="n">
        <v>487.92</v>
      </c>
      <c r="Q2236" t="n">
        <v>1367.21</v>
      </c>
      <c r="R2236" t="n">
        <v>126.89</v>
      </c>
      <c r="S2236" t="n">
        <v>104.26</v>
      </c>
      <c r="T2236" t="n">
        <v>10384.77</v>
      </c>
      <c r="U2236" t="n">
        <v>0.82</v>
      </c>
      <c r="V2236" t="n">
        <v>0.9</v>
      </c>
      <c r="W2236" t="n">
        <v>20.69</v>
      </c>
      <c r="X2236" t="n">
        <v>0.63</v>
      </c>
      <c r="Y2236" t="n">
        <v>1</v>
      </c>
      <c r="Z2236" t="n">
        <v>10</v>
      </c>
    </row>
    <row r="2237">
      <c r="A2237" t="n">
        <v>61</v>
      </c>
      <c r="B2237" t="n">
        <v>65</v>
      </c>
      <c r="C2237" t="inlineStr">
        <is>
          <t xml:space="preserve">CONCLUIDO	</t>
        </is>
      </c>
      <c r="D2237" t="n">
        <v>1.7847</v>
      </c>
      <c r="E2237" t="n">
        <v>56.03</v>
      </c>
      <c r="F2237" t="n">
        <v>53.23</v>
      </c>
      <c r="G2237" t="n">
        <v>138.85</v>
      </c>
      <c r="H2237" t="n">
        <v>1.87</v>
      </c>
      <c r="I2237" t="n">
        <v>23</v>
      </c>
      <c r="J2237" t="n">
        <v>154.1</v>
      </c>
      <c r="K2237" t="n">
        <v>46.47</v>
      </c>
      <c r="L2237" t="n">
        <v>16.25</v>
      </c>
      <c r="M2237" t="n">
        <v>14</v>
      </c>
      <c r="N2237" t="n">
        <v>26.38</v>
      </c>
      <c r="O2237" t="n">
        <v>19239.4</v>
      </c>
      <c r="P2237" t="n">
        <v>487.45</v>
      </c>
      <c r="Q2237" t="n">
        <v>1367.23</v>
      </c>
      <c r="R2237" t="n">
        <v>127.3</v>
      </c>
      <c r="S2237" t="n">
        <v>104.26</v>
      </c>
      <c r="T2237" t="n">
        <v>10588.78</v>
      </c>
      <c r="U2237" t="n">
        <v>0.82</v>
      </c>
      <c r="V2237" t="n">
        <v>0.9</v>
      </c>
      <c r="W2237" t="n">
        <v>20.69</v>
      </c>
      <c r="X2237" t="n">
        <v>0.65</v>
      </c>
      <c r="Y2237" t="n">
        <v>1</v>
      </c>
      <c r="Z2237" t="n">
        <v>10</v>
      </c>
    </row>
    <row r="2238">
      <c r="A2238" t="n">
        <v>62</v>
      </c>
      <c r="B2238" t="n">
        <v>65</v>
      </c>
      <c r="C2238" t="inlineStr">
        <is>
          <t xml:space="preserve">CONCLUIDO	</t>
        </is>
      </c>
      <c r="D2238" t="n">
        <v>1.7845</v>
      </c>
      <c r="E2238" t="n">
        <v>56.04</v>
      </c>
      <c r="F2238" t="n">
        <v>53.23</v>
      </c>
      <c r="G2238" t="n">
        <v>138.87</v>
      </c>
      <c r="H2238" t="n">
        <v>1.89</v>
      </c>
      <c r="I2238" t="n">
        <v>23</v>
      </c>
      <c r="J2238" t="n">
        <v>154.45</v>
      </c>
      <c r="K2238" t="n">
        <v>46.47</v>
      </c>
      <c r="L2238" t="n">
        <v>16.5</v>
      </c>
      <c r="M2238" t="n">
        <v>10</v>
      </c>
      <c r="N2238" t="n">
        <v>26.48</v>
      </c>
      <c r="O2238" t="n">
        <v>19282.65</v>
      </c>
      <c r="P2238" t="n">
        <v>486.52</v>
      </c>
      <c r="Q2238" t="n">
        <v>1367.2</v>
      </c>
      <c r="R2238" t="n">
        <v>127.43</v>
      </c>
      <c r="S2238" t="n">
        <v>104.26</v>
      </c>
      <c r="T2238" t="n">
        <v>10656.14</v>
      </c>
      <c r="U2238" t="n">
        <v>0.82</v>
      </c>
      <c r="V2238" t="n">
        <v>0.9</v>
      </c>
      <c r="W2238" t="n">
        <v>20.69</v>
      </c>
      <c r="X2238" t="n">
        <v>0.66</v>
      </c>
      <c r="Y2238" t="n">
        <v>1</v>
      </c>
      <c r="Z2238" t="n">
        <v>10</v>
      </c>
    </row>
    <row r="2239">
      <c r="A2239" t="n">
        <v>63</v>
      </c>
      <c r="B2239" t="n">
        <v>65</v>
      </c>
      <c r="C2239" t="inlineStr">
        <is>
          <t xml:space="preserve">CONCLUIDO	</t>
        </is>
      </c>
      <c r="D2239" t="n">
        <v>1.7839</v>
      </c>
      <c r="E2239" t="n">
        <v>56.06</v>
      </c>
      <c r="F2239" t="n">
        <v>53.25</v>
      </c>
      <c r="G2239" t="n">
        <v>138.91</v>
      </c>
      <c r="H2239" t="n">
        <v>1.92</v>
      </c>
      <c r="I2239" t="n">
        <v>23</v>
      </c>
      <c r="J2239" t="n">
        <v>154.8</v>
      </c>
      <c r="K2239" t="n">
        <v>46.47</v>
      </c>
      <c r="L2239" t="n">
        <v>16.75</v>
      </c>
      <c r="M2239" t="n">
        <v>6</v>
      </c>
      <c r="N2239" t="n">
        <v>26.58</v>
      </c>
      <c r="O2239" t="n">
        <v>19325.94</v>
      </c>
      <c r="P2239" t="n">
        <v>485.65</v>
      </c>
      <c r="Q2239" t="n">
        <v>1367.32</v>
      </c>
      <c r="R2239" t="n">
        <v>127.85</v>
      </c>
      <c r="S2239" t="n">
        <v>104.26</v>
      </c>
      <c r="T2239" t="n">
        <v>10868.48</v>
      </c>
      <c r="U2239" t="n">
        <v>0.82</v>
      </c>
      <c r="V2239" t="n">
        <v>0.9</v>
      </c>
      <c r="W2239" t="n">
        <v>20.7</v>
      </c>
      <c r="X2239" t="n">
        <v>0.67</v>
      </c>
      <c r="Y2239" t="n">
        <v>1</v>
      </c>
      <c r="Z2239" t="n">
        <v>10</v>
      </c>
    </row>
    <row r="2240">
      <c r="A2240" t="n">
        <v>64</v>
      </c>
      <c r="B2240" t="n">
        <v>65</v>
      </c>
      <c r="C2240" t="inlineStr">
        <is>
          <t xml:space="preserve">CONCLUIDO	</t>
        </is>
      </c>
      <c r="D2240" t="n">
        <v>1.7838</v>
      </c>
      <c r="E2240" t="n">
        <v>56.06</v>
      </c>
      <c r="F2240" t="n">
        <v>53.25</v>
      </c>
      <c r="G2240" t="n">
        <v>138.92</v>
      </c>
      <c r="H2240" t="n">
        <v>1.94</v>
      </c>
      <c r="I2240" t="n">
        <v>23</v>
      </c>
      <c r="J2240" t="n">
        <v>155.15</v>
      </c>
      <c r="K2240" t="n">
        <v>46.47</v>
      </c>
      <c r="L2240" t="n">
        <v>17</v>
      </c>
      <c r="M2240" t="n">
        <v>2</v>
      </c>
      <c r="N2240" t="n">
        <v>26.68</v>
      </c>
      <c r="O2240" t="n">
        <v>19369.26</v>
      </c>
      <c r="P2240" t="n">
        <v>485.48</v>
      </c>
      <c r="Q2240" t="n">
        <v>1367.25</v>
      </c>
      <c r="R2240" t="n">
        <v>127.89</v>
      </c>
      <c r="S2240" t="n">
        <v>104.26</v>
      </c>
      <c r="T2240" t="n">
        <v>10888.5</v>
      </c>
      <c r="U2240" t="n">
        <v>0.82</v>
      </c>
      <c r="V2240" t="n">
        <v>0.9</v>
      </c>
      <c r="W2240" t="n">
        <v>20.7</v>
      </c>
      <c r="X2240" t="n">
        <v>0.68</v>
      </c>
      <c r="Y2240" t="n">
        <v>1</v>
      </c>
      <c r="Z2240" t="n">
        <v>10</v>
      </c>
    </row>
    <row r="2241">
      <c r="A2241" t="n">
        <v>65</v>
      </c>
      <c r="B2241" t="n">
        <v>65</v>
      </c>
      <c r="C2241" t="inlineStr">
        <is>
          <t xml:space="preserve">CONCLUIDO	</t>
        </is>
      </c>
      <c r="D2241" t="n">
        <v>1.7838</v>
      </c>
      <c r="E2241" t="n">
        <v>56.06</v>
      </c>
      <c r="F2241" t="n">
        <v>53.25</v>
      </c>
      <c r="G2241" t="n">
        <v>138.92</v>
      </c>
      <c r="H2241" t="n">
        <v>1.96</v>
      </c>
      <c r="I2241" t="n">
        <v>23</v>
      </c>
      <c r="J2241" t="n">
        <v>155.5</v>
      </c>
      <c r="K2241" t="n">
        <v>46.47</v>
      </c>
      <c r="L2241" t="n">
        <v>17.25</v>
      </c>
      <c r="M2241" t="n">
        <v>2</v>
      </c>
      <c r="N2241" t="n">
        <v>26.79</v>
      </c>
      <c r="O2241" t="n">
        <v>19412.61</v>
      </c>
      <c r="P2241" t="n">
        <v>486.17</v>
      </c>
      <c r="Q2241" t="n">
        <v>1367.42</v>
      </c>
      <c r="R2241" t="n">
        <v>127.57</v>
      </c>
      <c r="S2241" t="n">
        <v>104.26</v>
      </c>
      <c r="T2241" t="n">
        <v>10727.91</v>
      </c>
      <c r="U2241" t="n">
        <v>0.82</v>
      </c>
      <c r="V2241" t="n">
        <v>0.9</v>
      </c>
      <c r="W2241" t="n">
        <v>20.71</v>
      </c>
      <c r="X2241" t="n">
        <v>0.68</v>
      </c>
      <c r="Y2241" t="n">
        <v>1</v>
      </c>
      <c r="Z2241" t="n">
        <v>10</v>
      </c>
    </row>
    <row r="2242">
      <c r="A2242" t="n">
        <v>66</v>
      </c>
      <c r="B2242" t="n">
        <v>65</v>
      </c>
      <c r="C2242" t="inlineStr">
        <is>
          <t xml:space="preserve">CONCLUIDO	</t>
        </is>
      </c>
      <c r="D2242" t="n">
        <v>1.784</v>
      </c>
      <c r="E2242" t="n">
        <v>56.05</v>
      </c>
      <c r="F2242" t="n">
        <v>53.25</v>
      </c>
      <c r="G2242" t="n">
        <v>138.91</v>
      </c>
      <c r="H2242" t="n">
        <v>1.99</v>
      </c>
      <c r="I2242" t="n">
        <v>23</v>
      </c>
      <c r="J2242" t="n">
        <v>155.85</v>
      </c>
      <c r="K2242" t="n">
        <v>46.47</v>
      </c>
      <c r="L2242" t="n">
        <v>17.5</v>
      </c>
      <c r="M2242" t="n">
        <v>0</v>
      </c>
      <c r="N2242" t="n">
        <v>26.89</v>
      </c>
      <c r="O2242" t="n">
        <v>19456</v>
      </c>
      <c r="P2242" t="n">
        <v>486.91</v>
      </c>
      <c r="Q2242" t="n">
        <v>1367.32</v>
      </c>
      <c r="R2242" t="n">
        <v>127.51</v>
      </c>
      <c r="S2242" t="n">
        <v>104.26</v>
      </c>
      <c r="T2242" t="n">
        <v>10695.35</v>
      </c>
      <c r="U2242" t="n">
        <v>0.82</v>
      </c>
      <c r="V2242" t="n">
        <v>0.9</v>
      </c>
      <c r="W2242" t="n">
        <v>20.71</v>
      </c>
      <c r="X2242" t="n">
        <v>0.67</v>
      </c>
      <c r="Y2242" t="n">
        <v>1</v>
      </c>
      <c r="Z2242" t="n">
        <v>10</v>
      </c>
    </row>
    <row r="2243">
      <c r="A2243" t="n">
        <v>0</v>
      </c>
      <c r="B2243" t="n">
        <v>130</v>
      </c>
      <c r="C2243" t="inlineStr">
        <is>
          <t xml:space="preserve">CONCLUIDO	</t>
        </is>
      </c>
      <c r="D2243" t="n">
        <v>0.7426</v>
      </c>
      <c r="E2243" t="n">
        <v>134.65</v>
      </c>
      <c r="F2243" t="n">
        <v>82.95999999999999</v>
      </c>
      <c r="G2243" t="n">
        <v>4.98</v>
      </c>
      <c r="H2243" t="n">
        <v>0.07000000000000001</v>
      </c>
      <c r="I2243" t="n">
        <v>1000</v>
      </c>
      <c r="J2243" t="n">
        <v>252.85</v>
      </c>
      <c r="K2243" t="n">
        <v>59.19</v>
      </c>
      <c r="L2243" t="n">
        <v>1</v>
      </c>
      <c r="M2243" t="n">
        <v>998</v>
      </c>
      <c r="N2243" t="n">
        <v>62.65</v>
      </c>
      <c r="O2243" t="n">
        <v>31418.63</v>
      </c>
      <c r="P2243" t="n">
        <v>1380.83</v>
      </c>
      <c r="Q2243" t="n">
        <v>1371.68</v>
      </c>
      <c r="R2243" t="n">
        <v>1097.64</v>
      </c>
      <c r="S2243" t="n">
        <v>104.26</v>
      </c>
      <c r="T2243" t="n">
        <v>490877.12</v>
      </c>
      <c r="U2243" t="n">
        <v>0.09</v>
      </c>
      <c r="V2243" t="n">
        <v>0.58</v>
      </c>
      <c r="W2243" t="n">
        <v>22.29</v>
      </c>
      <c r="X2243" t="n">
        <v>30.29</v>
      </c>
      <c r="Y2243" t="n">
        <v>1</v>
      </c>
      <c r="Z2243" t="n">
        <v>10</v>
      </c>
    </row>
    <row r="2244">
      <c r="A2244" t="n">
        <v>1</v>
      </c>
      <c r="B2244" t="n">
        <v>130</v>
      </c>
      <c r="C2244" t="inlineStr">
        <is>
          <t xml:space="preserve">CONCLUIDO	</t>
        </is>
      </c>
      <c r="D2244" t="n">
        <v>0.8987000000000001</v>
      </c>
      <c r="E2244" t="n">
        <v>111.27</v>
      </c>
      <c r="F2244" t="n">
        <v>73.76000000000001</v>
      </c>
      <c r="G2244" t="n">
        <v>6.23</v>
      </c>
      <c r="H2244" t="n">
        <v>0.09</v>
      </c>
      <c r="I2244" t="n">
        <v>710</v>
      </c>
      <c r="J2244" t="n">
        <v>253.3</v>
      </c>
      <c r="K2244" t="n">
        <v>59.19</v>
      </c>
      <c r="L2244" t="n">
        <v>1.25</v>
      </c>
      <c r="M2244" t="n">
        <v>708</v>
      </c>
      <c r="N2244" t="n">
        <v>62.86</v>
      </c>
      <c r="O2244" t="n">
        <v>31474.5</v>
      </c>
      <c r="P2244" t="n">
        <v>1228.26</v>
      </c>
      <c r="Q2244" t="n">
        <v>1370.31</v>
      </c>
      <c r="R2244" t="n">
        <v>797.03</v>
      </c>
      <c r="S2244" t="n">
        <v>104.26</v>
      </c>
      <c r="T2244" t="n">
        <v>342022.62</v>
      </c>
      <c r="U2244" t="n">
        <v>0.13</v>
      </c>
      <c r="V2244" t="n">
        <v>0.65</v>
      </c>
      <c r="W2244" t="n">
        <v>21.79</v>
      </c>
      <c r="X2244" t="n">
        <v>21.12</v>
      </c>
      <c r="Y2244" t="n">
        <v>1</v>
      </c>
      <c r="Z2244" t="n">
        <v>10</v>
      </c>
    </row>
    <row r="2245">
      <c r="A2245" t="n">
        <v>2</v>
      </c>
      <c r="B2245" t="n">
        <v>130</v>
      </c>
      <c r="C2245" t="inlineStr">
        <is>
          <t xml:space="preserve">CONCLUIDO	</t>
        </is>
      </c>
      <c r="D2245" t="n">
        <v>1.0135</v>
      </c>
      <c r="E2245" t="n">
        <v>98.66</v>
      </c>
      <c r="F2245" t="n">
        <v>68.87</v>
      </c>
      <c r="G2245" t="n">
        <v>7.49</v>
      </c>
      <c r="H2245" t="n">
        <v>0.11</v>
      </c>
      <c r="I2245" t="n">
        <v>552</v>
      </c>
      <c r="J2245" t="n">
        <v>253.75</v>
      </c>
      <c r="K2245" t="n">
        <v>59.19</v>
      </c>
      <c r="L2245" t="n">
        <v>1.5</v>
      </c>
      <c r="M2245" t="n">
        <v>550</v>
      </c>
      <c r="N2245" t="n">
        <v>63.06</v>
      </c>
      <c r="O2245" t="n">
        <v>31530.44</v>
      </c>
      <c r="P2245" t="n">
        <v>1147.09</v>
      </c>
      <c r="Q2245" t="n">
        <v>1369.62</v>
      </c>
      <c r="R2245" t="n">
        <v>637.5599999999999</v>
      </c>
      <c r="S2245" t="n">
        <v>104.26</v>
      </c>
      <c r="T2245" t="n">
        <v>263074.89</v>
      </c>
      <c r="U2245" t="n">
        <v>0.16</v>
      </c>
      <c r="V2245" t="n">
        <v>0.7</v>
      </c>
      <c r="W2245" t="n">
        <v>21.53</v>
      </c>
      <c r="X2245" t="n">
        <v>16.24</v>
      </c>
      <c r="Y2245" t="n">
        <v>1</v>
      </c>
      <c r="Z2245" t="n">
        <v>10</v>
      </c>
    </row>
    <row r="2246">
      <c r="A2246" t="n">
        <v>3</v>
      </c>
      <c r="B2246" t="n">
        <v>130</v>
      </c>
      <c r="C2246" t="inlineStr">
        <is>
          <t xml:space="preserve">CONCLUIDO	</t>
        </is>
      </c>
      <c r="D2246" t="n">
        <v>1.1018</v>
      </c>
      <c r="E2246" t="n">
        <v>90.76000000000001</v>
      </c>
      <c r="F2246" t="n">
        <v>65.86</v>
      </c>
      <c r="G2246" t="n">
        <v>8.74</v>
      </c>
      <c r="H2246" t="n">
        <v>0.12</v>
      </c>
      <c r="I2246" t="n">
        <v>452</v>
      </c>
      <c r="J2246" t="n">
        <v>254.21</v>
      </c>
      <c r="K2246" t="n">
        <v>59.19</v>
      </c>
      <c r="L2246" t="n">
        <v>1.75</v>
      </c>
      <c r="M2246" t="n">
        <v>450</v>
      </c>
      <c r="N2246" t="n">
        <v>63.26</v>
      </c>
      <c r="O2246" t="n">
        <v>31586.46</v>
      </c>
      <c r="P2246" t="n">
        <v>1096.8</v>
      </c>
      <c r="Q2246" t="n">
        <v>1369.12</v>
      </c>
      <c r="R2246" t="n">
        <v>538.1799999999999</v>
      </c>
      <c r="S2246" t="n">
        <v>104.26</v>
      </c>
      <c r="T2246" t="n">
        <v>213887.64</v>
      </c>
      <c r="U2246" t="n">
        <v>0.19</v>
      </c>
      <c r="V2246" t="n">
        <v>0.73</v>
      </c>
      <c r="W2246" t="n">
        <v>21.39</v>
      </c>
      <c r="X2246" t="n">
        <v>13.24</v>
      </c>
      <c r="Y2246" t="n">
        <v>1</v>
      </c>
      <c r="Z2246" t="n">
        <v>10</v>
      </c>
    </row>
    <row r="2247">
      <c r="A2247" t="n">
        <v>4</v>
      </c>
      <c r="B2247" t="n">
        <v>130</v>
      </c>
      <c r="C2247" t="inlineStr">
        <is>
          <t xml:space="preserve">CONCLUIDO	</t>
        </is>
      </c>
      <c r="D2247" t="n">
        <v>1.1721</v>
      </c>
      <c r="E2247" t="n">
        <v>85.31999999999999</v>
      </c>
      <c r="F2247" t="n">
        <v>63.79</v>
      </c>
      <c r="G2247" t="n">
        <v>9.99</v>
      </c>
      <c r="H2247" t="n">
        <v>0.14</v>
      </c>
      <c r="I2247" t="n">
        <v>383</v>
      </c>
      <c r="J2247" t="n">
        <v>254.66</v>
      </c>
      <c r="K2247" t="n">
        <v>59.19</v>
      </c>
      <c r="L2247" t="n">
        <v>2</v>
      </c>
      <c r="M2247" t="n">
        <v>381</v>
      </c>
      <c r="N2247" t="n">
        <v>63.47</v>
      </c>
      <c r="O2247" t="n">
        <v>31642.55</v>
      </c>
      <c r="P2247" t="n">
        <v>1062.15</v>
      </c>
      <c r="Q2247" t="n">
        <v>1369.1</v>
      </c>
      <c r="R2247" t="n">
        <v>471.02</v>
      </c>
      <c r="S2247" t="n">
        <v>104.26</v>
      </c>
      <c r="T2247" t="n">
        <v>180652.45</v>
      </c>
      <c r="U2247" t="n">
        <v>0.22</v>
      </c>
      <c r="V2247" t="n">
        <v>0.75</v>
      </c>
      <c r="W2247" t="n">
        <v>21.27</v>
      </c>
      <c r="X2247" t="n">
        <v>11.18</v>
      </c>
      <c r="Y2247" t="n">
        <v>1</v>
      </c>
      <c r="Z2247" t="n">
        <v>10</v>
      </c>
    </row>
    <row r="2248">
      <c r="A2248" t="n">
        <v>5</v>
      </c>
      <c r="B2248" t="n">
        <v>130</v>
      </c>
      <c r="C2248" t="inlineStr">
        <is>
          <t xml:space="preserve">CONCLUIDO	</t>
        </is>
      </c>
      <c r="D2248" t="n">
        <v>1.2304</v>
      </c>
      <c r="E2248" t="n">
        <v>81.28</v>
      </c>
      <c r="F2248" t="n">
        <v>62.24</v>
      </c>
      <c r="G2248" t="n">
        <v>11.25</v>
      </c>
      <c r="H2248" t="n">
        <v>0.16</v>
      </c>
      <c r="I2248" t="n">
        <v>332</v>
      </c>
      <c r="J2248" t="n">
        <v>255.12</v>
      </c>
      <c r="K2248" t="n">
        <v>59.19</v>
      </c>
      <c r="L2248" t="n">
        <v>2.25</v>
      </c>
      <c r="M2248" t="n">
        <v>330</v>
      </c>
      <c r="N2248" t="n">
        <v>63.67</v>
      </c>
      <c r="O2248" t="n">
        <v>31698.72</v>
      </c>
      <c r="P2248" t="n">
        <v>1036.09</v>
      </c>
      <c r="Q2248" t="n">
        <v>1368.63</v>
      </c>
      <c r="R2248" t="n">
        <v>420.9</v>
      </c>
      <c r="S2248" t="n">
        <v>104.26</v>
      </c>
      <c r="T2248" t="n">
        <v>155843.91</v>
      </c>
      <c r="U2248" t="n">
        <v>0.25</v>
      </c>
      <c r="V2248" t="n">
        <v>0.77</v>
      </c>
      <c r="W2248" t="n">
        <v>21.17</v>
      </c>
      <c r="X2248" t="n">
        <v>9.630000000000001</v>
      </c>
      <c r="Y2248" t="n">
        <v>1</v>
      </c>
      <c r="Z2248" t="n">
        <v>10</v>
      </c>
    </row>
    <row r="2249">
      <c r="A2249" t="n">
        <v>6</v>
      </c>
      <c r="B2249" t="n">
        <v>130</v>
      </c>
      <c r="C2249" t="inlineStr">
        <is>
          <t xml:space="preserve">CONCLUIDO	</t>
        </is>
      </c>
      <c r="D2249" t="n">
        <v>1.2787</v>
      </c>
      <c r="E2249" t="n">
        <v>78.20999999999999</v>
      </c>
      <c r="F2249" t="n">
        <v>61.08</v>
      </c>
      <c r="G2249" t="n">
        <v>12.51</v>
      </c>
      <c r="H2249" t="n">
        <v>0.17</v>
      </c>
      <c r="I2249" t="n">
        <v>293</v>
      </c>
      <c r="J2249" t="n">
        <v>255.57</v>
      </c>
      <c r="K2249" t="n">
        <v>59.19</v>
      </c>
      <c r="L2249" t="n">
        <v>2.5</v>
      </c>
      <c r="M2249" t="n">
        <v>291</v>
      </c>
      <c r="N2249" t="n">
        <v>63.88</v>
      </c>
      <c r="O2249" t="n">
        <v>31754.97</v>
      </c>
      <c r="P2249" t="n">
        <v>1016.42</v>
      </c>
      <c r="Q2249" t="n">
        <v>1368.35</v>
      </c>
      <c r="R2249" t="n">
        <v>382.47</v>
      </c>
      <c r="S2249" t="n">
        <v>104.26</v>
      </c>
      <c r="T2249" t="n">
        <v>136828.73</v>
      </c>
      <c r="U2249" t="n">
        <v>0.27</v>
      </c>
      <c r="V2249" t="n">
        <v>0.79</v>
      </c>
      <c r="W2249" t="n">
        <v>21.13</v>
      </c>
      <c r="X2249" t="n">
        <v>8.470000000000001</v>
      </c>
      <c r="Y2249" t="n">
        <v>1</v>
      </c>
      <c r="Z2249" t="n">
        <v>10</v>
      </c>
    </row>
    <row r="2250">
      <c r="A2250" t="n">
        <v>7</v>
      </c>
      <c r="B2250" t="n">
        <v>130</v>
      </c>
      <c r="C2250" t="inlineStr">
        <is>
          <t xml:space="preserve">CONCLUIDO	</t>
        </is>
      </c>
      <c r="D2250" t="n">
        <v>1.3181</v>
      </c>
      <c r="E2250" t="n">
        <v>75.87</v>
      </c>
      <c r="F2250" t="n">
        <v>60.21</v>
      </c>
      <c r="G2250" t="n">
        <v>13.74</v>
      </c>
      <c r="H2250" t="n">
        <v>0.19</v>
      </c>
      <c r="I2250" t="n">
        <v>263</v>
      </c>
      <c r="J2250" t="n">
        <v>256.03</v>
      </c>
      <c r="K2250" t="n">
        <v>59.19</v>
      </c>
      <c r="L2250" t="n">
        <v>2.75</v>
      </c>
      <c r="M2250" t="n">
        <v>261</v>
      </c>
      <c r="N2250" t="n">
        <v>64.09</v>
      </c>
      <c r="O2250" t="n">
        <v>31811.29</v>
      </c>
      <c r="P2250" t="n">
        <v>1001.52</v>
      </c>
      <c r="Q2250" t="n">
        <v>1368.44</v>
      </c>
      <c r="R2250" t="n">
        <v>354.18</v>
      </c>
      <c r="S2250" t="n">
        <v>104.26</v>
      </c>
      <c r="T2250" t="n">
        <v>122831.19</v>
      </c>
      <c r="U2250" t="n">
        <v>0.29</v>
      </c>
      <c r="V2250" t="n">
        <v>0.8</v>
      </c>
      <c r="W2250" t="n">
        <v>21.08</v>
      </c>
      <c r="X2250" t="n">
        <v>7.61</v>
      </c>
      <c r="Y2250" t="n">
        <v>1</v>
      </c>
      <c r="Z2250" t="n">
        <v>10</v>
      </c>
    </row>
    <row r="2251">
      <c r="A2251" t="n">
        <v>8</v>
      </c>
      <c r="B2251" t="n">
        <v>130</v>
      </c>
      <c r="C2251" t="inlineStr">
        <is>
          <t xml:space="preserve">CONCLUIDO	</t>
        </is>
      </c>
      <c r="D2251" t="n">
        <v>1.3532</v>
      </c>
      <c r="E2251" t="n">
        <v>73.90000000000001</v>
      </c>
      <c r="F2251" t="n">
        <v>59.46</v>
      </c>
      <c r="G2251" t="n">
        <v>14.99</v>
      </c>
      <c r="H2251" t="n">
        <v>0.21</v>
      </c>
      <c r="I2251" t="n">
        <v>238</v>
      </c>
      <c r="J2251" t="n">
        <v>256.49</v>
      </c>
      <c r="K2251" t="n">
        <v>59.19</v>
      </c>
      <c r="L2251" t="n">
        <v>3</v>
      </c>
      <c r="M2251" t="n">
        <v>236</v>
      </c>
      <c r="N2251" t="n">
        <v>64.29000000000001</v>
      </c>
      <c r="O2251" t="n">
        <v>31867.69</v>
      </c>
      <c r="P2251" t="n">
        <v>988.7</v>
      </c>
      <c r="Q2251" t="n">
        <v>1368.32</v>
      </c>
      <c r="R2251" t="n">
        <v>330</v>
      </c>
      <c r="S2251" t="n">
        <v>104.26</v>
      </c>
      <c r="T2251" t="n">
        <v>110867.68</v>
      </c>
      <c r="U2251" t="n">
        <v>0.32</v>
      </c>
      <c r="V2251" t="n">
        <v>0.8100000000000001</v>
      </c>
      <c r="W2251" t="n">
        <v>21.03</v>
      </c>
      <c r="X2251" t="n">
        <v>6.86</v>
      </c>
      <c r="Y2251" t="n">
        <v>1</v>
      </c>
      <c r="Z2251" t="n">
        <v>10</v>
      </c>
    </row>
    <row r="2252">
      <c r="A2252" t="n">
        <v>9</v>
      </c>
      <c r="B2252" t="n">
        <v>130</v>
      </c>
      <c r="C2252" t="inlineStr">
        <is>
          <t xml:space="preserve">CONCLUIDO	</t>
        </is>
      </c>
      <c r="D2252" t="n">
        <v>1.3841</v>
      </c>
      <c r="E2252" t="n">
        <v>72.25</v>
      </c>
      <c r="F2252" t="n">
        <v>58.84</v>
      </c>
      <c r="G2252" t="n">
        <v>16.27</v>
      </c>
      <c r="H2252" t="n">
        <v>0.23</v>
      </c>
      <c r="I2252" t="n">
        <v>217</v>
      </c>
      <c r="J2252" t="n">
        <v>256.95</v>
      </c>
      <c r="K2252" t="n">
        <v>59.19</v>
      </c>
      <c r="L2252" t="n">
        <v>3.25</v>
      </c>
      <c r="M2252" t="n">
        <v>215</v>
      </c>
      <c r="N2252" t="n">
        <v>64.5</v>
      </c>
      <c r="O2252" t="n">
        <v>31924.29</v>
      </c>
      <c r="P2252" t="n">
        <v>977.9400000000001</v>
      </c>
      <c r="Q2252" t="n">
        <v>1367.95</v>
      </c>
      <c r="R2252" t="n">
        <v>309.75</v>
      </c>
      <c r="S2252" t="n">
        <v>104.26</v>
      </c>
      <c r="T2252" t="n">
        <v>100848.56</v>
      </c>
      <c r="U2252" t="n">
        <v>0.34</v>
      </c>
      <c r="V2252" t="n">
        <v>0.8100000000000001</v>
      </c>
      <c r="W2252" t="n">
        <v>21</v>
      </c>
      <c r="X2252" t="n">
        <v>6.24</v>
      </c>
      <c r="Y2252" t="n">
        <v>1</v>
      </c>
      <c r="Z2252" t="n">
        <v>10</v>
      </c>
    </row>
    <row r="2253">
      <c r="A2253" t="n">
        <v>10</v>
      </c>
      <c r="B2253" t="n">
        <v>130</v>
      </c>
      <c r="C2253" t="inlineStr">
        <is>
          <t xml:space="preserve">CONCLUIDO	</t>
        </is>
      </c>
      <c r="D2253" t="n">
        <v>1.4099</v>
      </c>
      <c r="E2253" t="n">
        <v>70.93000000000001</v>
      </c>
      <c r="F2253" t="n">
        <v>58.35</v>
      </c>
      <c r="G2253" t="n">
        <v>17.5</v>
      </c>
      <c r="H2253" t="n">
        <v>0.24</v>
      </c>
      <c r="I2253" t="n">
        <v>200</v>
      </c>
      <c r="J2253" t="n">
        <v>257.41</v>
      </c>
      <c r="K2253" t="n">
        <v>59.19</v>
      </c>
      <c r="L2253" t="n">
        <v>3.5</v>
      </c>
      <c r="M2253" t="n">
        <v>198</v>
      </c>
      <c r="N2253" t="n">
        <v>64.70999999999999</v>
      </c>
      <c r="O2253" t="n">
        <v>31980.84</v>
      </c>
      <c r="P2253" t="n">
        <v>969.35</v>
      </c>
      <c r="Q2253" t="n">
        <v>1368.04</v>
      </c>
      <c r="R2253" t="n">
        <v>293.74</v>
      </c>
      <c r="S2253" t="n">
        <v>104.26</v>
      </c>
      <c r="T2253" t="n">
        <v>92925.03</v>
      </c>
      <c r="U2253" t="n">
        <v>0.35</v>
      </c>
      <c r="V2253" t="n">
        <v>0.82</v>
      </c>
      <c r="W2253" t="n">
        <v>20.98</v>
      </c>
      <c r="X2253" t="n">
        <v>5.75</v>
      </c>
      <c r="Y2253" t="n">
        <v>1</v>
      </c>
      <c r="Z2253" t="n">
        <v>10</v>
      </c>
    </row>
    <row r="2254">
      <c r="A2254" t="n">
        <v>11</v>
      </c>
      <c r="B2254" t="n">
        <v>130</v>
      </c>
      <c r="C2254" t="inlineStr">
        <is>
          <t xml:space="preserve">CONCLUIDO	</t>
        </is>
      </c>
      <c r="D2254" t="n">
        <v>1.4333</v>
      </c>
      <c r="E2254" t="n">
        <v>69.77</v>
      </c>
      <c r="F2254" t="n">
        <v>57.92</v>
      </c>
      <c r="G2254" t="n">
        <v>18.78</v>
      </c>
      <c r="H2254" t="n">
        <v>0.26</v>
      </c>
      <c r="I2254" t="n">
        <v>185</v>
      </c>
      <c r="J2254" t="n">
        <v>257.86</v>
      </c>
      <c r="K2254" t="n">
        <v>59.19</v>
      </c>
      <c r="L2254" t="n">
        <v>3.75</v>
      </c>
      <c r="M2254" t="n">
        <v>183</v>
      </c>
      <c r="N2254" t="n">
        <v>64.92</v>
      </c>
      <c r="O2254" t="n">
        <v>32037.48</v>
      </c>
      <c r="P2254" t="n">
        <v>961.98</v>
      </c>
      <c r="Q2254" t="n">
        <v>1367.99</v>
      </c>
      <c r="R2254" t="n">
        <v>280.06</v>
      </c>
      <c r="S2254" t="n">
        <v>104.26</v>
      </c>
      <c r="T2254" t="n">
        <v>86161.14999999999</v>
      </c>
      <c r="U2254" t="n">
        <v>0.37</v>
      </c>
      <c r="V2254" t="n">
        <v>0.83</v>
      </c>
      <c r="W2254" t="n">
        <v>20.95</v>
      </c>
      <c r="X2254" t="n">
        <v>5.33</v>
      </c>
      <c r="Y2254" t="n">
        <v>1</v>
      </c>
      <c r="Z2254" t="n">
        <v>10</v>
      </c>
    </row>
    <row r="2255">
      <c r="A2255" t="n">
        <v>12</v>
      </c>
      <c r="B2255" t="n">
        <v>130</v>
      </c>
      <c r="C2255" t="inlineStr">
        <is>
          <t xml:space="preserve">CONCLUIDO	</t>
        </is>
      </c>
      <c r="D2255" t="n">
        <v>1.453</v>
      </c>
      <c r="E2255" t="n">
        <v>68.81999999999999</v>
      </c>
      <c r="F2255" t="n">
        <v>57.56</v>
      </c>
      <c r="G2255" t="n">
        <v>19.96</v>
      </c>
      <c r="H2255" t="n">
        <v>0.28</v>
      </c>
      <c r="I2255" t="n">
        <v>173</v>
      </c>
      <c r="J2255" t="n">
        <v>258.32</v>
      </c>
      <c r="K2255" t="n">
        <v>59.19</v>
      </c>
      <c r="L2255" t="n">
        <v>4</v>
      </c>
      <c r="M2255" t="n">
        <v>171</v>
      </c>
      <c r="N2255" t="n">
        <v>65.13</v>
      </c>
      <c r="O2255" t="n">
        <v>32094.19</v>
      </c>
      <c r="P2255" t="n">
        <v>955.42</v>
      </c>
      <c r="Q2255" t="n">
        <v>1367.95</v>
      </c>
      <c r="R2255" t="n">
        <v>268.19</v>
      </c>
      <c r="S2255" t="n">
        <v>104.26</v>
      </c>
      <c r="T2255" t="n">
        <v>80286.59</v>
      </c>
      <c r="U2255" t="n">
        <v>0.39</v>
      </c>
      <c r="V2255" t="n">
        <v>0.83</v>
      </c>
      <c r="W2255" t="n">
        <v>20.93</v>
      </c>
      <c r="X2255" t="n">
        <v>4.97</v>
      </c>
      <c r="Y2255" t="n">
        <v>1</v>
      </c>
      <c r="Z2255" t="n">
        <v>10</v>
      </c>
    </row>
    <row r="2256">
      <c r="A2256" t="n">
        <v>13</v>
      </c>
      <c r="B2256" t="n">
        <v>130</v>
      </c>
      <c r="C2256" t="inlineStr">
        <is>
          <t xml:space="preserve">CONCLUIDO	</t>
        </is>
      </c>
      <c r="D2256" t="n">
        <v>1.4735</v>
      </c>
      <c r="E2256" t="n">
        <v>67.87</v>
      </c>
      <c r="F2256" t="n">
        <v>57.19</v>
      </c>
      <c r="G2256" t="n">
        <v>21.31</v>
      </c>
      <c r="H2256" t="n">
        <v>0.29</v>
      </c>
      <c r="I2256" t="n">
        <v>161</v>
      </c>
      <c r="J2256" t="n">
        <v>258.78</v>
      </c>
      <c r="K2256" t="n">
        <v>59.19</v>
      </c>
      <c r="L2256" t="n">
        <v>4.25</v>
      </c>
      <c r="M2256" t="n">
        <v>159</v>
      </c>
      <c r="N2256" t="n">
        <v>65.34</v>
      </c>
      <c r="O2256" t="n">
        <v>32150.98</v>
      </c>
      <c r="P2256" t="n">
        <v>948.87</v>
      </c>
      <c r="Q2256" t="n">
        <v>1367.83</v>
      </c>
      <c r="R2256" t="n">
        <v>256.42</v>
      </c>
      <c r="S2256" t="n">
        <v>104.26</v>
      </c>
      <c r="T2256" t="n">
        <v>74462.23</v>
      </c>
      <c r="U2256" t="n">
        <v>0.41</v>
      </c>
      <c r="V2256" t="n">
        <v>0.84</v>
      </c>
      <c r="W2256" t="n">
        <v>20.9</v>
      </c>
      <c r="X2256" t="n">
        <v>4.6</v>
      </c>
      <c r="Y2256" t="n">
        <v>1</v>
      </c>
      <c r="Z2256" t="n">
        <v>10</v>
      </c>
    </row>
    <row r="2257">
      <c r="A2257" t="n">
        <v>14</v>
      </c>
      <c r="B2257" t="n">
        <v>130</v>
      </c>
      <c r="C2257" t="inlineStr">
        <is>
          <t xml:space="preserve">CONCLUIDO	</t>
        </is>
      </c>
      <c r="D2257" t="n">
        <v>1.4885</v>
      </c>
      <c r="E2257" t="n">
        <v>67.18000000000001</v>
      </c>
      <c r="F2257" t="n">
        <v>56.95</v>
      </c>
      <c r="G2257" t="n">
        <v>22.48</v>
      </c>
      <c r="H2257" t="n">
        <v>0.31</v>
      </c>
      <c r="I2257" t="n">
        <v>152</v>
      </c>
      <c r="J2257" t="n">
        <v>259.25</v>
      </c>
      <c r="K2257" t="n">
        <v>59.19</v>
      </c>
      <c r="L2257" t="n">
        <v>4.5</v>
      </c>
      <c r="M2257" t="n">
        <v>150</v>
      </c>
      <c r="N2257" t="n">
        <v>65.55</v>
      </c>
      <c r="O2257" t="n">
        <v>32207.85</v>
      </c>
      <c r="P2257" t="n">
        <v>944.5</v>
      </c>
      <c r="Q2257" t="n">
        <v>1367.49</v>
      </c>
      <c r="R2257" t="n">
        <v>248.94</v>
      </c>
      <c r="S2257" t="n">
        <v>104.26</v>
      </c>
      <c r="T2257" t="n">
        <v>70765.64</v>
      </c>
      <c r="U2257" t="n">
        <v>0.42</v>
      </c>
      <c r="V2257" t="n">
        <v>0.84</v>
      </c>
      <c r="W2257" t="n">
        <v>20.88</v>
      </c>
      <c r="X2257" t="n">
        <v>4.36</v>
      </c>
      <c r="Y2257" t="n">
        <v>1</v>
      </c>
      <c r="Z2257" t="n">
        <v>10</v>
      </c>
    </row>
    <row r="2258">
      <c r="A2258" t="n">
        <v>15</v>
      </c>
      <c r="B2258" t="n">
        <v>130</v>
      </c>
      <c r="C2258" t="inlineStr">
        <is>
          <t xml:space="preserve">CONCLUIDO	</t>
        </is>
      </c>
      <c r="D2258" t="n">
        <v>1.5034</v>
      </c>
      <c r="E2258" t="n">
        <v>66.52</v>
      </c>
      <c r="F2258" t="n">
        <v>56.72</v>
      </c>
      <c r="G2258" t="n">
        <v>23.8</v>
      </c>
      <c r="H2258" t="n">
        <v>0.33</v>
      </c>
      <c r="I2258" t="n">
        <v>143</v>
      </c>
      <c r="J2258" t="n">
        <v>259.71</v>
      </c>
      <c r="K2258" t="n">
        <v>59.19</v>
      </c>
      <c r="L2258" t="n">
        <v>4.75</v>
      </c>
      <c r="M2258" t="n">
        <v>141</v>
      </c>
      <c r="N2258" t="n">
        <v>65.76000000000001</v>
      </c>
      <c r="O2258" t="n">
        <v>32264.79</v>
      </c>
      <c r="P2258" t="n">
        <v>940.33</v>
      </c>
      <c r="Q2258" t="n">
        <v>1367.72</v>
      </c>
      <c r="R2258" t="n">
        <v>240.21</v>
      </c>
      <c r="S2258" t="n">
        <v>104.26</v>
      </c>
      <c r="T2258" t="n">
        <v>66447.71000000001</v>
      </c>
      <c r="U2258" t="n">
        <v>0.43</v>
      </c>
      <c r="V2258" t="n">
        <v>0.85</v>
      </c>
      <c r="W2258" t="n">
        <v>20.91</v>
      </c>
      <c r="X2258" t="n">
        <v>4.13</v>
      </c>
      <c r="Y2258" t="n">
        <v>1</v>
      </c>
      <c r="Z2258" t="n">
        <v>10</v>
      </c>
    </row>
    <row r="2259">
      <c r="A2259" t="n">
        <v>16</v>
      </c>
      <c r="B2259" t="n">
        <v>130</v>
      </c>
      <c r="C2259" t="inlineStr">
        <is>
          <t xml:space="preserve">CONCLUIDO	</t>
        </is>
      </c>
      <c r="D2259" t="n">
        <v>1.5189</v>
      </c>
      <c r="E2259" t="n">
        <v>65.84</v>
      </c>
      <c r="F2259" t="n">
        <v>56.43</v>
      </c>
      <c r="G2259" t="n">
        <v>25.08</v>
      </c>
      <c r="H2259" t="n">
        <v>0.34</v>
      </c>
      <c r="I2259" t="n">
        <v>135</v>
      </c>
      <c r="J2259" t="n">
        <v>260.17</v>
      </c>
      <c r="K2259" t="n">
        <v>59.19</v>
      </c>
      <c r="L2259" t="n">
        <v>5</v>
      </c>
      <c r="M2259" t="n">
        <v>133</v>
      </c>
      <c r="N2259" t="n">
        <v>65.98</v>
      </c>
      <c r="O2259" t="n">
        <v>32321.82</v>
      </c>
      <c r="P2259" t="n">
        <v>935.12</v>
      </c>
      <c r="Q2259" t="n">
        <v>1367.59</v>
      </c>
      <c r="R2259" t="n">
        <v>231.71</v>
      </c>
      <c r="S2259" t="n">
        <v>104.26</v>
      </c>
      <c r="T2259" t="n">
        <v>62233.87</v>
      </c>
      <c r="U2259" t="n">
        <v>0.45</v>
      </c>
      <c r="V2259" t="n">
        <v>0.85</v>
      </c>
      <c r="W2259" t="n">
        <v>20.87</v>
      </c>
      <c r="X2259" t="n">
        <v>3.85</v>
      </c>
      <c r="Y2259" t="n">
        <v>1</v>
      </c>
      <c r="Z2259" t="n">
        <v>10</v>
      </c>
    </row>
    <row r="2260">
      <c r="A2260" t="n">
        <v>17</v>
      </c>
      <c r="B2260" t="n">
        <v>130</v>
      </c>
      <c r="C2260" t="inlineStr">
        <is>
          <t xml:space="preserve">CONCLUIDO	</t>
        </is>
      </c>
      <c r="D2260" t="n">
        <v>1.5296</v>
      </c>
      <c r="E2260" t="n">
        <v>65.38</v>
      </c>
      <c r="F2260" t="n">
        <v>56.26</v>
      </c>
      <c r="G2260" t="n">
        <v>26.17</v>
      </c>
      <c r="H2260" t="n">
        <v>0.36</v>
      </c>
      <c r="I2260" t="n">
        <v>129</v>
      </c>
      <c r="J2260" t="n">
        <v>260.63</v>
      </c>
      <c r="K2260" t="n">
        <v>59.19</v>
      </c>
      <c r="L2260" t="n">
        <v>5.25</v>
      </c>
      <c r="M2260" t="n">
        <v>127</v>
      </c>
      <c r="N2260" t="n">
        <v>66.19</v>
      </c>
      <c r="O2260" t="n">
        <v>32378.93</v>
      </c>
      <c r="P2260" t="n">
        <v>931.84</v>
      </c>
      <c r="Q2260" t="n">
        <v>1367.6</v>
      </c>
      <c r="R2260" t="n">
        <v>226.88</v>
      </c>
      <c r="S2260" t="n">
        <v>104.26</v>
      </c>
      <c r="T2260" t="n">
        <v>59850.76</v>
      </c>
      <c r="U2260" t="n">
        <v>0.46</v>
      </c>
      <c r="V2260" t="n">
        <v>0.85</v>
      </c>
      <c r="W2260" t="n">
        <v>20.84</v>
      </c>
      <c r="X2260" t="n">
        <v>3.68</v>
      </c>
      <c r="Y2260" t="n">
        <v>1</v>
      </c>
      <c r="Z2260" t="n">
        <v>10</v>
      </c>
    </row>
    <row r="2261">
      <c r="A2261" t="n">
        <v>18</v>
      </c>
      <c r="B2261" t="n">
        <v>130</v>
      </c>
      <c r="C2261" t="inlineStr">
        <is>
          <t xml:space="preserve">CONCLUIDO	</t>
        </is>
      </c>
      <c r="D2261" t="n">
        <v>1.5426</v>
      </c>
      <c r="E2261" t="n">
        <v>64.83</v>
      </c>
      <c r="F2261" t="n">
        <v>56.06</v>
      </c>
      <c r="G2261" t="n">
        <v>27.57</v>
      </c>
      <c r="H2261" t="n">
        <v>0.37</v>
      </c>
      <c r="I2261" t="n">
        <v>122</v>
      </c>
      <c r="J2261" t="n">
        <v>261.1</v>
      </c>
      <c r="K2261" t="n">
        <v>59.19</v>
      </c>
      <c r="L2261" t="n">
        <v>5.5</v>
      </c>
      <c r="M2261" t="n">
        <v>120</v>
      </c>
      <c r="N2261" t="n">
        <v>66.40000000000001</v>
      </c>
      <c r="O2261" t="n">
        <v>32436.11</v>
      </c>
      <c r="P2261" t="n">
        <v>927.96</v>
      </c>
      <c r="Q2261" t="n">
        <v>1367.8</v>
      </c>
      <c r="R2261" t="n">
        <v>219.26</v>
      </c>
      <c r="S2261" t="n">
        <v>104.26</v>
      </c>
      <c r="T2261" t="n">
        <v>56074.31</v>
      </c>
      <c r="U2261" t="n">
        <v>0.48</v>
      </c>
      <c r="V2261" t="n">
        <v>0.86</v>
      </c>
      <c r="W2261" t="n">
        <v>20.85</v>
      </c>
      <c r="X2261" t="n">
        <v>3.47</v>
      </c>
      <c r="Y2261" t="n">
        <v>1</v>
      </c>
      <c r="Z2261" t="n">
        <v>10</v>
      </c>
    </row>
    <row r="2262">
      <c r="A2262" t="n">
        <v>19</v>
      </c>
      <c r="B2262" t="n">
        <v>130</v>
      </c>
      <c r="C2262" t="inlineStr">
        <is>
          <t xml:space="preserve">CONCLUIDO	</t>
        </is>
      </c>
      <c r="D2262" t="n">
        <v>1.5519</v>
      </c>
      <c r="E2262" t="n">
        <v>64.44</v>
      </c>
      <c r="F2262" t="n">
        <v>55.91</v>
      </c>
      <c r="G2262" t="n">
        <v>28.67</v>
      </c>
      <c r="H2262" t="n">
        <v>0.39</v>
      </c>
      <c r="I2262" t="n">
        <v>117</v>
      </c>
      <c r="J2262" t="n">
        <v>261.56</v>
      </c>
      <c r="K2262" t="n">
        <v>59.19</v>
      </c>
      <c r="L2262" t="n">
        <v>5.75</v>
      </c>
      <c r="M2262" t="n">
        <v>115</v>
      </c>
      <c r="N2262" t="n">
        <v>66.62</v>
      </c>
      <c r="O2262" t="n">
        <v>32493.38</v>
      </c>
      <c r="P2262" t="n">
        <v>925.23</v>
      </c>
      <c r="Q2262" t="n">
        <v>1367.71</v>
      </c>
      <c r="R2262" t="n">
        <v>214.24</v>
      </c>
      <c r="S2262" t="n">
        <v>104.26</v>
      </c>
      <c r="T2262" t="n">
        <v>53592.3</v>
      </c>
      <c r="U2262" t="n">
        <v>0.49</v>
      </c>
      <c r="V2262" t="n">
        <v>0.86</v>
      </c>
      <c r="W2262" t="n">
        <v>20.85</v>
      </c>
      <c r="X2262" t="n">
        <v>3.33</v>
      </c>
      <c r="Y2262" t="n">
        <v>1</v>
      </c>
      <c r="Z2262" t="n">
        <v>10</v>
      </c>
    </row>
    <row r="2263">
      <c r="A2263" t="n">
        <v>20</v>
      </c>
      <c r="B2263" t="n">
        <v>130</v>
      </c>
      <c r="C2263" t="inlineStr">
        <is>
          <t xml:space="preserve">CONCLUIDO	</t>
        </is>
      </c>
      <c r="D2263" t="n">
        <v>1.5606</v>
      </c>
      <c r="E2263" t="n">
        <v>64.08</v>
      </c>
      <c r="F2263" t="n">
        <v>55.8</v>
      </c>
      <c r="G2263" t="n">
        <v>29.89</v>
      </c>
      <c r="H2263" t="n">
        <v>0.41</v>
      </c>
      <c r="I2263" t="n">
        <v>112</v>
      </c>
      <c r="J2263" t="n">
        <v>262.03</v>
      </c>
      <c r="K2263" t="n">
        <v>59.19</v>
      </c>
      <c r="L2263" t="n">
        <v>6</v>
      </c>
      <c r="M2263" t="n">
        <v>110</v>
      </c>
      <c r="N2263" t="n">
        <v>66.83</v>
      </c>
      <c r="O2263" t="n">
        <v>32550.72</v>
      </c>
      <c r="P2263" t="n">
        <v>922.78</v>
      </c>
      <c r="Q2263" t="n">
        <v>1367.85</v>
      </c>
      <c r="R2263" t="n">
        <v>210.51</v>
      </c>
      <c r="S2263" t="n">
        <v>104.26</v>
      </c>
      <c r="T2263" t="n">
        <v>51753.43</v>
      </c>
      <c r="U2263" t="n">
        <v>0.5</v>
      </c>
      <c r="V2263" t="n">
        <v>0.86</v>
      </c>
      <c r="W2263" t="n">
        <v>20.84</v>
      </c>
      <c r="X2263" t="n">
        <v>3.21</v>
      </c>
      <c r="Y2263" t="n">
        <v>1</v>
      </c>
      <c r="Z2263" t="n">
        <v>10</v>
      </c>
    </row>
    <row r="2264">
      <c r="A2264" t="n">
        <v>21</v>
      </c>
      <c r="B2264" t="n">
        <v>130</v>
      </c>
      <c r="C2264" t="inlineStr">
        <is>
          <t xml:space="preserve">CONCLUIDO	</t>
        </is>
      </c>
      <c r="D2264" t="n">
        <v>1.5705</v>
      </c>
      <c r="E2264" t="n">
        <v>63.68</v>
      </c>
      <c r="F2264" t="n">
        <v>55.64</v>
      </c>
      <c r="G2264" t="n">
        <v>31.2</v>
      </c>
      <c r="H2264" t="n">
        <v>0.42</v>
      </c>
      <c r="I2264" t="n">
        <v>107</v>
      </c>
      <c r="J2264" t="n">
        <v>262.49</v>
      </c>
      <c r="K2264" t="n">
        <v>59.19</v>
      </c>
      <c r="L2264" t="n">
        <v>6.25</v>
      </c>
      <c r="M2264" t="n">
        <v>105</v>
      </c>
      <c r="N2264" t="n">
        <v>67.05</v>
      </c>
      <c r="O2264" t="n">
        <v>32608.15</v>
      </c>
      <c r="P2264" t="n">
        <v>919.8</v>
      </c>
      <c r="Q2264" t="n">
        <v>1367.63</v>
      </c>
      <c r="R2264" t="n">
        <v>205.61</v>
      </c>
      <c r="S2264" t="n">
        <v>104.26</v>
      </c>
      <c r="T2264" t="n">
        <v>49327.69</v>
      </c>
      <c r="U2264" t="n">
        <v>0.51</v>
      </c>
      <c r="V2264" t="n">
        <v>0.86</v>
      </c>
      <c r="W2264" t="n">
        <v>20.83</v>
      </c>
      <c r="X2264" t="n">
        <v>3.05</v>
      </c>
      <c r="Y2264" t="n">
        <v>1</v>
      </c>
      <c r="Z2264" t="n">
        <v>10</v>
      </c>
    </row>
    <row r="2265">
      <c r="A2265" t="n">
        <v>22</v>
      </c>
      <c r="B2265" t="n">
        <v>130</v>
      </c>
      <c r="C2265" t="inlineStr">
        <is>
          <t xml:space="preserve">CONCLUIDO	</t>
        </is>
      </c>
      <c r="D2265" t="n">
        <v>1.5806</v>
      </c>
      <c r="E2265" t="n">
        <v>63.27</v>
      </c>
      <c r="F2265" t="n">
        <v>55.48</v>
      </c>
      <c r="G2265" t="n">
        <v>32.63</v>
      </c>
      <c r="H2265" t="n">
        <v>0.44</v>
      </c>
      <c r="I2265" t="n">
        <v>102</v>
      </c>
      <c r="J2265" t="n">
        <v>262.96</v>
      </c>
      <c r="K2265" t="n">
        <v>59.19</v>
      </c>
      <c r="L2265" t="n">
        <v>6.5</v>
      </c>
      <c r="M2265" t="n">
        <v>100</v>
      </c>
      <c r="N2265" t="n">
        <v>67.26000000000001</v>
      </c>
      <c r="O2265" t="n">
        <v>32665.66</v>
      </c>
      <c r="P2265" t="n">
        <v>916.61</v>
      </c>
      <c r="Q2265" t="n">
        <v>1367.54</v>
      </c>
      <c r="R2265" t="n">
        <v>200.89</v>
      </c>
      <c r="S2265" t="n">
        <v>104.26</v>
      </c>
      <c r="T2265" t="n">
        <v>46993.49</v>
      </c>
      <c r="U2265" t="n">
        <v>0.52</v>
      </c>
      <c r="V2265" t="n">
        <v>0.86</v>
      </c>
      <c r="W2265" t="n">
        <v>20.8</v>
      </c>
      <c r="X2265" t="n">
        <v>2.89</v>
      </c>
      <c r="Y2265" t="n">
        <v>1</v>
      </c>
      <c r="Z2265" t="n">
        <v>10</v>
      </c>
    </row>
    <row r="2266">
      <c r="A2266" t="n">
        <v>23</v>
      </c>
      <c r="B2266" t="n">
        <v>130</v>
      </c>
      <c r="C2266" t="inlineStr">
        <is>
          <t xml:space="preserve">CONCLUIDO	</t>
        </is>
      </c>
      <c r="D2266" t="n">
        <v>1.5884</v>
      </c>
      <c r="E2266" t="n">
        <v>62.96</v>
      </c>
      <c r="F2266" t="n">
        <v>55.36</v>
      </c>
      <c r="G2266" t="n">
        <v>33.89</v>
      </c>
      <c r="H2266" t="n">
        <v>0.46</v>
      </c>
      <c r="I2266" t="n">
        <v>98</v>
      </c>
      <c r="J2266" t="n">
        <v>263.42</v>
      </c>
      <c r="K2266" t="n">
        <v>59.19</v>
      </c>
      <c r="L2266" t="n">
        <v>6.75</v>
      </c>
      <c r="M2266" t="n">
        <v>96</v>
      </c>
      <c r="N2266" t="n">
        <v>67.48</v>
      </c>
      <c r="O2266" t="n">
        <v>32723.25</v>
      </c>
      <c r="P2266" t="n">
        <v>914.21</v>
      </c>
      <c r="Q2266" t="n">
        <v>1367.49</v>
      </c>
      <c r="R2266" t="n">
        <v>197.12</v>
      </c>
      <c r="S2266" t="n">
        <v>104.26</v>
      </c>
      <c r="T2266" t="n">
        <v>45128.61</v>
      </c>
      <c r="U2266" t="n">
        <v>0.53</v>
      </c>
      <c r="V2266" t="n">
        <v>0.87</v>
      </c>
      <c r="W2266" t="n">
        <v>20.8</v>
      </c>
      <c r="X2266" t="n">
        <v>2.78</v>
      </c>
      <c r="Y2266" t="n">
        <v>1</v>
      </c>
      <c r="Z2266" t="n">
        <v>10</v>
      </c>
    </row>
    <row r="2267">
      <c r="A2267" t="n">
        <v>24</v>
      </c>
      <c r="B2267" t="n">
        <v>130</v>
      </c>
      <c r="C2267" t="inlineStr">
        <is>
          <t xml:space="preserve">CONCLUIDO	</t>
        </is>
      </c>
      <c r="D2267" t="n">
        <v>1.594</v>
      </c>
      <c r="E2267" t="n">
        <v>62.74</v>
      </c>
      <c r="F2267" t="n">
        <v>55.29</v>
      </c>
      <c r="G2267" t="n">
        <v>34.92</v>
      </c>
      <c r="H2267" t="n">
        <v>0.47</v>
      </c>
      <c r="I2267" t="n">
        <v>95</v>
      </c>
      <c r="J2267" t="n">
        <v>263.89</v>
      </c>
      <c r="K2267" t="n">
        <v>59.19</v>
      </c>
      <c r="L2267" t="n">
        <v>7</v>
      </c>
      <c r="M2267" t="n">
        <v>93</v>
      </c>
      <c r="N2267" t="n">
        <v>67.7</v>
      </c>
      <c r="O2267" t="n">
        <v>32780.92</v>
      </c>
      <c r="P2267" t="n">
        <v>912.6</v>
      </c>
      <c r="Q2267" t="n">
        <v>1367.53</v>
      </c>
      <c r="R2267" t="n">
        <v>194.64</v>
      </c>
      <c r="S2267" t="n">
        <v>104.26</v>
      </c>
      <c r="T2267" t="n">
        <v>43900.27</v>
      </c>
      <c r="U2267" t="n">
        <v>0.54</v>
      </c>
      <c r="V2267" t="n">
        <v>0.87</v>
      </c>
      <c r="W2267" t="n">
        <v>20.8</v>
      </c>
      <c r="X2267" t="n">
        <v>2.7</v>
      </c>
      <c r="Y2267" t="n">
        <v>1</v>
      </c>
      <c r="Z2267" t="n">
        <v>10</v>
      </c>
    </row>
    <row r="2268">
      <c r="A2268" t="n">
        <v>25</v>
      </c>
      <c r="B2268" t="n">
        <v>130</v>
      </c>
      <c r="C2268" t="inlineStr">
        <is>
          <t xml:space="preserve">CONCLUIDO	</t>
        </is>
      </c>
      <c r="D2268" t="n">
        <v>1.6022</v>
      </c>
      <c r="E2268" t="n">
        <v>62.42</v>
      </c>
      <c r="F2268" t="n">
        <v>55.16</v>
      </c>
      <c r="G2268" t="n">
        <v>36.37</v>
      </c>
      <c r="H2268" t="n">
        <v>0.49</v>
      </c>
      <c r="I2268" t="n">
        <v>91</v>
      </c>
      <c r="J2268" t="n">
        <v>264.36</v>
      </c>
      <c r="K2268" t="n">
        <v>59.19</v>
      </c>
      <c r="L2268" t="n">
        <v>7.25</v>
      </c>
      <c r="M2268" t="n">
        <v>89</v>
      </c>
      <c r="N2268" t="n">
        <v>67.92</v>
      </c>
      <c r="O2268" t="n">
        <v>32838.68</v>
      </c>
      <c r="P2268" t="n">
        <v>909.92</v>
      </c>
      <c r="Q2268" t="n">
        <v>1367.61</v>
      </c>
      <c r="R2268" t="n">
        <v>190.44</v>
      </c>
      <c r="S2268" t="n">
        <v>104.26</v>
      </c>
      <c r="T2268" t="n">
        <v>41822.8</v>
      </c>
      <c r="U2268" t="n">
        <v>0.55</v>
      </c>
      <c r="V2268" t="n">
        <v>0.87</v>
      </c>
      <c r="W2268" t="n">
        <v>20.79</v>
      </c>
      <c r="X2268" t="n">
        <v>2.58</v>
      </c>
      <c r="Y2268" t="n">
        <v>1</v>
      </c>
      <c r="Z2268" t="n">
        <v>10</v>
      </c>
    </row>
    <row r="2269">
      <c r="A2269" t="n">
        <v>26</v>
      </c>
      <c r="B2269" t="n">
        <v>130</v>
      </c>
      <c r="C2269" t="inlineStr">
        <is>
          <t xml:space="preserve">CONCLUIDO	</t>
        </is>
      </c>
      <c r="D2269" t="n">
        <v>1.6077</v>
      </c>
      <c r="E2269" t="n">
        <v>62.2</v>
      </c>
      <c r="F2269" t="n">
        <v>55.09</v>
      </c>
      <c r="G2269" t="n">
        <v>37.56</v>
      </c>
      <c r="H2269" t="n">
        <v>0.5</v>
      </c>
      <c r="I2269" t="n">
        <v>88</v>
      </c>
      <c r="J2269" t="n">
        <v>264.83</v>
      </c>
      <c r="K2269" t="n">
        <v>59.19</v>
      </c>
      <c r="L2269" t="n">
        <v>7.5</v>
      </c>
      <c r="M2269" t="n">
        <v>86</v>
      </c>
      <c r="N2269" t="n">
        <v>68.14</v>
      </c>
      <c r="O2269" t="n">
        <v>32896.51</v>
      </c>
      <c r="P2269" t="n">
        <v>908.39</v>
      </c>
      <c r="Q2269" t="n">
        <v>1367.52</v>
      </c>
      <c r="R2269" t="n">
        <v>187.85</v>
      </c>
      <c r="S2269" t="n">
        <v>104.26</v>
      </c>
      <c r="T2269" t="n">
        <v>40540.83</v>
      </c>
      <c r="U2269" t="n">
        <v>0.5600000000000001</v>
      </c>
      <c r="V2269" t="n">
        <v>0.87</v>
      </c>
      <c r="W2269" t="n">
        <v>20.8</v>
      </c>
      <c r="X2269" t="n">
        <v>2.51</v>
      </c>
      <c r="Y2269" t="n">
        <v>1</v>
      </c>
      <c r="Z2269" t="n">
        <v>10</v>
      </c>
    </row>
    <row r="2270">
      <c r="A2270" t="n">
        <v>27</v>
      </c>
      <c r="B2270" t="n">
        <v>130</v>
      </c>
      <c r="C2270" t="inlineStr">
        <is>
          <t xml:space="preserve">CONCLUIDO	</t>
        </is>
      </c>
      <c r="D2270" t="n">
        <v>1.6141</v>
      </c>
      <c r="E2270" t="n">
        <v>61.95</v>
      </c>
      <c r="F2270" t="n">
        <v>54.99</v>
      </c>
      <c r="G2270" t="n">
        <v>38.82</v>
      </c>
      <c r="H2270" t="n">
        <v>0.52</v>
      </c>
      <c r="I2270" t="n">
        <v>85</v>
      </c>
      <c r="J2270" t="n">
        <v>265.3</v>
      </c>
      <c r="K2270" t="n">
        <v>59.19</v>
      </c>
      <c r="L2270" t="n">
        <v>7.75</v>
      </c>
      <c r="M2270" t="n">
        <v>83</v>
      </c>
      <c r="N2270" t="n">
        <v>68.36</v>
      </c>
      <c r="O2270" t="n">
        <v>32954.43</v>
      </c>
      <c r="P2270" t="n">
        <v>906.48</v>
      </c>
      <c r="Q2270" t="n">
        <v>1367.58</v>
      </c>
      <c r="R2270" t="n">
        <v>184.76</v>
      </c>
      <c r="S2270" t="n">
        <v>104.26</v>
      </c>
      <c r="T2270" t="n">
        <v>39013.11</v>
      </c>
      <c r="U2270" t="n">
        <v>0.5600000000000001</v>
      </c>
      <c r="V2270" t="n">
        <v>0.87</v>
      </c>
      <c r="W2270" t="n">
        <v>20.79</v>
      </c>
      <c r="X2270" t="n">
        <v>2.41</v>
      </c>
      <c r="Y2270" t="n">
        <v>1</v>
      </c>
      <c r="Z2270" t="n">
        <v>10</v>
      </c>
    </row>
    <row r="2271">
      <c r="A2271" t="n">
        <v>28</v>
      </c>
      <c r="B2271" t="n">
        <v>130</v>
      </c>
      <c r="C2271" t="inlineStr">
        <is>
          <t xml:space="preserve">CONCLUIDO	</t>
        </is>
      </c>
      <c r="D2271" t="n">
        <v>1.6195</v>
      </c>
      <c r="E2271" t="n">
        <v>61.75</v>
      </c>
      <c r="F2271" t="n">
        <v>54.93</v>
      </c>
      <c r="G2271" t="n">
        <v>40.19</v>
      </c>
      <c r="H2271" t="n">
        <v>0.54</v>
      </c>
      <c r="I2271" t="n">
        <v>82</v>
      </c>
      <c r="J2271" t="n">
        <v>265.77</v>
      </c>
      <c r="K2271" t="n">
        <v>59.19</v>
      </c>
      <c r="L2271" t="n">
        <v>8</v>
      </c>
      <c r="M2271" t="n">
        <v>80</v>
      </c>
      <c r="N2271" t="n">
        <v>68.58</v>
      </c>
      <c r="O2271" t="n">
        <v>33012.44</v>
      </c>
      <c r="P2271" t="n">
        <v>904.87</v>
      </c>
      <c r="Q2271" t="n">
        <v>1367.58</v>
      </c>
      <c r="R2271" t="n">
        <v>182.71</v>
      </c>
      <c r="S2271" t="n">
        <v>104.26</v>
      </c>
      <c r="T2271" t="n">
        <v>37999.82</v>
      </c>
      <c r="U2271" t="n">
        <v>0.57</v>
      </c>
      <c r="V2271" t="n">
        <v>0.87</v>
      </c>
      <c r="W2271" t="n">
        <v>20.79</v>
      </c>
      <c r="X2271" t="n">
        <v>2.35</v>
      </c>
      <c r="Y2271" t="n">
        <v>1</v>
      </c>
      <c r="Z2271" t="n">
        <v>10</v>
      </c>
    </row>
    <row r="2272">
      <c r="A2272" t="n">
        <v>29</v>
      </c>
      <c r="B2272" t="n">
        <v>130</v>
      </c>
      <c r="C2272" t="inlineStr">
        <is>
          <t xml:space="preserve">CONCLUIDO	</t>
        </is>
      </c>
      <c r="D2272" t="n">
        <v>1.6239</v>
      </c>
      <c r="E2272" t="n">
        <v>61.58</v>
      </c>
      <c r="F2272" t="n">
        <v>54.87</v>
      </c>
      <c r="G2272" t="n">
        <v>41.15</v>
      </c>
      <c r="H2272" t="n">
        <v>0.55</v>
      </c>
      <c r="I2272" t="n">
        <v>80</v>
      </c>
      <c r="J2272" t="n">
        <v>266.24</v>
      </c>
      <c r="K2272" t="n">
        <v>59.19</v>
      </c>
      <c r="L2272" t="n">
        <v>8.25</v>
      </c>
      <c r="M2272" t="n">
        <v>78</v>
      </c>
      <c r="N2272" t="n">
        <v>68.8</v>
      </c>
      <c r="O2272" t="n">
        <v>33070.52</v>
      </c>
      <c r="P2272" t="n">
        <v>903.62</v>
      </c>
      <c r="Q2272" t="n">
        <v>1367.44</v>
      </c>
      <c r="R2272" t="n">
        <v>180.52</v>
      </c>
      <c r="S2272" t="n">
        <v>104.26</v>
      </c>
      <c r="T2272" t="n">
        <v>36917.95</v>
      </c>
      <c r="U2272" t="n">
        <v>0.58</v>
      </c>
      <c r="V2272" t="n">
        <v>0.87</v>
      </c>
      <c r="W2272" t="n">
        <v>20.78</v>
      </c>
      <c r="X2272" t="n">
        <v>2.29</v>
      </c>
      <c r="Y2272" t="n">
        <v>1</v>
      </c>
      <c r="Z2272" t="n">
        <v>10</v>
      </c>
    </row>
    <row r="2273">
      <c r="A2273" t="n">
        <v>30</v>
      </c>
      <c r="B2273" t="n">
        <v>130</v>
      </c>
      <c r="C2273" t="inlineStr">
        <is>
          <t xml:space="preserve">CONCLUIDO	</t>
        </is>
      </c>
      <c r="D2273" t="n">
        <v>1.6302</v>
      </c>
      <c r="E2273" t="n">
        <v>61.34</v>
      </c>
      <c r="F2273" t="n">
        <v>54.77</v>
      </c>
      <c r="G2273" t="n">
        <v>42.68</v>
      </c>
      <c r="H2273" t="n">
        <v>0.57</v>
      </c>
      <c r="I2273" t="n">
        <v>77</v>
      </c>
      <c r="J2273" t="n">
        <v>266.71</v>
      </c>
      <c r="K2273" t="n">
        <v>59.19</v>
      </c>
      <c r="L2273" t="n">
        <v>8.5</v>
      </c>
      <c r="M2273" t="n">
        <v>75</v>
      </c>
      <c r="N2273" t="n">
        <v>69.02</v>
      </c>
      <c r="O2273" t="n">
        <v>33128.7</v>
      </c>
      <c r="P2273" t="n">
        <v>901.3</v>
      </c>
      <c r="Q2273" t="n">
        <v>1367.51</v>
      </c>
      <c r="R2273" t="n">
        <v>177.39</v>
      </c>
      <c r="S2273" t="n">
        <v>104.26</v>
      </c>
      <c r="T2273" t="n">
        <v>35367.22</v>
      </c>
      <c r="U2273" t="n">
        <v>0.59</v>
      </c>
      <c r="V2273" t="n">
        <v>0.88</v>
      </c>
      <c r="W2273" t="n">
        <v>20.78</v>
      </c>
      <c r="X2273" t="n">
        <v>2.19</v>
      </c>
      <c r="Y2273" t="n">
        <v>1</v>
      </c>
      <c r="Z2273" t="n">
        <v>10</v>
      </c>
    </row>
    <row r="2274">
      <c r="A2274" t="n">
        <v>31</v>
      </c>
      <c r="B2274" t="n">
        <v>130</v>
      </c>
      <c r="C2274" t="inlineStr">
        <is>
          <t xml:space="preserve">CONCLUIDO	</t>
        </is>
      </c>
      <c r="D2274" t="n">
        <v>1.6344</v>
      </c>
      <c r="E2274" t="n">
        <v>61.18</v>
      </c>
      <c r="F2274" t="n">
        <v>54.71</v>
      </c>
      <c r="G2274" t="n">
        <v>43.77</v>
      </c>
      <c r="H2274" t="n">
        <v>0.58</v>
      </c>
      <c r="I2274" t="n">
        <v>75</v>
      </c>
      <c r="J2274" t="n">
        <v>267.18</v>
      </c>
      <c r="K2274" t="n">
        <v>59.19</v>
      </c>
      <c r="L2274" t="n">
        <v>8.75</v>
      </c>
      <c r="M2274" t="n">
        <v>73</v>
      </c>
      <c r="N2274" t="n">
        <v>69.23999999999999</v>
      </c>
      <c r="O2274" t="n">
        <v>33186.95</v>
      </c>
      <c r="P2274" t="n">
        <v>899.85</v>
      </c>
      <c r="Q2274" t="n">
        <v>1367.66</v>
      </c>
      <c r="R2274" t="n">
        <v>175.7</v>
      </c>
      <c r="S2274" t="n">
        <v>104.26</v>
      </c>
      <c r="T2274" t="n">
        <v>34531.59</v>
      </c>
      <c r="U2274" t="n">
        <v>0.59</v>
      </c>
      <c r="V2274" t="n">
        <v>0.88</v>
      </c>
      <c r="W2274" t="n">
        <v>20.77</v>
      </c>
      <c r="X2274" t="n">
        <v>2.13</v>
      </c>
      <c r="Y2274" t="n">
        <v>1</v>
      </c>
      <c r="Z2274" t="n">
        <v>10</v>
      </c>
    </row>
    <row r="2275">
      <c r="A2275" t="n">
        <v>32</v>
      </c>
      <c r="B2275" t="n">
        <v>130</v>
      </c>
      <c r="C2275" t="inlineStr">
        <is>
          <t xml:space="preserve">CONCLUIDO	</t>
        </is>
      </c>
      <c r="D2275" t="n">
        <v>1.6385</v>
      </c>
      <c r="E2275" t="n">
        <v>61.03</v>
      </c>
      <c r="F2275" t="n">
        <v>54.66</v>
      </c>
      <c r="G2275" t="n">
        <v>44.93</v>
      </c>
      <c r="H2275" t="n">
        <v>0.6</v>
      </c>
      <c r="I2275" t="n">
        <v>73</v>
      </c>
      <c r="J2275" t="n">
        <v>267.66</v>
      </c>
      <c r="K2275" t="n">
        <v>59.19</v>
      </c>
      <c r="L2275" t="n">
        <v>9</v>
      </c>
      <c r="M2275" t="n">
        <v>71</v>
      </c>
      <c r="N2275" t="n">
        <v>69.45999999999999</v>
      </c>
      <c r="O2275" t="n">
        <v>33245.29</v>
      </c>
      <c r="P2275" t="n">
        <v>899.02</v>
      </c>
      <c r="Q2275" t="n">
        <v>1367.67</v>
      </c>
      <c r="R2275" t="n">
        <v>174.07</v>
      </c>
      <c r="S2275" t="n">
        <v>104.26</v>
      </c>
      <c r="T2275" t="n">
        <v>33725.07</v>
      </c>
      <c r="U2275" t="n">
        <v>0.6</v>
      </c>
      <c r="V2275" t="n">
        <v>0.88</v>
      </c>
      <c r="W2275" t="n">
        <v>20.76</v>
      </c>
      <c r="X2275" t="n">
        <v>2.08</v>
      </c>
      <c r="Y2275" t="n">
        <v>1</v>
      </c>
      <c r="Z2275" t="n">
        <v>10</v>
      </c>
    </row>
    <row r="2276">
      <c r="A2276" t="n">
        <v>33</v>
      </c>
      <c r="B2276" t="n">
        <v>130</v>
      </c>
      <c r="C2276" t="inlineStr">
        <is>
          <t xml:space="preserve">CONCLUIDO	</t>
        </is>
      </c>
      <c r="D2276" t="n">
        <v>1.6432</v>
      </c>
      <c r="E2276" t="n">
        <v>60.86</v>
      </c>
      <c r="F2276" t="n">
        <v>54.58</v>
      </c>
      <c r="G2276" t="n">
        <v>46.13</v>
      </c>
      <c r="H2276" t="n">
        <v>0.61</v>
      </c>
      <c r="I2276" t="n">
        <v>71</v>
      </c>
      <c r="J2276" t="n">
        <v>268.13</v>
      </c>
      <c r="K2276" t="n">
        <v>59.19</v>
      </c>
      <c r="L2276" t="n">
        <v>9.25</v>
      </c>
      <c r="M2276" t="n">
        <v>69</v>
      </c>
      <c r="N2276" t="n">
        <v>69.69</v>
      </c>
      <c r="O2276" t="n">
        <v>33303.72</v>
      </c>
      <c r="P2276" t="n">
        <v>896.98</v>
      </c>
      <c r="Q2276" t="n">
        <v>1367.45</v>
      </c>
      <c r="R2276" t="n">
        <v>171.47</v>
      </c>
      <c r="S2276" t="n">
        <v>104.26</v>
      </c>
      <c r="T2276" t="n">
        <v>32435.19</v>
      </c>
      <c r="U2276" t="n">
        <v>0.61</v>
      </c>
      <c r="V2276" t="n">
        <v>0.88</v>
      </c>
      <c r="W2276" t="n">
        <v>20.76</v>
      </c>
      <c r="X2276" t="n">
        <v>2</v>
      </c>
      <c r="Y2276" t="n">
        <v>1</v>
      </c>
      <c r="Z2276" t="n">
        <v>10</v>
      </c>
    </row>
    <row r="2277">
      <c r="A2277" t="n">
        <v>34</v>
      </c>
      <c r="B2277" t="n">
        <v>130</v>
      </c>
      <c r="C2277" t="inlineStr">
        <is>
          <t xml:space="preserve">CONCLUIDO	</t>
        </is>
      </c>
      <c r="D2277" t="n">
        <v>1.6468</v>
      </c>
      <c r="E2277" t="n">
        <v>60.72</v>
      </c>
      <c r="F2277" t="n">
        <v>54.54</v>
      </c>
      <c r="G2277" t="n">
        <v>47.43</v>
      </c>
      <c r="H2277" t="n">
        <v>0.63</v>
      </c>
      <c r="I2277" t="n">
        <v>69</v>
      </c>
      <c r="J2277" t="n">
        <v>268.61</v>
      </c>
      <c r="K2277" t="n">
        <v>59.19</v>
      </c>
      <c r="L2277" t="n">
        <v>9.5</v>
      </c>
      <c r="M2277" t="n">
        <v>67</v>
      </c>
      <c r="N2277" t="n">
        <v>69.91</v>
      </c>
      <c r="O2277" t="n">
        <v>33362.23</v>
      </c>
      <c r="P2277" t="n">
        <v>895.7</v>
      </c>
      <c r="Q2277" t="n">
        <v>1367.4</v>
      </c>
      <c r="R2277" t="n">
        <v>170.33</v>
      </c>
      <c r="S2277" t="n">
        <v>104.26</v>
      </c>
      <c r="T2277" t="n">
        <v>31874.76</v>
      </c>
      <c r="U2277" t="n">
        <v>0.61</v>
      </c>
      <c r="V2277" t="n">
        <v>0.88</v>
      </c>
      <c r="W2277" t="n">
        <v>20.76</v>
      </c>
      <c r="X2277" t="n">
        <v>1.96</v>
      </c>
      <c r="Y2277" t="n">
        <v>1</v>
      </c>
      <c r="Z2277" t="n">
        <v>10</v>
      </c>
    </row>
    <row r="2278">
      <c r="A2278" t="n">
        <v>35</v>
      </c>
      <c r="B2278" t="n">
        <v>130</v>
      </c>
      <c r="C2278" t="inlineStr">
        <is>
          <t xml:space="preserve">CONCLUIDO	</t>
        </is>
      </c>
      <c r="D2278" t="n">
        <v>1.6518</v>
      </c>
      <c r="E2278" t="n">
        <v>60.54</v>
      </c>
      <c r="F2278" t="n">
        <v>54.46</v>
      </c>
      <c r="G2278" t="n">
        <v>48.77</v>
      </c>
      <c r="H2278" t="n">
        <v>0.64</v>
      </c>
      <c r="I2278" t="n">
        <v>67</v>
      </c>
      <c r="J2278" t="n">
        <v>269.08</v>
      </c>
      <c r="K2278" t="n">
        <v>59.19</v>
      </c>
      <c r="L2278" t="n">
        <v>9.75</v>
      </c>
      <c r="M2278" t="n">
        <v>65</v>
      </c>
      <c r="N2278" t="n">
        <v>70.14</v>
      </c>
      <c r="O2278" t="n">
        <v>33420.83</v>
      </c>
      <c r="P2278" t="n">
        <v>894.29</v>
      </c>
      <c r="Q2278" t="n">
        <v>1367.48</v>
      </c>
      <c r="R2278" t="n">
        <v>167.5</v>
      </c>
      <c r="S2278" t="n">
        <v>104.26</v>
      </c>
      <c r="T2278" t="n">
        <v>30473.53</v>
      </c>
      <c r="U2278" t="n">
        <v>0.62</v>
      </c>
      <c r="V2278" t="n">
        <v>0.88</v>
      </c>
      <c r="W2278" t="n">
        <v>20.76</v>
      </c>
      <c r="X2278" t="n">
        <v>1.88</v>
      </c>
      <c r="Y2278" t="n">
        <v>1</v>
      </c>
      <c r="Z2278" t="n">
        <v>10</v>
      </c>
    </row>
    <row r="2279">
      <c r="A2279" t="n">
        <v>36</v>
      </c>
      <c r="B2279" t="n">
        <v>130</v>
      </c>
      <c r="C2279" t="inlineStr">
        <is>
          <t xml:space="preserve">CONCLUIDO	</t>
        </is>
      </c>
      <c r="D2279" t="n">
        <v>1.655</v>
      </c>
      <c r="E2279" t="n">
        <v>60.42</v>
      </c>
      <c r="F2279" t="n">
        <v>54.44</v>
      </c>
      <c r="G2279" t="n">
        <v>50.25</v>
      </c>
      <c r="H2279" t="n">
        <v>0.66</v>
      </c>
      <c r="I2279" t="n">
        <v>65</v>
      </c>
      <c r="J2279" t="n">
        <v>269.56</v>
      </c>
      <c r="K2279" t="n">
        <v>59.19</v>
      </c>
      <c r="L2279" t="n">
        <v>10</v>
      </c>
      <c r="M2279" t="n">
        <v>63</v>
      </c>
      <c r="N2279" t="n">
        <v>70.36</v>
      </c>
      <c r="O2279" t="n">
        <v>33479.51</v>
      </c>
      <c r="P2279" t="n">
        <v>893.4</v>
      </c>
      <c r="Q2279" t="n">
        <v>1367.36</v>
      </c>
      <c r="R2279" t="n">
        <v>166.7</v>
      </c>
      <c r="S2279" t="n">
        <v>104.26</v>
      </c>
      <c r="T2279" t="n">
        <v>30081.73</v>
      </c>
      <c r="U2279" t="n">
        <v>0.63</v>
      </c>
      <c r="V2279" t="n">
        <v>0.88</v>
      </c>
      <c r="W2279" t="n">
        <v>20.76</v>
      </c>
      <c r="X2279" t="n">
        <v>1.86</v>
      </c>
      <c r="Y2279" t="n">
        <v>1</v>
      </c>
      <c r="Z2279" t="n">
        <v>10</v>
      </c>
    </row>
    <row r="2280">
      <c r="A2280" t="n">
        <v>37</v>
      </c>
      <c r="B2280" t="n">
        <v>130</v>
      </c>
      <c r="C2280" t="inlineStr">
        <is>
          <t xml:space="preserve">CONCLUIDO	</t>
        </is>
      </c>
      <c r="D2280" t="n">
        <v>1.6586</v>
      </c>
      <c r="E2280" t="n">
        <v>60.29</v>
      </c>
      <c r="F2280" t="n">
        <v>54.36</v>
      </c>
      <c r="G2280" t="n">
        <v>50.96</v>
      </c>
      <c r="H2280" t="n">
        <v>0.68</v>
      </c>
      <c r="I2280" t="n">
        <v>64</v>
      </c>
      <c r="J2280" t="n">
        <v>270.03</v>
      </c>
      <c r="K2280" t="n">
        <v>59.19</v>
      </c>
      <c r="L2280" t="n">
        <v>10.25</v>
      </c>
      <c r="M2280" t="n">
        <v>62</v>
      </c>
      <c r="N2280" t="n">
        <v>70.59</v>
      </c>
      <c r="O2280" t="n">
        <v>33538.28</v>
      </c>
      <c r="P2280" t="n">
        <v>891.59</v>
      </c>
      <c r="Q2280" t="n">
        <v>1367.41</v>
      </c>
      <c r="R2280" t="n">
        <v>164.31</v>
      </c>
      <c r="S2280" t="n">
        <v>104.26</v>
      </c>
      <c r="T2280" t="n">
        <v>28890.6</v>
      </c>
      <c r="U2280" t="n">
        <v>0.63</v>
      </c>
      <c r="V2280" t="n">
        <v>0.88</v>
      </c>
      <c r="W2280" t="n">
        <v>20.75</v>
      </c>
      <c r="X2280" t="n">
        <v>1.78</v>
      </c>
      <c r="Y2280" t="n">
        <v>1</v>
      </c>
      <c r="Z2280" t="n">
        <v>10</v>
      </c>
    </row>
    <row r="2281">
      <c r="A2281" t="n">
        <v>38</v>
      </c>
      <c r="B2281" t="n">
        <v>130</v>
      </c>
      <c r="C2281" t="inlineStr">
        <is>
          <t xml:space="preserve">CONCLUIDO	</t>
        </is>
      </c>
      <c r="D2281" t="n">
        <v>1.6622</v>
      </c>
      <c r="E2281" t="n">
        <v>60.16</v>
      </c>
      <c r="F2281" t="n">
        <v>54.32</v>
      </c>
      <c r="G2281" t="n">
        <v>52.57</v>
      </c>
      <c r="H2281" t="n">
        <v>0.6899999999999999</v>
      </c>
      <c r="I2281" t="n">
        <v>62</v>
      </c>
      <c r="J2281" t="n">
        <v>270.51</v>
      </c>
      <c r="K2281" t="n">
        <v>59.19</v>
      </c>
      <c r="L2281" t="n">
        <v>10.5</v>
      </c>
      <c r="M2281" t="n">
        <v>60</v>
      </c>
      <c r="N2281" t="n">
        <v>70.81999999999999</v>
      </c>
      <c r="O2281" t="n">
        <v>33597.14</v>
      </c>
      <c r="P2281" t="n">
        <v>890.45</v>
      </c>
      <c r="Q2281" t="n">
        <v>1367.34</v>
      </c>
      <c r="R2281" t="n">
        <v>163.24</v>
      </c>
      <c r="S2281" t="n">
        <v>104.26</v>
      </c>
      <c r="T2281" t="n">
        <v>28367.97</v>
      </c>
      <c r="U2281" t="n">
        <v>0.64</v>
      </c>
      <c r="V2281" t="n">
        <v>0.88</v>
      </c>
      <c r="W2281" t="n">
        <v>20.74</v>
      </c>
      <c r="X2281" t="n">
        <v>1.75</v>
      </c>
      <c r="Y2281" t="n">
        <v>1</v>
      </c>
      <c r="Z2281" t="n">
        <v>10</v>
      </c>
    </row>
    <row r="2282">
      <c r="A2282" t="n">
        <v>39</v>
      </c>
      <c r="B2282" t="n">
        <v>130</v>
      </c>
      <c r="C2282" t="inlineStr">
        <is>
          <t xml:space="preserve">CONCLUIDO	</t>
        </is>
      </c>
      <c r="D2282" t="n">
        <v>1.6648</v>
      </c>
      <c r="E2282" t="n">
        <v>60.07</v>
      </c>
      <c r="F2282" t="n">
        <v>54.28</v>
      </c>
      <c r="G2282" t="n">
        <v>53.39</v>
      </c>
      <c r="H2282" t="n">
        <v>0.71</v>
      </c>
      <c r="I2282" t="n">
        <v>61</v>
      </c>
      <c r="J2282" t="n">
        <v>270.99</v>
      </c>
      <c r="K2282" t="n">
        <v>59.19</v>
      </c>
      <c r="L2282" t="n">
        <v>10.75</v>
      </c>
      <c r="M2282" t="n">
        <v>59</v>
      </c>
      <c r="N2282" t="n">
        <v>71.04000000000001</v>
      </c>
      <c r="O2282" t="n">
        <v>33656.08</v>
      </c>
      <c r="P2282" t="n">
        <v>889.2</v>
      </c>
      <c r="Q2282" t="n">
        <v>1367.56</v>
      </c>
      <c r="R2282" t="n">
        <v>161.75</v>
      </c>
      <c r="S2282" t="n">
        <v>104.26</v>
      </c>
      <c r="T2282" t="n">
        <v>27626.73</v>
      </c>
      <c r="U2282" t="n">
        <v>0.64</v>
      </c>
      <c r="V2282" t="n">
        <v>0.88</v>
      </c>
      <c r="W2282" t="n">
        <v>20.74</v>
      </c>
      <c r="X2282" t="n">
        <v>1.7</v>
      </c>
      <c r="Y2282" t="n">
        <v>1</v>
      </c>
      <c r="Z2282" t="n">
        <v>10</v>
      </c>
    </row>
    <row r="2283">
      <c r="A2283" t="n">
        <v>40</v>
      </c>
      <c r="B2283" t="n">
        <v>130</v>
      </c>
      <c r="C2283" t="inlineStr">
        <is>
          <t xml:space="preserve">CONCLUIDO	</t>
        </is>
      </c>
      <c r="D2283" t="n">
        <v>1.6691</v>
      </c>
      <c r="E2283" t="n">
        <v>59.91</v>
      </c>
      <c r="F2283" t="n">
        <v>54.22</v>
      </c>
      <c r="G2283" t="n">
        <v>55.14</v>
      </c>
      <c r="H2283" t="n">
        <v>0.72</v>
      </c>
      <c r="I2283" t="n">
        <v>59</v>
      </c>
      <c r="J2283" t="n">
        <v>271.47</v>
      </c>
      <c r="K2283" t="n">
        <v>59.19</v>
      </c>
      <c r="L2283" t="n">
        <v>11</v>
      </c>
      <c r="M2283" t="n">
        <v>57</v>
      </c>
      <c r="N2283" t="n">
        <v>71.27</v>
      </c>
      <c r="O2283" t="n">
        <v>33715.11</v>
      </c>
      <c r="P2283" t="n">
        <v>887.9299999999999</v>
      </c>
      <c r="Q2283" t="n">
        <v>1367.43</v>
      </c>
      <c r="R2283" t="n">
        <v>160.22</v>
      </c>
      <c r="S2283" t="n">
        <v>104.26</v>
      </c>
      <c r="T2283" t="n">
        <v>26873.44</v>
      </c>
      <c r="U2283" t="n">
        <v>0.65</v>
      </c>
      <c r="V2283" t="n">
        <v>0.88</v>
      </c>
      <c r="W2283" t="n">
        <v>20.73</v>
      </c>
      <c r="X2283" t="n">
        <v>1.65</v>
      </c>
      <c r="Y2283" t="n">
        <v>1</v>
      </c>
      <c r="Z2283" t="n">
        <v>10</v>
      </c>
    </row>
    <row r="2284">
      <c r="A2284" t="n">
        <v>41</v>
      </c>
      <c r="B2284" t="n">
        <v>130</v>
      </c>
      <c r="C2284" t="inlineStr">
        <is>
          <t xml:space="preserve">CONCLUIDO	</t>
        </is>
      </c>
      <c r="D2284" t="n">
        <v>1.6703</v>
      </c>
      <c r="E2284" t="n">
        <v>59.87</v>
      </c>
      <c r="F2284" t="n">
        <v>54.23</v>
      </c>
      <c r="G2284" t="n">
        <v>56.1</v>
      </c>
      <c r="H2284" t="n">
        <v>0.74</v>
      </c>
      <c r="I2284" t="n">
        <v>58</v>
      </c>
      <c r="J2284" t="n">
        <v>271.95</v>
      </c>
      <c r="K2284" t="n">
        <v>59.19</v>
      </c>
      <c r="L2284" t="n">
        <v>11.25</v>
      </c>
      <c r="M2284" t="n">
        <v>56</v>
      </c>
      <c r="N2284" t="n">
        <v>71.5</v>
      </c>
      <c r="O2284" t="n">
        <v>33774.23</v>
      </c>
      <c r="P2284" t="n">
        <v>888.16</v>
      </c>
      <c r="Q2284" t="n">
        <v>1367.51</v>
      </c>
      <c r="R2284" t="n">
        <v>160.24</v>
      </c>
      <c r="S2284" t="n">
        <v>104.26</v>
      </c>
      <c r="T2284" t="n">
        <v>26885.28</v>
      </c>
      <c r="U2284" t="n">
        <v>0.65</v>
      </c>
      <c r="V2284" t="n">
        <v>0.88</v>
      </c>
      <c r="W2284" t="n">
        <v>20.74</v>
      </c>
      <c r="X2284" t="n">
        <v>1.65</v>
      </c>
      <c r="Y2284" t="n">
        <v>1</v>
      </c>
      <c r="Z2284" t="n">
        <v>10</v>
      </c>
    </row>
    <row r="2285">
      <c r="A2285" t="n">
        <v>42</v>
      </c>
      <c r="B2285" t="n">
        <v>130</v>
      </c>
      <c r="C2285" t="inlineStr">
        <is>
          <t xml:space="preserve">CONCLUIDO	</t>
        </is>
      </c>
      <c r="D2285" t="n">
        <v>1.6724</v>
      </c>
      <c r="E2285" t="n">
        <v>59.79</v>
      </c>
      <c r="F2285" t="n">
        <v>54.2</v>
      </c>
      <c r="G2285" t="n">
        <v>57.06</v>
      </c>
      <c r="H2285" t="n">
        <v>0.75</v>
      </c>
      <c r="I2285" t="n">
        <v>57</v>
      </c>
      <c r="J2285" t="n">
        <v>272.43</v>
      </c>
      <c r="K2285" t="n">
        <v>59.19</v>
      </c>
      <c r="L2285" t="n">
        <v>11.5</v>
      </c>
      <c r="M2285" t="n">
        <v>55</v>
      </c>
      <c r="N2285" t="n">
        <v>71.73</v>
      </c>
      <c r="O2285" t="n">
        <v>33833.57</v>
      </c>
      <c r="P2285" t="n">
        <v>886.74</v>
      </c>
      <c r="Q2285" t="n">
        <v>1367.34</v>
      </c>
      <c r="R2285" t="n">
        <v>159.45</v>
      </c>
      <c r="S2285" t="n">
        <v>104.26</v>
      </c>
      <c r="T2285" t="n">
        <v>26495.52</v>
      </c>
      <c r="U2285" t="n">
        <v>0.65</v>
      </c>
      <c r="V2285" t="n">
        <v>0.88</v>
      </c>
      <c r="W2285" t="n">
        <v>20.74</v>
      </c>
      <c r="X2285" t="n">
        <v>1.62</v>
      </c>
      <c r="Y2285" t="n">
        <v>1</v>
      </c>
      <c r="Z2285" t="n">
        <v>10</v>
      </c>
    </row>
    <row r="2286">
      <c r="A2286" t="n">
        <v>43</v>
      </c>
      <c r="B2286" t="n">
        <v>130</v>
      </c>
      <c r="C2286" t="inlineStr">
        <is>
          <t xml:space="preserve">CONCLUIDO	</t>
        </is>
      </c>
      <c r="D2286" t="n">
        <v>1.6773</v>
      </c>
      <c r="E2286" t="n">
        <v>59.62</v>
      </c>
      <c r="F2286" t="n">
        <v>54.12</v>
      </c>
      <c r="G2286" t="n">
        <v>59.04</v>
      </c>
      <c r="H2286" t="n">
        <v>0.77</v>
      </c>
      <c r="I2286" t="n">
        <v>55</v>
      </c>
      <c r="J2286" t="n">
        <v>272.91</v>
      </c>
      <c r="K2286" t="n">
        <v>59.19</v>
      </c>
      <c r="L2286" t="n">
        <v>11.75</v>
      </c>
      <c r="M2286" t="n">
        <v>53</v>
      </c>
      <c r="N2286" t="n">
        <v>71.95999999999999</v>
      </c>
      <c r="O2286" t="n">
        <v>33892.87</v>
      </c>
      <c r="P2286" t="n">
        <v>885.3200000000001</v>
      </c>
      <c r="Q2286" t="n">
        <v>1367.3</v>
      </c>
      <c r="R2286" t="n">
        <v>157.04</v>
      </c>
      <c r="S2286" t="n">
        <v>104.26</v>
      </c>
      <c r="T2286" t="n">
        <v>25299.11</v>
      </c>
      <c r="U2286" t="n">
        <v>0.66</v>
      </c>
      <c r="V2286" t="n">
        <v>0.89</v>
      </c>
      <c r="W2286" t="n">
        <v>20.73</v>
      </c>
      <c r="X2286" t="n">
        <v>1.55</v>
      </c>
      <c r="Y2286" t="n">
        <v>1</v>
      </c>
      <c r="Z2286" t="n">
        <v>10</v>
      </c>
    </row>
    <row r="2287">
      <c r="A2287" t="n">
        <v>44</v>
      </c>
      <c r="B2287" t="n">
        <v>130</v>
      </c>
      <c r="C2287" t="inlineStr">
        <is>
          <t xml:space="preserve">CONCLUIDO	</t>
        </is>
      </c>
      <c r="D2287" t="n">
        <v>1.6795</v>
      </c>
      <c r="E2287" t="n">
        <v>59.54</v>
      </c>
      <c r="F2287" t="n">
        <v>54.1</v>
      </c>
      <c r="G2287" t="n">
        <v>60.11</v>
      </c>
      <c r="H2287" t="n">
        <v>0.78</v>
      </c>
      <c r="I2287" t="n">
        <v>54</v>
      </c>
      <c r="J2287" t="n">
        <v>273.39</v>
      </c>
      <c r="K2287" t="n">
        <v>59.19</v>
      </c>
      <c r="L2287" t="n">
        <v>12</v>
      </c>
      <c r="M2287" t="n">
        <v>52</v>
      </c>
      <c r="N2287" t="n">
        <v>72.2</v>
      </c>
      <c r="O2287" t="n">
        <v>33952.26</v>
      </c>
      <c r="P2287" t="n">
        <v>884.49</v>
      </c>
      <c r="Q2287" t="n">
        <v>1367.26</v>
      </c>
      <c r="R2287" t="n">
        <v>155.77</v>
      </c>
      <c r="S2287" t="n">
        <v>104.26</v>
      </c>
      <c r="T2287" t="n">
        <v>24673.38</v>
      </c>
      <c r="U2287" t="n">
        <v>0.67</v>
      </c>
      <c r="V2287" t="n">
        <v>0.89</v>
      </c>
      <c r="W2287" t="n">
        <v>20.73</v>
      </c>
      <c r="X2287" t="n">
        <v>1.52</v>
      </c>
      <c r="Y2287" t="n">
        <v>1</v>
      </c>
      <c r="Z2287" t="n">
        <v>10</v>
      </c>
    </row>
    <row r="2288">
      <c r="A2288" t="n">
        <v>45</v>
      </c>
      <c r="B2288" t="n">
        <v>130</v>
      </c>
      <c r="C2288" t="inlineStr">
        <is>
          <t xml:space="preserve">CONCLUIDO	</t>
        </is>
      </c>
      <c r="D2288" t="n">
        <v>1.6812</v>
      </c>
      <c r="E2288" t="n">
        <v>59.48</v>
      </c>
      <c r="F2288" t="n">
        <v>54.09</v>
      </c>
      <c r="G2288" t="n">
        <v>61.23</v>
      </c>
      <c r="H2288" t="n">
        <v>0.8</v>
      </c>
      <c r="I2288" t="n">
        <v>53</v>
      </c>
      <c r="J2288" t="n">
        <v>273.87</v>
      </c>
      <c r="K2288" t="n">
        <v>59.19</v>
      </c>
      <c r="L2288" t="n">
        <v>12.25</v>
      </c>
      <c r="M2288" t="n">
        <v>51</v>
      </c>
      <c r="N2288" t="n">
        <v>72.43000000000001</v>
      </c>
      <c r="O2288" t="n">
        <v>34011.74</v>
      </c>
      <c r="P2288" t="n">
        <v>884.01</v>
      </c>
      <c r="Q2288" t="n">
        <v>1367.35</v>
      </c>
      <c r="R2288" t="n">
        <v>155.39</v>
      </c>
      <c r="S2288" t="n">
        <v>104.26</v>
      </c>
      <c r="T2288" t="n">
        <v>24487.86</v>
      </c>
      <c r="U2288" t="n">
        <v>0.67</v>
      </c>
      <c r="V2288" t="n">
        <v>0.89</v>
      </c>
      <c r="W2288" t="n">
        <v>20.74</v>
      </c>
      <c r="X2288" t="n">
        <v>1.51</v>
      </c>
      <c r="Y2288" t="n">
        <v>1</v>
      </c>
      <c r="Z2288" t="n">
        <v>10</v>
      </c>
    </row>
    <row r="2289">
      <c r="A2289" t="n">
        <v>46</v>
      </c>
      <c r="B2289" t="n">
        <v>130</v>
      </c>
      <c r="C2289" t="inlineStr">
        <is>
          <t xml:space="preserve">CONCLUIDO	</t>
        </is>
      </c>
      <c r="D2289" t="n">
        <v>1.6835</v>
      </c>
      <c r="E2289" t="n">
        <v>59.4</v>
      </c>
      <c r="F2289" t="n">
        <v>54.05</v>
      </c>
      <c r="G2289" t="n">
        <v>62.37</v>
      </c>
      <c r="H2289" t="n">
        <v>0.8100000000000001</v>
      </c>
      <c r="I2289" t="n">
        <v>52</v>
      </c>
      <c r="J2289" t="n">
        <v>274.35</v>
      </c>
      <c r="K2289" t="n">
        <v>59.19</v>
      </c>
      <c r="L2289" t="n">
        <v>12.5</v>
      </c>
      <c r="M2289" t="n">
        <v>50</v>
      </c>
      <c r="N2289" t="n">
        <v>72.66</v>
      </c>
      <c r="O2289" t="n">
        <v>34071.31</v>
      </c>
      <c r="P2289" t="n">
        <v>883.11</v>
      </c>
      <c r="Q2289" t="n">
        <v>1367.36</v>
      </c>
      <c r="R2289" t="n">
        <v>154.37</v>
      </c>
      <c r="S2289" t="n">
        <v>104.26</v>
      </c>
      <c r="T2289" t="n">
        <v>23980.99</v>
      </c>
      <c r="U2289" t="n">
        <v>0.68</v>
      </c>
      <c r="V2289" t="n">
        <v>0.89</v>
      </c>
      <c r="W2289" t="n">
        <v>20.73</v>
      </c>
      <c r="X2289" t="n">
        <v>1.47</v>
      </c>
      <c r="Y2289" t="n">
        <v>1</v>
      </c>
      <c r="Z2289" t="n">
        <v>10</v>
      </c>
    </row>
    <row r="2290">
      <c r="A2290" t="n">
        <v>47</v>
      </c>
      <c r="B2290" t="n">
        <v>130</v>
      </c>
      <c r="C2290" t="inlineStr">
        <is>
          <t xml:space="preserve">CONCLUIDO	</t>
        </is>
      </c>
      <c r="D2290" t="n">
        <v>1.6859</v>
      </c>
      <c r="E2290" t="n">
        <v>59.31</v>
      </c>
      <c r="F2290" t="n">
        <v>54.02</v>
      </c>
      <c r="G2290" t="n">
        <v>63.55</v>
      </c>
      <c r="H2290" t="n">
        <v>0.83</v>
      </c>
      <c r="I2290" t="n">
        <v>51</v>
      </c>
      <c r="J2290" t="n">
        <v>274.84</v>
      </c>
      <c r="K2290" t="n">
        <v>59.19</v>
      </c>
      <c r="L2290" t="n">
        <v>12.75</v>
      </c>
      <c r="M2290" t="n">
        <v>49</v>
      </c>
      <c r="N2290" t="n">
        <v>72.89</v>
      </c>
      <c r="O2290" t="n">
        <v>34130.98</v>
      </c>
      <c r="P2290" t="n">
        <v>881.67</v>
      </c>
      <c r="Q2290" t="n">
        <v>1367.32</v>
      </c>
      <c r="R2290" t="n">
        <v>153.63</v>
      </c>
      <c r="S2290" t="n">
        <v>104.26</v>
      </c>
      <c r="T2290" t="n">
        <v>23615.89</v>
      </c>
      <c r="U2290" t="n">
        <v>0.68</v>
      </c>
      <c r="V2290" t="n">
        <v>0.89</v>
      </c>
      <c r="W2290" t="n">
        <v>20.72</v>
      </c>
      <c r="X2290" t="n">
        <v>1.44</v>
      </c>
      <c r="Y2290" t="n">
        <v>1</v>
      </c>
      <c r="Z2290" t="n">
        <v>10</v>
      </c>
    </row>
    <row r="2291">
      <c r="A2291" t="n">
        <v>48</v>
      </c>
      <c r="B2291" t="n">
        <v>130</v>
      </c>
      <c r="C2291" t="inlineStr">
        <is>
          <t xml:space="preserve">CONCLUIDO	</t>
        </is>
      </c>
      <c r="D2291" t="n">
        <v>1.6882</v>
      </c>
      <c r="E2291" t="n">
        <v>59.23</v>
      </c>
      <c r="F2291" t="n">
        <v>53.98</v>
      </c>
      <c r="G2291" t="n">
        <v>64.78</v>
      </c>
      <c r="H2291" t="n">
        <v>0.84</v>
      </c>
      <c r="I2291" t="n">
        <v>50</v>
      </c>
      <c r="J2291" t="n">
        <v>275.32</v>
      </c>
      <c r="K2291" t="n">
        <v>59.19</v>
      </c>
      <c r="L2291" t="n">
        <v>13</v>
      </c>
      <c r="M2291" t="n">
        <v>48</v>
      </c>
      <c r="N2291" t="n">
        <v>73.13</v>
      </c>
      <c r="O2291" t="n">
        <v>34190.73</v>
      </c>
      <c r="P2291" t="n">
        <v>881.21</v>
      </c>
      <c r="Q2291" t="n">
        <v>1367.33</v>
      </c>
      <c r="R2291" t="n">
        <v>152.15</v>
      </c>
      <c r="S2291" t="n">
        <v>104.26</v>
      </c>
      <c r="T2291" t="n">
        <v>22882.36</v>
      </c>
      <c r="U2291" t="n">
        <v>0.6899999999999999</v>
      </c>
      <c r="V2291" t="n">
        <v>0.89</v>
      </c>
      <c r="W2291" t="n">
        <v>20.73</v>
      </c>
      <c r="X2291" t="n">
        <v>1.41</v>
      </c>
      <c r="Y2291" t="n">
        <v>1</v>
      </c>
      <c r="Z2291" t="n">
        <v>10</v>
      </c>
    </row>
    <row r="2292">
      <c r="A2292" t="n">
        <v>49</v>
      </c>
      <c r="B2292" t="n">
        <v>130</v>
      </c>
      <c r="C2292" t="inlineStr">
        <is>
          <t xml:space="preserve">CONCLUIDO	</t>
        </is>
      </c>
      <c r="D2292" t="n">
        <v>1.6905</v>
      </c>
      <c r="E2292" t="n">
        <v>59.16</v>
      </c>
      <c r="F2292" t="n">
        <v>53.95</v>
      </c>
      <c r="G2292" t="n">
        <v>66.06999999999999</v>
      </c>
      <c r="H2292" t="n">
        <v>0.86</v>
      </c>
      <c r="I2292" t="n">
        <v>49</v>
      </c>
      <c r="J2292" t="n">
        <v>275.81</v>
      </c>
      <c r="K2292" t="n">
        <v>59.19</v>
      </c>
      <c r="L2292" t="n">
        <v>13.25</v>
      </c>
      <c r="M2292" t="n">
        <v>47</v>
      </c>
      <c r="N2292" t="n">
        <v>73.36</v>
      </c>
      <c r="O2292" t="n">
        <v>34250.57</v>
      </c>
      <c r="P2292" t="n">
        <v>880.12</v>
      </c>
      <c r="Q2292" t="n">
        <v>1367.26</v>
      </c>
      <c r="R2292" t="n">
        <v>151.12</v>
      </c>
      <c r="S2292" t="n">
        <v>104.26</v>
      </c>
      <c r="T2292" t="n">
        <v>22372.46</v>
      </c>
      <c r="U2292" t="n">
        <v>0.6899999999999999</v>
      </c>
      <c r="V2292" t="n">
        <v>0.89</v>
      </c>
      <c r="W2292" t="n">
        <v>20.73</v>
      </c>
      <c r="X2292" t="n">
        <v>1.38</v>
      </c>
      <c r="Y2292" t="n">
        <v>1</v>
      </c>
      <c r="Z2292" t="n">
        <v>10</v>
      </c>
    </row>
    <row r="2293">
      <c r="A2293" t="n">
        <v>50</v>
      </c>
      <c r="B2293" t="n">
        <v>130</v>
      </c>
      <c r="C2293" t="inlineStr">
        <is>
          <t xml:space="preserve">CONCLUIDO	</t>
        </is>
      </c>
      <c r="D2293" t="n">
        <v>1.6932</v>
      </c>
      <c r="E2293" t="n">
        <v>59.06</v>
      </c>
      <c r="F2293" t="n">
        <v>53.91</v>
      </c>
      <c r="G2293" t="n">
        <v>67.39</v>
      </c>
      <c r="H2293" t="n">
        <v>0.87</v>
      </c>
      <c r="I2293" t="n">
        <v>48</v>
      </c>
      <c r="J2293" t="n">
        <v>276.29</v>
      </c>
      <c r="K2293" t="n">
        <v>59.19</v>
      </c>
      <c r="L2293" t="n">
        <v>13.5</v>
      </c>
      <c r="M2293" t="n">
        <v>46</v>
      </c>
      <c r="N2293" t="n">
        <v>73.59999999999999</v>
      </c>
      <c r="O2293" t="n">
        <v>34310.51</v>
      </c>
      <c r="P2293" t="n">
        <v>878.8099999999999</v>
      </c>
      <c r="Q2293" t="n">
        <v>1367.24</v>
      </c>
      <c r="R2293" t="n">
        <v>149.9</v>
      </c>
      <c r="S2293" t="n">
        <v>104.26</v>
      </c>
      <c r="T2293" t="n">
        <v>21765.09</v>
      </c>
      <c r="U2293" t="n">
        <v>0.7</v>
      </c>
      <c r="V2293" t="n">
        <v>0.89</v>
      </c>
      <c r="W2293" t="n">
        <v>20.72</v>
      </c>
      <c r="X2293" t="n">
        <v>1.33</v>
      </c>
      <c r="Y2293" t="n">
        <v>1</v>
      </c>
      <c r="Z2293" t="n">
        <v>10</v>
      </c>
    </row>
    <row r="2294">
      <c r="A2294" t="n">
        <v>51</v>
      </c>
      <c r="B2294" t="n">
        <v>130</v>
      </c>
      <c r="C2294" t="inlineStr">
        <is>
          <t xml:space="preserve">CONCLUIDO	</t>
        </is>
      </c>
      <c r="D2294" t="n">
        <v>1.6945</v>
      </c>
      <c r="E2294" t="n">
        <v>59.01</v>
      </c>
      <c r="F2294" t="n">
        <v>53.91</v>
      </c>
      <c r="G2294" t="n">
        <v>68.81999999999999</v>
      </c>
      <c r="H2294" t="n">
        <v>0.88</v>
      </c>
      <c r="I2294" t="n">
        <v>47</v>
      </c>
      <c r="J2294" t="n">
        <v>276.78</v>
      </c>
      <c r="K2294" t="n">
        <v>59.19</v>
      </c>
      <c r="L2294" t="n">
        <v>13.75</v>
      </c>
      <c r="M2294" t="n">
        <v>45</v>
      </c>
      <c r="N2294" t="n">
        <v>73.84</v>
      </c>
      <c r="O2294" t="n">
        <v>34370.54</v>
      </c>
      <c r="P2294" t="n">
        <v>878.59</v>
      </c>
      <c r="Q2294" t="n">
        <v>1367.39</v>
      </c>
      <c r="R2294" t="n">
        <v>149.63</v>
      </c>
      <c r="S2294" t="n">
        <v>104.26</v>
      </c>
      <c r="T2294" t="n">
        <v>21638.54</v>
      </c>
      <c r="U2294" t="n">
        <v>0.7</v>
      </c>
      <c r="V2294" t="n">
        <v>0.89</v>
      </c>
      <c r="W2294" t="n">
        <v>20.73</v>
      </c>
      <c r="X2294" t="n">
        <v>1.33</v>
      </c>
      <c r="Y2294" t="n">
        <v>1</v>
      </c>
      <c r="Z2294" t="n">
        <v>10</v>
      </c>
    </row>
    <row r="2295">
      <c r="A2295" t="n">
        <v>52</v>
      </c>
      <c r="B2295" t="n">
        <v>130</v>
      </c>
      <c r="C2295" t="inlineStr">
        <is>
          <t xml:space="preserve">CONCLUIDO	</t>
        </is>
      </c>
      <c r="D2295" t="n">
        <v>1.6969</v>
      </c>
      <c r="E2295" t="n">
        <v>58.93</v>
      </c>
      <c r="F2295" t="n">
        <v>53.88</v>
      </c>
      <c r="G2295" t="n">
        <v>70.28</v>
      </c>
      <c r="H2295" t="n">
        <v>0.9</v>
      </c>
      <c r="I2295" t="n">
        <v>46</v>
      </c>
      <c r="J2295" t="n">
        <v>277.27</v>
      </c>
      <c r="K2295" t="n">
        <v>59.19</v>
      </c>
      <c r="L2295" t="n">
        <v>14</v>
      </c>
      <c r="M2295" t="n">
        <v>44</v>
      </c>
      <c r="N2295" t="n">
        <v>74.06999999999999</v>
      </c>
      <c r="O2295" t="n">
        <v>34430.66</v>
      </c>
      <c r="P2295" t="n">
        <v>877.49</v>
      </c>
      <c r="Q2295" t="n">
        <v>1367.27</v>
      </c>
      <c r="R2295" t="n">
        <v>148.69</v>
      </c>
      <c r="S2295" t="n">
        <v>104.26</v>
      </c>
      <c r="T2295" t="n">
        <v>21171.14</v>
      </c>
      <c r="U2295" t="n">
        <v>0.7</v>
      </c>
      <c r="V2295" t="n">
        <v>0.89</v>
      </c>
      <c r="W2295" t="n">
        <v>20.72</v>
      </c>
      <c r="X2295" t="n">
        <v>1.3</v>
      </c>
      <c r="Y2295" t="n">
        <v>1</v>
      </c>
      <c r="Z2295" t="n">
        <v>10</v>
      </c>
    </row>
    <row r="2296">
      <c r="A2296" t="n">
        <v>53</v>
      </c>
      <c r="B2296" t="n">
        <v>130</v>
      </c>
      <c r="C2296" t="inlineStr">
        <is>
          <t xml:space="preserve">CONCLUIDO	</t>
        </is>
      </c>
      <c r="D2296" t="n">
        <v>1.7001</v>
      </c>
      <c r="E2296" t="n">
        <v>58.82</v>
      </c>
      <c r="F2296" t="n">
        <v>53.81</v>
      </c>
      <c r="G2296" t="n">
        <v>71.75</v>
      </c>
      <c r="H2296" t="n">
        <v>0.91</v>
      </c>
      <c r="I2296" t="n">
        <v>45</v>
      </c>
      <c r="J2296" t="n">
        <v>277.76</v>
      </c>
      <c r="K2296" t="n">
        <v>59.19</v>
      </c>
      <c r="L2296" t="n">
        <v>14.25</v>
      </c>
      <c r="M2296" t="n">
        <v>43</v>
      </c>
      <c r="N2296" t="n">
        <v>74.31</v>
      </c>
      <c r="O2296" t="n">
        <v>34490.87</v>
      </c>
      <c r="P2296" t="n">
        <v>875.9299999999999</v>
      </c>
      <c r="Q2296" t="n">
        <v>1367.33</v>
      </c>
      <c r="R2296" t="n">
        <v>146.77</v>
      </c>
      <c r="S2296" t="n">
        <v>104.26</v>
      </c>
      <c r="T2296" t="n">
        <v>20213.99</v>
      </c>
      <c r="U2296" t="n">
        <v>0.71</v>
      </c>
      <c r="V2296" t="n">
        <v>0.89</v>
      </c>
      <c r="W2296" t="n">
        <v>20.71</v>
      </c>
      <c r="X2296" t="n">
        <v>1.24</v>
      </c>
      <c r="Y2296" t="n">
        <v>1</v>
      </c>
      <c r="Z2296" t="n">
        <v>10</v>
      </c>
    </row>
    <row r="2297">
      <c r="A2297" t="n">
        <v>54</v>
      </c>
      <c r="B2297" t="n">
        <v>130</v>
      </c>
      <c r="C2297" t="inlineStr">
        <is>
          <t xml:space="preserve">CONCLUIDO	</t>
        </is>
      </c>
      <c r="D2297" t="n">
        <v>1.6996</v>
      </c>
      <c r="E2297" t="n">
        <v>58.84</v>
      </c>
      <c r="F2297" t="n">
        <v>53.83</v>
      </c>
      <c r="G2297" t="n">
        <v>71.78</v>
      </c>
      <c r="H2297" t="n">
        <v>0.93</v>
      </c>
      <c r="I2297" t="n">
        <v>45</v>
      </c>
      <c r="J2297" t="n">
        <v>278.25</v>
      </c>
      <c r="K2297" t="n">
        <v>59.19</v>
      </c>
      <c r="L2297" t="n">
        <v>14.5</v>
      </c>
      <c r="M2297" t="n">
        <v>43</v>
      </c>
      <c r="N2297" t="n">
        <v>74.55</v>
      </c>
      <c r="O2297" t="n">
        <v>34551.18</v>
      </c>
      <c r="P2297" t="n">
        <v>875.86</v>
      </c>
      <c r="Q2297" t="n">
        <v>1367.25</v>
      </c>
      <c r="R2297" t="n">
        <v>147.15</v>
      </c>
      <c r="S2297" t="n">
        <v>104.26</v>
      </c>
      <c r="T2297" t="n">
        <v>20404.75</v>
      </c>
      <c r="U2297" t="n">
        <v>0.71</v>
      </c>
      <c r="V2297" t="n">
        <v>0.89</v>
      </c>
      <c r="W2297" t="n">
        <v>20.72</v>
      </c>
      <c r="X2297" t="n">
        <v>1.26</v>
      </c>
      <c r="Y2297" t="n">
        <v>1</v>
      </c>
      <c r="Z2297" t="n">
        <v>10</v>
      </c>
    </row>
    <row r="2298">
      <c r="A2298" t="n">
        <v>55</v>
      </c>
      <c r="B2298" t="n">
        <v>130</v>
      </c>
      <c r="C2298" t="inlineStr">
        <is>
          <t xml:space="preserve">CONCLUIDO	</t>
        </is>
      </c>
      <c r="D2298" t="n">
        <v>1.7011</v>
      </c>
      <c r="E2298" t="n">
        <v>58.78</v>
      </c>
      <c r="F2298" t="n">
        <v>53.83</v>
      </c>
      <c r="G2298" t="n">
        <v>73.40000000000001</v>
      </c>
      <c r="H2298" t="n">
        <v>0.9399999999999999</v>
      </c>
      <c r="I2298" t="n">
        <v>44</v>
      </c>
      <c r="J2298" t="n">
        <v>278.74</v>
      </c>
      <c r="K2298" t="n">
        <v>59.19</v>
      </c>
      <c r="L2298" t="n">
        <v>14.75</v>
      </c>
      <c r="M2298" t="n">
        <v>42</v>
      </c>
      <c r="N2298" t="n">
        <v>74.79000000000001</v>
      </c>
      <c r="O2298" t="n">
        <v>34611.59</v>
      </c>
      <c r="P2298" t="n">
        <v>875.86</v>
      </c>
      <c r="Q2298" t="n">
        <v>1367.37</v>
      </c>
      <c r="R2298" t="n">
        <v>147.49</v>
      </c>
      <c r="S2298" t="n">
        <v>104.26</v>
      </c>
      <c r="T2298" t="n">
        <v>20578.76</v>
      </c>
      <c r="U2298" t="n">
        <v>0.71</v>
      </c>
      <c r="V2298" t="n">
        <v>0.89</v>
      </c>
      <c r="W2298" t="n">
        <v>20.71</v>
      </c>
      <c r="X2298" t="n">
        <v>1.25</v>
      </c>
      <c r="Y2298" t="n">
        <v>1</v>
      </c>
      <c r="Z2298" t="n">
        <v>10</v>
      </c>
    </row>
    <row r="2299">
      <c r="A2299" t="n">
        <v>56</v>
      </c>
      <c r="B2299" t="n">
        <v>130</v>
      </c>
      <c r="C2299" t="inlineStr">
        <is>
          <t xml:space="preserve">CONCLUIDO	</t>
        </is>
      </c>
      <c r="D2299" t="n">
        <v>1.7044</v>
      </c>
      <c r="E2299" t="n">
        <v>58.67</v>
      </c>
      <c r="F2299" t="n">
        <v>53.76</v>
      </c>
      <c r="G2299" t="n">
        <v>75.02</v>
      </c>
      <c r="H2299" t="n">
        <v>0.96</v>
      </c>
      <c r="I2299" t="n">
        <v>43</v>
      </c>
      <c r="J2299" t="n">
        <v>279.23</v>
      </c>
      <c r="K2299" t="n">
        <v>59.19</v>
      </c>
      <c r="L2299" t="n">
        <v>15</v>
      </c>
      <c r="M2299" t="n">
        <v>41</v>
      </c>
      <c r="N2299" t="n">
        <v>75.03</v>
      </c>
      <c r="O2299" t="n">
        <v>34672.08</v>
      </c>
      <c r="P2299" t="n">
        <v>874.53</v>
      </c>
      <c r="Q2299" t="n">
        <v>1367.36</v>
      </c>
      <c r="R2299" t="n">
        <v>145.23</v>
      </c>
      <c r="S2299" t="n">
        <v>104.26</v>
      </c>
      <c r="T2299" t="n">
        <v>19456.04</v>
      </c>
      <c r="U2299" t="n">
        <v>0.72</v>
      </c>
      <c r="V2299" t="n">
        <v>0.89</v>
      </c>
      <c r="W2299" t="n">
        <v>20.71</v>
      </c>
      <c r="X2299" t="n">
        <v>1.18</v>
      </c>
      <c r="Y2299" t="n">
        <v>1</v>
      </c>
      <c r="Z2299" t="n">
        <v>10</v>
      </c>
    </row>
    <row r="2300">
      <c r="A2300" t="n">
        <v>57</v>
      </c>
      <c r="B2300" t="n">
        <v>130</v>
      </c>
      <c r="C2300" t="inlineStr">
        <is>
          <t xml:space="preserve">CONCLUIDO	</t>
        </is>
      </c>
      <c r="D2300" t="n">
        <v>1.7065</v>
      </c>
      <c r="E2300" t="n">
        <v>58.6</v>
      </c>
      <c r="F2300" t="n">
        <v>53.74</v>
      </c>
      <c r="G2300" t="n">
        <v>76.77</v>
      </c>
      <c r="H2300" t="n">
        <v>0.97</v>
      </c>
      <c r="I2300" t="n">
        <v>42</v>
      </c>
      <c r="J2300" t="n">
        <v>279.72</v>
      </c>
      <c r="K2300" t="n">
        <v>59.19</v>
      </c>
      <c r="L2300" t="n">
        <v>15.25</v>
      </c>
      <c r="M2300" t="n">
        <v>40</v>
      </c>
      <c r="N2300" t="n">
        <v>75.27</v>
      </c>
      <c r="O2300" t="n">
        <v>34732.68</v>
      </c>
      <c r="P2300" t="n">
        <v>873.05</v>
      </c>
      <c r="Q2300" t="n">
        <v>1367.4</v>
      </c>
      <c r="R2300" t="n">
        <v>144.37</v>
      </c>
      <c r="S2300" t="n">
        <v>104.26</v>
      </c>
      <c r="T2300" t="n">
        <v>19029.75</v>
      </c>
      <c r="U2300" t="n">
        <v>0.72</v>
      </c>
      <c r="V2300" t="n">
        <v>0.89</v>
      </c>
      <c r="W2300" t="n">
        <v>20.71</v>
      </c>
      <c r="X2300" t="n">
        <v>1.16</v>
      </c>
      <c r="Y2300" t="n">
        <v>1</v>
      </c>
      <c r="Z2300" t="n">
        <v>10</v>
      </c>
    </row>
    <row r="2301">
      <c r="A2301" t="n">
        <v>58</v>
      </c>
      <c r="B2301" t="n">
        <v>130</v>
      </c>
      <c r="C2301" t="inlineStr">
        <is>
          <t xml:space="preserve">CONCLUIDO	</t>
        </is>
      </c>
      <c r="D2301" t="n">
        <v>1.7061</v>
      </c>
      <c r="E2301" t="n">
        <v>58.61</v>
      </c>
      <c r="F2301" t="n">
        <v>53.75</v>
      </c>
      <c r="G2301" t="n">
        <v>76.79000000000001</v>
      </c>
      <c r="H2301" t="n">
        <v>0.98</v>
      </c>
      <c r="I2301" t="n">
        <v>42</v>
      </c>
      <c r="J2301" t="n">
        <v>280.21</v>
      </c>
      <c r="K2301" t="n">
        <v>59.19</v>
      </c>
      <c r="L2301" t="n">
        <v>15.5</v>
      </c>
      <c r="M2301" t="n">
        <v>40</v>
      </c>
      <c r="N2301" t="n">
        <v>75.52</v>
      </c>
      <c r="O2301" t="n">
        <v>34793.36</v>
      </c>
      <c r="P2301" t="n">
        <v>873.49</v>
      </c>
      <c r="Q2301" t="n">
        <v>1367.37</v>
      </c>
      <c r="R2301" t="n">
        <v>144.75</v>
      </c>
      <c r="S2301" t="n">
        <v>104.26</v>
      </c>
      <c r="T2301" t="n">
        <v>19222.65</v>
      </c>
      <c r="U2301" t="n">
        <v>0.72</v>
      </c>
      <c r="V2301" t="n">
        <v>0.89</v>
      </c>
      <c r="W2301" t="n">
        <v>20.71</v>
      </c>
      <c r="X2301" t="n">
        <v>1.18</v>
      </c>
      <c r="Y2301" t="n">
        <v>1</v>
      </c>
      <c r="Z2301" t="n">
        <v>10</v>
      </c>
    </row>
    <row r="2302">
      <c r="A2302" t="n">
        <v>59</v>
      </c>
      <c r="B2302" t="n">
        <v>130</v>
      </c>
      <c r="C2302" t="inlineStr">
        <is>
          <t xml:space="preserve">CONCLUIDO	</t>
        </is>
      </c>
      <c r="D2302" t="n">
        <v>1.7087</v>
      </c>
      <c r="E2302" t="n">
        <v>58.52</v>
      </c>
      <c r="F2302" t="n">
        <v>53.71</v>
      </c>
      <c r="G2302" t="n">
        <v>78.61</v>
      </c>
      <c r="H2302" t="n">
        <v>1</v>
      </c>
      <c r="I2302" t="n">
        <v>41</v>
      </c>
      <c r="J2302" t="n">
        <v>280.7</v>
      </c>
      <c r="K2302" t="n">
        <v>59.19</v>
      </c>
      <c r="L2302" t="n">
        <v>15.75</v>
      </c>
      <c r="M2302" t="n">
        <v>39</v>
      </c>
      <c r="N2302" t="n">
        <v>75.76000000000001</v>
      </c>
      <c r="O2302" t="n">
        <v>34854.15</v>
      </c>
      <c r="P2302" t="n">
        <v>872</v>
      </c>
      <c r="Q2302" t="n">
        <v>1367.4</v>
      </c>
      <c r="R2302" t="n">
        <v>143.42</v>
      </c>
      <c r="S2302" t="n">
        <v>104.26</v>
      </c>
      <c r="T2302" t="n">
        <v>18563.7</v>
      </c>
      <c r="U2302" t="n">
        <v>0.73</v>
      </c>
      <c r="V2302" t="n">
        <v>0.89</v>
      </c>
      <c r="W2302" t="n">
        <v>20.71</v>
      </c>
      <c r="X2302" t="n">
        <v>1.14</v>
      </c>
      <c r="Y2302" t="n">
        <v>1</v>
      </c>
      <c r="Z2302" t="n">
        <v>10</v>
      </c>
    </row>
    <row r="2303">
      <c r="A2303" t="n">
        <v>60</v>
      </c>
      <c r="B2303" t="n">
        <v>130</v>
      </c>
      <c r="C2303" t="inlineStr">
        <is>
          <t xml:space="preserve">CONCLUIDO	</t>
        </is>
      </c>
      <c r="D2303" t="n">
        <v>1.7115</v>
      </c>
      <c r="E2303" t="n">
        <v>58.43</v>
      </c>
      <c r="F2303" t="n">
        <v>53.67</v>
      </c>
      <c r="G2303" t="n">
        <v>80.5</v>
      </c>
      <c r="H2303" t="n">
        <v>1.01</v>
      </c>
      <c r="I2303" t="n">
        <v>40</v>
      </c>
      <c r="J2303" t="n">
        <v>281.2</v>
      </c>
      <c r="K2303" t="n">
        <v>59.19</v>
      </c>
      <c r="L2303" t="n">
        <v>16</v>
      </c>
      <c r="M2303" t="n">
        <v>38</v>
      </c>
      <c r="N2303" t="n">
        <v>76</v>
      </c>
      <c r="O2303" t="n">
        <v>34915.03</v>
      </c>
      <c r="P2303" t="n">
        <v>871.1</v>
      </c>
      <c r="Q2303" t="n">
        <v>1367.39</v>
      </c>
      <c r="R2303" t="n">
        <v>141.82</v>
      </c>
      <c r="S2303" t="n">
        <v>104.26</v>
      </c>
      <c r="T2303" t="n">
        <v>17766.24</v>
      </c>
      <c r="U2303" t="n">
        <v>0.74</v>
      </c>
      <c r="V2303" t="n">
        <v>0.89</v>
      </c>
      <c r="W2303" t="n">
        <v>20.71</v>
      </c>
      <c r="X2303" t="n">
        <v>1.09</v>
      </c>
      <c r="Y2303" t="n">
        <v>1</v>
      </c>
      <c r="Z2303" t="n">
        <v>10</v>
      </c>
    </row>
    <row r="2304">
      <c r="A2304" t="n">
        <v>61</v>
      </c>
      <c r="B2304" t="n">
        <v>130</v>
      </c>
      <c r="C2304" t="inlineStr">
        <is>
          <t xml:space="preserve">CONCLUIDO	</t>
        </is>
      </c>
      <c r="D2304" t="n">
        <v>1.7105</v>
      </c>
      <c r="E2304" t="n">
        <v>58.46</v>
      </c>
      <c r="F2304" t="n">
        <v>53.7</v>
      </c>
      <c r="G2304" t="n">
        <v>80.55</v>
      </c>
      <c r="H2304" t="n">
        <v>1.03</v>
      </c>
      <c r="I2304" t="n">
        <v>40</v>
      </c>
      <c r="J2304" t="n">
        <v>281.69</v>
      </c>
      <c r="K2304" t="n">
        <v>59.19</v>
      </c>
      <c r="L2304" t="n">
        <v>16.25</v>
      </c>
      <c r="M2304" t="n">
        <v>38</v>
      </c>
      <c r="N2304" t="n">
        <v>76.25</v>
      </c>
      <c r="O2304" t="n">
        <v>34976</v>
      </c>
      <c r="P2304" t="n">
        <v>871.78</v>
      </c>
      <c r="Q2304" t="n">
        <v>1367.27</v>
      </c>
      <c r="R2304" t="n">
        <v>142.94</v>
      </c>
      <c r="S2304" t="n">
        <v>104.26</v>
      </c>
      <c r="T2304" t="n">
        <v>18327.25</v>
      </c>
      <c r="U2304" t="n">
        <v>0.73</v>
      </c>
      <c r="V2304" t="n">
        <v>0.89</v>
      </c>
      <c r="W2304" t="n">
        <v>20.71</v>
      </c>
      <c r="X2304" t="n">
        <v>1.12</v>
      </c>
      <c r="Y2304" t="n">
        <v>1</v>
      </c>
      <c r="Z2304" t="n">
        <v>10</v>
      </c>
    </row>
    <row r="2305">
      <c r="A2305" t="n">
        <v>62</v>
      </c>
      <c r="B2305" t="n">
        <v>130</v>
      </c>
      <c r="C2305" t="inlineStr">
        <is>
          <t xml:space="preserve">CONCLUIDO	</t>
        </is>
      </c>
      <c r="D2305" t="n">
        <v>1.7136</v>
      </c>
      <c r="E2305" t="n">
        <v>58.36</v>
      </c>
      <c r="F2305" t="n">
        <v>53.65</v>
      </c>
      <c r="G2305" t="n">
        <v>82.53</v>
      </c>
      <c r="H2305" t="n">
        <v>1.04</v>
      </c>
      <c r="I2305" t="n">
        <v>39</v>
      </c>
      <c r="J2305" t="n">
        <v>282.19</v>
      </c>
      <c r="K2305" t="n">
        <v>59.19</v>
      </c>
      <c r="L2305" t="n">
        <v>16.5</v>
      </c>
      <c r="M2305" t="n">
        <v>37</v>
      </c>
      <c r="N2305" t="n">
        <v>76.48999999999999</v>
      </c>
      <c r="O2305" t="n">
        <v>35037.08</v>
      </c>
      <c r="P2305" t="n">
        <v>870.3</v>
      </c>
      <c r="Q2305" t="n">
        <v>1367.27</v>
      </c>
      <c r="R2305" t="n">
        <v>141.12</v>
      </c>
      <c r="S2305" t="n">
        <v>104.26</v>
      </c>
      <c r="T2305" t="n">
        <v>17419.76</v>
      </c>
      <c r="U2305" t="n">
        <v>0.74</v>
      </c>
      <c r="V2305" t="n">
        <v>0.89</v>
      </c>
      <c r="W2305" t="n">
        <v>20.71</v>
      </c>
      <c r="X2305" t="n">
        <v>1.07</v>
      </c>
      <c r="Y2305" t="n">
        <v>1</v>
      </c>
      <c r="Z2305" t="n">
        <v>10</v>
      </c>
    </row>
    <row r="2306">
      <c r="A2306" t="n">
        <v>63</v>
      </c>
      <c r="B2306" t="n">
        <v>130</v>
      </c>
      <c r="C2306" t="inlineStr">
        <is>
          <t xml:space="preserve">CONCLUIDO	</t>
        </is>
      </c>
      <c r="D2306" t="n">
        <v>1.7125</v>
      </c>
      <c r="E2306" t="n">
        <v>58.39</v>
      </c>
      <c r="F2306" t="n">
        <v>53.68</v>
      </c>
      <c r="G2306" t="n">
        <v>82.59</v>
      </c>
      <c r="H2306" t="n">
        <v>1.06</v>
      </c>
      <c r="I2306" t="n">
        <v>39</v>
      </c>
      <c r="J2306" t="n">
        <v>282.68</v>
      </c>
      <c r="K2306" t="n">
        <v>59.19</v>
      </c>
      <c r="L2306" t="n">
        <v>16.75</v>
      </c>
      <c r="M2306" t="n">
        <v>37</v>
      </c>
      <c r="N2306" t="n">
        <v>76.73999999999999</v>
      </c>
      <c r="O2306" t="n">
        <v>35098.25</v>
      </c>
      <c r="P2306" t="n">
        <v>870.37</v>
      </c>
      <c r="Q2306" t="n">
        <v>1367.31</v>
      </c>
      <c r="R2306" t="n">
        <v>142.35</v>
      </c>
      <c r="S2306" t="n">
        <v>104.26</v>
      </c>
      <c r="T2306" t="n">
        <v>18035.61</v>
      </c>
      <c r="U2306" t="n">
        <v>0.73</v>
      </c>
      <c r="V2306" t="n">
        <v>0.89</v>
      </c>
      <c r="W2306" t="n">
        <v>20.71</v>
      </c>
      <c r="X2306" t="n">
        <v>1.1</v>
      </c>
      <c r="Y2306" t="n">
        <v>1</v>
      </c>
      <c r="Z2306" t="n">
        <v>10</v>
      </c>
    </row>
    <row r="2307">
      <c r="A2307" t="n">
        <v>64</v>
      </c>
      <c r="B2307" t="n">
        <v>130</v>
      </c>
      <c r="C2307" t="inlineStr">
        <is>
          <t xml:space="preserve">CONCLUIDO	</t>
        </is>
      </c>
      <c r="D2307" t="n">
        <v>1.7158</v>
      </c>
      <c r="E2307" t="n">
        <v>58.28</v>
      </c>
      <c r="F2307" t="n">
        <v>53.62</v>
      </c>
      <c r="G2307" t="n">
        <v>84.66</v>
      </c>
      <c r="H2307" t="n">
        <v>1.07</v>
      </c>
      <c r="I2307" t="n">
        <v>38</v>
      </c>
      <c r="J2307" t="n">
        <v>283.18</v>
      </c>
      <c r="K2307" t="n">
        <v>59.19</v>
      </c>
      <c r="L2307" t="n">
        <v>17</v>
      </c>
      <c r="M2307" t="n">
        <v>36</v>
      </c>
      <c r="N2307" t="n">
        <v>76.98</v>
      </c>
      <c r="O2307" t="n">
        <v>35159.52</v>
      </c>
      <c r="P2307" t="n">
        <v>868.73</v>
      </c>
      <c r="Q2307" t="n">
        <v>1367.27</v>
      </c>
      <c r="R2307" t="n">
        <v>140.33</v>
      </c>
      <c r="S2307" t="n">
        <v>104.26</v>
      </c>
      <c r="T2307" t="n">
        <v>17032.94</v>
      </c>
      <c r="U2307" t="n">
        <v>0.74</v>
      </c>
      <c r="V2307" t="n">
        <v>0.89</v>
      </c>
      <c r="W2307" t="n">
        <v>20.71</v>
      </c>
      <c r="X2307" t="n">
        <v>1.04</v>
      </c>
      <c r="Y2307" t="n">
        <v>1</v>
      </c>
      <c r="Z2307" t="n">
        <v>10</v>
      </c>
    </row>
    <row r="2308">
      <c r="A2308" t="n">
        <v>65</v>
      </c>
      <c r="B2308" t="n">
        <v>130</v>
      </c>
      <c r="C2308" t="inlineStr">
        <is>
          <t xml:space="preserve">CONCLUIDO	</t>
        </is>
      </c>
      <c r="D2308" t="n">
        <v>1.718</v>
      </c>
      <c r="E2308" t="n">
        <v>58.21</v>
      </c>
      <c r="F2308" t="n">
        <v>53.59</v>
      </c>
      <c r="G2308" t="n">
        <v>86.91</v>
      </c>
      <c r="H2308" t="n">
        <v>1.08</v>
      </c>
      <c r="I2308" t="n">
        <v>37</v>
      </c>
      <c r="J2308" t="n">
        <v>283.68</v>
      </c>
      <c r="K2308" t="n">
        <v>59.19</v>
      </c>
      <c r="L2308" t="n">
        <v>17.25</v>
      </c>
      <c r="M2308" t="n">
        <v>35</v>
      </c>
      <c r="N2308" t="n">
        <v>77.23</v>
      </c>
      <c r="O2308" t="n">
        <v>35220.89</v>
      </c>
      <c r="P2308" t="n">
        <v>866.99</v>
      </c>
      <c r="Q2308" t="n">
        <v>1367.28</v>
      </c>
      <c r="R2308" t="n">
        <v>139.46</v>
      </c>
      <c r="S2308" t="n">
        <v>104.26</v>
      </c>
      <c r="T2308" t="n">
        <v>16599.64</v>
      </c>
      <c r="U2308" t="n">
        <v>0.75</v>
      </c>
      <c r="V2308" t="n">
        <v>0.89</v>
      </c>
      <c r="W2308" t="n">
        <v>20.7</v>
      </c>
      <c r="X2308" t="n">
        <v>1.02</v>
      </c>
      <c r="Y2308" t="n">
        <v>1</v>
      </c>
      <c r="Z2308" t="n">
        <v>10</v>
      </c>
    </row>
    <row r="2309">
      <c r="A2309" t="n">
        <v>66</v>
      </c>
      <c r="B2309" t="n">
        <v>130</v>
      </c>
      <c r="C2309" t="inlineStr">
        <is>
          <t xml:space="preserve">CONCLUIDO	</t>
        </is>
      </c>
      <c r="D2309" t="n">
        <v>1.7173</v>
      </c>
      <c r="E2309" t="n">
        <v>58.23</v>
      </c>
      <c r="F2309" t="n">
        <v>53.62</v>
      </c>
      <c r="G2309" t="n">
        <v>86.95</v>
      </c>
      <c r="H2309" t="n">
        <v>1.1</v>
      </c>
      <c r="I2309" t="n">
        <v>37</v>
      </c>
      <c r="J2309" t="n">
        <v>284.17</v>
      </c>
      <c r="K2309" t="n">
        <v>59.19</v>
      </c>
      <c r="L2309" t="n">
        <v>17.5</v>
      </c>
      <c r="M2309" t="n">
        <v>35</v>
      </c>
      <c r="N2309" t="n">
        <v>77.48</v>
      </c>
      <c r="O2309" t="n">
        <v>35282.36</v>
      </c>
      <c r="P2309" t="n">
        <v>868.29</v>
      </c>
      <c r="Q2309" t="n">
        <v>1367.34</v>
      </c>
      <c r="R2309" t="n">
        <v>140.4</v>
      </c>
      <c r="S2309" t="n">
        <v>104.26</v>
      </c>
      <c r="T2309" t="n">
        <v>17071.41</v>
      </c>
      <c r="U2309" t="n">
        <v>0.74</v>
      </c>
      <c r="V2309" t="n">
        <v>0.89</v>
      </c>
      <c r="W2309" t="n">
        <v>20.7</v>
      </c>
      <c r="X2309" t="n">
        <v>1.04</v>
      </c>
      <c r="Y2309" t="n">
        <v>1</v>
      </c>
      <c r="Z2309" t="n">
        <v>10</v>
      </c>
    </row>
    <row r="2310">
      <c r="A2310" t="n">
        <v>67</v>
      </c>
      <c r="B2310" t="n">
        <v>130</v>
      </c>
      <c r="C2310" t="inlineStr">
        <is>
          <t xml:space="preserve">CONCLUIDO	</t>
        </is>
      </c>
      <c r="D2310" t="n">
        <v>1.7202</v>
      </c>
      <c r="E2310" t="n">
        <v>58.13</v>
      </c>
      <c r="F2310" t="n">
        <v>53.57</v>
      </c>
      <c r="G2310" t="n">
        <v>89.28</v>
      </c>
      <c r="H2310" t="n">
        <v>1.11</v>
      </c>
      <c r="I2310" t="n">
        <v>36</v>
      </c>
      <c r="J2310" t="n">
        <v>284.67</v>
      </c>
      <c r="K2310" t="n">
        <v>59.19</v>
      </c>
      <c r="L2310" t="n">
        <v>17.75</v>
      </c>
      <c r="M2310" t="n">
        <v>34</v>
      </c>
      <c r="N2310" t="n">
        <v>77.73</v>
      </c>
      <c r="O2310" t="n">
        <v>35343.92</v>
      </c>
      <c r="P2310" t="n">
        <v>866.3099999999999</v>
      </c>
      <c r="Q2310" t="n">
        <v>1367.27</v>
      </c>
      <c r="R2310" t="n">
        <v>138.74</v>
      </c>
      <c r="S2310" t="n">
        <v>104.26</v>
      </c>
      <c r="T2310" t="n">
        <v>16246.28</v>
      </c>
      <c r="U2310" t="n">
        <v>0.75</v>
      </c>
      <c r="V2310" t="n">
        <v>0.89</v>
      </c>
      <c r="W2310" t="n">
        <v>20.7</v>
      </c>
      <c r="X2310" t="n">
        <v>0.99</v>
      </c>
      <c r="Y2310" t="n">
        <v>1</v>
      </c>
      <c r="Z2310" t="n">
        <v>10</v>
      </c>
    </row>
    <row r="2311">
      <c r="A2311" t="n">
        <v>68</v>
      </c>
      <c r="B2311" t="n">
        <v>130</v>
      </c>
      <c r="C2311" t="inlineStr">
        <is>
          <t xml:space="preserve">CONCLUIDO	</t>
        </is>
      </c>
      <c r="D2311" t="n">
        <v>1.7203</v>
      </c>
      <c r="E2311" t="n">
        <v>58.13</v>
      </c>
      <c r="F2311" t="n">
        <v>53.57</v>
      </c>
      <c r="G2311" t="n">
        <v>89.28</v>
      </c>
      <c r="H2311" t="n">
        <v>1.12</v>
      </c>
      <c r="I2311" t="n">
        <v>36</v>
      </c>
      <c r="J2311" t="n">
        <v>285.17</v>
      </c>
      <c r="K2311" t="n">
        <v>59.19</v>
      </c>
      <c r="L2311" t="n">
        <v>18</v>
      </c>
      <c r="M2311" t="n">
        <v>34</v>
      </c>
      <c r="N2311" t="n">
        <v>77.98</v>
      </c>
      <c r="O2311" t="n">
        <v>35405.59</v>
      </c>
      <c r="P2311" t="n">
        <v>866.62</v>
      </c>
      <c r="Q2311" t="n">
        <v>1367.23</v>
      </c>
      <c r="R2311" t="n">
        <v>138.71</v>
      </c>
      <c r="S2311" t="n">
        <v>104.26</v>
      </c>
      <c r="T2311" t="n">
        <v>16231.9</v>
      </c>
      <c r="U2311" t="n">
        <v>0.75</v>
      </c>
      <c r="V2311" t="n">
        <v>0.89</v>
      </c>
      <c r="W2311" t="n">
        <v>20.7</v>
      </c>
      <c r="X2311" t="n">
        <v>0.99</v>
      </c>
      <c r="Y2311" t="n">
        <v>1</v>
      </c>
      <c r="Z2311" t="n">
        <v>10</v>
      </c>
    </row>
    <row r="2312">
      <c r="A2312" t="n">
        <v>69</v>
      </c>
      <c r="B2312" t="n">
        <v>130</v>
      </c>
      <c r="C2312" t="inlineStr">
        <is>
          <t xml:space="preserve">CONCLUIDO	</t>
        </is>
      </c>
      <c r="D2312" t="n">
        <v>1.7223</v>
      </c>
      <c r="E2312" t="n">
        <v>58.06</v>
      </c>
      <c r="F2312" t="n">
        <v>53.55</v>
      </c>
      <c r="G2312" t="n">
        <v>91.79000000000001</v>
      </c>
      <c r="H2312" t="n">
        <v>1.14</v>
      </c>
      <c r="I2312" t="n">
        <v>35</v>
      </c>
      <c r="J2312" t="n">
        <v>285.67</v>
      </c>
      <c r="K2312" t="n">
        <v>59.19</v>
      </c>
      <c r="L2312" t="n">
        <v>18.25</v>
      </c>
      <c r="M2312" t="n">
        <v>33</v>
      </c>
      <c r="N2312" t="n">
        <v>78.23</v>
      </c>
      <c r="O2312" t="n">
        <v>35467.36</v>
      </c>
      <c r="P2312" t="n">
        <v>865.24</v>
      </c>
      <c r="Q2312" t="n">
        <v>1367.23</v>
      </c>
      <c r="R2312" t="n">
        <v>138.16</v>
      </c>
      <c r="S2312" t="n">
        <v>104.26</v>
      </c>
      <c r="T2312" t="n">
        <v>15961.63</v>
      </c>
      <c r="U2312" t="n">
        <v>0.75</v>
      </c>
      <c r="V2312" t="n">
        <v>0.9</v>
      </c>
      <c r="W2312" t="n">
        <v>20.7</v>
      </c>
      <c r="X2312" t="n">
        <v>0.97</v>
      </c>
      <c r="Y2312" t="n">
        <v>1</v>
      </c>
      <c r="Z2312" t="n">
        <v>10</v>
      </c>
    </row>
    <row r="2313">
      <c r="A2313" t="n">
        <v>70</v>
      </c>
      <c r="B2313" t="n">
        <v>130</v>
      </c>
      <c r="C2313" t="inlineStr">
        <is>
          <t xml:space="preserve">CONCLUIDO	</t>
        </is>
      </c>
      <c r="D2313" t="n">
        <v>1.7209</v>
      </c>
      <c r="E2313" t="n">
        <v>58.11</v>
      </c>
      <c r="F2313" t="n">
        <v>53.59</v>
      </c>
      <c r="G2313" t="n">
        <v>91.88</v>
      </c>
      <c r="H2313" t="n">
        <v>1.15</v>
      </c>
      <c r="I2313" t="n">
        <v>35</v>
      </c>
      <c r="J2313" t="n">
        <v>286.18</v>
      </c>
      <c r="K2313" t="n">
        <v>59.19</v>
      </c>
      <c r="L2313" t="n">
        <v>18.5</v>
      </c>
      <c r="M2313" t="n">
        <v>33</v>
      </c>
      <c r="N2313" t="n">
        <v>78.48</v>
      </c>
      <c r="O2313" t="n">
        <v>35529.23</v>
      </c>
      <c r="P2313" t="n">
        <v>866.3200000000001</v>
      </c>
      <c r="Q2313" t="n">
        <v>1367.34</v>
      </c>
      <c r="R2313" t="n">
        <v>139.49</v>
      </c>
      <c r="S2313" t="n">
        <v>104.26</v>
      </c>
      <c r="T2313" t="n">
        <v>16627.98</v>
      </c>
      <c r="U2313" t="n">
        <v>0.75</v>
      </c>
      <c r="V2313" t="n">
        <v>0.89</v>
      </c>
      <c r="W2313" t="n">
        <v>20.71</v>
      </c>
      <c r="X2313" t="n">
        <v>1.02</v>
      </c>
      <c r="Y2313" t="n">
        <v>1</v>
      </c>
      <c r="Z2313" t="n">
        <v>10</v>
      </c>
    </row>
    <row r="2314">
      <c r="A2314" t="n">
        <v>71</v>
      </c>
      <c r="B2314" t="n">
        <v>130</v>
      </c>
      <c r="C2314" t="inlineStr">
        <is>
          <t xml:space="preserve">CONCLUIDO	</t>
        </is>
      </c>
      <c r="D2314" t="n">
        <v>1.7242</v>
      </c>
      <c r="E2314" t="n">
        <v>58</v>
      </c>
      <c r="F2314" t="n">
        <v>53.53</v>
      </c>
      <c r="G2314" t="n">
        <v>94.45999999999999</v>
      </c>
      <c r="H2314" t="n">
        <v>1.16</v>
      </c>
      <c r="I2314" t="n">
        <v>34</v>
      </c>
      <c r="J2314" t="n">
        <v>286.68</v>
      </c>
      <c r="K2314" t="n">
        <v>59.19</v>
      </c>
      <c r="L2314" t="n">
        <v>18.75</v>
      </c>
      <c r="M2314" t="n">
        <v>32</v>
      </c>
      <c r="N2314" t="n">
        <v>78.73999999999999</v>
      </c>
      <c r="O2314" t="n">
        <v>35591.33</v>
      </c>
      <c r="P2314" t="n">
        <v>864.08</v>
      </c>
      <c r="Q2314" t="n">
        <v>1367.26</v>
      </c>
      <c r="R2314" t="n">
        <v>137.52</v>
      </c>
      <c r="S2314" t="n">
        <v>104.26</v>
      </c>
      <c r="T2314" t="n">
        <v>15645.49</v>
      </c>
      <c r="U2314" t="n">
        <v>0.76</v>
      </c>
      <c r="V2314" t="n">
        <v>0.9</v>
      </c>
      <c r="W2314" t="n">
        <v>20.7</v>
      </c>
      <c r="X2314" t="n">
        <v>0.95</v>
      </c>
      <c r="Y2314" t="n">
        <v>1</v>
      </c>
      <c r="Z2314" t="n">
        <v>10</v>
      </c>
    </row>
    <row r="2315">
      <c r="A2315" t="n">
        <v>72</v>
      </c>
      <c r="B2315" t="n">
        <v>130</v>
      </c>
      <c r="C2315" t="inlineStr">
        <is>
          <t xml:space="preserve">CONCLUIDO	</t>
        </is>
      </c>
      <c r="D2315" t="n">
        <v>1.7244</v>
      </c>
      <c r="E2315" t="n">
        <v>57.99</v>
      </c>
      <c r="F2315" t="n">
        <v>53.53</v>
      </c>
      <c r="G2315" t="n">
        <v>94.45999999999999</v>
      </c>
      <c r="H2315" t="n">
        <v>1.18</v>
      </c>
      <c r="I2315" t="n">
        <v>34</v>
      </c>
      <c r="J2315" t="n">
        <v>287.18</v>
      </c>
      <c r="K2315" t="n">
        <v>59.19</v>
      </c>
      <c r="L2315" t="n">
        <v>19</v>
      </c>
      <c r="M2315" t="n">
        <v>32</v>
      </c>
      <c r="N2315" t="n">
        <v>78.98999999999999</v>
      </c>
      <c r="O2315" t="n">
        <v>35653.4</v>
      </c>
      <c r="P2315" t="n">
        <v>863.95</v>
      </c>
      <c r="Q2315" t="n">
        <v>1367.35</v>
      </c>
      <c r="R2315" t="n">
        <v>137.4</v>
      </c>
      <c r="S2315" t="n">
        <v>104.26</v>
      </c>
      <c r="T2315" t="n">
        <v>15584.02</v>
      </c>
      <c r="U2315" t="n">
        <v>0.76</v>
      </c>
      <c r="V2315" t="n">
        <v>0.9</v>
      </c>
      <c r="W2315" t="n">
        <v>20.7</v>
      </c>
      <c r="X2315" t="n">
        <v>0.95</v>
      </c>
      <c r="Y2315" t="n">
        <v>1</v>
      </c>
      <c r="Z2315" t="n">
        <v>10</v>
      </c>
    </row>
    <row r="2316">
      <c r="A2316" t="n">
        <v>73</v>
      </c>
      <c r="B2316" t="n">
        <v>130</v>
      </c>
      <c r="C2316" t="inlineStr">
        <is>
          <t xml:space="preserve">CONCLUIDO	</t>
        </is>
      </c>
      <c r="D2316" t="n">
        <v>1.7241</v>
      </c>
      <c r="E2316" t="n">
        <v>58</v>
      </c>
      <c r="F2316" t="n">
        <v>53.53</v>
      </c>
      <c r="G2316" t="n">
        <v>94.47</v>
      </c>
      <c r="H2316" t="n">
        <v>1.19</v>
      </c>
      <c r="I2316" t="n">
        <v>34</v>
      </c>
      <c r="J2316" t="n">
        <v>287.69</v>
      </c>
      <c r="K2316" t="n">
        <v>59.19</v>
      </c>
      <c r="L2316" t="n">
        <v>19.25</v>
      </c>
      <c r="M2316" t="n">
        <v>32</v>
      </c>
      <c r="N2316" t="n">
        <v>79.23999999999999</v>
      </c>
      <c r="O2316" t="n">
        <v>35715.58</v>
      </c>
      <c r="P2316" t="n">
        <v>864.08</v>
      </c>
      <c r="Q2316" t="n">
        <v>1367.25</v>
      </c>
      <c r="R2316" t="n">
        <v>137.67</v>
      </c>
      <c r="S2316" t="n">
        <v>104.26</v>
      </c>
      <c r="T2316" t="n">
        <v>15719.65</v>
      </c>
      <c r="U2316" t="n">
        <v>0.76</v>
      </c>
      <c r="V2316" t="n">
        <v>0.9</v>
      </c>
      <c r="W2316" t="n">
        <v>20.7</v>
      </c>
      <c r="X2316" t="n">
        <v>0.96</v>
      </c>
      <c r="Y2316" t="n">
        <v>1</v>
      </c>
      <c r="Z2316" t="n">
        <v>10</v>
      </c>
    </row>
    <row r="2317">
      <c r="A2317" t="n">
        <v>74</v>
      </c>
      <c r="B2317" t="n">
        <v>130</v>
      </c>
      <c r="C2317" t="inlineStr">
        <is>
          <t xml:space="preserve">CONCLUIDO	</t>
        </is>
      </c>
      <c r="D2317" t="n">
        <v>1.727</v>
      </c>
      <c r="E2317" t="n">
        <v>57.9</v>
      </c>
      <c r="F2317" t="n">
        <v>53.49</v>
      </c>
      <c r="G2317" t="n">
        <v>97.25</v>
      </c>
      <c r="H2317" t="n">
        <v>1.2</v>
      </c>
      <c r="I2317" t="n">
        <v>33</v>
      </c>
      <c r="J2317" t="n">
        <v>288.19</v>
      </c>
      <c r="K2317" t="n">
        <v>59.19</v>
      </c>
      <c r="L2317" t="n">
        <v>19.5</v>
      </c>
      <c r="M2317" t="n">
        <v>31</v>
      </c>
      <c r="N2317" t="n">
        <v>79.5</v>
      </c>
      <c r="O2317" t="n">
        <v>35777.86</v>
      </c>
      <c r="P2317" t="n">
        <v>863.03</v>
      </c>
      <c r="Q2317" t="n">
        <v>1367.16</v>
      </c>
      <c r="R2317" t="n">
        <v>136.06</v>
      </c>
      <c r="S2317" t="n">
        <v>104.26</v>
      </c>
      <c r="T2317" t="n">
        <v>14919.85</v>
      </c>
      <c r="U2317" t="n">
        <v>0.77</v>
      </c>
      <c r="V2317" t="n">
        <v>0.9</v>
      </c>
      <c r="W2317" t="n">
        <v>20.7</v>
      </c>
      <c r="X2317" t="n">
        <v>0.91</v>
      </c>
      <c r="Y2317" t="n">
        <v>1</v>
      </c>
      <c r="Z2317" t="n">
        <v>10</v>
      </c>
    </row>
    <row r="2318">
      <c r="A2318" t="n">
        <v>75</v>
      </c>
      <c r="B2318" t="n">
        <v>130</v>
      </c>
      <c r="C2318" t="inlineStr">
        <is>
          <t xml:space="preserve">CONCLUIDO	</t>
        </is>
      </c>
      <c r="D2318" t="n">
        <v>1.7274</v>
      </c>
      <c r="E2318" t="n">
        <v>57.89</v>
      </c>
      <c r="F2318" t="n">
        <v>53.47</v>
      </c>
      <c r="G2318" t="n">
        <v>97.22</v>
      </c>
      <c r="H2318" t="n">
        <v>1.22</v>
      </c>
      <c r="I2318" t="n">
        <v>33</v>
      </c>
      <c r="J2318" t="n">
        <v>288.7</v>
      </c>
      <c r="K2318" t="n">
        <v>59.19</v>
      </c>
      <c r="L2318" t="n">
        <v>19.75</v>
      </c>
      <c r="M2318" t="n">
        <v>31</v>
      </c>
      <c r="N2318" t="n">
        <v>79.75</v>
      </c>
      <c r="O2318" t="n">
        <v>35840.25</v>
      </c>
      <c r="P2318" t="n">
        <v>862.72</v>
      </c>
      <c r="Q2318" t="n">
        <v>1367.33</v>
      </c>
      <c r="R2318" t="n">
        <v>135.76</v>
      </c>
      <c r="S2318" t="n">
        <v>104.26</v>
      </c>
      <c r="T2318" t="n">
        <v>14770.29</v>
      </c>
      <c r="U2318" t="n">
        <v>0.77</v>
      </c>
      <c r="V2318" t="n">
        <v>0.9</v>
      </c>
      <c r="W2318" t="n">
        <v>20.69</v>
      </c>
      <c r="X2318" t="n">
        <v>0.9</v>
      </c>
      <c r="Y2318" t="n">
        <v>1</v>
      </c>
      <c r="Z2318" t="n">
        <v>10</v>
      </c>
    </row>
    <row r="2319">
      <c r="A2319" t="n">
        <v>76</v>
      </c>
      <c r="B2319" t="n">
        <v>130</v>
      </c>
      <c r="C2319" t="inlineStr">
        <is>
          <t xml:space="preserve">CONCLUIDO	</t>
        </is>
      </c>
      <c r="D2319" t="n">
        <v>1.729</v>
      </c>
      <c r="E2319" t="n">
        <v>57.84</v>
      </c>
      <c r="F2319" t="n">
        <v>53.47</v>
      </c>
      <c r="G2319" t="n">
        <v>100.25</v>
      </c>
      <c r="H2319" t="n">
        <v>1.23</v>
      </c>
      <c r="I2319" t="n">
        <v>32</v>
      </c>
      <c r="J2319" t="n">
        <v>289.2</v>
      </c>
      <c r="K2319" t="n">
        <v>59.19</v>
      </c>
      <c r="L2319" t="n">
        <v>20</v>
      </c>
      <c r="M2319" t="n">
        <v>30</v>
      </c>
      <c r="N2319" t="n">
        <v>80.01000000000001</v>
      </c>
      <c r="O2319" t="n">
        <v>35902.74</v>
      </c>
      <c r="P2319" t="n">
        <v>862.17</v>
      </c>
      <c r="Q2319" t="n">
        <v>1367.21</v>
      </c>
      <c r="R2319" t="n">
        <v>135.51</v>
      </c>
      <c r="S2319" t="n">
        <v>104.26</v>
      </c>
      <c r="T2319" t="n">
        <v>14648.94</v>
      </c>
      <c r="U2319" t="n">
        <v>0.77</v>
      </c>
      <c r="V2319" t="n">
        <v>0.9</v>
      </c>
      <c r="W2319" t="n">
        <v>20.7</v>
      </c>
      <c r="X2319" t="n">
        <v>0.89</v>
      </c>
      <c r="Y2319" t="n">
        <v>1</v>
      </c>
      <c r="Z2319" t="n">
        <v>10</v>
      </c>
    </row>
    <row r="2320">
      <c r="A2320" t="n">
        <v>77</v>
      </c>
      <c r="B2320" t="n">
        <v>130</v>
      </c>
      <c r="C2320" t="inlineStr">
        <is>
          <t xml:space="preserve">CONCLUIDO	</t>
        </is>
      </c>
      <c r="D2320" t="n">
        <v>1.729</v>
      </c>
      <c r="E2320" t="n">
        <v>57.84</v>
      </c>
      <c r="F2320" t="n">
        <v>53.47</v>
      </c>
      <c r="G2320" t="n">
        <v>100.25</v>
      </c>
      <c r="H2320" t="n">
        <v>1.24</v>
      </c>
      <c r="I2320" t="n">
        <v>32</v>
      </c>
      <c r="J2320" t="n">
        <v>289.71</v>
      </c>
      <c r="K2320" t="n">
        <v>59.19</v>
      </c>
      <c r="L2320" t="n">
        <v>20.25</v>
      </c>
      <c r="M2320" t="n">
        <v>30</v>
      </c>
      <c r="N2320" t="n">
        <v>80.27</v>
      </c>
      <c r="O2320" t="n">
        <v>35965.33</v>
      </c>
      <c r="P2320" t="n">
        <v>861.67</v>
      </c>
      <c r="Q2320" t="n">
        <v>1367.3</v>
      </c>
      <c r="R2320" t="n">
        <v>135.5</v>
      </c>
      <c r="S2320" t="n">
        <v>104.26</v>
      </c>
      <c r="T2320" t="n">
        <v>14648.18</v>
      </c>
      <c r="U2320" t="n">
        <v>0.77</v>
      </c>
      <c r="V2320" t="n">
        <v>0.9</v>
      </c>
      <c r="W2320" t="n">
        <v>20.7</v>
      </c>
      <c r="X2320" t="n">
        <v>0.89</v>
      </c>
      <c r="Y2320" t="n">
        <v>1</v>
      </c>
      <c r="Z2320" t="n">
        <v>10</v>
      </c>
    </row>
    <row r="2321">
      <c r="A2321" t="n">
        <v>78</v>
      </c>
      <c r="B2321" t="n">
        <v>130</v>
      </c>
      <c r="C2321" t="inlineStr">
        <is>
          <t xml:space="preserve">CONCLUIDO	</t>
        </is>
      </c>
      <c r="D2321" t="n">
        <v>1.7289</v>
      </c>
      <c r="E2321" t="n">
        <v>57.84</v>
      </c>
      <c r="F2321" t="n">
        <v>53.47</v>
      </c>
      <c r="G2321" t="n">
        <v>100.26</v>
      </c>
      <c r="H2321" t="n">
        <v>1.26</v>
      </c>
      <c r="I2321" t="n">
        <v>32</v>
      </c>
      <c r="J2321" t="n">
        <v>290.22</v>
      </c>
      <c r="K2321" t="n">
        <v>59.19</v>
      </c>
      <c r="L2321" t="n">
        <v>20.5</v>
      </c>
      <c r="M2321" t="n">
        <v>30</v>
      </c>
      <c r="N2321" t="n">
        <v>80.53</v>
      </c>
      <c r="O2321" t="n">
        <v>36028.03</v>
      </c>
      <c r="P2321" t="n">
        <v>860.6</v>
      </c>
      <c r="Q2321" t="n">
        <v>1367.27</v>
      </c>
      <c r="R2321" t="n">
        <v>135.42</v>
      </c>
      <c r="S2321" t="n">
        <v>104.26</v>
      </c>
      <c r="T2321" t="n">
        <v>14604.55</v>
      </c>
      <c r="U2321" t="n">
        <v>0.77</v>
      </c>
      <c r="V2321" t="n">
        <v>0.9</v>
      </c>
      <c r="W2321" t="n">
        <v>20.7</v>
      </c>
      <c r="X2321" t="n">
        <v>0.89</v>
      </c>
      <c r="Y2321" t="n">
        <v>1</v>
      </c>
      <c r="Z2321" t="n">
        <v>10</v>
      </c>
    </row>
    <row r="2322">
      <c r="A2322" t="n">
        <v>79</v>
      </c>
      <c r="B2322" t="n">
        <v>130</v>
      </c>
      <c r="C2322" t="inlineStr">
        <is>
          <t xml:space="preserve">CONCLUIDO	</t>
        </is>
      </c>
      <c r="D2322" t="n">
        <v>1.7315</v>
      </c>
      <c r="E2322" t="n">
        <v>57.75</v>
      </c>
      <c r="F2322" t="n">
        <v>53.43</v>
      </c>
      <c r="G2322" t="n">
        <v>103.42</v>
      </c>
      <c r="H2322" t="n">
        <v>1.27</v>
      </c>
      <c r="I2322" t="n">
        <v>31</v>
      </c>
      <c r="J2322" t="n">
        <v>290.73</v>
      </c>
      <c r="K2322" t="n">
        <v>59.19</v>
      </c>
      <c r="L2322" t="n">
        <v>20.75</v>
      </c>
      <c r="M2322" t="n">
        <v>29</v>
      </c>
      <c r="N2322" t="n">
        <v>80.79000000000001</v>
      </c>
      <c r="O2322" t="n">
        <v>36090.84</v>
      </c>
      <c r="P2322" t="n">
        <v>860.67</v>
      </c>
      <c r="Q2322" t="n">
        <v>1367.26</v>
      </c>
      <c r="R2322" t="n">
        <v>134.48</v>
      </c>
      <c r="S2322" t="n">
        <v>104.26</v>
      </c>
      <c r="T2322" t="n">
        <v>14139.64</v>
      </c>
      <c r="U2322" t="n">
        <v>0.78</v>
      </c>
      <c r="V2322" t="n">
        <v>0.9</v>
      </c>
      <c r="W2322" t="n">
        <v>20.69</v>
      </c>
      <c r="X2322" t="n">
        <v>0.86</v>
      </c>
      <c r="Y2322" t="n">
        <v>1</v>
      </c>
      <c r="Z2322" t="n">
        <v>10</v>
      </c>
    </row>
    <row r="2323">
      <c r="A2323" t="n">
        <v>80</v>
      </c>
      <c r="B2323" t="n">
        <v>130</v>
      </c>
      <c r="C2323" t="inlineStr">
        <is>
          <t xml:space="preserve">CONCLUIDO	</t>
        </is>
      </c>
      <c r="D2323" t="n">
        <v>1.7317</v>
      </c>
      <c r="E2323" t="n">
        <v>57.75</v>
      </c>
      <c r="F2323" t="n">
        <v>53.43</v>
      </c>
      <c r="G2323" t="n">
        <v>103.41</v>
      </c>
      <c r="H2323" t="n">
        <v>1.28</v>
      </c>
      <c r="I2323" t="n">
        <v>31</v>
      </c>
      <c r="J2323" t="n">
        <v>291.24</v>
      </c>
      <c r="K2323" t="n">
        <v>59.19</v>
      </c>
      <c r="L2323" t="n">
        <v>21</v>
      </c>
      <c r="M2323" t="n">
        <v>29</v>
      </c>
      <c r="N2323" t="n">
        <v>81.05</v>
      </c>
      <c r="O2323" t="n">
        <v>36153.75</v>
      </c>
      <c r="P2323" t="n">
        <v>860.35</v>
      </c>
      <c r="Q2323" t="n">
        <v>1367.26</v>
      </c>
      <c r="R2323" t="n">
        <v>134.27</v>
      </c>
      <c r="S2323" t="n">
        <v>104.26</v>
      </c>
      <c r="T2323" t="n">
        <v>14038.3</v>
      </c>
      <c r="U2323" t="n">
        <v>0.78</v>
      </c>
      <c r="V2323" t="n">
        <v>0.9</v>
      </c>
      <c r="W2323" t="n">
        <v>20.69</v>
      </c>
      <c r="X2323" t="n">
        <v>0.85</v>
      </c>
      <c r="Y2323" t="n">
        <v>1</v>
      </c>
      <c r="Z2323" t="n">
        <v>10</v>
      </c>
    </row>
    <row r="2324">
      <c r="A2324" t="n">
        <v>81</v>
      </c>
      <c r="B2324" t="n">
        <v>130</v>
      </c>
      <c r="C2324" t="inlineStr">
        <is>
          <t xml:space="preserve">CONCLUIDO	</t>
        </is>
      </c>
      <c r="D2324" t="n">
        <v>1.7337</v>
      </c>
      <c r="E2324" t="n">
        <v>57.68</v>
      </c>
      <c r="F2324" t="n">
        <v>53.41</v>
      </c>
      <c r="G2324" t="n">
        <v>106.81</v>
      </c>
      <c r="H2324" t="n">
        <v>1.3</v>
      </c>
      <c r="I2324" t="n">
        <v>30</v>
      </c>
      <c r="J2324" t="n">
        <v>291.75</v>
      </c>
      <c r="K2324" t="n">
        <v>59.19</v>
      </c>
      <c r="L2324" t="n">
        <v>21.25</v>
      </c>
      <c r="M2324" t="n">
        <v>28</v>
      </c>
      <c r="N2324" t="n">
        <v>81.31</v>
      </c>
      <c r="O2324" t="n">
        <v>36216.77</v>
      </c>
      <c r="P2324" t="n">
        <v>858.45</v>
      </c>
      <c r="Q2324" t="n">
        <v>1367.22</v>
      </c>
      <c r="R2324" t="n">
        <v>133.29</v>
      </c>
      <c r="S2324" t="n">
        <v>104.26</v>
      </c>
      <c r="T2324" t="n">
        <v>13550.2</v>
      </c>
      <c r="U2324" t="n">
        <v>0.78</v>
      </c>
      <c r="V2324" t="n">
        <v>0.9</v>
      </c>
      <c r="W2324" t="n">
        <v>20.7</v>
      </c>
      <c r="X2324" t="n">
        <v>0.83</v>
      </c>
      <c r="Y2324" t="n">
        <v>1</v>
      </c>
      <c r="Z2324" t="n">
        <v>10</v>
      </c>
    </row>
    <row r="2325">
      <c r="A2325" t="n">
        <v>82</v>
      </c>
      <c r="B2325" t="n">
        <v>130</v>
      </c>
      <c r="C2325" t="inlineStr">
        <is>
          <t xml:space="preserve">CONCLUIDO	</t>
        </is>
      </c>
      <c r="D2325" t="n">
        <v>1.7343</v>
      </c>
      <c r="E2325" t="n">
        <v>57.66</v>
      </c>
      <c r="F2325" t="n">
        <v>53.39</v>
      </c>
      <c r="G2325" t="n">
        <v>106.77</v>
      </c>
      <c r="H2325" t="n">
        <v>1.31</v>
      </c>
      <c r="I2325" t="n">
        <v>30</v>
      </c>
      <c r="J2325" t="n">
        <v>292.26</v>
      </c>
      <c r="K2325" t="n">
        <v>59.19</v>
      </c>
      <c r="L2325" t="n">
        <v>21.5</v>
      </c>
      <c r="M2325" t="n">
        <v>28</v>
      </c>
      <c r="N2325" t="n">
        <v>81.56999999999999</v>
      </c>
      <c r="O2325" t="n">
        <v>36279.9</v>
      </c>
      <c r="P2325" t="n">
        <v>858.85</v>
      </c>
      <c r="Q2325" t="n">
        <v>1367.25</v>
      </c>
      <c r="R2325" t="n">
        <v>132.78</v>
      </c>
      <c r="S2325" t="n">
        <v>104.26</v>
      </c>
      <c r="T2325" t="n">
        <v>13297.7</v>
      </c>
      <c r="U2325" t="n">
        <v>0.79</v>
      </c>
      <c r="V2325" t="n">
        <v>0.9</v>
      </c>
      <c r="W2325" t="n">
        <v>20.69</v>
      </c>
      <c r="X2325" t="n">
        <v>0.8100000000000001</v>
      </c>
      <c r="Y2325" t="n">
        <v>1</v>
      </c>
      <c r="Z2325" t="n">
        <v>10</v>
      </c>
    </row>
    <row r="2326">
      <c r="A2326" t="n">
        <v>83</v>
      </c>
      <c r="B2326" t="n">
        <v>130</v>
      </c>
      <c r="C2326" t="inlineStr">
        <is>
          <t xml:space="preserve">CONCLUIDO	</t>
        </is>
      </c>
      <c r="D2326" t="n">
        <v>1.7332</v>
      </c>
      <c r="E2326" t="n">
        <v>57.7</v>
      </c>
      <c r="F2326" t="n">
        <v>53.42</v>
      </c>
      <c r="G2326" t="n">
        <v>106.85</v>
      </c>
      <c r="H2326" t="n">
        <v>1.32</v>
      </c>
      <c r="I2326" t="n">
        <v>30</v>
      </c>
      <c r="J2326" t="n">
        <v>292.77</v>
      </c>
      <c r="K2326" t="n">
        <v>59.19</v>
      </c>
      <c r="L2326" t="n">
        <v>21.75</v>
      </c>
      <c r="M2326" t="n">
        <v>28</v>
      </c>
      <c r="N2326" t="n">
        <v>81.83</v>
      </c>
      <c r="O2326" t="n">
        <v>36343.13</v>
      </c>
      <c r="P2326" t="n">
        <v>858.9299999999999</v>
      </c>
      <c r="Q2326" t="n">
        <v>1367.31</v>
      </c>
      <c r="R2326" t="n">
        <v>134.05</v>
      </c>
      <c r="S2326" t="n">
        <v>104.26</v>
      </c>
      <c r="T2326" t="n">
        <v>13930.97</v>
      </c>
      <c r="U2326" t="n">
        <v>0.78</v>
      </c>
      <c r="V2326" t="n">
        <v>0.9</v>
      </c>
      <c r="W2326" t="n">
        <v>20.69</v>
      </c>
      <c r="X2326" t="n">
        <v>0.85</v>
      </c>
      <c r="Y2326" t="n">
        <v>1</v>
      </c>
      <c r="Z2326" t="n">
        <v>10</v>
      </c>
    </row>
    <row r="2327">
      <c r="A2327" t="n">
        <v>84</v>
      </c>
      <c r="B2327" t="n">
        <v>130</v>
      </c>
      <c r="C2327" t="inlineStr">
        <is>
          <t xml:space="preserve">CONCLUIDO	</t>
        </is>
      </c>
      <c r="D2327" t="n">
        <v>1.7364</v>
      </c>
      <c r="E2327" t="n">
        <v>57.59</v>
      </c>
      <c r="F2327" t="n">
        <v>53.37</v>
      </c>
      <c r="G2327" t="n">
        <v>110.41</v>
      </c>
      <c r="H2327" t="n">
        <v>1.34</v>
      </c>
      <c r="I2327" t="n">
        <v>29</v>
      </c>
      <c r="J2327" t="n">
        <v>293.29</v>
      </c>
      <c r="K2327" t="n">
        <v>59.19</v>
      </c>
      <c r="L2327" t="n">
        <v>22</v>
      </c>
      <c r="M2327" t="n">
        <v>27</v>
      </c>
      <c r="N2327" t="n">
        <v>82.09</v>
      </c>
      <c r="O2327" t="n">
        <v>36406.47</v>
      </c>
      <c r="P2327" t="n">
        <v>857.58</v>
      </c>
      <c r="Q2327" t="n">
        <v>1367.2</v>
      </c>
      <c r="R2327" t="n">
        <v>132.22</v>
      </c>
      <c r="S2327" t="n">
        <v>104.26</v>
      </c>
      <c r="T2327" t="n">
        <v>13023.05</v>
      </c>
      <c r="U2327" t="n">
        <v>0.79</v>
      </c>
      <c r="V2327" t="n">
        <v>0.9</v>
      </c>
      <c r="W2327" t="n">
        <v>20.69</v>
      </c>
      <c r="X2327" t="n">
        <v>0.79</v>
      </c>
      <c r="Y2327" t="n">
        <v>1</v>
      </c>
      <c r="Z2327" t="n">
        <v>10</v>
      </c>
    </row>
    <row r="2328">
      <c r="A2328" t="n">
        <v>85</v>
      </c>
      <c r="B2328" t="n">
        <v>130</v>
      </c>
      <c r="C2328" t="inlineStr">
        <is>
          <t xml:space="preserve">CONCLUIDO	</t>
        </is>
      </c>
      <c r="D2328" t="n">
        <v>1.7363</v>
      </c>
      <c r="E2328" t="n">
        <v>57.6</v>
      </c>
      <c r="F2328" t="n">
        <v>53.37</v>
      </c>
      <c r="G2328" t="n">
        <v>110.43</v>
      </c>
      <c r="H2328" t="n">
        <v>1.35</v>
      </c>
      <c r="I2328" t="n">
        <v>29</v>
      </c>
      <c r="J2328" t="n">
        <v>293.8</v>
      </c>
      <c r="K2328" t="n">
        <v>59.19</v>
      </c>
      <c r="L2328" t="n">
        <v>22.25</v>
      </c>
      <c r="M2328" t="n">
        <v>27</v>
      </c>
      <c r="N2328" t="n">
        <v>82.36</v>
      </c>
      <c r="O2328" t="n">
        <v>36469.92</v>
      </c>
      <c r="P2328" t="n">
        <v>857.84</v>
      </c>
      <c r="Q2328" t="n">
        <v>1367.25</v>
      </c>
      <c r="R2328" t="n">
        <v>132.34</v>
      </c>
      <c r="S2328" t="n">
        <v>104.26</v>
      </c>
      <c r="T2328" t="n">
        <v>13083.27</v>
      </c>
      <c r="U2328" t="n">
        <v>0.79</v>
      </c>
      <c r="V2328" t="n">
        <v>0.9</v>
      </c>
      <c r="W2328" t="n">
        <v>20.69</v>
      </c>
      <c r="X2328" t="n">
        <v>0.8</v>
      </c>
      <c r="Y2328" t="n">
        <v>1</v>
      </c>
      <c r="Z2328" t="n">
        <v>10</v>
      </c>
    </row>
    <row r="2329">
      <c r="A2329" t="n">
        <v>86</v>
      </c>
      <c r="B2329" t="n">
        <v>130</v>
      </c>
      <c r="C2329" t="inlineStr">
        <is>
          <t xml:space="preserve">CONCLUIDO	</t>
        </is>
      </c>
      <c r="D2329" t="n">
        <v>1.7359</v>
      </c>
      <c r="E2329" t="n">
        <v>57.61</v>
      </c>
      <c r="F2329" t="n">
        <v>53.38</v>
      </c>
      <c r="G2329" t="n">
        <v>110.45</v>
      </c>
      <c r="H2329" t="n">
        <v>1.36</v>
      </c>
      <c r="I2329" t="n">
        <v>29</v>
      </c>
      <c r="J2329" t="n">
        <v>294.32</v>
      </c>
      <c r="K2329" t="n">
        <v>59.19</v>
      </c>
      <c r="L2329" t="n">
        <v>22.5</v>
      </c>
      <c r="M2329" t="n">
        <v>27</v>
      </c>
      <c r="N2329" t="n">
        <v>82.62</v>
      </c>
      <c r="O2329" t="n">
        <v>36533.49</v>
      </c>
      <c r="P2329" t="n">
        <v>857.92</v>
      </c>
      <c r="Q2329" t="n">
        <v>1367.21</v>
      </c>
      <c r="R2329" t="n">
        <v>132.91</v>
      </c>
      <c r="S2329" t="n">
        <v>104.26</v>
      </c>
      <c r="T2329" t="n">
        <v>13365.12</v>
      </c>
      <c r="U2329" t="n">
        <v>0.78</v>
      </c>
      <c r="V2329" t="n">
        <v>0.9</v>
      </c>
      <c r="W2329" t="n">
        <v>20.69</v>
      </c>
      <c r="X2329" t="n">
        <v>0.8100000000000001</v>
      </c>
      <c r="Y2329" t="n">
        <v>1</v>
      </c>
      <c r="Z2329" t="n">
        <v>10</v>
      </c>
    </row>
    <row r="2330">
      <c r="A2330" t="n">
        <v>87</v>
      </c>
      <c r="B2330" t="n">
        <v>130</v>
      </c>
      <c r="C2330" t="inlineStr">
        <is>
          <t xml:space="preserve">CONCLUIDO	</t>
        </is>
      </c>
      <c r="D2330" t="n">
        <v>1.7381</v>
      </c>
      <c r="E2330" t="n">
        <v>57.54</v>
      </c>
      <c r="F2330" t="n">
        <v>53.36</v>
      </c>
      <c r="G2330" t="n">
        <v>114.35</v>
      </c>
      <c r="H2330" t="n">
        <v>1.37</v>
      </c>
      <c r="I2330" t="n">
        <v>28</v>
      </c>
      <c r="J2330" t="n">
        <v>294.83</v>
      </c>
      <c r="K2330" t="n">
        <v>59.19</v>
      </c>
      <c r="L2330" t="n">
        <v>22.75</v>
      </c>
      <c r="M2330" t="n">
        <v>26</v>
      </c>
      <c r="N2330" t="n">
        <v>82.89</v>
      </c>
      <c r="O2330" t="n">
        <v>36597.16</v>
      </c>
      <c r="P2330" t="n">
        <v>856.33</v>
      </c>
      <c r="Q2330" t="n">
        <v>1367.33</v>
      </c>
      <c r="R2330" t="n">
        <v>132.19</v>
      </c>
      <c r="S2330" t="n">
        <v>104.26</v>
      </c>
      <c r="T2330" t="n">
        <v>13009.07</v>
      </c>
      <c r="U2330" t="n">
        <v>0.79</v>
      </c>
      <c r="V2330" t="n">
        <v>0.9</v>
      </c>
      <c r="W2330" t="n">
        <v>20.69</v>
      </c>
      <c r="X2330" t="n">
        <v>0.78</v>
      </c>
      <c r="Y2330" t="n">
        <v>1</v>
      </c>
      <c r="Z2330" t="n">
        <v>10</v>
      </c>
    </row>
    <row r="2331">
      <c r="A2331" t="n">
        <v>88</v>
      </c>
      <c r="B2331" t="n">
        <v>130</v>
      </c>
      <c r="C2331" t="inlineStr">
        <is>
          <t xml:space="preserve">CONCLUIDO	</t>
        </is>
      </c>
      <c r="D2331" t="n">
        <v>1.738</v>
      </c>
      <c r="E2331" t="n">
        <v>57.54</v>
      </c>
      <c r="F2331" t="n">
        <v>53.36</v>
      </c>
      <c r="G2331" t="n">
        <v>114.35</v>
      </c>
      <c r="H2331" t="n">
        <v>1.39</v>
      </c>
      <c r="I2331" t="n">
        <v>28</v>
      </c>
      <c r="J2331" t="n">
        <v>295.35</v>
      </c>
      <c r="K2331" t="n">
        <v>59.19</v>
      </c>
      <c r="L2331" t="n">
        <v>23</v>
      </c>
      <c r="M2331" t="n">
        <v>26</v>
      </c>
      <c r="N2331" t="n">
        <v>83.16</v>
      </c>
      <c r="O2331" t="n">
        <v>36660.94</v>
      </c>
      <c r="P2331" t="n">
        <v>856.23</v>
      </c>
      <c r="Q2331" t="n">
        <v>1367.28</v>
      </c>
      <c r="R2331" t="n">
        <v>131.88</v>
      </c>
      <c r="S2331" t="n">
        <v>104.26</v>
      </c>
      <c r="T2331" t="n">
        <v>12857.63</v>
      </c>
      <c r="U2331" t="n">
        <v>0.79</v>
      </c>
      <c r="V2331" t="n">
        <v>0.9</v>
      </c>
      <c r="W2331" t="n">
        <v>20.69</v>
      </c>
      <c r="X2331" t="n">
        <v>0.79</v>
      </c>
      <c r="Y2331" t="n">
        <v>1</v>
      </c>
      <c r="Z2331" t="n">
        <v>10</v>
      </c>
    </row>
    <row r="2332">
      <c r="A2332" t="n">
        <v>89</v>
      </c>
      <c r="B2332" t="n">
        <v>130</v>
      </c>
      <c r="C2332" t="inlineStr">
        <is>
          <t xml:space="preserve">CONCLUIDO	</t>
        </is>
      </c>
      <c r="D2332" t="n">
        <v>1.7386</v>
      </c>
      <c r="E2332" t="n">
        <v>57.52</v>
      </c>
      <c r="F2332" t="n">
        <v>53.34</v>
      </c>
      <c r="G2332" t="n">
        <v>114.31</v>
      </c>
      <c r="H2332" t="n">
        <v>1.4</v>
      </c>
      <c r="I2332" t="n">
        <v>28</v>
      </c>
      <c r="J2332" t="n">
        <v>295.87</v>
      </c>
      <c r="K2332" t="n">
        <v>59.19</v>
      </c>
      <c r="L2332" t="n">
        <v>23.25</v>
      </c>
      <c r="M2332" t="n">
        <v>26</v>
      </c>
      <c r="N2332" t="n">
        <v>83.43000000000001</v>
      </c>
      <c r="O2332" t="n">
        <v>36724.83</v>
      </c>
      <c r="P2332" t="n">
        <v>855.78</v>
      </c>
      <c r="Q2332" t="n">
        <v>1367.32</v>
      </c>
      <c r="R2332" t="n">
        <v>131.35</v>
      </c>
      <c r="S2332" t="n">
        <v>104.26</v>
      </c>
      <c r="T2332" t="n">
        <v>12590.19</v>
      </c>
      <c r="U2332" t="n">
        <v>0.79</v>
      </c>
      <c r="V2332" t="n">
        <v>0.9</v>
      </c>
      <c r="W2332" t="n">
        <v>20.69</v>
      </c>
      <c r="X2332" t="n">
        <v>0.77</v>
      </c>
      <c r="Y2332" t="n">
        <v>1</v>
      </c>
      <c r="Z2332" t="n">
        <v>10</v>
      </c>
    </row>
    <row r="2333">
      <c r="A2333" t="n">
        <v>90</v>
      </c>
      <c r="B2333" t="n">
        <v>130</v>
      </c>
      <c r="C2333" t="inlineStr">
        <is>
          <t xml:space="preserve">CONCLUIDO	</t>
        </is>
      </c>
      <c r="D2333" t="n">
        <v>1.7381</v>
      </c>
      <c r="E2333" t="n">
        <v>57.53</v>
      </c>
      <c r="F2333" t="n">
        <v>53.36</v>
      </c>
      <c r="G2333" t="n">
        <v>114.34</v>
      </c>
      <c r="H2333" t="n">
        <v>1.41</v>
      </c>
      <c r="I2333" t="n">
        <v>28</v>
      </c>
      <c r="J2333" t="n">
        <v>296.39</v>
      </c>
      <c r="K2333" t="n">
        <v>59.19</v>
      </c>
      <c r="L2333" t="n">
        <v>23.5</v>
      </c>
      <c r="M2333" t="n">
        <v>26</v>
      </c>
      <c r="N2333" t="n">
        <v>83.69</v>
      </c>
      <c r="O2333" t="n">
        <v>36788.84</v>
      </c>
      <c r="P2333" t="n">
        <v>855.48</v>
      </c>
      <c r="Q2333" t="n">
        <v>1367.29</v>
      </c>
      <c r="R2333" t="n">
        <v>131.97</v>
      </c>
      <c r="S2333" t="n">
        <v>104.26</v>
      </c>
      <c r="T2333" t="n">
        <v>12899.13</v>
      </c>
      <c r="U2333" t="n">
        <v>0.79</v>
      </c>
      <c r="V2333" t="n">
        <v>0.9</v>
      </c>
      <c r="W2333" t="n">
        <v>20.69</v>
      </c>
      <c r="X2333" t="n">
        <v>0.78</v>
      </c>
      <c r="Y2333" t="n">
        <v>1</v>
      </c>
      <c r="Z2333" t="n">
        <v>10</v>
      </c>
    </row>
    <row r="2334">
      <c r="A2334" t="n">
        <v>91</v>
      </c>
      <c r="B2334" t="n">
        <v>130</v>
      </c>
      <c r="C2334" t="inlineStr">
        <is>
          <t xml:space="preserve">CONCLUIDO	</t>
        </is>
      </c>
      <c r="D2334" t="n">
        <v>1.7405</v>
      </c>
      <c r="E2334" t="n">
        <v>57.45</v>
      </c>
      <c r="F2334" t="n">
        <v>53.33</v>
      </c>
      <c r="G2334" t="n">
        <v>118.51</v>
      </c>
      <c r="H2334" t="n">
        <v>1.42</v>
      </c>
      <c r="I2334" t="n">
        <v>27</v>
      </c>
      <c r="J2334" t="n">
        <v>296.91</v>
      </c>
      <c r="K2334" t="n">
        <v>59.19</v>
      </c>
      <c r="L2334" t="n">
        <v>23.75</v>
      </c>
      <c r="M2334" t="n">
        <v>25</v>
      </c>
      <c r="N2334" t="n">
        <v>83.95999999999999</v>
      </c>
      <c r="O2334" t="n">
        <v>36852.96</v>
      </c>
      <c r="P2334" t="n">
        <v>854.91</v>
      </c>
      <c r="Q2334" t="n">
        <v>1367.19</v>
      </c>
      <c r="R2334" t="n">
        <v>130.95</v>
      </c>
      <c r="S2334" t="n">
        <v>104.26</v>
      </c>
      <c r="T2334" t="n">
        <v>12397.84</v>
      </c>
      <c r="U2334" t="n">
        <v>0.8</v>
      </c>
      <c r="V2334" t="n">
        <v>0.9</v>
      </c>
      <c r="W2334" t="n">
        <v>20.69</v>
      </c>
      <c r="X2334" t="n">
        <v>0.75</v>
      </c>
      <c r="Y2334" t="n">
        <v>1</v>
      </c>
      <c r="Z2334" t="n">
        <v>10</v>
      </c>
    </row>
    <row r="2335">
      <c r="A2335" t="n">
        <v>92</v>
      </c>
      <c r="B2335" t="n">
        <v>130</v>
      </c>
      <c r="C2335" t="inlineStr">
        <is>
          <t xml:space="preserve">CONCLUIDO	</t>
        </is>
      </c>
      <c r="D2335" t="n">
        <v>1.7412</v>
      </c>
      <c r="E2335" t="n">
        <v>57.43</v>
      </c>
      <c r="F2335" t="n">
        <v>53.31</v>
      </c>
      <c r="G2335" t="n">
        <v>118.46</v>
      </c>
      <c r="H2335" t="n">
        <v>1.44</v>
      </c>
      <c r="I2335" t="n">
        <v>27</v>
      </c>
      <c r="J2335" t="n">
        <v>297.43</v>
      </c>
      <c r="K2335" t="n">
        <v>59.19</v>
      </c>
      <c r="L2335" t="n">
        <v>24</v>
      </c>
      <c r="M2335" t="n">
        <v>25</v>
      </c>
      <c r="N2335" t="n">
        <v>84.23999999999999</v>
      </c>
      <c r="O2335" t="n">
        <v>36917.19</v>
      </c>
      <c r="P2335" t="n">
        <v>853.64</v>
      </c>
      <c r="Q2335" t="n">
        <v>1367.41</v>
      </c>
      <c r="R2335" t="n">
        <v>130.02</v>
      </c>
      <c r="S2335" t="n">
        <v>104.26</v>
      </c>
      <c r="T2335" t="n">
        <v>11929.05</v>
      </c>
      <c r="U2335" t="n">
        <v>0.8</v>
      </c>
      <c r="V2335" t="n">
        <v>0.9</v>
      </c>
      <c r="W2335" t="n">
        <v>20.69</v>
      </c>
      <c r="X2335" t="n">
        <v>0.73</v>
      </c>
      <c r="Y2335" t="n">
        <v>1</v>
      </c>
      <c r="Z2335" t="n">
        <v>10</v>
      </c>
    </row>
    <row r="2336">
      <c r="A2336" t="n">
        <v>93</v>
      </c>
      <c r="B2336" t="n">
        <v>130</v>
      </c>
      <c r="C2336" t="inlineStr">
        <is>
          <t xml:space="preserve">CONCLUIDO	</t>
        </is>
      </c>
      <c r="D2336" t="n">
        <v>1.7412</v>
      </c>
      <c r="E2336" t="n">
        <v>57.43</v>
      </c>
      <c r="F2336" t="n">
        <v>53.31</v>
      </c>
      <c r="G2336" t="n">
        <v>118.46</v>
      </c>
      <c r="H2336" t="n">
        <v>1.45</v>
      </c>
      <c r="I2336" t="n">
        <v>27</v>
      </c>
      <c r="J2336" t="n">
        <v>297.95</v>
      </c>
      <c r="K2336" t="n">
        <v>59.19</v>
      </c>
      <c r="L2336" t="n">
        <v>24.25</v>
      </c>
      <c r="M2336" t="n">
        <v>25</v>
      </c>
      <c r="N2336" t="n">
        <v>84.51000000000001</v>
      </c>
      <c r="O2336" t="n">
        <v>36981.53</v>
      </c>
      <c r="P2336" t="n">
        <v>852.6799999999999</v>
      </c>
      <c r="Q2336" t="n">
        <v>1367.27</v>
      </c>
      <c r="R2336" t="n">
        <v>130.28</v>
      </c>
      <c r="S2336" t="n">
        <v>104.26</v>
      </c>
      <c r="T2336" t="n">
        <v>12060.57</v>
      </c>
      <c r="U2336" t="n">
        <v>0.8</v>
      </c>
      <c r="V2336" t="n">
        <v>0.9</v>
      </c>
      <c r="W2336" t="n">
        <v>20.68</v>
      </c>
      <c r="X2336" t="n">
        <v>0.73</v>
      </c>
      <c r="Y2336" t="n">
        <v>1</v>
      </c>
      <c r="Z2336" t="n">
        <v>10</v>
      </c>
    </row>
    <row r="2337">
      <c r="A2337" t="n">
        <v>94</v>
      </c>
      <c r="B2337" t="n">
        <v>130</v>
      </c>
      <c r="C2337" t="inlineStr">
        <is>
          <t xml:space="preserve">CONCLUIDO	</t>
        </is>
      </c>
      <c r="D2337" t="n">
        <v>1.7432</v>
      </c>
      <c r="E2337" t="n">
        <v>57.37</v>
      </c>
      <c r="F2337" t="n">
        <v>53.29</v>
      </c>
      <c r="G2337" t="n">
        <v>122.98</v>
      </c>
      <c r="H2337" t="n">
        <v>1.46</v>
      </c>
      <c r="I2337" t="n">
        <v>26</v>
      </c>
      <c r="J2337" t="n">
        <v>298.47</v>
      </c>
      <c r="K2337" t="n">
        <v>59.19</v>
      </c>
      <c r="L2337" t="n">
        <v>24.5</v>
      </c>
      <c r="M2337" t="n">
        <v>24</v>
      </c>
      <c r="N2337" t="n">
        <v>84.78</v>
      </c>
      <c r="O2337" t="n">
        <v>37045.99</v>
      </c>
      <c r="P2337" t="n">
        <v>852.29</v>
      </c>
      <c r="Q2337" t="n">
        <v>1367.22</v>
      </c>
      <c r="R2337" t="n">
        <v>129.86</v>
      </c>
      <c r="S2337" t="n">
        <v>104.26</v>
      </c>
      <c r="T2337" t="n">
        <v>11858.25</v>
      </c>
      <c r="U2337" t="n">
        <v>0.8</v>
      </c>
      <c r="V2337" t="n">
        <v>0.9</v>
      </c>
      <c r="W2337" t="n">
        <v>20.68</v>
      </c>
      <c r="X2337" t="n">
        <v>0.71</v>
      </c>
      <c r="Y2337" t="n">
        <v>1</v>
      </c>
      <c r="Z2337" t="n">
        <v>10</v>
      </c>
    </row>
    <row r="2338">
      <c r="A2338" t="n">
        <v>95</v>
      </c>
      <c r="B2338" t="n">
        <v>130</v>
      </c>
      <c r="C2338" t="inlineStr">
        <is>
          <t xml:space="preserve">CONCLUIDO	</t>
        </is>
      </c>
      <c r="D2338" t="n">
        <v>1.7429</v>
      </c>
      <c r="E2338" t="n">
        <v>57.37</v>
      </c>
      <c r="F2338" t="n">
        <v>53.3</v>
      </c>
      <c r="G2338" t="n">
        <v>123</v>
      </c>
      <c r="H2338" t="n">
        <v>1.47</v>
      </c>
      <c r="I2338" t="n">
        <v>26</v>
      </c>
      <c r="J2338" t="n">
        <v>299</v>
      </c>
      <c r="K2338" t="n">
        <v>59.19</v>
      </c>
      <c r="L2338" t="n">
        <v>24.75</v>
      </c>
      <c r="M2338" t="n">
        <v>24</v>
      </c>
      <c r="N2338" t="n">
        <v>85.05</v>
      </c>
      <c r="O2338" t="n">
        <v>37110.57</v>
      </c>
      <c r="P2338" t="n">
        <v>853.3099999999999</v>
      </c>
      <c r="Q2338" t="n">
        <v>1367.29</v>
      </c>
      <c r="R2338" t="n">
        <v>129.79</v>
      </c>
      <c r="S2338" t="n">
        <v>104.26</v>
      </c>
      <c r="T2338" t="n">
        <v>11822.87</v>
      </c>
      <c r="U2338" t="n">
        <v>0.8</v>
      </c>
      <c r="V2338" t="n">
        <v>0.9</v>
      </c>
      <c r="W2338" t="n">
        <v>20.69</v>
      </c>
      <c r="X2338" t="n">
        <v>0.72</v>
      </c>
      <c r="Y2338" t="n">
        <v>1</v>
      </c>
      <c r="Z2338" t="n">
        <v>10</v>
      </c>
    </row>
    <row r="2339">
      <c r="A2339" t="n">
        <v>96</v>
      </c>
      <c r="B2339" t="n">
        <v>130</v>
      </c>
      <c r="C2339" t="inlineStr">
        <is>
          <t xml:space="preserve">CONCLUIDO	</t>
        </is>
      </c>
      <c r="D2339" t="n">
        <v>1.7434</v>
      </c>
      <c r="E2339" t="n">
        <v>57.36</v>
      </c>
      <c r="F2339" t="n">
        <v>53.28</v>
      </c>
      <c r="G2339" t="n">
        <v>122.96</v>
      </c>
      <c r="H2339" t="n">
        <v>1.49</v>
      </c>
      <c r="I2339" t="n">
        <v>26</v>
      </c>
      <c r="J2339" t="n">
        <v>299.52</v>
      </c>
      <c r="K2339" t="n">
        <v>59.19</v>
      </c>
      <c r="L2339" t="n">
        <v>25</v>
      </c>
      <c r="M2339" t="n">
        <v>24</v>
      </c>
      <c r="N2339" t="n">
        <v>85.33</v>
      </c>
      <c r="O2339" t="n">
        <v>37175.38</v>
      </c>
      <c r="P2339" t="n">
        <v>852.42</v>
      </c>
      <c r="Q2339" t="n">
        <v>1367.28</v>
      </c>
      <c r="R2339" t="n">
        <v>129.55</v>
      </c>
      <c r="S2339" t="n">
        <v>104.26</v>
      </c>
      <c r="T2339" t="n">
        <v>11701.53</v>
      </c>
      <c r="U2339" t="n">
        <v>0.8</v>
      </c>
      <c r="V2339" t="n">
        <v>0.9</v>
      </c>
      <c r="W2339" t="n">
        <v>20.68</v>
      </c>
      <c r="X2339" t="n">
        <v>0.71</v>
      </c>
      <c r="Y2339" t="n">
        <v>1</v>
      </c>
      <c r="Z2339" t="n">
        <v>10</v>
      </c>
    </row>
    <row r="2340">
      <c r="A2340" t="n">
        <v>97</v>
      </c>
      <c r="B2340" t="n">
        <v>130</v>
      </c>
      <c r="C2340" t="inlineStr">
        <is>
          <t xml:space="preserve">CONCLUIDO	</t>
        </is>
      </c>
      <c r="D2340" t="n">
        <v>1.743</v>
      </c>
      <c r="E2340" t="n">
        <v>57.37</v>
      </c>
      <c r="F2340" t="n">
        <v>53.3</v>
      </c>
      <c r="G2340" t="n">
        <v>122.99</v>
      </c>
      <c r="H2340" t="n">
        <v>1.5</v>
      </c>
      <c r="I2340" t="n">
        <v>26</v>
      </c>
      <c r="J2340" t="n">
        <v>300.05</v>
      </c>
      <c r="K2340" t="n">
        <v>59.19</v>
      </c>
      <c r="L2340" t="n">
        <v>25.25</v>
      </c>
      <c r="M2340" t="n">
        <v>24</v>
      </c>
      <c r="N2340" t="n">
        <v>85.59999999999999</v>
      </c>
      <c r="O2340" t="n">
        <v>37240.19</v>
      </c>
      <c r="P2340" t="n">
        <v>851.84</v>
      </c>
      <c r="Q2340" t="n">
        <v>1367.21</v>
      </c>
      <c r="R2340" t="n">
        <v>130.14</v>
      </c>
      <c r="S2340" t="n">
        <v>104.26</v>
      </c>
      <c r="T2340" t="n">
        <v>11998.04</v>
      </c>
      <c r="U2340" t="n">
        <v>0.8</v>
      </c>
      <c r="V2340" t="n">
        <v>0.9</v>
      </c>
      <c r="W2340" t="n">
        <v>20.68</v>
      </c>
      <c r="X2340" t="n">
        <v>0.72</v>
      </c>
      <c r="Y2340" t="n">
        <v>1</v>
      </c>
      <c r="Z2340" t="n">
        <v>10</v>
      </c>
    </row>
    <row r="2341">
      <c r="A2341" t="n">
        <v>98</v>
      </c>
      <c r="B2341" t="n">
        <v>130</v>
      </c>
      <c r="C2341" t="inlineStr">
        <is>
          <t xml:space="preserve">CONCLUIDO	</t>
        </is>
      </c>
      <c r="D2341" t="n">
        <v>1.7455</v>
      </c>
      <c r="E2341" t="n">
        <v>57.29</v>
      </c>
      <c r="F2341" t="n">
        <v>53.26</v>
      </c>
      <c r="G2341" t="n">
        <v>127.83</v>
      </c>
      <c r="H2341" t="n">
        <v>1.51</v>
      </c>
      <c r="I2341" t="n">
        <v>25</v>
      </c>
      <c r="J2341" t="n">
        <v>300.57</v>
      </c>
      <c r="K2341" t="n">
        <v>59.19</v>
      </c>
      <c r="L2341" t="n">
        <v>25.5</v>
      </c>
      <c r="M2341" t="n">
        <v>23</v>
      </c>
      <c r="N2341" t="n">
        <v>85.88</v>
      </c>
      <c r="O2341" t="n">
        <v>37305.12</v>
      </c>
      <c r="P2341" t="n">
        <v>851.01</v>
      </c>
      <c r="Q2341" t="n">
        <v>1367.17</v>
      </c>
      <c r="R2341" t="n">
        <v>128.82</v>
      </c>
      <c r="S2341" t="n">
        <v>104.26</v>
      </c>
      <c r="T2341" t="n">
        <v>11342.76</v>
      </c>
      <c r="U2341" t="n">
        <v>0.8100000000000001</v>
      </c>
      <c r="V2341" t="n">
        <v>0.9</v>
      </c>
      <c r="W2341" t="n">
        <v>20.68</v>
      </c>
      <c r="X2341" t="n">
        <v>0.6899999999999999</v>
      </c>
      <c r="Y2341" t="n">
        <v>1</v>
      </c>
      <c r="Z2341" t="n">
        <v>10</v>
      </c>
    </row>
    <row r="2342">
      <c r="A2342" t="n">
        <v>99</v>
      </c>
      <c r="B2342" t="n">
        <v>130</v>
      </c>
      <c r="C2342" t="inlineStr">
        <is>
          <t xml:space="preserve">CONCLUIDO	</t>
        </is>
      </c>
      <c r="D2342" t="n">
        <v>1.7454</v>
      </c>
      <c r="E2342" t="n">
        <v>57.29</v>
      </c>
      <c r="F2342" t="n">
        <v>53.26</v>
      </c>
      <c r="G2342" t="n">
        <v>127.84</v>
      </c>
      <c r="H2342" t="n">
        <v>1.52</v>
      </c>
      <c r="I2342" t="n">
        <v>25</v>
      </c>
      <c r="J2342" t="n">
        <v>301.1</v>
      </c>
      <c r="K2342" t="n">
        <v>59.19</v>
      </c>
      <c r="L2342" t="n">
        <v>25.75</v>
      </c>
      <c r="M2342" t="n">
        <v>23</v>
      </c>
      <c r="N2342" t="n">
        <v>86.16</v>
      </c>
      <c r="O2342" t="n">
        <v>37370.16</v>
      </c>
      <c r="P2342" t="n">
        <v>851.75</v>
      </c>
      <c r="Q2342" t="n">
        <v>1367.2</v>
      </c>
      <c r="R2342" t="n">
        <v>128.79</v>
      </c>
      <c r="S2342" t="n">
        <v>104.26</v>
      </c>
      <c r="T2342" t="n">
        <v>11325.98</v>
      </c>
      <c r="U2342" t="n">
        <v>0.8100000000000001</v>
      </c>
      <c r="V2342" t="n">
        <v>0.9</v>
      </c>
      <c r="W2342" t="n">
        <v>20.69</v>
      </c>
      <c r="X2342" t="n">
        <v>0.6899999999999999</v>
      </c>
      <c r="Y2342" t="n">
        <v>1</v>
      </c>
      <c r="Z2342" t="n">
        <v>10</v>
      </c>
    </row>
    <row r="2343">
      <c r="A2343" t="n">
        <v>100</v>
      </c>
      <c r="B2343" t="n">
        <v>130</v>
      </c>
      <c r="C2343" t="inlineStr">
        <is>
          <t xml:space="preserve">CONCLUIDO	</t>
        </is>
      </c>
      <c r="D2343" t="n">
        <v>1.7452</v>
      </c>
      <c r="E2343" t="n">
        <v>57.3</v>
      </c>
      <c r="F2343" t="n">
        <v>53.27</v>
      </c>
      <c r="G2343" t="n">
        <v>127.86</v>
      </c>
      <c r="H2343" t="n">
        <v>1.54</v>
      </c>
      <c r="I2343" t="n">
        <v>25</v>
      </c>
      <c r="J2343" t="n">
        <v>301.63</v>
      </c>
      <c r="K2343" t="n">
        <v>59.19</v>
      </c>
      <c r="L2343" t="n">
        <v>26</v>
      </c>
      <c r="M2343" t="n">
        <v>23</v>
      </c>
      <c r="N2343" t="n">
        <v>86.44</v>
      </c>
      <c r="O2343" t="n">
        <v>37435.32</v>
      </c>
      <c r="P2343" t="n">
        <v>851.8099999999999</v>
      </c>
      <c r="Q2343" t="n">
        <v>1367.19</v>
      </c>
      <c r="R2343" t="n">
        <v>129.2</v>
      </c>
      <c r="S2343" t="n">
        <v>104.26</v>
      </c>
      <c r="T2343" t="n">
        <v>11532.52</v>
      </c>
      <c r="U2343" t="n">
        <v>0.8100000000000001</v>
      </c>
      <c r="V2343" t="n">
        <v>0.9</v>
      </c>
      <c r="W2343" t="n">
        <v>20.68</v>
      </c>
      <c r="X2343" t="n">
        <v>0.7</v>
      </c>
      <c r="Y2343" t="n">
        <v>1</v>
      </c>
      <c r="Z2343" t="n">
        <v>10</v>
      </c>
    </row>
    <row r="2344">
      <c r="A2344" t="n">
        <v>101</v>
      </c>
      <c r="B2344" t="n">
        <v>130</v>
      </c>
      <c r="C2344" t="inlineStr">
        <is>
          <t xml:space="preserve">CONCLUIDO	</t>
        </is>
      </c>
      <c r="D2344" t="n">
        <v>1.7454</v>
      </c>
      <c r="E2344" t="n">
        <v>57.29</v>
      </c>
      <c r="F2344" t="n">
        <v>53.27</v>
      </c>
      <c r="G2344" t="n">
        <v>127.84</v>
      </c>
      <c r="H2344" t="n">
        <v>1.55</v>
      </c>
      <c r="I2344" t="n">
        <v>25</v>
      </c>
      <c r="J2344" t="n">
        <v>302.16</v>
      </c>
      <c r="K2344" t="n">
        <v>59.19</v>
      </c>
      <c r="L2344" t="n">
        <v>26.25</v>
      </c>
      <c r="M2344" t="n">
        <v>23</v>
      </c>
      <c r="N2344" t="n">
        <v>86.72</v>
      </c>
      <c r="O2344" t="n">
        <v>37500.6</v>
      </c>
      <c r="P2344" t="n">
        <v>849.71</v>
      </c>
      <c r="Q2344" t="n">
        <v>1367.16</v>
      </c>
      <c r="R2344" t="n">
        <v>128.96</v>
      </c>
      <c r="S2344" t="n">
        <v>104.26</v>
      </c>
      <c r="T2344" t="n">
        <v>11409.42</v>
      </c>
      <c r="U2344" t="n">
        <v>0.8100000000000001</v>
      </c>
      <c r="V2344" t="n">
        <v>0.9</v>
      </c>
      <c r="W2344" t="n">
        <v>20.68</v>
      </c>
      <c r="X2344" t="n">
        <v>0.6899999999999999</v>
      </c>
      <c r="Y2344" t="n">
        <v>1</v>
      </c>
      <c r="Z2344" t="n">
        <v>10</v>
      </c>
    </row>
    <row r="2345">
      <c r="A2345" t="n">
        <v>102</v>
      </c>
      <c r="B2345" t="n">
        <v>130</v>
      </c>
      <c r="C2345" t="inlineStr">
        <is>
          <t xml:space="preserve">CONCLUIDO	</t>
        </is>
      </c>
      <c r="D2345" t="n">
        <v>1.7481</v>
      </c>
      <c r="E2345" t="n">
        <v>57.2</v>
      </c>
      <c r="F2345" t="n">
        <v>53.23</v>
      </c>
      <c r="G2345" t="n">
        <v>133.07</v>
      </c>
      <c r="H2345" t="n">
        <v>1.56</v>
      </c>
      <c r="I2345" t="n">
        <v>24</v>
      </c>
      <c r="J2345" t="n">
        <v>302.69</v>
      </c>
      <c r="K2345" t="n">
        <v>59.19</v>
      </c>
      <c r="L2345" t="n">
        <v>26.5</v>
      </c>
      <c r="M2345" t="n">
        <v>22</v>
      </c>
      <c r="N2345" t="n">
        <v>87</v>
      </c>
      <c r="O2345" t="n">
        <v>37566</v>
      </c>
      <c r="P2345" t="n">
        <v>848.47</v>
      </c>
      <c r="Q2345" t="n">
        <v>1367.19</v>
      </c>
      <c r="R2345" t="n">
        <v>127.61</v>
      </c>
      <c r="S2345" t="n">
        <v>104.26</v>
      </c>
      <c r="T2345" t="n">
        <v>10743.62</v>
      </c>
      <c r="U2345" t="n">
        <v>0.82</v>
      </c>
      <c r="V2345" t="n">
        <v>0.9</v>
      </c>
      <c r="W2345" t="n">
        <v>20.68</v>
      </c>
      <c r="X2345" t="n">
        <v>0.65</v>
      </c>
      <c r="Y2345" t="n">
        <v>1</v>
      </c>
      <c r="Z2345" t="n">
        <v>10</v>
      </c>
    </row>
    <row r="2346">
      <c r="A2346" t="n">
        <v>103</v>
      </c>
      <c r="B2346" t="n">
        <v>130</v>
      </c>
      <c r="C2346" t="inlineStr">
        <is>
          <t xml:space="preserve">CONCLUIDO	</t>
        </is>
      </c>
      <c r="D2346" t="n">
        <v>1.7483</v>
      </c>
      <c r="E2346" t="n">
        <v>57.2</v>
      </c>
      <c r="F2346" t="n">
        <v>53.22</v>
      </c>
      <c r="G2346" t="n">
        <v>133.05</v>
      </c>
      <c r="H2346" t="n">
        <v>1.57</v>
      </c>
      <c r="I2346" t="n">
        <v>24</v>
      </c>
      <c r="J2346" t="n">
        <v>303.22</v>
      </c>
      <c r="K2346" t="n">
        <v>59.19</v>
      </c>
      <c r="L2346" t="n">
        <v>26.75</v>
      </c>
      <c r="M2346" t="n">
        <v>22</v>
      </c>
      <c r="N2346" t="n">
        <v>87.28</v>
      </c>
      <c r="O2346" t="n">
        <v>37631.52</v>
      </c>
      <c r="P2346" t="n">
        <v>849.4400000000001</v>
      </c>
      <c r="Q2346" t="n">
        <v>1367.21</v>
      </c>
      <c r="R2346" t="n">
        <v>127.32</v>
      </c>
      <c r="S2346" t="n">
        <v>104.26</v>
      </c>
      <c r="T2346" t="n">
        <v>10598.4</v>
      </c>
      <c r="U2346" t="n">
        <v>0.82</v>
      </c>
      <c r="V2346" t="n">
        <v>0.9</v>
      </c>
      <c r="W2346" t="n">
        <v>20.68</v>
      </c>
      <c r="X2346" t="n">
        <v>0.64</v>
      </c>
      <c r="Y2346" t="n">
        <v>1</v>
      </c>
      <c r="Z2346" t="n">
        <v>10</v>
      </c>
    </row>
    <row r="2347">
      <c r="A2347" t="n">
        <v>104</v>
      </c>
      <c r="B2347" t="n">
        <v>130</v>
      </c>
      <c r="C2347" t="inlineStr">
        <is>
          <t xml:space="preserve">CONCLUIDO	</t>
        </is>
      </c>
      <c r="D2347" t="n">
        <v>1.7475</v>
      </c>
      <c r="E2347" t="n">
        <v>57.23</v>
      </c>
      <c r="F2347" t="n">
        <v>53.25</v>
      </c>
      <c r="G2347" t="n">
        <v>133.12</v>
      </c>
      <c r="H2347" t="n">
        <v>1.58</v>
      </c>
      <c r="I2347" t="n">
        <v>24</v>
      </c>
      <c r="J2347" t="n">
        <v>303.75</v>
      </c>
      <c r="K2347" t="n">
        <v>59.19</v>
      </c>
      <c r="L2347" t="n">
        <v>27</v>
      </c>
      <c r="M2347" t="n">
        <v>22</v>
      </c>
      <c r="N2347" t="n">
        <v>87.56</v>
      </c>
      <c r="O2347" t="n">
        <v>37697.16</v>
      </c>
      <c r="P2347" t="n">
        <v>849.8</v>
      </c>
      <c r="Q2347" t="n">
        <v>1367.23</v>
      </c>
      <c r="R2347" t="n">
        <v>128.12</v>
      </c>
      <c r="S2347" t="n">
        <v>104.26</v>
      </c>
      <c r="T2347" t="n">
        <v>10997.06</v>
      </c>
      <c r="U2347" t="n">
        <v>0.8100000000000001</v>
      </c>
      <c r="V2347" t="n">
        <v>0.9</v>
      </c>
      <c r="W2347" t="n">
        <v>20.69</v>
      </c>
      <c r="X2347" t="n">
        <v>0.67</v>
      </c>
      <c r="Y2347" t="n">
        <v>1</v>
      </c>
      <c r="Z2347" t="n">
        <v>10</v>
      </c>
    </row>
    <row r="2348">
      <c r="A2348" t="n">
        <v>105</v>
      </c>
      <c r="B2348" t="n">
        <v>130</v>
      </c>
      <c r="C2348" t="inlineStr">
        <is>
          <t xml:space="preserve">CONCLUIDO	</t>
        </is>
      </c>
      <c r="D2348" t="n">
        <v>1.7472</v>
      </c>
      <c r="E2348" t="n">
        <v>57.24</v>
      </c>
      <c r="F2348" t="n">
        <v>53.26</v>
      </c>
      <c r="G2348" t="n">
        <v>133.14</v>
      </c>
      <c r="H2348" t="n">
        <v>1.6</v>
      </c>
      <c r="I2348" t="n">
        <v>24</v>
      </c>
      <c r="J2348" t="n">
        <v>304.29</v>
      </c>
      <c r="K2348" t="n">
        <v>59.19</v>
      </c>
      <c r="L2348" t="n">
        <v>27.25</v>
      </c>
      <c r="M2348" t="n">
        <v>22</v>
      </c>
      <c r="N2348" t="n">
        <v>87.84</v>
      </c>
      <c r="O2348" t="n">
        <v>37762.92</v>
      </c>
      <c r="P2348" t="n">
        <v>850.47</v>
      </c>
      <c r="Q2348" t="n">
        <v>1367.33</v>
      </c>
      <c r="R2348" t="n">
        <v>128.57</v>
      </c>
      <c r="S2348" t="n">
        <v>104.26</v>
      </c>
      <c r="T2348" t="n">
        <v>11222.33</v>
      </c>
      <c r="U2348" t="n">
        <v>0.8100000000000001</v>
      </c>
      <c r="V2348" t="n">
        <v>0.9</v>
      </c>
      <c r="W2348" t="n">
        <v>20.69</v>
      </c>
      <c r="X2348" t="n">
        <v>0.68</v>
      </c>
      <c r="Y2348" t="n">
        <v>1</v>
      </c>
      <c r="Z2348" t="n">
        <v>10</v>
      </c>
    </row>
    <row r="2349">
      <c r="A2349" t="n">
        <v>106</v>
      </c>
      <c r="B2349" t="n">
        <v>130</v>
      </c>
      <c r="C2349" t="inlineStr">
        <is>
          <t xml:space="preserve">CONCLUIDO	</t>
        </is>
      </c>
      <c r="D2349" t="n">
        <v>1.7476</v>
      </c>
      <c r="E2349" t="n">
        <v>57.22</v>
      </c>
      <c r="F2349" t="n">
        <v>53.24</v>
      </c>
      <c r="G2349" t="n">
        <v>133.11</v>
      </c>
      <c r="H2349" t="n">
        <v>1.61</v>
      </c>
      <c r="I2349" t="n">
        <v>24</v>
      </c>
      <c r="J2349" t="n">
        <v>304.82</v>
      </c>
      <c r="K2349" t="n">
        <v>59.19</v>
      </c>
      <c r="L2349" t="n">
        <v>27.5</v>
      </c>
      <c r="M2349" t="n">
        <v>22</v>
      </c>
      <c r="N2349" t="n">
        <v>88.13</v>
      </c>
      <c r="O2349" t="n">
        <v>37828.81</v>
      </c>
      <c r="P2349" t="n">
        <v>848.73</v>
      </c>
      <c r="Q2349" t="n">
        <v>1367.28</v>
      </c>
      <c r="R2349" t="n">
        <v>128.19</v>
      </c>
      <c r="S2349" t="n">
        <v>104.26</v>
      </c>
      <c r="T2349" t="n">
        <v>11031</v>
      </c>
      <c r="U2349" t="n">
        <v>0.8100000000000001</v>
      </c>
      <c r="V2349" t="n">
        <v>0.9</v>
      </c>
      <c r="W2349" t="n">
        <v>20.68</v>
      </c>
      <c r="X2349" t="n">
        <v>0.67</v>
      </c>
      <c r="Y2349" t="n">
        <v>1</v>
      </c>
      <c r="Z2349" t="n">
        <v>10</v>
      </c>
    </row>
    <row r="2350">
      <c r="A2350" t="n">
        <v>107</v>
      </c>
      <c r="B2350" t="n">
        <v>130</v>
      </c>
      <c r="C2350" t="inlineStr">
        <is>
          <t xml:space="preserve">CONCLUIDO	</t>
        </is>
      </c>
      <c r="D2350" t="n">
        <v>1.7503</v>
      </c>
      <c r="E2350" t="n">
        <v>57.13</v>
      </c>
      <c r="F2350" t="n">
        <v>53.2</v>
      </c>
      <c r="G2350" t="n">
        <v>138.79</v>
      </c>
      <c r="H2350" t="n">
        <v>1.62</v>
      </c>
      <c r="I2350" t="n">
        <v>23</v>
      </c>
      <c r="J2350" t="n">
        <v>305.36</v>
      </c>
      <c r="K2350" t="n">
        <v>59.19</v>
      </c>
      <c r="L2350" t="n">
        <v>27.75</v>
      </c>
      <c r="M2350" t="n">
        <v>21</v>
      </c>
      <c r="N2350" t="n">
        <v>88.41</v>
      </c>
      <c r="O2350" t="n">
        <v>37894.82</v>
      </c>
      <c r="P2350" t="n">
        <v>848.73</v>
      </c>
      <c r="Q2350" t="n">
        <v>1367.26</v>
      </c>
      <c r="R2350" t="n">
        <v>126.89</v>
      </c>
      <c r="S2350" t="n">
        <v>104.26</v>
      </c>
      <c r="T2350" t="n">
        <v>10385.3</v>
      </c>
      <c r="U2350" t="n">
        <v>0.82</v>
      </c>
      <c r="V2350" t="n">
        <v>0.9</v>
      </c>
      <c r="W2350" t="n">
        <v>20.68</v>
      </c>
      <c r="X2350" t="n">
        <v>0.63</v>
      </c>
      <c r="Y2350" t="n">
        <v>1</v>
      </c>
      <c r="Z2350" t="n">
        <v>10</v>
      </c>
    </row>
    <row r="2351">
      <c r="A2351" t="n">
        <v>108</v>
      </c>
      <c r="B2351" t="n">
        <v>130</v>
      </c>
      <c r="C2351" t="inlineStr">
        <is>
          <t xml:space="preserve">CONCLUIDO	</t>
        </is>
      </c>
      <c r="D2351" t="n">
        <v>1.75</v>
      </c>
      <c r="E2351" t="n">
        <v>57.14</v>
      </c>
      <c r="F2351" t="n">
        <v>53.22</v>
      </c>
      <c r="G2351" t="n">
        <v>138.82</v>
      </c>
      <c r="H2351" t="n">
        <v>1.63</v>
      </c>
      <c r="I2351" t="n">
        <v>23</v>
      </c>
      <c r="J2351" t="n">
        <v>305.89</v>
      </c>
      <c r="K2351" t="n">
        <v>59.19</v>
      </c>
      <c r="L2351" t="n">
        <v>28</v>
      </c>
      <c r="M2351" t="n">
        <v>21</v>
      </c>
      <c r="N2351" t="n">
        <v>88.7</v>
      </c>
      <c r="O2351" t="n">
        <v>37960.95</v>
      </c>
      <c r="P2351" t="n">
        <v>848.8</v>
      </c>
      <c r="Q2351" t="n">
        <v>1367.21</v>
      </c>
      <c r="R2351" t="n">
        <v>127.33</v>
      </c>
      <c r="S2351" t="n">
        <v>104.26</v>
      </c>
      <c r="T2351" t="n">
        <v>10604.74</v>
      </c>
      <c r="U2351" t="n">
        <v>0.82</v>
      </c>
      <c r="V2351" t="n">
        <v>0.9</v>
      </c>
      <c r="W2351" t="n">
        <v>20.68</v>
      </c>
      <c r="X2351" t="n">
        <v>0.64</v>
      </c>
      <c r="Y2351" t="n">
        <v>1</v>
      </c>
      <c r="Z2351" t="n">
        <v>10</v>
      </c>
    </row>
    <row r="2352">
      <c r="A2352" t="n">
        <v>109</v>
      </c>
      <c r="B2352" t="n">
        <v>130</v>
      </c>
      <c r="C2352" t="inlineStr">
        <is>
          <t xml:space="preserve">CONCLUIDO	</t>
        </is>
      </c>
      <c r="D2352" t="n">
        <v>1.7504</v>
      </c>
      <c r="E2352" t="n">
        <v>57.13</v>
      </c>
      <c r="F2352" t="n">
        <v>53.2</v>
      </c>
      <c r="G2352" t="n">
        <v>138.79</v>
      </c>
      <c r="H2352" t="n">
        <v>1.64</v>
      </c>
      <c r="I2352" t="n">
        <v>23</v>
      </c>
      <c r="J2352" t="n">
        <v>306.43</v>
      </c>
      <c r="K2352" t="n">
        <v>59.19</v>
      </c>
      <c r="L2352" t="n">
        <v>28.25</v>
      </c>
      <c r="M2352" t="n">
        <v>21</v>
      </c>
      <c r="N2352" t="n">
        <v>88.98999999999999</v>
      </c>
      <c r="O2352" t="n">
        <v>38027.2</v>
      </c>
      <c r="P2352" t="n">
        <v>848.24</v>
      </c>
      <c r="Q2352" t="n">
        <v>1367.3</v>
      </c>
      <c r="R2352" t="n">
        <v>126.82</v>
      </c>
      <c r="S2352" t="n">
        <v>104.26</v>
      </c>
      <c r="T2352" t="n">
        <v>10352.37</v>
      </c>
      <c r="U2352" t="n">
        <v>0.82</v>
      </c>
      <c r="V2352" t="n">
        <v>0.9</v>
      </c>
      <c r="W2352" t="n">
        <v>20.68</v>
      </c>
      <c r="X2352" t="n">
        <v>0.62</v>
      </c>
      <c r="Y2352" t="n">
        <v>1</v>
      </c>
      <c r="Z2352" t="n">
        <v>10</v>
      </c>
    </row>
    <row r="2353">
      <c r="A2353" t="n">
        <v>110</v>
      </c>
      <c r="B2353" t="n">
        <v>130</v>
      </c>
      <c r="C2353" t="inlineStr">
        <is>
          <t xml:space="preserve">CONCLUIDO	</t>
        </is>
      </c>
      <c r="D2353" t="n">
        <v>1.7495</v>
      </c>
      <c r="E2353" t="n">
        <v>57.16</v>
      </c>
      <c r="F2353" t="n">
        <v>53.23</v>
      </c>
      <c r="G2353" t="n">
        <v>138.86</v>
      </c>
      <c r="H2353" t="n">
        <v>1.65</v>
      </c>
      <c r="I2353" t="n">
        <v>23</v>
      </c>
      <c r="J2353" t="n">
        <v>306.97</v>
      </c>
      <c r="K2353" t="n">
        <v>59.19</v>
      </c>
      <c r="L2353" t="n">
        <v>28.5</v>
      </c>
      <c r="M2353" t="n">
        <v>21</v>
      </c>
      <c r="N2353" t="n">
        <v>89.27</v>
      </c>
      <c r="O2353" t="n">
        <v>38093.58</v>
      </c>
      <c r="P2353" t="n">
        <v>848.12</v>
      </c>
      <c r="Q2353" t="n">
        <v>1367.23</v>
      </c>
      <c r="R2353" t="n">
        <v>127.9</v>
      </c>
      <c r="S2353" t="n">
        <v>104.26</v>
      </c>
      <c r="T2353" t="n">
        <v>10888.94</v>
      </c>
      <c r="U2353" t="n">
        <v>0.82</v>
      </c>
      <c r="V2353" t="n">
        <v>0.9</v>
      </c>
      <c r="W2353" t="n">
        <v>20.68</v>
      </c>
      <c r="X2353" t="n">
        <v>0.65</v>
      </c>
      <c r="Y2353" t="n">
        <v>1</v>
      </c>
      <c r="Z2353" t="n">
        <v>10</v>
      </c>
    </row>
    <row r="2354">
      <c r="A2354" t="n">
        <v>111</v>
      </c>
      <c r="B2354" t="n">
        <v>130</v>
      </c>
      <c r="C2354" t="inlineStr">
        <is>
          <t xml:space="preserve">CONCLUIDO	</t>
        </is>
      </c>
      <c r="D2354" t="n">
        <v>1.7495</v>
      </c>
      <c r="E2354" t="n">
        <v>57.16</v>
      </c>
      <c r="F2354" t="n">
        <v>53.23</v>
      </c>
      <c r="G2354" t="n">
        <v>138.86</v>
      </c>
      <c r="H2354" t="n">
        <v>1.67</v>
      </c>
      <c r="I2354" t="n">
        <v>23</v>
      </c>
      <c r="J2354" t="n">
        <v>307.51</v>
      </c>
      <c r="K2354" t="n">
        <v>59.19</v>
      </c>
      <c r="L2354" t="n">
        <v>28.75</v>
      </c>
      <c r="M2354" t="n">
        <v>21</v>
      </c>
      <c r="N2354" t="n">
        <v>89.56</v>
      </c>
      <c r="O2354" t="n">
        <v>38160.09</v>
      </c>
      <c r="P2354" t="n">
        <v>846.54</v>
      </c>
      <c r="Q2354" t="n">
        <v>1367.23</v>
      </c>
      <c r="R2354" t="n">
        <v>127.78</v>
      </c>
      <c r="S2354" t="n">
        <v>104.26</v>
      </c>
      <c r="T2354" t="n">
        <v>10830.55</v>
      </c>
      <c r="U2354" t="n">
        <v>0.82</v>
      </c>
      <c r="V2354" t="n">
        <v>0.9</v>
      </c>
      <c r="W2354" t="n">
        <v>20.68</v>
      </c>
      <c r="X2354" t="n">
        <v>0.65</v>
      </c>
      <c r="Y2354" t="n">
        <v>1</v>
      </c>
      <c r="Z2354" t="n">
        <v>10</v>
      </c>
    </row>
    <row r="2355">
      <c r="A2355" t="n">
        <v>112</v>
      </c>
      <c r="B2355" t="n">
        <v>130</v>
      </c>
      <c r="C2355" t="inlineStr">
        <is>
          <t xml:space="preserve">CONCLUIDO	</t>
        </is>
      </c>
      <c r="D2355" t="n">
        <v>1.7528</v>
      </c>
      <c r="E2355" t="n">
        <v>57.05</v>
      </c>
      <c r="F2355" t="n">
        <v>53.17</v>
      </c>
      <c r="G2355" t="n">
        <v>145.01</v>
      </c>
      <c r="H2355" t="n">
        <v>1.68</v>
      </c>
      <c r="I2355" t="n">
        <v>22</v>
      </c>
      <c r="J2355" t="n">
        <v>308.05</v>
      </c>
      <c r="K2355" t="n">
        <v>59.19</v>
      </c>
      <c r="L2355" t="n">
        <v>29</v>
      </c>
      <c r="M2355" t="n">
        <v>20</v>
      </c>
      <c r="N2355" t="n">
        <v>89.84999999999999</v>
      </c>
      <c r="O2355" t="n">
        <v>38226.72</v>
      </c>
      <c r="P2355" t="n">
        <v>846.27</v>
      </c>
      <c r="Q2355" t="n">
        <v>1367.15</v>
      </c>
      <c r="R2355" t="n">
        <v>125.88</v>
      </c>
      <c r="S2355" t="n">
        <v>104.26</v>
      </c>
      <c r="T2355" t="n">
        <v>9886.34</v>
      </c>
      <c r="U2355" t="n">
        <v>0.83</v>
      </c>
      <c r="V2355" t="n">
        <v>0.9</v>
      </c>
      <c r="W2355" t="n">
        <v>20.68</v>
      </c>
      <c r="X2355" t="n">
        <v>0.59</v>
      </c>
      <c r="Y2355" t="n">
        <v>1</v>
      </c>
      <c r="Z2355" t="n">
        <v>10</v>
      </c>
    </row>
    <row r="2356">
      <c r="A2356" t="n">
        <v>113</v>
      </c>
      <c r="B2356" t="n">
        <v>130</v>
      </c>
      <c r="C2356" t="inlineStr">
        <is>
          <t xml:space="preserve">CONCLUIDO	</t>
        </is>
      </c>
      <c r="D2356" t="n">
        <v>1.7531</v>
      </c>
      <c r="E2356" t="n">
        <v>57.04</v>
      </c>
      <c r="F2356" t="n">
        <v>53.16</v>
      </c>
      <c r="G2356" t="n">
        <v>144.98</v>
      </c>
      <c r="H2356" t="n">
        <v>1.69</v>
      </c>
      <c r="I2356" t="n">
        <v>22</v>
      </c>
      <c r="J2356" t="n">
        <v>308.59</v>
      </c>
      <c r="K2356" t="n">
        <v>59.19</v>
      </c>
      <c r="L2356" t="n">
        <v>29.25</v>
      </c>
      <c r="M2356" t="n">
        <v>20</v>
      </c>
      <c r="N2356" t="n">
        <v>90.14</v>
      </c>
      <c r="O2356" t="n">
        <v>38293.47</v>
      </c>
      <c r="P2356" t="n">
        <v>846.3099999999999</v>
      </c>
      <c r="Q2356" t="n">
        <v>1367.2</v>
      </c>
      <c r="R2356" t="n">
        <v>125.36</v>
      </c>
      <c r="S2356" t="n">
        <v>104.26</v>
      </c>
      <c r="T2356" t="n">
        <v>9627.559999999999</v>
      </c>
      <c r="U2356" t="n">
        <v>0.83</v>
      </c>
      <c r="V2356" t="n">
        <v>0.9</v>
      </c>
      <c r="W2356" t="n">
        <v>20.68</v>
      </c>
      <c r="X2356" t="n">
        <v>0.58</v>
      </c>
      <c r="Y2356" t="n">
        <v>1</v>
      </c>
      <c r="Z2356" t="n">
        <v>10</v>
      </c>
    </row>
    <row r="2357">
      <c r="A2357" t="n">
        <v>114</v>
      </c>
      <c r="B2357" t="n">
        <v>130</v>
      </c>
      <c r="C2357" t="inlineStr">
        <is>
          <t xml:space="preserve">CONCLUIDO	</t>
        </is>
      </c>
      <c r="D2357" t="n">
        <v>1.7527</v>
      </c>
      <c r="E2357" t="n">
        <v>57.06</v>
      </c>
      <c r="F2357" t="n">
        <v>53.17</v>
      </c>
      <c r="G2357" t="n">
        <v>145.02</v>
      </c>
      <c r="H2357" t="n">
        <v>1.7</v>
      </c>
      <c r="I2357" t="n">
        <v>22</v>
      </c>
      <c r="J2357" t="n">
        <v>309.13</v>
      </c>
      <c r="K2357" t="n">
        <v>59.19</v>
      </c>
      <c r="L2357" t="n">
        <v>29.5</v>
      </c>
      <c r="M2357" t="n">
        <v>20</v>
      </c>
      <c r="N2357" t="n">
        <v>90.44</v>
      </c>
      <c r="O2357" t="n">
        <v>38360.36</v>
      </c>
      <c r="P2357" t="n">
        <v>846.38</v>
      </c>
      <c r="Q2357" t="n">
        <v>1367.25</v>
      </c>
      <c r="R2357" t="n">
        <v>126.12</v>
      </c>
      <c r="S2357" t="n">
        <v>104.26</v>
      </c>
      <c r="T2357" t="n">
        <v>10005.22</v>
      </c>
      <c r="U2357" t="n">
        <v>0.83</v>
      </c>
      <c r="V2357" t="n">
        <v>0.9</v>
      </c>
      <c r="W2357" t="n">
        <v>20.68</v>
      </c>
      <c r="X2357" t="n">
        <v>0.6</v>
      </c>
      <c r="Y2357" t="n">
        <v>1</v>
      </c>
      <c r="Z2357" t="n">
        <v>10</v>
      </c>
    </row>
    <row r="2358">
      <c r="A2358" t="n">
        <v>115</v>
      </c>
      <c r="B2358" t="n">
        <v>130</v>
      </c>
      <c r="C2358" t="inlineStr">
        <is>
          <t xml:space="preserve">CONCLUIDO	</t>
        </is>
      </c>
      <c r="D2358" t="n">
        <v>1.7527</v>
      </c>
      <c r="E2358" t="n">
        <v>57.05</v>
      </c>
      <c r="F2358" t="n">
        <v>53.17</v>
      </c>
      <c r="G2358" t="n">
        <v>145.02</v>
      </c>
      <c r="H2358" t="n">
        <v>1.71</v>
      </c>
      <c r="I2358" t="n">
        <v>22</v>
      </c>
      <c r="J2358" t="n">
        <v>309.67</v>
      </c>
      <c r="K2358" t="n">
        <v>59.19</v>
      </c>
      <c r="L2358" t="n">
        <v>29.75</v>
      </c>
      <c r="M2358" t="n">
        <v>20</v>
      </c>
      <c r="N2358" t="n">
        <v>90.73</v>
      </c>
      <c r="O2358" t="n">
        <v>38427.37</v>
      </c>
      <c r="P2358" t="n">
        <v>846.26</v>
      </c>
      <c r="Q2358" t="n">
        <v>1367.28</v>
      </c>
      <c r="R2358" t="n">
        <v>125.84</v>
      </c>
      <c r="S2358" t="n">
        <v>104.26</v>
      </c>
      <c r="T2358" t="n">
        <v>9864.16</v>
      </c>
      <c r="U2358" t="n">
        <v>0.83</v>
      </c>
      <c r="V2358" t="n">
        <v>0.9</v>
      </c>
      <c r="W2358" t="n">
        <v>20.68</v>
      </c>
      <c r="X2358" t="n">
        <v>0.6</v>
      </c>
      <c r="Y2358" t="n">
        <v>1</v>
      </c>
      <c r="Z2358" t="n">
        <v>10</v>
      </c>
    </row>
    <row r="2359">
      <c r="A2359" t="n">
        <v>116</v>
      </c>
      <c r="B2359" t="n">
        <v>130</v>
      </c>
      <c r="C2359" t="inlineStr">
        <is>
          <t xml:space="preserve">CONCLUIDO	</t>
        </is>
      </c>
      <c r="D2359" t="n">
        <v>1.7527</v>
      </c>
      <c r="E2359" t="n">
        <v>57.05</v>
      </c>
      <c r="F2359" t="n">
        <v>53.17</v>
      </c>
      <c r="G2359" t="n">
        <v>145.02</v>
      </c>
      <c r="H2359" t="n">
        <v>1.72</v>
      </c>
      <c r="I2359" t="n">
        <v>22</v>
      </c>
      <c r="J2359" t="n">
        <v>310.22</v>
      </c>
      <c r="K2359" t="n">
        <v>59.19</v>
      </c>
      <c r="L2359" t="n">
        <v>30</v>
      </c>
      <c r="M2359" t="n">
        <v>20</v>
      </c>
      <c r="N2359" t="n">
        <v>91.02</v>
      </c>
      <c r="O2359" t="n">
        <v>38494.52</v>
      </c>
      <c r="P2359" t="n">
        <v>844.85</v>
      </c>
      <c r="Q2359" t="n">
        <v>1367.25</v>
      </c>
      <c r="R2359" t="n">
        <v>125.97</v>
      </c>
      <c r="S2359" t="n">
        <v>104.26</v>
      </c>
      <c r="T2359" t="n">
        <v>9930.719999999999</v>
      </c>
      <c r="U2359" t="n">
        <v>0.83</v>
      </c>
      <c r="V2359" t="n">
        <v>0.9</v>
      </c>
      <c r="W2359" t="n">
        <v>20.68</v>
      </c>
      <c r="X2359" t="n">
        <v>0.6</v>
      </c>
      <c r="Y2359" t="n">
        <v>1</v>
      </c>
      <c r="Z2359" t="n">
        <v>10</v>
      </c>
    </row>
    <row r="2360">
      <c r="A2360" t="n">
        <v>117</v>
      </c>
      <c r="B2360" t="n">
        <v>130</v>
      </c>
      <c r="C2360" t="inlineStr">
        <is>
          <t xml:space="preserve">CONCLUIDO	</t>
        </is>
      </c>
      <c r="D2360" t="n">
        <v>1.755</v>
      </c>
      <c r="E2360" t="n">
        <v>56.98</v>
      </c>
      <c r="F2360" t="n">
        <v>53.15</v>
      </c>
      <c r="G2360" t="n">
        <v>151.85</v>
      </c>
      <c r="H2360" t="n">
        <v>1.73</v>
      </c>
      <c r="I2360" t="n">
        <v>21</v>
      </c>
      <c r="J2360" t="n">
        <v>310.76</v>
      </c>
      <c r="K2360" t="n">
        <v>59.19</v>
      </c>
      <c r="L2360" t="n">
        <v>30.25</v>
      </c>
      <c r="M2360" t="n">
        <v>19</v>
      </c>
      <c r="N2360" t="n">
        <v>91.31999999999999</v>
      </c>
      <c r="O2360" t="n">
        <v>38561.79</v>
      </c>
      <c r="P2360" t="n">
        <v>843.74</v>
      </c>
      <c r="Q2360" t="n">
        <v>1367.21</v>
      </c>
      <c r="R2360" t="n">
        <v>125.22</v>
      </c>
      <c r="S2360" t="n">
        <v>104.26</v>
      </c>
      <c r="T2360" t="n">
        <v>9560.08</v>
      </c>
      <c r="U2360" t="n">
        <v>0.83</v>
      </c>
      <c r="V2360" t="n">
        <v>0.9</v>
      </c>
      <c r="W2360" t="n">
        <v>20.68</v>
      </c>
      <c r="X2360" t="n">
        <v>0.57</v>
      </c>
      <c r="Y2360" t="n">
        <v>1</v>
      </c>
      <c r="Z2360" t="n">
        <v>10</v>
      </c>
    </row>
    <row r="2361">
      <c r="A2361" t="n">
        <v>118</v>
      </c>
      <c r="B2361" t="n">
        <v>130</v>
      </c>
      <c r="C2361" t="inlineStr">
        <is>
          <t xml:space="preserve">CONCLUIDO	</t>
        </is>
      </c>
      <c r="D2361" t="n">
        <v>1.7554</v>
      </c>
      <c r="E2361" t="n">
        <v>56.97</v>
      </c>
      <c r="F2361" t="n">
        <v>53.14</v>
      </c>
      <c r="G2361" t="n">
        <v>151.82</v>
      </c>
      <c r="H2361" t="n">
        <v>1.75</v>
      </c>
      <c r="I2361" t="n">
        <v>21</v>
      </c>
      <c r="J2361" t="n">
        <v>311.31</v>
      </c>
      <c r="K2361" t="n">
        <v>59.19</v>
      </c>
      <c r="L2361" t="n">
        <v>30.5</v>
      </c>
      <c r="M2361" t="n">
        <v>19</v>
      </c>
      <c r="N2361" t="n">
        <v>91.62</v>
      </c>
      <c r="O2361" t="n">
        <v>38629.19</v>
      </c>
      <c r="P2361" t="n">
        <v>843.65</v>
      </c>
      <c r="Q2361" t="n">
        <v>1367.29</v>
      </c>
      <c r="R2361" t="n">
        <v>124.61</v>
      </c>
      <c r="S2361" t="n">
        <v>104.26</v>
      </c>
      <c r="T2361" t="n">
        <v>9256.969999999999</v>
      </c>
      <c r="U2361" t="n">
        <v>0.84</v>
      </c>
      <c r="V2361" t="n">
        <v>0.9</v>
      </c>
      <c r="W2361" t="n">
        <v>20.68</v>
      </c>
      <c r="X2361" t="n">
        <v>0.5600000000000001</v>
      </c>
      <c r="Y2361" t="n">
        <v>1</v>
      </c>
      <c r="Z2361" t="n">
        <v>10</v>
      </c>
    </row>
    <row r="2362">
      <c r="A2362" t="n">
        <v>119</v>
      </c>
      <c r="B2362" t="n">
        <v>130</v>
      </c>
      <c r="C2362" t="inlineStr">
        <is>
          <t xml:space="preserve">CONCLUIDO	</t>
        </is>
      </c>
      <c r="D2362" t="n">
        <v>1.7554</v>
      </c>
      <c r="E2362" t="n">
        <v>56.97</v>
      </c>
      <c r="F2362" t="n">
        <v>53.14</v>
      </c>
      <c r="G2362" t="n">
        <v>151.82</v>
      </c>
      <c r="H2362" t="n">
        <v>1.76</v>
      </c>
      <c r="I2362" t="n">
        <v>21</v>
      </c>
      <c r="J2362" t="n">
        <v>311.86</v>
      </c>
      <c r="K2362" t="n">
        <v>59.19</v>
      </c>
      <c r="L2362" t="n">
        <v>30.75</v>
      </c>
      <c r="M2362" t="n">
        <v>19</v>
      </c>
      <c r="N2362" t="n">
        <v>91.91</v>
      </c>
      <c r="O2362" t="n">
        <v>38696.85</v>
      </c>
      <c r="P2362" t="n">
        <v>844.29</v>
      </c>
      <c r="Q2362" t="n">
        <v>1367.16</v>
      </c>
      <c r="R2362" t="n">
        <v>124.89</v>
      </c>
      <c r="S2362" t="n">
        <v>104.26</v>
      </c>
      <c r="T2362" t="n">
        <v>9396.84</v>
      </c>
      <c r="U2362" t="n">
        <v>0.83</v>
      </c>
      <c r="V2362" t="n">
        <v>0.9</v>
      </c>
      <c r="W2362" t="n">
        <v>20.67</v>
      </c>
      <c r="X2362" t="n">
        <v>0.5600000000000001</v>
      </c>
      <c r="Y2362" t="n">
        <v>1</v>
      </c>
      <c r="Z2362" t="n">
        <v>10</v>
      </c>
    </row>
    <row r="2363">
      <c r="A2363" t="n">
        <v>120</v>
      </c>
      <c r="B2363" t="n">
        <v>130</v>
      </c>
      <c r="C2363" t="inlineStr">
        <is>
          <t xml:space="preserve">CONCLUIDO	</t>
        </is>
      </c>
      <c r="D2363" t="n">
        <v>1.7555</v>
      </c>
      <c r="E2363" t="n">
        <v>56.96</v>
      </c>
      <c r="F2363" t="n">
        <v>53.13</v>
      </c>
      <c r="G2363" t="n">
        <v>151.81</v>
      </c>
      <c r="H2363" t="n">
        <v>1.77</v>
      </c>
      <c r="I2363" t="n">
        <v>21</v>
      </c>
      <c r="J2363" t="n">
        <v>312.41</v>
      </c>
      <c r="K2363" t="n">
        <v>59.19</v>
      </c>
      <c r="L2363" t="n">
        <v>31</v>
      </c>
      <c r="M2363" t="n">
        <v>19</v>
      </c>
      <c r="N2363" t="n">
        <v>92.20999999999999</v>
      </c>
      <c r="O2363" t="n">
        <v>38764.53</v>
      </c>
      <c r="P2363" t="n">
        <v>844.36</v>
      </c>
      <c r="Q2363" t="n">
        <v>1367.24</v>
      </c>
      <c r="R2363" t="n">
        <v>124.49</v>
      </c>
      <c r="S2363" t="n">
        <v>104.26</v>
      </c>
      <c r="T2363" t="n">
        <v>9197.629999999999</v>
      </c>
      <c r="U2363" t="n">
        <v>0.84</v>
      </c>
      <c r="V2363" t="n">
        <v>0.9</v>
      </c>
      <c r="W2363" t="n">
        <v>20.68</v>
      </c>
      <c r="X2363" t="n">
        <v>0.5600000000000001</v>
      </c>
      <c r="Y2363" t="n">
        <v>1</v>
      </c>
      <c r="Z2363" t="n">
        <v>10</v>
      </c>
    </row>
    <row r="2364">
      <c r="A2364" t="n">
        <v>121</v>
      </c>
      <c r="B2364" t="n">
        <v>130</v>
      </c>
      <c r="C2364" t="inlineStr">
        <is>
          <t xml:space="preserve">CONCLUIDO	</t>
        </is>
      </c>
      <c r="D2364" t="n">
        <v>1.755</v>
      </c>
      <c r="E2364" t="n">
        <v>56.98</v>
      </c>
      <c r="F2364" t="n">
        <v>53.15</v>
      </c>
      <c r="G2364" t="n">
        <v>151.86</v>
      </c>
      <c r="H2364" t="n">
        <v>1.78</v>
      </c>
      <c r="I2364" t="n">
        <v>21</v>
      </c>
      <c r="J2364" t="n">
        <v>312.96</v>
      </c>
      <c r="K2364" t="n">
        <v>59.19</v>
      </c>
      <c r="L2364" t="n">
        <v>31.25</v>
      </c>
      <c r="M2364" t="n">
        <v>19</v>
      </c>
      <c r="N2364" t="n">
        <v>92.51000000000001</v>
      </c>
      <c r="O2364" t="n">
        <v>38832.33</v>
      </c>
      <c r="P2364" t="n">
        <v>843.39</v>
      </c>
      <c r="Q2364" t="n">
        <v>1367.16</v>
      </c>
      <c r="R2364" t="n">
        <v>125.27</v>
      </c>
      <c r="S2364" t="n">
        <v>104.26</v>
      </c>
      <c r="T2364" t="n">
        <v>9588.23</v>
      </c>
      <c r="U2364" t="n">
        <v>0.83</v>
      </c>
      <c r="V2364" t="n">
        <v>0.9</v>
      </c>
      <c r="W2364" t="n">
        <v>20.68</v>
      </c>
      <c r="X2364" t="n">
        <v>0.57</v>
      </c>
      <c r="Y2364" t="n">
        <v>1</v>
      </c>
      <c r="Z2364" t="n">
        <v>10</v>
      </c>
    </row>
    <row r="2365">
      <c r="A2365" t="n">
        <v>122</v>
      </c>
      <c r="B2365" t="n">
        <v>130</v>
      </c>
      <c r="C2365" t="inlineStr">
        <is>
          <t xml:space="preserve">CONCLUIDO	</t>
        </is>
      </c>
      <c r="D2365" t="n">
        <v>1.7552</v>
      </c>
      <c r="E2365" t="n">
        <v>56.97</v>
      </c>
      <c r="F2365" t="n">
        <v>53.14</v>
      </c>
      <c r="G2365" t="n">
        <v>151.84</v>
      </c>
      <c r="H2365" t="n">
        <v>1.79</v>
      </c>
      <c r="I2365" t="n">
        <v>21</v>
      </c>
      <c r="J2365" t="n">
        <v>313.51</v>
      </c>
      <c r="K2365" t="n">
        <v>59.19</v>
      </c>
      <c r="L2365" t="n">
        <v>31.5</v>
      </c>
      <c r="M2365" t="n">
        <v>19</v>
      </c>
      <c r="N2365" t="n">
        <v>92.81</v>
      </c>
      <c r="O2365" t="n">
        <v>38900.27</v>
      </c>
      <c r="P2365" t="n">
        <v>841.96</v>
      </c>
      <c r="Q2365" t="n">
        <v>1367.28</v>
      </c>
      <c r="R2365" t="n">
        <v>125.03</v>
      </c>
      <c r="S2365" t="n">
        <v>104.26</v>
      </c>
      <c r="T2365" t="n">
        <v>9466.25</v>
      </c>
      <c r="U2365" t="n">
        <v>0.83</v>
      </c>
      <c r="V2365" t="n">
        <v>0.9</v>
      </c>
      <c r="W2365" t="n">
        <v>20.68</v>
      </c>
      <c r="X2365" t="n">
        <v>0.57</v>
      </c>
      <c r="Y2365" t="n">
        <v>1</v>
      </c>
      <c r="Z2365" t="n">
        <v>10</v>
      </c>
    </row>
    <row r="2366">
      <c r="A2366" t="n">
        <v>123</v>
      </c>
      <c r="B2366" t="n">
        <v>130</v>
      </c>
      <c r="C2366" t="inlineStr">
        <is>
          <t xml:space="preserve">CONCLUIDO	</t>
        </is>
      </c>
      <c r="D2366" t="n">
        <v>1.7575</v>
      </c>
      <c r="E2366" t="n">
        <v>56.9</v>
      </c>
      <c r="F2366" t="n">
        <v>53.12</v>
      </c>
      <c r="G2366" t="n">
        <v>159.35</v>
      </c>
      <c r="H2366" t="n">
        <v>1.8</v>
      </c>
      <c r="I2366" t="n">
        <v>20</v>
      </c>
      <c r="J2366" t="n">
        <v>314.06</v>
      </c>
      <c r="K2366" t="n">
        <v>59.19</v>
      </c>
      <c r="L2366" t="n">
        <v>31.75</v>
      </c>
      <c r="M2366" t="n">
        <v>18</v>
      </c>
      <c r="N2366" t="n">
        <v>93.12</v>
      </c>
      <c r="O2366" t="n">
        <v>38968.34</v>
      </c>
      <c r="P2366" t="n">
        <v>841.5599999999999</v>
      </c>
      <c r="Q2366" t="n">
        <v>1367.23</v>
      </c>
      <c r="R2366" t="n">
        <v>123.83</v>
      </c>
      <c r="S2366" t="n">
        <v>104.26</v>
      </c>
      <c r="T2366" t="n">
        <v>8871.700000000001</v>
      </c>
      <c r="U2366" t="n">
        <v>0.84</v>
      </c>
      <c r="V2366" t="n">
        <v>0.9</v>
      </c>
      <c r="W2366" t="n">
        <v>20.68</v>
      </c>
      <c r="X2366" t="n">
        <v>0.54</v>
      </c>
      <c r="Y2366" t="n">
        <v>1</v>
      </c>
      <c r="Z2366" t="n">
        <v>10</v>
      </c>
    </row>
    <row r="2367">
      <c r="A2367" t="n">
        <v>124</v>
      </c>
      <c r="B2367" t="n">
        <v>130</v>
      </c>
      <c r="C2367" t="inlineStr">
        <is>
          <t xml:space="preserve">CONCLUIDO	</t>
        </is>
      </c>
      <c r="D2367" t="n">
        <v>1.7578</v>
      </c>
      <c r="E2367" t="n">
        <v>56.89</v>
      </c>
      <c r="F2367" t="n">
        <v>53.11</v>
      </c>
      <c r="G2367" t="n">
        <v>159.32</v>
      </c>
      <c r="H2367" t="n">
        <v>1.81</v>
      </c>
      <c r="I2367" t="n">
        <v>20</v>
      </c>
      <c r="J2367" t="n">
        <v>314.61</v>
      </c>
      <c r="K2367" t="n">
        <v>59.19</v>
      </c>
      <c r="L2367" t="n">
        <v>32</v>
      </c>
      <c r="M2367" t="n">
        <v>18</v>
      </c>
      <c r="N2367" t="n">
        <v>93.42</v>
      </c>
      <c r="O2367" t="n">
        <v>39036.55</v>
      </c>
      <c r="P2367" t="n">
        <v>842.6900000000001</v>
      </c>
      <c r="Q2367" t="n">
        <v>1367.19</v>
      </c>
      <c r="R2367" t="n">
        <v>123.73</v>
      </c>
      <c r="S2367" t="n">
        <v>104.26</v>
      </c>
      <c r="T2367" t="n">
        <v>8821.389999999999</v>
      </c>
      <c r="U2367" t="n">
        <v>0.84</v>
      </c>
      <c r="V2367" t="n">
        <v>0.9</v>
      </c>
      <c r="W2367" t="n">
        <v>20.68</v>
      </c>
      <c r="X2367" t="n">
        <v>0.53</v>
      </c>
      <c r="Y2367" t="n">
        <v>1</v>
      </c>
      <c r="Z2367" t="n">
        <v>10</v>
      </c>
    </row>
    <row r="2368">
      <c r="A2368" t="n">
        <v>125</v>
      </c>
      <c r="B2368" t="n">
        <v>130</v>
      </c>
      <c r="C2368" t="inlineStr">
        <is>
          <t xml:space="preserve">CONCLUIDO	</t>
        </is>
      </c>
      <c r="D2368" t="n">
        <v>1.7578</v>
      </c>
      <c r="E2368" t="n">
        <v>56.89</v>
      </c>
      <c r="F2368" t="n">
        <v>53.11</v>
      </c>
      <c r="G2368" t="n">
        <v>159.32</v>
      </c>
      <c r="H2368" t="n">
        <v>1.82</v>
      </c>
      <c r="I2368" t="n">
        <v>20</v>
      </c>
      <c r="J2368" t="n">
        <v>315.17</v>
      </c>
      <c r="K2368" t="n">
        <v>59.19</v>
      </c>
      <c r="L2368" t="n">
        <v>32.25</v>
      </c>
      <c r="M2368" t="n">
        <v>18</v>
      </c>
      <c r="N2368" t="n">
        <v>93.72</v>
      </c>
      <c r="O2368" t="n">
        <v>39104.89</v>
      </c>
      <c r="P2368" t="n">
        <v>844</v>
      </c>
      <c r="Q2368" t="n">
        <v>1367.2</v>
      </c>
      <c r="R2368" t="n">
        <v>123.84</v>
      </c>
      <c r="S2368" t="n">
        <v>104.26</v>
      </c>
      <c r="T2368" t="n">
        <v>8876.16</v>
      </c>
      <c r="U2368" t="n">
        <v>0.84</v>
      </c>
      <c r="V2368" t="n">
        <v>0.9</v>
      </c>
      <c r="W2368" t="n">
        <v>20.67</v>
      </c>
      <c r="X2368" t="n">
        <v>0.53</v>
      </c>
      <c r="Y2368" t="n">
        <v>1</v>
      </c>
      <c r="Z2368" t="n">
        <v>10</v>
      </c>
    </row>
    <row r="2369">
      <c r="A2369" t="n">
        <v>126</v>
      </c>
      <c r="B2369" t="n">
        <v>130</v>
      </c>
      <c r="C2369" t="inlineStr">
        <is>
          <t xml:space="preserve">CONCLUIDO	</t>
        </is>
      </c>
      <c r="D2369" t="n">
        <v>1.7576</v>
      </c>
      <c r="E2369" t="n">
        <v>56.9</v>
      </c>
      <c r="F2369" t="n">
        <v>53.11</v>
      </c>
      <c r="G2369" t="n">
        <v>159.34</v>
      </c>
      <c r="H2369" t="n">
        <v>1.83</v>
      </c>
      <c r="I2369" t="n">
        <v>20</v>
      </c>
      <c r="J2369" t="n">
        <v>315.72</v>
      </c>
      <c r="K2369" t="n">
        <v>59.19</v>
      </c>
      <c r="L2369" t="n">
        <v>32.5</v>
      </c>
      <c r="M2369" t="n">
        <v>18</v>
      </c>
      <c r="N2369" t="n">
        <v>94.03</v>
      </c>
      <c r="O2369" t="n">
        <v>39173.37</v>
      </c>
      <c r="P2369" t="n">
        <v>844.49</v>
      </c>
      <c r="Q2369" t="n">
        <v>1367.17</v>
      </c>
      <c r="R2369" t="n">
        <v>124.05</v>
      </c>
      <c r="S2369" t="n">
        <v>104.26</v>
      </c>
      <c r="T2369" t="n">
        <v>8979.190000000001</v>
      </c>
      <c r="U2369" t="n">
        <v>0.84</v>
      </c>
      <c r="V2369" t="n">
        <v>0.9</v>
      </c>
      <c r="W2369" t="n">
        <v>20.67</v>
      </c>
      <c r="X2369" t="n">
        <v>0.54</v>
      </c>
      <c r="Y2369" t="n">
        <v>1</v>
      </c>
      <c r="Z2369" t="n">
        <v>10</v>
      </c>
    </row>
    <row r="2370">
      <c r="A2370" t="n">
        <v>127</v>
      </c>
      <c r="B2370" t="n">
        <v>130</v>
      </c>
      <c r="C2370" t="inlineStr">
        <is>
          <t xml:space="preserve">CONCLUIDO	</t>
        </is>
      </c>
      <c r="D2370" t="n">
        <v>1.7573</v>
      </c>
      <c r="E2370" t="n">
        <v>56.91</v>
      </c>
      <c r="F2370" t="n">
        <v>53.12</v>
      </c>
      <c r="G2370" t="n">
        <v>159.37</v>
      </c>
      <c r="H2370" t="n">
        <v>1.84</v>
      </c>
      <c r="I2370" t="n">
        <v>20</v>
      </c>
      <c r="J2370" t="n">
        <v>316.28</v>
      </c>
      <c r="K2370" t="n">
        <v>59.19</v>
      </c>
      <c r="L2370" t="n">
        <v>32.75</v>
      </c>
      <c r="M2370" t="n">
        <v>18</v>
      </c>
      <c r="N2370" t="n">
        <v>94.33</v>
      </c>
      <c r="O2370" t="n">
        <v>39241.99</v>
      </c>
      <c r="P2370" t="n">
        <v>844.11</v>
      </c>
      <c r="Q2370" t="n">
        <v>1367.24</v>
      </c>
      <c r="R2370" t="n">
        <v>124.33</v>
      </c>
      <c r="S2370" t="n">
        <v>104.26</v>
      </c>
      <c r="T2370" t="n">
        <v>9120.1</v>
      </c>
      <c r="U2370" t="n">
        <v>0.84</v>
      </c>
      <c r="V2370" t="n">
        <v>0.9</v>
      </c>
      <c r="W2370" t="n">
        <v>20.68</v>
      </c>
      <c r="X2370" t="n">
        <v>0.55</v>
      </c>
      <c r="Y2370" t="n">
        <v>1</v>
      </c>
      <c r="Z2370" t="n">
        <v>10</v>
      </c>
    </row>
    <row r="2371">
      <c r="A2371" t="n">
        <v>128</v>
      </c>
      <c r="B2371" t="n">
        <v>130</v>
      </c>
      <c r="C2371" t="inlineStr">
        <is>
          <t xml:space="preserve">CONCLUIDO	</t>
        </is>
      </c>
      <c r="D2371" t="n">
        <v>1.7576</v>
      </c>
      <c r="E2371" t="n">
        <v>56.9</v>
      </c>
      <c r="F2371" t="n">
        <v>53.11</v>
      </c>
      <c r="G2371" t="n">
        <v>159.34</v>
      </c>
      <c r="H2371" t="n">
        <v>1.86</v>
      </c>
      <c r="I2371" t="n">
        <v>20</v>
      </c>
      <c r="J2371" t="n">
        <v>316.84</v>
      </c>
      <c r="K2371" t="n">
        <v>59.19</v>
      </c>
      <c r="L2371" t="n">
        <v>33</v>
      </c>
      <c r="M2371" t="n">
        <v>18</v>
      </c>
      <c r="N2371" t="n">
        <v>94.64</v>
      </c>
      <c r="O2371" t="n">
        <v>39310.75</v>
      </c>
      <c r="P2371" t="n">
        <v>843.08</v>
      </c>
      <c r="Q2371" t="n">
        <v>1367.15</v>
      </c>
      <c r="R2371" t="n">
        <v>124.02</v>
      </c>
      <c r="S2371" t="n">
        <v>104.26</v>
      </c>
      <c r="T2371" t="n">
        <v>8965.629999999999</v>
      </c>
      <c r="U2371" t="n">
        <v>0.84</v>
      </c>
      <c r="V2371" t="n">
        <v>0.9</v>
      </c>
      <c r="W2371" t="n">
        <v>20.68</v>
      </c>
      <c r="X2371" t="n">
        <v>0.54</v>
      </c>
      <c r="Y2371" t="n">
        <v>1</v>
      </c>
      <c r="Z2371" t="n">
        <v>10</v>
      </c>
    </row>
    <row r="2372">
      <c r="A2372" t="n">
        <v>129</v>
      </c>
      <c r="B2372" t="n">
        <v>130</v>
      </c>
      <c r="C2372" t="inlineStr">
        <is>
          <t xml:space="preserve">CONCLUIDO	</t>
        </is>
      </c>
      <c r="D2372" t="n">
        <v>1.7568</v>
      </c>
      <c r="E2372" t="n">
        <v>56.92</v>
      </c>
      <c r="F2372" t="n">
        <v>53.14</v>
      </c>
      <c r="G2372" t="n">
        <v>159.41</v>
      </c>
      <c r="H2372" t="n">
        <v>1.87</v>
      </c>
      <c r="I2372" t="n">
        <v>20</v>
      </c>
      <c r="J2372" t="n">
        <v>317.39</v>
      </c>
      <c r="K2372" t="n">
        <v>59.19</v>
      </c>
      <c r="L2372" t="n">
        <v>33.25</v>
      </c>
      <c r="M2372" t="n">
        <v>18</v>
      </c>
      <c r="N2372" t="n">
        <v>94.95</v>
      </c>
      <c r="O2372" t="n">
        <v>39379.65</v>
      </c>
      <c r="P2372" t="n">
        <v>840.38</v>
      </c>
      <c r="Q2372" t="n">
        <v>1367.23</v>
      </c>
      <c r="R2372" t="n">
        <v>124.57</v>
      </c>
      <c r="S2372" t="n">
        <v>104.26</v>
      </c>
      <c r="T2372" t="n">
        <v>9239.65</v>
      </c>
      <c r="U2372" t="n">
        <v>0.84</v>
      </c>
      <c r="V2372" t="n">
        <v>0.9</v>
      </c>
      <c r="W2372" t="n">
        <v>20.68</v>
      </c>
      <c r="X2372" t="n">
        <v>0.5600000000000001</v>
      </c>
      <c r="Y2372" t="n">
        <v>1</v>
      </c>
      <c r="Z2372" t="n">
        <v>10</v>
      </c>
    </row>
    <row r="2373">
      <c r="A2373" t="n">
        <v>130</v>
      </c>
      <c r="B2373" t="n">
        <v>130</v>
      </c>
      <c r="C2373" t="inlineStr">
        <is>
          <t xml:space="preserve">CONCLUIDO	</t>
        </is>
      </c>
      <c r="D2373" t="n">
        <v>1.7597</v>
      </c>
      <c r="E2373" t="n">
        <v>56.83</v>
      </c>
      <c r="F2373" t="n">
        <v>53.09</v>
      </c>
      <c r="G2373" t="n">
        <v>167.66</v>
      </c>
      <c r="H2373" t="n">
        <v>1.88</v>
      </c>
      <c r="I2373" t="n">
        <v>19</v>
      </c>
      <c r="J2373" t="n">
        <v>317.95</v>
      </c>
      <c r="K2373" t="n">
        <v>59.19</v>
      </c>
      <c r="L2373" t="n">
        <v>33.5</v>
      </c>
      <c r="M2373" t="n">
        <v>17</v>
      </c>
      <c r="N2373" t="n">
        <v>95.26000000000001</v>
      </c>
      <c r="O2373" t="n">
        <v>39448.69</v>
      </c>
      <c r="P2373" t="n">
        <v>839.76</v>
      </c>
      <c r="Q2373" t="n">
        <v>1367.13</v>
      </c>
      <c r="R2373" t="n">
        <v>123.26</v>
      </c>
      <c r="S2373" t="n">
        <v>104.26</v>
      </c>
      <c r="T2373" t="n">
        <v>8593.41</v>
      </c>
      <c r="U2373" t="n">
        <v>0.85</v>
      </c>
      <c r="V2373" t="n">
        <v>0.9</v>
      </c>
      <c r="W2373" t="n">
        <v>20.68</v>
      </c>
      <c r="X2373" t="n">
        <v>0.52</v>
      </c>
      <c r="Y2373" t="n">
        <v>1</v>
      </c>
      <c r="Z2373" t="n">
        <v>10</v>
      </c>
    </row>
    <row r="2374">
      <c r="A2374" t="n">
        <v>131</v>
      </c>
      <c r="B2374" t="n">
        <v>130</v>
      </c>
      <c r="C2374" t="inlineStr">
        <is>
          <t xml:space="preserve">CONCLUIDO	</t>
        </is>
      </c>
      <c r="D2374" t="n">
        <v>1.7599</v>
      </c>
      <c r="E2374" t="n">
        <v>56.82</v>
      </c>
      <c r="F2374" t="n">
        <v>53.09</v>
      </c>
      <c r="G2374" t="n">
        <v>167.64</v>
      </c>
      <c r="H2374" t="n">
        <v>1.89</v>
      </c>
      <c r="I2374" t="n">
        <v>19</v>
      </c>
      <c r="J2374" t="n">
        <v>318.52</v>
      </c>
      <c r="K2374" t="n">
        <v>59.19</v>
      </c>
      <c r="L2374" t="n">
        <v>33.75</v>
      </c>
      <c r="M2374" t="n">
        <v>17</v>
      </c>
      <c r="N2374" t="n">
        <v>95.56999999999999</v>
      </c>
      <c r="O2374" t="n">
        <v>39517.87</v>
      </c>
      <c r="P2374" t="n">
        <v>840.16</v>
      </c>
      <c r="Q2374" t="n">
        <v>1367.16</v>
      </c>
      <c r="R2374" t="n">
        <v>123.32</v>
      </c>
      <c r="S2374" t="n">
        <v>104.26</v>
      </c>
      <c r="T2374" t="n">
        <v>8619.780000000001</v>
      </c>
      <c r="U2374" t="n">
        <v>0.85</v>
      </c>
      <c r="V2374" t="n">
        <v>0.9</v>
      </c>
      <c r="W2374" t="n">
        <v>20.67</v>
      </c>
      <c r="X2374" t="n">
        <v>0.51</v>
      </c>
      <c r="Y2374" t="n">
        <v>1</v>
      </c>
      <c r="Z2374" t="n">
        <v>10</v>
      </c>
    </row>
    <row r="2375">
      <c r="A2375" t="n">
        <v>132</v>
      </c>
      <c r="B2375" t="n">
        <v>130</v>
      </c>
      <c r="C2375" t="inlineStr">
        <is>
          <t xml:space="preserve">CONCLUIDO	</t>
        </is>
      </c>
      <c r="D2375" t="n">
        <v>1.7596</v>
      </c>
      <c r="E2375" t="n">
        <v>56.83</v>
      </c>
      <c r="F2375" t="n">
        <v>53.1</v>
      </c>
      <c r="G2375" t="n">
        <v>167.68</v>
      </c>
      <c r="H2375" t="n">
        <v>1.9</v>
      </c>
      <c r="I2375" t="n">
        <v>19</v>
      </c>
      <c r="J2375" t="n">
        <v>319.08</v>
      </c>
      <c r="K2375" t="n">
        <v>59.19</v>
      </c>
      <c r="L2375" t="n">
        <v>34</v>
      </c>
      <c r="M2375" t="n">
        <v>17</v>
      </c>
      <c r="N2375" t="n">
        <v>95.88</v>
      </c>
      <c r="O2375" t="n">
        <v>39587.19</v>
      </c>
      <c r="P2375" t="n">
        <v>840.64</v>
      </c>
      <c r="Q2375" t="n">
        <v>1367.18</v>
      </c>
      <c r="R2375" t="n">
        <v>123.53</v>
      </c>
      <c r="S2375" t="n">
        <v>104.26</v>
      </c>
      <c r="T2375" t="n">
        <v>8723.940000000001</v>
      </c>
      <c r="U2375" t="n">
        <v>0.84</v>
      </c>
      <c r="V2375" t="n">
        <v>0.9</v>
      </c>
      <c r="W2375" t="n">
        <v>20.67</v>
      </c>
      <c r="X2375" t="n">
        <v>0.52</v>
      </c>
      <c r="Y2375" t="n">
        <v>1</v>
      </c>
      <c r="Z2375" t="n">
        <v>10</v>
      </c>
    </row>
    <row r="2376">
      <c r="A2376" t="n">
        <v>133</v>
      </c>
      <c r="B2376" t="n">
        <v>130</v>
      </c>
      <c r="C2376" t="inlineStr">
        <is>
          <t xml:space="preserve">CONCLUIDO	</t>
        </is>
      </c>
      <c r="D2376" t="n">
        <v>1.7598</v>
      </c>
      <c r="E2376" t="n">
        <v>56.82</v>
      </c>
      <c r="F2376" t="n">
        <v>53.09</v>
      </c>
      <c r="G2376" t="n">
        <v>167.66</v>
      </c>
      <c r="H2376" t="n">
        <v>1.91</v>
      </c>
      <c r="I2376" t="n">
        <v>19</v>
      </c>
      <c r="J2376" t="n">
        <v>319.64</v>
      </c>
      <c r="K2376" t="n">
        <v>59.19</v>
      </c>
      <c r="L2376" t="n">
        <v>34.25</v>
      </c>
      <c r="M2376" t="n">
        <v>17</v>
      </c>
      <c r="N2376" t="n">
        <v>96.2</v>
      </c>
      <c r="O2376" t="n">
        <v>39656.65</v>
      </c>
      <c r="P2376" t="n">
        <v>840.88</v>
      </c>
      <c r="Q2376" t="n">
        <v>1367.3</v>
      </c>
      <c r="R2376" t="n">
        <v>123.17</v>
      </c>
      <c r="S2376" t="n">
        <v>104.26</v>
      </c>
      <c r="T2376" t="n">
        <v>8545.709999999999</v>
      </c>
      <c r="U2376" t="n">
        <v>0.85</v>
      </c>
      <c r="V2376" t="n">
        <v>0.9</v>
      </c>
      <c r="W2376" t="n">
        <v>20.68</v>
      </c>
      <c r="X2376" t="n">
        <v>0.51</v>
      </c>
      <c r="Y2376" t="n">
        <v>1</v>
      </c>
      <c r="Z2376" t="n">
        <v>10</v>
      </c>
    </row>
    <row r="2377">
      <c r="A2377" t="n">
        <v>134</v>
      </c>
      <c r="B2377" t="n">
        <v>130</v>
      </c>
      <c r="C2377" t="inlineStr">
        <is>
          <t xml:space="preserve">CONCLUIDO	</t>
        </is>
      </c>
      <c r="D2377" t="n">
        <v>1.7598</v>
      </c>
      <c r="E2377" t="n">
        <v>56.83</v>
      </c>
      <c r="F2377" t="n">
        <v>53.09</v>
      </c>
      <c r="G2377" t="n">
        <v>167.66</v>
      </c>
      <c r="H2377" t="n">
        <v>1.92</v>
      </c>
      <c r="I2377" t="n">
        <v>19</v>
      </c>
      <c r="J2377" t="n">
        <v>320.21</v>
      </c>
      <c r="K2377" t="n">
        <v>59.19</v>
      </c>
      <c r="L2377" t="n">
        <v>34.5</v>
      </c>
      <c r="M2377" t="n">
        <v>17</v>
      </c>
      <c r="N2377" t="n">
        <v>96.51000000000001</v>
      </c>
      <c r="O2377" t="n">
        <v>39726.26</v>
      </c>
      <c r="P2377" t="n">
        <v>840.55</v>
      </c>
      <c r="Q2377" t="n">
        <v>1367.2</v>
      </c>
      <c r="R2377" t="n">
        <v>123.17</v>
      </c>
      <c r="S2377" t="n">
        <v>104.26</v>
      </c>
      <c r="T2377" t="n">
        <v>8548.73</v>
      </c>
      <c r="U2377" t="n">
        <v>0.85</v>
      </c>
      <c r="V2377" t="n">
        <v>0.9</v>
      </c>
      <c r="W2377" t="n">
        <v>20.68</v>
      </c>
      <c r="X2377" t="n">
        <v>0.52</v>
      </c>
      <c r="Y2377" t="n">
        <v>1</v>
      </c>
      <c r="Z2377" t="n">
        <v>10</v>
      </c>
    </row>
    <row r="2378">
      <c r="A2378" t="n">
        <v>135</v>
      </c>
      <c r="B2378" t="n">
        <v>130</v>
      </c>
      <c r="C2378" t="inlineStr">
        <is>
          <t xml:space="preserve">CONCLUIDO	</t>
        </is>
      </c>
      <c r="D2378" t="n">
        <v>1.7597</v>
      </c>
      <c r="E2378" t="n">
        <v>56.83</v>
      </c>
      <c r="F2378" t="n">
        <v>53.09</v>
      </c>
      <c r="G2378" t="n">
        <v>167.67</v>
      </c>
      <c r="H2378" t="n">
        <v>1.93</v>
      </c>
      <c r="I2378" t="n">
        <v>19</v>
      </c>
      <c r="J2378" t="n">
        <v>320.77</v>
      </c>
      <c r="K2378" t="n">
        <v>59.19</v>
      </c>
      <c r="L2378" t="n">
        <v>34.75</v>
      </c>
      <c r="M2378" t="n">
        <v>17</v>
      </c>
      <c r="N2378" t="n">
        <v>96.83</v>
      </c>
      <c r="O2378" t="n">
        <v>39796.01</v>
      </c>
      <c r="P2378" t="n">
        <v>839.78</v>
      </c>
      <c r="Q2378" t="n">
        <v>1367.21</v>
      </c>
      <c r="R2378" t="n">
        <v>123.5</v>
      </c>
      <c r="S2378" t="n">
        <v>104.26</v>
      </c>
      <c r="T2378" t="n">
        <v>8712.190000000001</v>
      </c>
      <c r="U2378" t="n">
        <v>0.84</v>
      </c>
      <c r="V2378" t="n">
        <v>0.9</v>
      </c>
      <c r="W2378" t="n">
        <v>20.67</v>
      </c>
      <c r="X2378" t="n">
        <v>0.52</v>
      </c>
      <c r="Y2378" t="n">
        <v>1</v>
      </c>
      <c r="Z2378" t="n">
        <v>10</v>
      </c>
    </row>
    <row r="2379">
      <c r="A2379" t="n">
        <v>136</v>
      </c>
      <c r="B2379" t="n">
        <v>130</v>
      </c>
      <c r="C2379" t="inlineStr">
        <is>
          <t xml:space="preserve">CONCLUIDO	</t>
        </is>
      </c>
      <c r="D2379" t="n">
        <v>1.7596</v>
      </c>
      <c r="E2379" t="n">
        <v>56.83</v>
      </c>
      <c r="F2379" t="n">
        <v>53.1</v>
      </c>
      <c r="G2379" t="n">
        <v>167.67</v>
      </c>
      <c r="H2379" t="n">
        <v>1.94</v>
      </c>
      <c r="I2379" t="n">
        <v>19</v>
      </c>
      <c r="J2379" t="n">
        <v>321.34</v>
      </c>
      <c r="K2379" t="n">
        <v>59.19</v>
      </c>
      <c r="L2379" t="n">
        <v>35</v>
      </c>
      <c r="M2379" t="n">
        <v>17</v>
      </c>
      <c r="N2379" t="n">
        <v>97.14</v>
      </c>
      <c r="O2379" t="n">
        <v>39865.91</v>
      </c>
      <c r="P2379" t="n">
        <v>838.55</v>
      </c>
      <c r="Q2379" t="n">
        <v>1367.17</v>
      </c>
      <c r="R2379" t="n">
        <v>123.45</v>
      </c>
      <c r="S2379" t="n">
        <v>104.26</v>
      </c>
      <c r="T2379" t="n">
        <v>8686.07</v>
      </c>
      <c r="U2379" t="n">
        <v>0.84</v>
      </c>
      <c r="V2379" t="n">
        <v>0.9</v>
      </c>
      <c r="W2379" t="n">
        <v>20.67</v>
      </c>
      <c r="X2379" t="n">
        <v>0.52</v>
      </c>
      <c r="Y2379" t="n">
        <v>1</v>
      </c>
      <c r="Z2379" t="n">
        <v>10</v>
      </c>
    </row>
    <row r="2380">
      <c r="A2380" t="n">
        <v>137</v>
      </c>
      <c r="B2380" t="n">
        <v>130</v>
      </c>
      <c r="C2380" t="inlineStr">
        <is>
          <t xml:space="preserve">CONCLUIDO	</t>
        </is>
      </c>
      <c r="D2380" t="n">
        <v>1.7623</v>
      </c>
      <c r="E2380" t="n">
        <v>56.74</v>
      </c>
      <c r="F2380" t="n">
        <v>53.06</v>
      </c>
      <c r="G2380" t="n">
        <v>176.86</v>
      </c>
      <c r="H2380" t="n">
        <v>1.95</v>
      </c>
      <c r="I2380" t="n">
        <v>18</v>
      </c>
      <c r="J2380" t="n">
        <v>321.91</v>
      </c>
      <c r="K2380" t="n">
        <v>59.19</v>
      </c>
      <c r="L2380" t="n">
        <v>35.25</v>
      </c>
      <c r="M2380" t="n">
        <v>16</v>
      </c>
      <c r="N2380" t="n">
        <v>97.45999999999999</v>
      </c>
      <c r="O2380" t="n">
        <v>39935.96</v>
      </c>
      <c r="P2380" t="n">
        <v>837.53</v>
      </c>
      <c r="Q2380" t="n">
        <v>1367.2</v>
      </c>
      <c r="R2380" t="n">
        <v>122.04</v>
      </c>
      <c r="S2380" t="n">
        <v>104.26</v>
      </c>
      <c r="T2380" t="n">
        <v>7984.01</v>
      </c>
      <c r="U2380" t="n">
        <v>0.85</v>
      </c>
      <c r="V2380" t="n">
        <v>0.9</v>
      </c>
      <c r="W2380" t="n">
        <v>20.68</v>
      </c>
      <c r="X2380" t="n">
        <v>0.48</v>
      </c>
      <c r="Y2380" t="n">
        <v>1</v>
      </c>
      <c r="Z2380" t="n">
        <v>10</v>
      </c>
    </row>
    <row r="2381">
      <c r="A2381" t="n">
        <v>138</v>
      </c>
      <c r="B2381" t="n">
        <v>130</v>
      </c>
      <c r="C2381" t="inlineStr">
        <is>
          <t xml:space="preserve">CONCLUIDO	</t>
        </is>
      </c>
      <c r="D2381" t="n">
        <v>1.7621</v>
      </c>
      <c r="E2381" t="n">
        <v>56.75</v>
      </c>
      <c r="F2381" t="n">
        <v>53.07</v>
      </c>
      <c r="G2381" t="n">
        <v>176.89</v>
      </c>
      <c r="H2381" t="n">
        <v>1.96</v>
      </c>
      <c r="I2381" t="n">
        <v>18</v>
      </c>
      <c r="J2381" t="n">
        <v>322.47</v>
      </c>
      <c r="K2381" t="n">
        <v>59.19</v>
      </c>
      <c r="L2381" t="n">
        <v>35.5</v>
      </c>
      <c r="M2381" t="n">
        <v>16</v>
      </c>
      <c r="N2381" t="n">
        <v>97.78</v>
      </c>
      <c r="O2381" t="n">
        <v>40006.15</v>
      </c>
      <c r="P2381" t="n">
        <v>837.9</v>
      </c>
      <c r="Q2381" t="n">
        <v>1367.19</v>
      </c>
      <c r="R2381" t="n">
        <v>122.42</v>
      </c>
      <c r="S2381" t="n">
        <v>104.26</v>
      </c>
      <c r="T2381" t="n">
        <v>8178.57</v>
      </c>
      <c r="U2381" t="n">
        <v>0.85</v>
      </c>
      <c r="V2381" t="n">
        <v>0.9</v>
      </c>
      <c r="W2381" t="n">
        <v>20.67</v>
      </c>
      <c r="X2381" t="n">
        <v>0.49</v>
      </c>
      <c r="Y2381" t="n">
        <v>1</v>
      </c>
      <c r="Z2381" t="n">
        <v>10</v>
      </c>
    </row>
    <row r="2382">
      <c r="A2382" t="n">
        <v>139</v>
      </c>
      <c r="B2382" t="n">
        <v>130</v>
      </c>
      <c r="C2382" t="inlineStr">
        <is>
          <t xml:space="preserve">CONCLUIDO	</t>
        </is>
      </c>
      <c r="D2382" t="n">
        <v>1.7618</v>
      </c>
      <c r="E2382" t="n">
        <v>56.76</v>
      </c>
      <c r="F2382" t="n">
        <v>53.07</v>
      </c>
      <c r="G2382" t="n">
        <v>176.91</v>
      </c>
      <c r="H2382" t="n">
        <v>1.97</v>
      </c>
      <c r="I2382" t="n">
        <v>18</v>
      </c>
      <c r="J2382" t="n">
        <v>323.04</v>
      </c>
      <c r="K2382" t="n">
        <v>59.19</v>
      </c>
      <c r="L2382" t="n">
        <v>35.75</v>
      </c>
      <c r="M2382" t="n">
        <v>16</v>
      </c>
      <c r="N2382" t="n">
        <v>98.09999999999999</v>
      </c>
      <c r="O2382" t="n">
        <v>40076.49</v>
      </c>
      <c r="P2382" t="n">
        <v>839.54</v>
      </c>
      <c r="Q2382" t="n">
        <v>1367.2</v>
      </c>
      <c r="R2382" t="n">
        <v>122.71</v>
      </c>
      <c r="S2382" t="n">
        <v>104.26</v>
      </c>
      <c r="T2382" t="n">
        <v>8321.530000000001</v>
      </c>
      <c r="U2382" t="n">
        <v>0.85</v>
      </c>
      <c r="V2382" t="n">
        <v>0.9</v>
      </c>
      <c r="W2382" t="n">
        <v>20.67</v>
      </c>
      <c r="X2382" t="n">
        <v>0.5</v>
      </c>
      <c r="Y2382" t="n">
        <v>1</v>
      </c>
      <c r="Z2382" t="n">
        <v>10</v>
      </c>
    </row>
    <row r="2383">
      <c r="A2383" t="n">
        <v>140</v>
      </c>
      <c r="B2383" t="n">
        <v>130</v>
      </c>
      <c r="C2383" t="inlineStr">
        <is>
          <t xml:space="preserve">CONCLUIDO	</t>
        </is>
      </c>
      <c r="D2383" t="n">
        <v>1.7615</v>
      </c>
      <c r="E2383" t="n">
        <v>56.77</v>
      </c>
      <c r="F2383" t="n">
        <v>53.09</v>
      </c>
      <c r="G2383" t="n">
        <v>176.95</v>
      </c>
      <c r="H2383" t="n">
        <v>1.98</v>
      </c>
      <c r="I2383" t="n">
        <v>18</v>
      </c>
      <c r="J2383" t="n">
        <v>323.62</v>
      </c>
      <c r="K2383" t="n">
        <v>59.19</v>
      </c>
      <c r="L2383" t="n">
        <v>36</v>
      </c>
      <c r="M2383" t="n">
        <v>16</v>
      </c>
      <c r="N2383" t="n">
        <v>98.42</v>
      </c>
      <c r="O2383" t="n">
        <v>40147.11</v>
      </c>
      <c r="P2383" t="n">
        <v>839.5700000000001</v>
      </c>
      <c r="Q2383" t="n">
        <v>1367.23</v>
      </c>
      <c r="R2383" t="n">
        <v>122.95</v>
      </c>
      <c r="S2383" t="n">
        <v>104.26</v>
      </c>
      <c r="T2383" t="n">
        <v>8440.6</v>
      </c>
      <c r="U2383" t="n">
        <v>0.85</v>
      </c>
      <c r="V2383" t="n">
        <v>0.9</v>
      </c>
      <c r="W2383" t="n">
        <v>20.68</v>
      </c>
      <c r="X2383" t="n">
        <v>0.51</v>
      </c>
      <c r="Y2383" t="n">
        <v>1</v>
      </c>
      <c r="Z2383" t="n">
        <v>10</v>
      </c>
    </row>
    <row r="2384">
      <c r="A2384" t="n">
        <v>141</v>
      </c>
      <c r="B2384" t="n">
        <v>130</v>
      </c>
      <c r="C2384" t="inlineStr">
        <is>
          <t xml:space="preserve">CONCLUIDO	</t>
        </is>
      </c>
      <c r="D2384" t="n">
        <v>1.7621</v>
      </c>
      <c r="E2384" t="n">
        <v>56.75</v>
      </c>
      <c r="F2384" t="n">
        <v>53.07</v>
      </c>
      <c r="G2384" t="n">
        <v>176.89</v>
      </c>
      <c r="H2384" t="n">
        <v>1.99</v>
      </c>
      <c r="I2384" t="n">
        <v>18</v>
      </c>
      <c r="J2384" t="n">
        <v>324.19</v>
      </c>
      <c r="K2384" t="n">
        <v>59.19</v>
      </c>
      <c r="L2384" t="n">
        <v>36.25</v>
      </c>
      <c r="M2384" t="n">
        <v>16</v>
      </c>
      <c r="N2384" t="n">
        <v>98.75</v>
      </c>
      <c r="O2384" t="n">
        <v>40217.75</v>
      </c>
      <c r="P2384" t="n">
        <v>839.35</v>
      </c>
      <c r="Q2384" t="n">
        <v>1367.19</v>
      </c>
      <c r="R2384" t="n">
        <v>122.52</v>
      </c>
      <c r="S2384" t="n">
        <v>104.26</v>
      </c>
      <c r="T2384" t="n">
        <v>8224.93</v>
      </c>
      <c r="U2384" t="n">
        <v>0.85</v>
      </c>
      <c r="V2384" t="n">
        <v>0.9</v>
      </c>
      <c r="W2384" t="n">
        <v>20.67</v>
      </c>
      <c r="X2384" t="n">
        <v>0.49</v>
      </c>
      <c r="Y2384" t="n">
        <v>1</v>
      </c>
      <c r="Z2384" t="n">
        <v>10</v>
      </c>
    </row>
    <row r="2385">
      <c r="A2385" t="n">
        <v>142</v>
      </c>
      <c r="B2385" t="n">
        <v>130</v>
      </c>
      <c r="C2385" t="inlineStr">
        <is>
          <t xml:space="preserve">CONCLUIDO	</t>
        </is>
      </c>
      <c r="D2385" t="n">
        <v>1.7622</v>
      </c>
      <c r="E2385" t="n">
        <v>56.75</v>
      </c>
      <c r="F2385" t="n">
        <v>53.06</v>
      </c>
      <c r="G2385" t="n">
        <v>176.87</v>
      </c>
      <c r="H2385" t="n">
        <v>2</v>
      </c>
      <c r="I2385" t="n">
        <v>18</v>
      </c>
      <c r="J2385" t="n">
        <v>324.76</v>
      </c>
      <c r="K2385" t="n">
        <v>59.19</v>
      </c>
      <c r="L2385" t="n">
        <v>36.5</v>
      </c>
      <c r="M2385" t="n">
        <v>16</v>
      </c>
      <c r="N2385" t="n">
        <v>99.06999999999999</v>
      </c>
      <c r="O2385" t="n">
        <v>40288.55</v>
      </c>
      <c r="P2385" t="n">
        <v>839.21</v>
      </c>
      <c r="Q2385" t="n">
        <v>1367.23</v>
      </c>
      <c r="R2385" t="n">
        <v>122.37</v>
      </c>
      <c r="S2385" t="n">
        <v>104.26</v>
      </c>
      <c r="T2385" t="n">
        <v>8149.7</v>
      </c>
      <c r="U2385" t="n">
        <v>0.85</v>
      </c>
      <c r="V2385" t="n">
        <v>0.9</v>
      </c>
      <c r="W2385" t="n">
        <v>20.67</v>
      </c>
      <c r="X2385" t="n">
        <v>0.49</v>
      </c>
      <c r="Y2385" t="n">
        <v>1</v>
      </c>
      <c r="Z2385" t="n">
        <v>10</v>
      </c>
    </row>
    <row r="2386">
      <c r="A2386" t="n">
        <v>143</v>
      </c>
      <c r="B2386" t="n">
        <v>130</v>
      </c>
      <c r="C2386" t="inlineStr">
        <is>
          <t xml:space="preserve">CONCLUIDO	</t>
        </is>
      </c>
      <c r="D2386" t="n">
        <v>1.7623</v>
      </c>
      <c r="E2386" t="n">
        <v>56.74</v>
      </c>
      <c r="F2386" t="n">
        <v>53.06</v>
      </c>
      <c r="G2386" t="n">
        <v>176.86</v>
      </c>
      <c r="H2386" t="n">
        <v>2.01</v>
      </c>
      <c r="I2386" t="n">
        <v>18</v>
      </c>
      <c r="J2386" t="n">
        <v>325.34</v>
      </c>
      <c r="K2386" t="n">
        <v>59.19</v>
      </c>
      <c r="L2386" t="n">
        <v>36.75</v>
      </c>
      <c r="M2386" t="n">
        <v>16</v>
      </c>
      <c r="N2386" t="n">
        <v>99.40000000000001</v>
      </c>
      <c r="O2386" t="n">
        <v>40359.5</v>
      </c>
      <c r="P2386" t="n">
        <v>838.5</v>
      </c>
      <c r="Q2386" t="n">
        <v>1367.19</v>
      </c>
      <c r="R2386" t="n">
        <v>122.03</v>
      </c>
      <c r="S2386" t="n">
        <v>104.26</v>
      </c>
      <c r="T2386" t="n">
        <v>7978.93</v>
      </c>
      <c r="U2386" t="n">
        <v>0.85</v>
      </c>
      <c r="V2386" t="n">
        <v>0.9</v>
      </c>
      <c r="W2386" t="n">
        <v>20.68</v>
      </c>
      <c r="X2386" t="n">
        <v>0.48</v>
      </c>
      <c r="Y2386" t="n">
        <v>1</v>
      </c>
      <c r="Z2386" t="n">
        <v>10</v>
      </c>
    </row>
    <row r="2387">
      <c r="A2387" t="n">
        <v>144</v>
      </c>
      <c r="B2387" t="n">
        <v>130</v>
      </c>
      <c r="C2387" t="inlineStr">
        <is>
          <t xml:space="preserve">CONCLUIDO	</t>
        </is>
      </c>
      <c r="D2387" t="n">
        <v>1.762</v>
      </c>
      <c r="E2387" t="n">
        <v>56.75</v>
      </c>
      <c r="F2387" t="n">
        <v>53.07</v>
      </c>
      <c r="G2387" t="n">
        <v>176.89</v>
      </c>
      <c r="H2387" t="n">
        <v>2.02</v>
      </c>
      <c r="I2387" t="n">
        <v>18</v>
      </c>
      <c r="J2387" t="n">
        <v>325.92</v>
      </c>
      <c r="K2387" t="n">
        <v>59.19</v>
      </c>
      <c r="L2387" t="n">
        <v>37</v>
      </c>
      <c r="M2387" t="n">
        <v>16</v>
      </c>
      <c r="N2387" t="n">
        <v>99.72</v>
      </c>
      <c r="O2387" t="n">
        <v>40430.6</v>
      </c>
      <c r="P2387" t="n">
        <v>838.11</v>
      </c>
      <c r="Q2387" t="n">
        <v>1367.17</v>
      </c>
      <c r="R2387" t="n">
        <v>122.53</v>
      </c>
      <c r="S2387" t="n">
        <v>104.26</v>
      </c>
      <c r="T2387" t="n">
        <v>8230.049999999999</v>
      </c>
      <c r="U2387" t="n">
        <v>0.85</v>
      </c>
      <c r="V2387" t="n">
        <v>0.9</v>
      </c>
      <c r="W2387" t="n">
        <v>20.67</v>
      </c>
      <c r="X2387" t="n">
        <v>0.49</v>
      </c>
      <c r="Y2387" t="n">
        <v>1</v>
      </c>
      <c r="Z2387" t="n">
        <v>10</v>
      </c>
    </row>
    <row r="2388">
      <c r="A2388" t="n">
        <v>145</v>
      </c>
      <c r="B2388" t="n">
        <v>130</v>
      </c>
      <c r="C2388" t="inlineStr">
        <is>
          <t xml:space="preserve">CONCLUIDO	</t>
        </is>
      </c>
      <c r="D2388" t="n">
        <v>1.7618</v>
      </c>
      <c r="E2388" t="n">
        <v>56.76</v>
      </c>
      <c r="F2388" t="n">
        <v>53.07</v>
      </c>
      <c r="G2388" t="n">
        <v>176.91</v>
      </c>
      <c r="H2388" t="n">
        <v>2.03</v>
      </c>
      <c r="I2388" t="n">
        <v>18</v>
      </c>
      <c r="J2388" t="n">
        <v>326.49</v>
      </c>
      <c r="K2388" t="n">
        <v>59.19</v>
      </c>
      <c r="L2388" t="n">
        <v>37.25</v>
      </c>
      <c r="M2388" t="n">
        <v>16</v>
      </c>
      <c r="N2388" t="n">
        <v>100.05</v>
      </c>
      <c r="O2388" t="n">
        <v>40501.85</v>
      </c>
      <c r="P2388" t="n">
        <v>837.15</v>
      </c>
      <c r="Q2388" t="n">
        <v>1367.15</v>
      </c>
      <c r="R2388" t="n">
        <v>122.8</v>
      </c>
      <c r="S2388" t="n">
        <v>104.26</v>
      </c>
      <c r="T2388" t="n">
        <v>8366.040000000001</v>
      </c>
      <c r="U2388" t="n">
        <v>0.85</v>
      </c>
      <c r="V2388" t="n">
        <v>0.9</v>
      </c>
      <c r="W2388" t="n">
        <v>20.67</v>
      </c>
      <c r="X2388" t="n">
        <v>0.5</v>
      </c>
      <c r="Y2388" t="n">
        <v>1</v>
      </c>
      <c r="Z2388" t="n">
        <v>10</v>
      </c>
    </row>
    <row r="2389">
      <c r="A2389" t="n">
        <v>146</v>
      </c>
      <c r="B2389" t="n">
        <v>130</v>
      </c>
      <c r="C2389" t="inlineStr">
        <is>
          <t xml:space="preserve">CONCLUIDO	</t>
        </is>
      </c>
      <c r="D2389" t="n">
        <v>1.7641</v>
      </c>
      <c r="E2389" t="n">
        <v>56.69</v>
      </c>
      <c r="F2389" t="n">
        <v>53.05</v>
      </c>
      <c r="G2389" t="n">
        <v>187.24</v>
      </c>
      <c r="H2389" t="n">
        <v>2.04</v>
      </c>
      <c r="I2389" t="n">
        <v>17</v>
      </c>
      <c r="J2389" t="n">
        <v>327.07</v>
      </c>
      <c r="K2389" t="n">
        <v>59.19</v>
      </c>
      <c r="L2389" t="n">
        <v>37.5</v>
      </c>
      <c r="M2389" t="n">
        <v>15</v>
      </c>
      <c r="N2389" t="n">
        <v>100.38</v>
      </c>
      <c r="O2389" t="n">
        <v>40573.27</v>
      </c>
      <c r="P2389" t="n">
        <v>836.53</v>
      </c>
      <c r="Q2389" t="n">
        <v>1367.14</v>
      </c>
      <c r="R2389" t="n">
        <v>121.82</v>
      </c>
      <c r="S2389" t="n">
        <v>104.26</v>
      </c>
      <c r="T2389" t="n">
        <v>7879.14</v>
      </c>
      <c r="U2389" t="n">
        <v>0.86</v>
      </c>
      <c r="V2389" t="n">
        <v>0.9</v>
      </c>
      <c r="W2389" t="n">
        <v>20.68</v>
      </c>
      <c r="X2389" t="n">
        <v>0.48</v>
      </c>
      <c r="Y2389" t="n">
        <v>1</v>
      </c>
      <c r="Z2389" t="n">
        <v>10</v>
      </c>
    </row>
    <row r="2390">
      <c r="A2390" t="n">
        <v>147</v>
      </c>
      <c r="B2390" t="n">
        <v>130</v>
      </c>
      <c r="C2390" t="inlineStr">
        <is>
          <t xml:space="preserve">CONCLUIDO	</t>
        </is>
      </c>
      <c r="D2390" t="n">
        <v>1.7646</v>
      </c>
      <c r="E2390" t="n">
        <v>56.67</v>
      </c>
      <c r="F2390" t="n">
        <v>53.04</v>
      </c>
      <c r="G2390" t="n">
        <v>187.18</v>
      </c>
      <c r="H2390" t="n">
        <v>2.05</v>
      </c>
      <c r="I2390" t="n">
        <v>17</v>
      </c>
      <c r="J2390" t="n">
        <v>327.65</v>
      </c>
      <c r="K2390" t="n">
        <v>59.19</v>
      </c>
      <c r="L2390" t="n">
        <v>37.75</v>
      </c>
      <c r="M2390" t="n">
        <v>15</v>
      </c>
      <c r="N2390" t="n">
        <v>100.71</v>
      </c>
      <c r="O2390" t="n">
        <v>40644.83</v>
      </c>
      <c r="P2390" t="n">
        <v>836.55</v>
      </c>
      <c r="Q2390" t="n">
        <v>1367.2</v>
      </c>
      <c r="R2390" t="n">
        <v>121.52</v>
      </c>
      <c r="S2390" t="n">
        <v>104.26</v>
      </c>
      <c r="T2390" t="n">
        <v>7730.59</v>
      </c>
      <c r="U2390" t="n">
        <v>0.86</v>
      </c>
      <c r="V2390" t="n">
        <v>0.9</v>
      </c>
      <c r="W2390" t="n">
        <v>20.67</v>
      </c>
      <c r="X2390" t="n">
        <v>0.46</v>
      </c>
      <c r="Y2390" t="n">
        <v>1</v>
      </c>
      <c r="Z2390" t="n">
        <v>10</v>
      </c>
    </row>
    <row r="2391">
      <c r="A2391" t="n">
        <v>148</v>
      </c>
      <c r="B2391" t="n">
        <v>130</v>
      </c>
      <c r="C2391" t="inlineStr">
        <is>
          <t xml:space="preserve">CONCLUIDO	</t>
        </is>
      </c>
      <c r="D2391" t="n">
        <v>1.7649</v>
      </c>
      <c r="E2391" t="n">
        <v>56.66</v>
      </c>
      <c r="F2391" t="n">
        <v>53.02</v>
      </c>
      <c r="G2391" t="n">
        <v>187.15</v>
      </c>
      <c r="H2391" t="n">
        <v>2.06</v>
      </c>
      <c r="I2391" t="n">
        <v>17</v>
      </c>
      <c r="J2391" t="n">
        <v>328.23</v>
      </c>
      <c r="K2391" t="n">
        <v>59.19</v>
      </c>
      <c r="L2391" t="n">
        <v>38</v>
      </c>
      <c r="M2391" t="n">
        <v>15</v>
      </c>
      <c r="N2391" t="n">
        <v>101.04</v>
      </c>
      <c r="O2391" t="n">
        <v>40716.56</v>
      </c>
      <c r="P2391" t="n">
        <v>837.03</v>
      </c>
      <c r="Q2391" t="n">
        <v>1367.15</v>
      </c>
      <c r="R2391" t="n">
        <v>121.04</v>
      </c>
      <c r="S2391" t="n">
        <v>104.26</v>
      </c>
      <c r="T2391" t="n">
        <v>7492.28</v>
      </c>
      <c r="U2391" t="n">
        <v>0.86</v>
      </c>
      <c r="V2391" t="n">
        <v>0.9</v>
      </c>
      <c r="W2391" t="n">
        <v>20.67</v>
      </c>
      <c r="X2391" t="n">
        <v>0.45</v>
      </c>
      <c r="Y2391" t="n">
        <v>1</v>
      </c>
      <c r="Z2391" t="n">
        <v>10</v>
      </c>
    </row>
    <row r="2392">
      <c r="A2392" t="n">
        <v>149</v>
      </c>
      <c r="B2392" t="n">
        <v>130</v>
      </c>
      <c r="C2392" t="inlineStr">
        <is>
          <t xml:space="preserve">CONCLUIDO	</t>
        </is>
      </c>
      <c r="D2392" t="n">
        <v>1.765</v>
      </c>
      <c r="E2392" t="n">
        <v>56.66</v>
      </c>
      <c r="F2392" t="n">
        <v>53.02</v>
      </c>
      <c r="G2392" t="n">
        <v>187.13</v>
      </c>
      <c r="H2392" t="n">
        <v>2.07</v>
      </c>
      <c r="I2392" t="n">
        <v>17</v>
      </c>
      <c r="J2392" t="n">
        <v>328.82</v>
      </c>
      <c r="K2392" t="n">
        <v>59.19</v>
      </c>
      <c r="L2392" t="n">
        <v>38.25</v>
      </c>
      <c r="M2392" t="n">
        <v>15</v>
      </c>
      <c r="N2392" t="n">
        <v>101.37</v>
      </c>
      <c r="O2392" t="n">
        <v>40788.44</v>
      </c>
      <c r="P2392" t="n">
        <v>837.6900000000001</v>
      </c>
      <c r="Q2392" t="n">
        <v>1367.19</v>
      </c>
      <c r="R2392" t="n">
        <v>120.95</v>
      </c>
      <c r="S2392" t="n">
        <v>104.26</v>
      </c>
      <c r="T2392" t="n">
        <v>7443.93</v>
      </c>
      <c r="U2392" t="n">
        <v>0.86</v>
      </c>
      <c r="V2392" t="n">
        <v>0.9</v>
      </c>
      <c r="W2392" t="n">
        <v>20.67</v>
      </c>
      <c r="X2392" t="n">
        <v>0.44</v>
      </c>
      <c r="Y2392" t="n">
        <v>1</v>
      </c>
      <c r="Z2392" t="n">
        <v>10</v>
      </c>
    </row>
    <row r="2393">
      <c r="A2393" t="n">
        <v>150</v>
      </c>
      <c r="B2393" t="n">
        <v>130</v>
      </c>
      <c r="C2393" t="inlineStr">
        <is>
          <t xml:space="preserve">CONCLUIDO	</t>
        </is>
      </c>
      <c r="D2393" t="n">
        <v>1.7647</v>
      </c>
      <c r="E2393" t="n">
        <v>56.67</v>
      </c>
      <c r="F2393" t="n">
        <v>53.03</v>
      </c>
      <c r="G2393" t="n">
        <v>187.17</v>
      </c>
      <c r="H2393" t="n">
        <v>2.08</v>
      </c>
      <c r="I2393" t="n">
        <v>17</v>
      </c>
      <c r="J2393" t="n">
        <v>329.4</v>
      </c>
      <c r="K2393" t="n">
        <v>59.19</v>
      </c>
      <c r="L2393" t="n">
        <v>38.5</v>
      </c>
      <c r="M2393" t="n">
        <v>15</v>
      </c>
      <c r="N2393" t="n">
        <v>101.71</v>
      </c>
      <c r="O2393" t="n">
        <v>40860.49</v>
      </c>
      <c r="P2393" t="n">
        <v>837.23</v>
      </c>
      <c r="Q2393" t="n">
        <v>1367.19</v>
      </c>
      <c r="R2393" t="n">
        <v>121.25</v>
      </c>
      <c r="S2393" t="n">
        <v>104.26</v>
      </c>
      <c r="T2393" t="n">
        <v>7595.67</v>
      </c>
      <c r="U2393" t="n">
        <v>0.86</v>
      </c>
      <c r="V2393" t="n">
        <v>0.9</v>
      </c>
      <c r="W2393" t="n">
        <v>20.67</v>
      </c>
      <c r="X2393" t="n">
        <v>0.46</v>
      </c>
      <c r="Y2393" t="n">
        <v>1</v>
      </c>
      <c r="Z2393" t="n">
        <v>10</v>
      </c>
    </row>
    <row r="2394">
      <c r="A2394" t="n">
        <v>151</v>
      </c>
      <c r="B2394" t="n">
        <v>130</v>
      </c>
      <c r="C2394" t="inlineStr">
        <is>
          <t xml:space="preserve">CONCLUIDO	</t>
        </is>
      </c>
      <c r="D2394" t="n">
        <v>1.7645</v>
      </c>
      <c r="E2394" t="n">
        <v>56.67</v>
      </c>
      <c r="F2394" t="n">
        <v>53.04</v>
      </c>
      <c r="G2394" t="n">
        <v>187.19</v>
      </c>
      <c r="H2394" t="n">
        <v>2.09</v>
      </c>
      <c r="I2394" t="n">
        <v>17</v>
      </c>
      <c r="J2394" t="n">
        <v>329.99</v>
      </c>
      <c r="K2394" t="n">
        <v>59.19</v>
      </c>
      <c r="L2394" t="n">
        <v>38.75</v>
      </c>
      <c r="M2394" t="n">
        <v>15</v>
      </c>
      <c r="N2394" t="n">
        <v>102.04</v>
      </c>
      <c r="O2394" t="n">
        <v>40932.69</v>
      </c>
      <c r="P2394" t="n">
        <v>837.37</v>
      </c>
      <c r="Q2394" t="n">
        <v>1367.28</v>
      </c>
      <c r="R2394" t="n">
        <v>121.55</v>
      </c>
      <c r="S2394" t="n">
        <v>104.26</v>
      </c>
      <c r="T2394" t="n">
        <v>7744.39</v>
      </c>
      <c r="U2394" t="n">
        <v>0.86</v>
      </c>
      <c r="V2394" t="n">
        <v>0.9</v>
      </c>
      <c r="W2394" t="n">
        <v>20.67</v>
      </c>
      <c r="X2394" t="n">
        <v>0.46</v>
      </c>
      <c r="Y2394" t="n">
        <v>1</v>
      </c>
      <c r="Z2394" t="n">
        <v>10</v>
      </c>
    </row>
    <row r="2395">
      <c r="A2395" t="n">
        <v>152</v>
      </c>
      <c r="B2395" t="n">
        <v>130</v>
      </c>
      <c r="C2395" t="inlineStr">
        <is>
          <t xml:space="preserve">CONCLUIDO	</t>
        </is>
      </c>
      <c r="D2395" t="n">
        <v>1.7648</v>
      </c>
      <c r="E2395" t="n">
        <v>56.66</v>
      </c>
      <c r="F2395" t="n">
        <v>53.03</v>
      </c>
      <c r="G2395" t="n">
        <v>187.16</v>
      </c>
      <c r="H2395" t="n">
        <v>2.1</v>
      </c>
      <c r="I2395" t="n">
        <v>17</v>
      </c>
      <c r="J2395" t="n">
        <v>330.57</v>
      </c>
      <c r="K2395" t="n">
        <v>59.19</v>
      </c>
      <c r="L2395" t="n">
        <v>39</v>
      </c>
      <c r="M2395" t="n">
        <v>15</v>
      </c>
      <c r="N2395" t="n">
        <v>102.38</v>
      </c>
      <c r="O2395" t="n">
        <v>41005.06</v>
      </c>
      <c r="P2395" t="n">
        <v>836.83</v>
      </c>
      <c r="Q2395" t="n">
        <v>1367.2</v>
      </c>
      <c r="R2395" t="n">
        <v>121.07</v>
      </c>
      <c r="S2395" t="n">
        <v>104.26</v>
      </c>
      <c r="T2395" t="n">
        <v>7505.51</v>
      </c>
      <c r="U2395" t="n">
        <v>0.86</v>
      </c>
      <c r="V2395" t="n">
        <v>0.9</v>
      </c>
      <c r="W2395" t="n">
        <v>20.67</v>
      </c>
      <c r="X2395" t="n">
        <v>0.45</v>
      </c>
      <c r="Y2395" t="n">
        <v>1</v>
      </c>
      <c r="Z2395" t="n">
        <v>10</v>
      </c>
    </row>
    <row r="2396">
      <c r="A2396" t="n">
        <v>153</v>
      </c>
      <c r="B2396" t="n">
        <v>130</v>
      </c>
      <c r="C2396" t="inlineStr">
        <is>
          <t xml:space="preserve">CONCLUIDO	</t>
        </is>
      </c>
      <c r="D2396" t="n">
        <v>1.7646</v>
      </c>
      <c r="E2396" t="n">
        <v>56.67</v>
      </c>
      <c r="F2396" t="n">
        <v>53.04</v>
      </c>
      <c r="G2396" t="n">
        <v>187.18</v>
      </c>
      <c r="H2396" t="n">
        <v>2.11</v>
      </c>
      <c r="I2396" t="n">
        <v>17</v>
      </c>
      <c r="J2396" t="n">
        <v>331.16</v>
      </c>
      <c r="K2396" t="n">
        <v>59.19</v>
      </c>
      <c r="L2396" t="n">
        <v>39.25</v>
      </c>
      <c r="M2396" t="n">
        <v>15</v>
      </c>
      <c r="N2396" t="n">
        <v>102.72</v>
      </c>
      <c r="O2396" t="n">
        <v>41077.58</v>
      </c>
      <c r="P2396" t="n">
        <v>834.9299999999999</v>
      </c>
      <c r="Q2396" t="n">
        <v>1367.16</v>
      </c>
      <c r="R2396" t="n">
        <v>121.45</v>
      </c>
      <c r="S2396" t="n">
        <v>104.26</v>
      </c>
      <c r="T2396" t="n">
        <v>7695.16</v>
      </c>
      <c r="U2396" t="n">
        <v>0.86</v>
      </c>
      <c r="V2396" t="n">
        <v>0.9</v>
      </c>
      <c r="W2396" t="n">
        <v>20.67</v>
      </c>
      <c r="X2396" t="n">
        <v>0.46</v>
      </c>
      <c r="Y2396" t="n">
        <v>1</v>
      </c>
      <c r="Z2396" t="n">
        <v>10</v>
      </c>
    </row>
    <row r="2397">
      <c r="A2397" t="n">
        <v>154</v>
      </c>
      <c r="B2397" t="n">
        <v>130</v>
      </c>
      <c r="C2397" t="inlineStr">
        <is>
          <t xml:space="preserve">CONCLUIDO	</t>
        </is>
      </c>
      <c r="D2397" t="n">
        <v>1.7647</v>
      </c>
      <c r="E2397" t="n">
        <v>56.67</v>
      </c>
      <c r="F2397" t="n">
        <v>53.03</v>
      </c>
      <c r="G2397" t="n">
        <v>187.16</v>
      </c>
      <c r="H2397" t="n">
        <v>2.12</v>
      </c>
      <c r="I2397" t="n">
        <v>17</v>
      </c>
      <c r="J2397" t="n">
        <v>331.75</v>
      </c>
      <c r="K2397" t="n">
        <v>59.19</v>
      </c>
      <c r="L2397" t="n">
        <v>39.5</v>
      </c>
      <c r="M2397" t="n">
        <v>15</v>
      </c>
      <c r="N2397" t="n">
        <v>103.06</v>
      </c>
      <c r="O2397" t="n">
        <v>41150.28</v>
      </c>
      <c r="P2397" t="n">
        <v>834.51</v>
      </c>
      <c r="Q2397" t="n">
        <v>1367.18</v>
      </c>
      <c r="R2397" t="n">
        <v>121.38</v>
      </c>
      <c r="S2397" t="n">
        <v>104.26</v>
      </c>
      <c r="T2397" t="n">
        <v>7663.67</v>
      </c>
      <c r="U2397" t="n">
        <v>0.86</v>
      </c>
      <c r="V2397" t="n">
        <v>0.9</v>
      </c>
      <c r="W2397" t="n">
        <v>20.67</v>
      </c>
      <c r="X2397" t="n">
        <v>0.45</v>
      </c>
      <c r="Y2397" t="n">
        <v>1</v>
      </c>
      <c r="Z2397" t="n">
        <v>10</v>
      </c>
    </row>
    <row r="2398">
      <c r="A2398" t="n">
        <v>155</v>
      </c>
      <c r="B2398" t="n">
        <v>130</v>
      </c>
      <c r="C2398" t="inlineStr">
        <is>
          <t xml:space="preserve">CONCLUIDO	</t>
        </is>
      </c>
      <c r="D2398" t="n">
        <v>1.767</v>
      </c>
      <c r="E2398" t="n">
        <v>56.59</v>
      </c>
      <c r="F2398" t="n">
        <v>53.01</v>
      </c>
      <c r="G2398" t="n">
        <v>198.77</v>
      </c>
      <c r="H2398" t="n">
        <v>2.13</v>
      </c>
      <c r="I2398" t="n">
        <v>16</v>
      </c>
      <c r="J2398" t="n">
        <v>332.34</v>
      </c>
      <c r="K2398" t="n">
        <v>59.19</v>
      </c>
      <c r="L2398" t="n">
        <v>39.75</v>
      </c>
      <c r="M2398" t="n">
        <v>14</v>
      </c>
      <c r="N2398" t="n">
        <v>103.4</v>
      </c>
      <c r="O2398" t="n">
        <v>41223.13</v>
      </c>
      <c r="P2398" t="n">
        <v>833.34</v>
      </c>
      <c r="Q2398" t="n">
        <v>1367.19</v>
      </c>
      <c r="R2398" t="n">
        <v>120.5</v>
      </c>
      <c r="S2398" t="n">
        <v>104.26</v>
      </c>
      <c r="T2398" t="n">
        <v>7225.63</v>
      </c>
      <c r="U2398" t="n">
        <v>0.87</v>
      </c>
      <c r="V2398" t="n">
        <v>0.9</v>
      </c>
      <c r="W2398" t="n">
        <v>20.67</v>
      </c>
      <c r="X2398" t="n">
        <v>0.43</v>
      </c>
      <c r="Y2398" t="n">
        <v>1</v>
      </c>
      <c r="Z2398" t="n">
        <v>10</v>
      </c>
    </row>
    <row r="2399">
      <c r="A2399" t="n">
        <v>156</v>
      </c>
      <c r="B2399" t="n">
        <v>130</v>
      </c>
      <c r="C2399" t="inlineStr">
        <is>
          <t xml:space="preserve">CONCLUIDO	</t>
        </is>
      </c>
      <c r="D2399" t="n">
        <v>1.7669</v>
      </c>
      <c r="E2399" t="n">
        <v>56.6</v>
      </c>
      <c r="F2399" t="n">
        <v>53.01</v>
      </c>
      <c r="G2399" t="n">
        <v>198.79</v>
      </c>
      <c r="H2399" t="n">
        <v>2.14</v>
      </c>
      <c r="I2399" t="n">
        <v>16</v>
      </c>
      <c r="J2399" t="n">
        <v>332.93</v>
      </c>
      <c r="K2399" t="n">
        <v>59.19</v>
      </c>
      <c r="L2399" t="n">
        <v>40</v>
      </c>
      <c r="M2399" t="n">
        <v>14</v>
      </c>
      <c r="N2399" t="n">
        <v>103.74</v>
      </c>
      <c r="O2399" t="n">
        <v>41296.16</v>
      </c>
      <c r="P2399" t="n">
        <v>834.6799999999999</v>
      </c>
      <c r="Q2399" t="n">
        <v>1367.25</v>
      </c>
      <c r="R2399" t="n">
        <v>120.74</v>
      </c>
      <c r="S2399" t="n">
        <v>104.26</v>
      </c>
      <c r="T2399" t="n">
        <v>7345.77</v>
      </c>
      <c r="U2399" t="n">
        <v>0.86</v>
      </c>
      <c r="V2399" t="n">
        <v>0.9</v>
      </c>
      <c r="W2399" t="n">
        <v>20.66</v>
      </c>
      <c r="X2399" t="n">
        <v>0.43</v>
      </c>
      <c r="Y2399" t="n">
        <v>1</v>
      </c>
      <c r="Z2399" t="n">
        <v>10</v>
      </c>
    </row>
    <row r="2400">
      <c r="A2400" t="n">
        <v>0</v>
      </c>
      <c r="B2400" t="n">
        <v>75</v>
      </c>
      <c r="C2400" t="inlineStr">
        <is>
          <t xml:space="preserve">CONCLUIDO	</t>
        </is>
      </c>
      <c r="D2400" t="n">
        <v>1.0903</v>
      </c>
      <c r="E2400" t="n">
        <v>91.72</v>
      </c>
      <c r="F2400" t="n">
        <v>70.73999999999999</v>
      </c>
      <c r="G2400" t="n">
        <v>6.94</v>
      </c>
      <c r="H2400" t="n">
        <v>0.12</v>
      </c>
      <c r="I2400" t="n">
        <v>612</v>
      </c>
      <c r="J2400" t="n">
        <v>150.44</v>
      </c>
      <c r="K2400" t="n">
        <v>49.1</v>
      </c>
      <c r="L2400" t="n">
        <v>1</v>
      </c>
      <c r="M2400" t="n">
        <v>610</v>
      </c>
      <c r="N2400" t="n">
        <v>25.34</v>
      </c>
      <c r="O2400" t="n">
        <v>18787.76</v>
      </c>
      <c r="P2400" t="n">
        <v>847.58</v>
      </c>
      <c r="Q2400" t="n">
        <v>1370.27</v>
      </c>
      <c r="R2400" t="n">
        <v>697.53</v>
      </c>
      <c r="S2400" t="n">
        <v>104.26</v>
      </c>
      <c r="T2400" t="n">
        <v>292761.57</v>
      </c>
      <c r="U2400" t="n">
        <v>0.15</v>
      </c>
      <c r="V2400" t="n">
        <v>0.68</v>
      </c>
      <c r="W2400" t="n">
        <v>21.65</v>
      </c>
      <c r="X2400" t="n">
        <v>18.1</v>
      </c>
      <c r="Y2400" t="n">
        <v>1</v>
      </c>
      <c r="Z2400" t="n">
        <v>10</v>
      </c>
    </row>
    <row r="2401">
      <c r="A2401" t="n">
        <v>1</v>
      </c>
      <c r="B2401" t="n">
        <v>75</v>
      </c>
      <c r="C2401" t="inlineStr">
        <is>
          <t xml:space="preserve">CONCLUIDO	</t>
        </is>
      </c>
      <c r="D2401" t="n">
        <v>1.2167</v>
      </c>
      <c r="E2401" t="n">
        <v>82.19</v>
      </c>
      <c r="F2401" t="n">
        <v>65.98</v>
      </c>
      <c r="G2401" t="n">
        <v>8.68</v>
      </c>
      <c r="H2401" t="n">
        <v>0.15</v>
      </c>
      <c r="I2401" t="n">
        <v>456</v>
      </c>
      <c r="J2401" t="n">
        <v>150.78</v>
      </c>
      <c r="K2401" t="n">
        <v>49.1</v>
      </c>
      <c r="L2401" t="n">
        <v>1.25</v>
      </c>
      <c r="M2401" t="n">
        <v>454</v>
      </c>
      <c r="N2401" t="n">
        <v>25.44</v>
      </c>
      <c r="O2401" t="n">
        <v>18830.65</v>
      </c>
      <c r="P2401" t="n">
        <v>789.66</v>
      </c>
      <c r="Q2401" t="n">
        <v>1369.14</v>
      </c>
      <c r="R2401" t="n">
        <v>542.58</v>
      </c>
      <c r="S2401" t="n">
        <v>104.26</v>
      </c>
      <c r="T2401" t="n">
        <v>216063.86</v>
      </c>
      <c r="U2401" t="n">
        <v>0.19</v>
      </c>
      <c r="V2401" t="n">
        <v>0.73</v>
      </c>
      <c r="W2401" t="n">
        <v>21.39</v>
      </c>
      <c r="X2401" t="n">
        <v>13.36</v>
      </c>
      <c r="Y2401" t="n">
        <v>1</v>
      </c>
      <c r="Z2401" t="n">
        <v>10</v>
      </c>
    </row>
    <row r="2402">
      <c r="A2402" t="n">
        <v>2</v>
      </c>
      <c r="B2402" t="n">
        <v>75</v>
      </c>
      <c r="C2402" t="inlineStr">
        <is>
          <t xml:space="preserve">CONCLUIDO	</t>
        </is>
      </c>
      <c r="D2402" t="n">
        <v>1.3062</v>
      </c>
      <c r="E2402" t="n">
        <v>76.56</v>
      </c>
      <c r="F2402" t="n">
        <v>63.19</v>
      </c>
      <c r="G2402" t="n">
        <v>10.44</v>
      </c>
      <c r="H2402" t="n">
        <v>0.18</v>
      </c>
      <c r="I2402" t="n">
        <v>363</v>
      </c>
      <c r="J2402" t="n">
        <v>151.13</v>
      </c>
      <c r="K2402" t="n">
        <v>49.1</v>
      </c>
      <c r="L2402" t="n">
        <v>1.5</v>
      </c>
      <c r="M2402" t="n">
        <v>361</v>
      </c>
      <c r="N2402" t="n">
        <v>25.54</v>
      </c>
      <c r="O2402" t="n">
        <v>18873.58</v>
      </c>
      <c r="P2402" t="n">
        <v>755.21</v>
      </c>
      <c r="Q2402" t="n">
        <v>1368.81</v>
      </c>
      <c r="R2402" t="n">
        <v>450.47</v>
      </c>
      <c r="S2402" t="n">
        <v>104.26</v>
      </c>
      <c r="T2402" t="n">
        <v>170476.79</v>
      </c>
      <c r="U2402" t="n">
        <v>0.23</v>
      </c>
      <c r="V2402" t="n">
        <v>0.76</v>
      </c>
      <c r="W2402" t="n">
        <v>21.26</v>
      </c>
      <c r="X2402" t="n">
        <v>10.58</v>
      </c>
      <c r="Y2402" t="n">
        <v>1</v>
      </c>
      <c r="Z2402" t="n">
        <v>10</v>
      </c>
    </row>
    <row r="2403">
      <c r="A2403" t="n">
        <v>3</v>
      </c>
      <c r="B2403" t="n">
        <v>75</v>
      </c>
      <c r="C2403" t="inlineStr">
        <is>
          <t xml:space="preserve">CONCLUIDO	</t>
        </is>
      </c>
      <c r="D2403" t="n">
        <v>1.3722</v>
      </c>
      <c r="E2403" t="n">
        <v>72.88</v>
      </c>
      <c r="F2403" t="n">
        <v>61.37</v>
      </c>
      <c r="G2403" t="n">
        <v>12.19</v>
      </c>
      <c r="H2403" t="n">
        <v>0.2</v>
      </c>
      <c r="I2403" t="n">
        <v>302</v>
      </c>
      <c r="J2403" t="n">
        <v>151.48</v>
      </c>
      <c r="K2403" t="n">
        <v>49.1</v>
      </c>
      <c r="L2403" t="n">
        <v>1.75</v>
      </c>
      <c r="M2403" t="n">
        <v>300</v>
      </c>
      <c r="N2403" t="n">
        <v>25.64</v>
      </c>
      <c r="O2403" t="n">
        <v>18916.54</v>
      </c>
      <c r="P2403" t="n">
        <v>732.26</v>
      </c>
      <c r="Q2403" t="n">
        <v>1368.62</v>
      </c>
      <c r="R2403" t="n">
        <v>392.02</v>
      </c>
      <c r="S2403" t="n">
        <v>104.26</v>
      </c>
      <c r="T2403" t="n">
        <v>141557.53</v>
      </c>
      <c r="U2403" t="n">
        <v>0.27</v>
      </c>
      <c r="V2403" t="n">
        <v>0.78</v>
      </c>
      <c r="W2403" t="n">
        <v>21.14</v>
      </c>
      <c r="X2403" t="n">
        <v>8.76</v>
      </c>
      <c r="Y2403" t="n">
        <v>1</v>
      </c>
      <c r="Z2403" t="n">
        <v>10</v>
      </c>
    </row>
    <row r="2404">
      <c r="A2404" t="n">
        <v>4</v>
      </c>
      <c r="B2404" t="n">
        <v>75</v>
      </c>
      <c r="C2404" t="inlineStr">
        <is>
          <t xml:space="preserve">CONCLUIDO	</t>
        </is>
      </c>
      <c r="D2404" t="n">
        <v>1.424</v>
      </c>
      <c r="E2404" t="n">
        <v>70.23</v>
      </c>
      <c r="F2404" t="n">
        <v>60.07</v>
      </c>
      <c r="G2404" t="n">
        <v>13.97</v>
      </c>
      <c r="H2404" t="n">
        <v>0.23</v>
      </c>
      <c r="I2404" t="n">
        <v>258</v>
      </c>
      <c r="J2404" t="n">
        <v>151.83</v>
      </c>
      <c r="K2404" t="n">
        <v>49.1</v>
      </c>
      <c r="L2404" t="n">
        <v>2</v>
      </c>
      <c r="M2404" t="n">
        <v>256</v>
      </c>
      <c r="N2404" t="n">
        <v>25.73</v>
      </c>
      <c r="O2404" t="n">
        <v>18959.54</v>
      </c>
      <c r="P2404" t="n">
        <v>715.47</v>
      </c>
      <c r="Q2404" t="n">
        <v>1368.2</v>
      </c>
      <c r="R2404" t="n">
        <v>349.6</v>
      </c>
      <c r="S2404" t="n">
        <v>104.26</v>
      </c>
      <c r="T2404" t="n">
        <v>120567.05</v>
      </c>
      <c r="U2404" t="n">
        <v>0.3</v>
      </c>
      <c r="V2404" t="n">
        <v>0.8</v>
      </c>
      <c r="W2404" t="n">
        <v>21.07</v>
      </c>
      <c r="X2404" t="n">
        <v>7.47</v>
      </c>
      <c r="Y2404" t="n">
        <v>1</v>
      </c>
      <c r="Z2404" t="n">
        <v>10</v>
      </c>
    </row>
    <row r="2405">
      <c r="A2405" t="n">
        <v>5</v>
      </c>
      <c r="B2405" t="n">
        <v>75</v>
      </c>
      <c r="C2405" t="inlineStr">
        <is>
          <t xml:space="preserve">CONCLUIDO	</t>
        </is>
      </c>
      <c r="D2405" t="n">
        <v>1.4658</v>
      </c>
      <c r="E2405" t="n">
        <v>68.22</v>
      </c>
      <c r="F2405" t="n">
        <v>59.07</v>
      </c>
      <c r="G2405" t="n">
        <v>15.75</v>
      </c>
      <c r="H2405" t="n">
        <v>0.26</v>
      </c>
      <c r="I2405" t="n">
        <v>225</v>
      </c>
      <c r="J2405" t="n">
        <v>152.18</v>
      </c>
      <c r="K2405" t="n">
        <v>49.1</v>
      </c>
      <c r="L2405" t="n">
        <v>2.25</v>
      </c>
      <c r="M2405" t="n">
        <v>223</v>
      </c>
      <c r="N2405" t="n">
        <v>25.83</v>
      </c>
      <c r="O2405" t="n">
        <v>19002.56</v>
      </c>
      <c r="P2405" t="n">
        <v>702.39</v>
      </c>
      <c r="Q2405" t="n">
        <v>1368.26</v>
      </c>
      <c r="R2405" t="n">
        <v>317.19</v>
      </c>
      <c r="S2405" t="n">
        <v>104.26</v>
      </c>
      <c r="T2405" t="n">
        <v>104523.76</v>
      </c>
      <c r="U2405" t="n">
        <v>0.33</v>
      </c>
      <c r="V2405" t="n">
        <v>0.8100000000000001</v>
      </c>
      <c r="W2405" t="n">
        <v>21.02</v>
      </c>
      <c r="X2405" t="n">
        <v>6.47</v>
      </c>
      <c r="Y2405" t="n">
        <v>1</v>
      </c>
      <c r="Z2405" t="n">
        <v>10</v>
      </c>
    </row>
    <row r="2406">
      <c r="A2406" t="n">
        <v>6</v>
      </c>
      <c r="B2406" t="n">
        <v>75</v>
      </c>
      <c r="C2406" t="inlineStr">
        <is>
          <t xml:space="preserve">CONCLUIDO	</t>
        </is>
      </c>
      <c r="D2406" t="n">
        <v>1.4986</v>
      </c>
      <c r="E2406" t="n">
        <v>66.73</v>
      </c>
      <c r="F2406" t="n">
        <v>58.34</v>
      </c>
      <c r="G2406" t="n">
        <v>17.5</v>
      </c>
      <c r="H2406" t="n">
        <v>0.29</v>
      </c>
      <c r="I2406" t="n">
        <v>200</v>
      </c>
      <c r="J2406" t="n">
        <v>152.53</v>
      </c>
      <c r="K2406" t="n">
        <v>49.1</v>
      </c>
      <c r="L2406" t="n">
        <v>2.5</v>
      </c>
      <c r="M2406" t="n">
        <v>198</v>
      </c>
      <c r="N2406" t="n">
        <v>25.93</v>
      </c>
      <c r="O2406" t="n">
        <v>19045.63</v>
      </c>
      <c r="P2406" t="n">
        <v>692.38</v>
      </c>
      <c r="Q2406" t="n">
        <v>1368.16</v>
      </c>
      <c r="R2406" t="n">
        <v>293.63</v>
      </c>
      <c r="S2406" t="n">
        <v>104.26</v>
      </c>
      <c r="T2406" t="n">
        <v>92871.56</v>
      </c>
      <c r="U2406" t="n">
        <v>0.36</v>
      </c>
      <c r="V2406" t="n">
        <v>0.82</v>
      </c>
      <c r="W2406" t="n">
        <v>20.97</v>
      </c>
      <c r="X2406" t="n">
        <v>5.75</v>
      </c>
      <c r="Y2406" t="n">
        <v>1</v>
      </c>
      <c r="Z2406" t="n">
        <v>10</v>
      </c>
    </row>
    <row r="2407">
      <c r="A2407" t="n">
        <v>7</v>
      </c>
      <c r="B2407" t="n">
        <v>75</v>
      </c>
      <c r="C2407" t="inlineStr">
        <is>
          <t xml:space="preserve">CONCLUIDO	</t>
        </is>
      </c>
      <c r="D2407" t="n">
        <v>1.5262</v>
      </c>
      <c r="E2407" t="n">
        <v>65.52</v>
      </c>
      <c r="F2407" t="n">
        <v>57.75</v>
      </c>
      <c r="G2407" t="n">
        <v>19.25</v>
      </c>
      <c r="H2407" t="n">
        <v>0.32</v>
      </c>
      <c r="I2407" t="n">
        <v>180</v>
      </c>
      <c r="J2407" t="n">
        <v>152.88</v>
      </c>
      <c r="K2407" t="n">
        <v>49.1</v>
      </c>
      <c r="L2407" t="n">
        <v>2.75</v>
      </c>
      <c r="M2407" t="n">
        <v>178</v>
      </c>
      <c r="N2407" t="n">
        <v>26.03</v>
      </c>
      <c r="O2407" t="n">
        <v>19088.72</v>
      </c>
      <c r="P2407" t="n">
        <v>684.16</v>
      </c>
      <c r="Q2407" t="n">
        <v>1367.95</v>
      </c>
      <c r="R2407" t="n">
        <v>274.43</v>
      </c>
      <c r="S2407" t="n">
        <v>104.26</v>
      </c>
      <c r="T2407" t="n">
        <v>83370.89999999999</v>
      </c>
      <c r="U2407" t="n">
        <v>0.38</v>
      </c>
      <c r="V2407" t="n">
        <v>0.83</v>
      </c>
      <c r="W2407" t="n">
        <v>20.93</v>
      </c>
      <c r="X2407" t="n">
        <v>5.15</v>
      </c>
      <c r="Y2407" t="n">
        <v>1</v>
      </c>
      <c r="Z2407" t="n">
        <v>10</v>
      </c>
    </row>
    <row r="2408">
      <c r="A2408" t="n">
        <v>8</v>
      </c>
      <c r="B2408" t="n">
        <v>75</v>
      </c>
      <c r="C2408" t="inlineStr">
        <is>
          <t xml:space="preserve">CONCLUIDO	</t>
        </is>
      </c>
      <c r="D2408" t="n">
        <v>1.5494</v>
      </c>
      <c r="E2408" t="n">
        <v>64.54000000000001</v>
      </c>
      <c r="F2408" t="n">
        <v>57.28</v>
      </c>
      <c r="G2408" t="n">
        <v>21.09</v>
      </c>
      <c r="H2408" t="n">
        <v>0.35</v>
      </c>
      <c r="I2408" t="n">
        <v>163</v>
      </c>
      <c r="J2408" t="n">
        <v>153.23</v>
      </c>
      <c r="K2408" t="n">
        <v>49.1</v>
      </c>
      <c r="L2408" t="n">
        <v>3</v>
      </c>
      <c r="M2408" t="n">
        <v>161</v>
      </c>
      <c r="N2408" t="n">
        <v>26.13</v>
      </c>
      <c r="O2408" t="n">
        <v>19131.85</v>
      </c>
      <c r="P2408" t="n">
        <v>677.21</v>
      </c>
      <c r="Q2408" t="n">
        <v>1367.89</v>
      </c>
      <c r="R2408" t="n">
        <v>258.52</v>
      </c>
      <c r="S2408" t="n">
        <v>104.26</v>
      </c>
      <c r="T2408" t="n">
        <v>75499.95</v>
      </c>
      <c r="U2408" t="n">
        <v>0.4</v>
      </c>
      <c r="V2408" t="n">
        <v>0.84</v>
      </c>
      <c r="W2408" t="n">
        <v>20.93</v>
      </c>
      <c r="X2408" t="n">
        <v>4.69</v>
      </c>
      <c r="Y2408" t="n">
        <v>1</v>
      </c>
      <c r="Z2408" t="n">
        <v>10</v>
      </c>
    </row>
    <row r="2409">
      <c r="A2409" t="n">
        <v>9</v>
      </c>
      <c r="B2409" t="n">
        <v>75</v>
      </c>
      <c r="C2409" t="inlineStr">
        <is>
          <t xml:space="preserve">CONCLUIDO	</t>
        </is>
      </c>
      <c r="D2409" t="n">
        <v>1.5708</v>
      </c>
      <c r="E2409" t="n">
        <v>63.66</v>
      </c>
      <c r="F2409" t="n">
        <v>56.83</v>
      </c>
      <c r="G2409" t="n">
        <v>22.89</v>
      </c>
      <c r="H2409" t="n">
        <v>0.37</v>
      </c>
      <c r="I2409" t="n">
        <v>149</v>
      </c>
      <c r="J2409" t="n">
        <v>153.58</v>
      </c>
      <c r="K2409" t="n">
        <v>49.1</v>
      </c>
      <c r="L2409" t="n">
        <v>3.25</v>
      </c>
      <c r="M2409" t="n">
        <v>147</v>
      </c>
      <c r="N2409" t="n">
        <v>26.23</v>
      </c>
      <c r="O2409" t="n">
        <v>19175.02</v>
      </c>
      <c r="P2409" t="n">
        <v>670.55</v>
      </c>
      <c r="Q2409" t="n">
        <v>1367.63</v>
      </c>
      <c r="R2409" t="n">
        <v>244.61</v>
      </c>
      <c r="S2409" t="n">
        <v>104.26</v>
      </c>
      <c r="T2409" t="n">
        <v>68617.06</v>
      </c>
      <c r="U2409" t="n">
        <v>0.43</v>
      </c>
      <c r="V2409" t="n">
        <v>0.84</v>
      </c>
      <c r="W2409" t="n">
        <v>20.89</v>
      </c>
      <c r="X2409" t="n">
        <v>4.25</v>
      </c>
      <c r="Y2409" t="n">
        <v>1</v>
      </c>
      <c r="Z2409" t="n">
        <v>10</v>
      </c>
    </row>
    <row r="2410">
      <c r="A2410" t="n">
        <v>10</v>
      </c>
      <c r="B2410" t="n">
        <v>75</v>
      </c>
      <c r="C2410" t="inlineStr">
        <is>
          <t xml:space="preserve">CONCLUIDO	</t>
        </is>
      </c>
      <c r="D2410" t="n">
        <v>1.5869</v>
      </c>
      <c r="E2410" t="n">
        <v>63.02</v>
      </c>
      <c r="F2410" t="n">
        <v>56.52</v>
      </c>
      <c r="G2410" t="n">
        <v>24.58</v>
      </c>
      <c r="H2410" t="n">
        <v>0.4</v>
      </c>
      <c r="I2410" t="n">
        <v>138</v>
      </c>
      <c r="J2410" t="n">
        <v>153.93</v>
      </c>
      <c r="K2410" t="n">
        <v>49.1</v>
      </c>
      <c r="L2410" t="n">
        <v>3.5</v>
      </c>
      <c r="M2410" t="n">
        <v>136</v>
      </c>
      <c r="N2410" t="n">
        <v>26.33</v>
      </c>
      <c r="O2410" t="n">
        <v>19218.22</v>
      </c>
      <c r="P2410" t="n">
        <v>665.6900000000001</v>
      </c>
      <c r="Q2410" t="n">
        <v>1367.82</v>
      </c>
      <c r="R2410" t="n">
        <v>234.72</v>
      </c>
      <c r="S2410" t="n">
        <v>104.26</v>
      </c>
      <c r="T2410" t="n">
        <v>63728.13</v>
      </c>
      <c r="U2410" t="n">
        <v>0.44</v>
      </c>
      <c r="V2410" t="n">
        <v>0.85</v>
      </c>
      <c r="W2410" t="n">
        <v>20.86</v>
      </c>
      <c r="X2410" t="n">
        <v>3.93</v>
      </c>
      <c r="Y2410" t="n">
        <v>1</v>
      </c>
      <c r="Z2410" t="n">
        <v>10</v>
      </c>
    </row>
    <row r="2411">
      <c r="A2411" t="n">
        <v>11</v>
      </c>
      <c r="B2411" t="n">
        <v>75</v>
      </c>
      <c r="C2411" t="inlineStr">
        <is>
          <t xml:space="preserve">CONCLUIDO	</t>
        </is>
      </c>
      <c r="D2411" t="n">
        <v>1.6019</v>
      </c>
      <c r="E2411" t="n">
        <v>62.42</v>
      </c>
      <c r="F2411" t="n">
        <v>56.24</v>
      </c>
      <c r="G2411" t="n">
        <v>26.36</v>
      </c>
      <c r="H2411" t="n">
        <v>0.43</v>
      </c>
      <c r="I2411" t="n">
        <v>128</v>
      </c>
      <c r="J2411" t="n">
        <v>154.28</v>
      </c>
      <c r="K2411" t="n">
        <v>49.1</v>
      </c>
      <c r="L2411" t="n">
        <v>3.75</v>
      </c>
      <c r="M2411" t="n">
        <v>126</v>
      </c>
      <c r="N2411" t="n">
        <v>26.43</v>
      </c>
      <c r="O2411" t="n">
        <v>19261.45</v>
      </c>
      <c r="P2411" t="n">
        <v>660.8099999999999</v>
      </c>
      <c r="Q2411" t="n">
        <v>1367.66</v>
      </c>
      <c r="R2411" t="n">
        <v>224.77</v>
      </c>
      <c r="S2411" t="n">
        <v>104.26</v>
      </c>
      <c r="T2411" t="n">
        <v>58799.77</v>
      </c>
      <c r="U2411" t="n">
        <v>0.46</v>
      </c>
      <c r="V2411" t="n">
        <v>0.85</v>
      </c>
      <c r="W2411" t="n">
        <v>20.86</v>
      </c>
      <c r="X2411" t="n">
        <v>3.65</v>
      </c>
      <c r="Y2411" t="n">
        <v>1</v>
      </c>
      <c r="Z2411" t="n">
        <v>10</v>
      </c>
    </row>
    <row r="2412">
      <c r="A2412" t="n">
        <v>12</v>
      </c>
      <c r="B2412" t="n">
        <v>75</v>
      </c>
      <c r="C2412" t="inlineStr">
        <is>
          <t xml:space="preserve">CONCLUIDO	</t>
        </is>
      </c>
      <c r="D2412" t="n">
        <v>1.6158</v>
      </c>
      <c r="E2412" t="n">
        <v>61.89</v>
      </c>
      <c r="F2412" t="n">
        <v>55.98</v>
      </c>
      <c r="G2412" t="n">
        <v>28.22</v>
      </c>
      <c r="H2412" t="n">
        <v>0.46</v>
      </c>
      <c r="I2412" t="n">
        <v>119</v>
      </c>
      <c r="J2412" t="n">
        <v>154.63</v>
      </c>
      <c r="K2412" t="n">
        <v>49.1</v>
      </c>
      <c r="L2412" t="n">
        <v>4</v>
      </c>
      <c r="M2412" t="n">
        <v>117</v>
      </c>
      <c r="N2412" t="n">
        <v>26.53</v>
      </c>
      <c r="O2412" t="n">
        <v>19304.72</v>
      </c>
      <c r="P2412" t="n">
        <v>656.48</v>
      </c>
      <c r="Q2412" t="n">
        <v>1367.88</v>
      </c>
      <c r="R2412" t="n">
        <v>216.49</v>
      </c>
      <c r="S2412" t="n">
        <v>104.26</v>
      </c>
      <c r="T2412" t="n">
        <v>54707.79</v>
      </c>
      <c r="U2412" t="n">
        <v>0.48</v>
      </c>
      <c r="V2412" t="n">
        <v>0.86</v>
      </c>
      <c r="W2412" t="n">
        <v>20.85</v>
      </c>
      <c r="X2412" t="n">
        <v>3.39</v>
      </c>
      <c r="Y2412" t="n">
        <v>1</v>
      </c>
      <c r="Z2412" t="n">
        <v>10</v>
      </c>
    </row>
    <row r="2413">
      <c r="A2413" t="n">
        <v>13</v>
      </c>
      <c r="B2413" t="n">
        <v>75</v>
      </c>
      <c r="C2413" t="inlineStr">
        <is>
          <t xml:space="preserve">CONCLUIDO	</t>
        </is>
      </c>
      <c r="D2413" t="n">
        <v>1.6279</v>
      </c>
      <c r="E2413" t="n">
        <v>61.43</v>
      </c>
      <c r="F2413" t="n">
        <v>55.76</v>
      </c>
      <c r="G2413" t="n">
        <v>30.14</v>
      </c>
      <c r="H2413" t="n">
        <v>0.49</v>
      </c>
      <c r="I2413" t="n">
        <v>111</v>
      </c>
      <c r="J2413" t="n">
        <v>154.98</v>
      </c>
      <c r="K2413" t="n">
        <v>49.1</v>
      </c>
      <c r="L2413" t="n">
        <v>4.25</v>
      </c>
      <c r="M2413" t="n">
        <v>109</v>
      </c>
      <c r="N2413" t="n">
        <v>26.63</v>
      </c>
      <c r="O2413" t="n">
        <v>19348.03</v>
      </c>
      <c r="P2413" t="n">
        <v>652.48</v>
      </c>
      <c r="Q2413" t="n">
        <v>1367.61</v>
      </c>
      <c r="R2413" t="n">
        <v>209.66</v>
      </c>
      <c r="S2413" t="n">
        <v>104.26</v>
      </c>
      <c r="T2413" t="n">
        <v>51331.95</v>
      </c>
      <c r="U2413" t="n">
        <v>0.5</v>
      </c>
      <c r="V2413" t="n">
        <v>0.86</v>
      </c>
      <c r="W2413" t="n">
        <v>20.83</v>
      </c>
      <c r="X2413" t="n">
        <v>3.18</v>
      </c>
      <c r="Y2413" t="n">
        <v>1</v>
      </c>
      <c r="Z2413" t="n">
        <v>10</v>
      </c>
    </row>
    <row r="2414">
      <c r="A2414" t="n">
        <v>14</v>
      </c>
      <c r="B2414" t="n">
        <v>75</v>
      </c>
      <c r="C2414" t="inlineStr">
        <is>
          <t xml:space="preserve">CONCLUIDO	</t>
        </is>
      </c>
      <c r="D2414" t="n">
        <v>1.6378</v>
      </c>
      <c r="E2414" t="n">
        <v>61.06</v>
      </c>
      <c r="F2414" t="n">
        <v>55.57</v>
      </c>
      <c r="G2414" t="n">
        <v>31.76</v>
      </c>
      <c r="H2414" t="n">
        <v>0.51</v>
      </c>
      <c r="I2414" t="n">
        <v>105</v>
      </c>
      <c r="J2414" t="n">
        <v>155.33</v>
      </c>
      <c r="K2414" t="n">
        <v>49.1</v>
      </c>
      <c r="L2414" t="n">
        <v>4.5</v>
      </c>
      <c r="M2414" t="n">
        <v>103</v>
      </c>
      <c r="N2414" t="n">
        <v>26.74</v>
      </c>
      <c r="O2414" t="n">
        <v>19391.36</v>
      </c>
      <c r="P2414" t="n">
        <v>649.12</v>
      </c>
      <c r="Q2414" t="n">
        <v>1367.78</v>
      </c>
      <c r="R2414" t="n">
        <v>204.05</v>
      </c>
      <c r="S2414" t="n">
        <v>104.26</v>
      </c>
      <c r="T2414" t="n">
        <v>48556.66</v>
      </c>
      <c r="U2414" t="n">
        <v>0.51</v>
      </c>
      <c r="V2414" t="n">
        <v>0.86</v>
      </c>
      <c r="W2414" t="n">
        <v>20.81</v>
      </c>
      <c r="X2414" t="n">
        <v>2.99</v>
      </c>
      <c r="Y2414" t="n">
        <v>1</v>
      </c>
      <c r="Z2414" t="n">
        <v>10</v>
      </c>
    </row>
    <row r="2415">
      <c r="A2415" t="n">
        <v>15</v>
      </c>
      <c r="B2415" t="n">
        <v>75</v>
      </c>
      <c r="C2415" t="inlineStr">
        <is>
          <t xml:space="preserve">CONCLUIDO	</t>
        </is>
      </c>
      <c r="D2415" t="n">
        <v>1.6475</v>
      </c>
      <c r="E2415" t="n">
        <v>60.7</v>
      </c>
      <c r="F2415" t="n">
        <v>55.4</v>
      </c>
      <c r="G2415" t="n">
        <v>33.57</v>
      </c>
      <c r="H2415" t="n">
        <v>0.54</v>
      </c>
      <c r="I2415" t="n">
        <v>99</v>
      </c>
      <c r="J2415" t="n">
        <v>155.68</v>
      </c>
      <c r="K2415" t="n">
        <v>49.1</v>
      </c>
      <c r="L2415" t="n">
        <v>4.75</v>
      </c>
      <c r="M2415" t="n">
        <v>97</v>
      </c>
      <c r="N2415" t="n">
        <v>26.84</v>
      </c>
      <c r="O2415" t="n">
        <v>19434.74</v>
      </c>
      <c r="P2415" t="n">
        <v>645.63</v>
      </c>
      <c r="Q2415" t="n">
        <v>1367.67</v>
      </c>
      <c r="R2415" t="n">
        <v>198.09</v>
      </c>
      <c r="S2415" t="n">
        <v>104.26</v>
      </c>
      <c r="T2415" t="n">
        <v>45604.94</v>
      </c>
      <c r="U2415" t="n">
        <v>0.53</v>
      </c>
      <c r="V2415" t="n">
        <v>0.87</v>
      </c>
      <c r="W2415" t="n">
        <v>20.8</v>
      </c>
      <c r="X2415" t="n">
        <v>2.81</v>
      </c>
      <c r="Y2415" t="n">
        <v>1</v>
      </c>
      <c r="Z2415" t="n">
        <v>10</v>
      </c>
    </row>
    <row r="2416">
      <c r="A2416" t="n">
        <v>16</v>
      </c>
      <c r="B2416" t="n">
        <v>75</v>
      </c>
      <c r="C2416" t="inlineStr">
        <is>
          <t xml:space="preserve">CONCLUIDO	</t>
        </is>
      </c>
      <c r="D2416" t="n">
        <v>1.6571</v>
      </c>
      <c r="E2416" t="n">
        <v>60.35</v>
      </c>
      <c r="F2416" t="n">
        <v>55.23</v>
      </c>
      <c r="G2416" t="n">
        <v>35.63</v>
      </c>
      <c r="H2416" t="n">
        <v>0.57</v>
      </c>
      <c r="I2416" t="n">
        <v>93</v>
      </c>
      <c r="J2416" t="n">
        <v>156.03</v>
      </c>
      <c r="K2416" t="n">
        <v>49.1</v>
      </c>
      <c r="L2416" t="n">
        <v>5</v>
      </c>
      <c r="M2416" t="n">
        <v>91</v>
      </c>
      <c r="N2416" t="n">
        <v>26.94</v>
      </c>
      <c r="O2416" t="n">
        <v>19478.15</v>
      </c>
      <c r="P2416" t="n">
        <v>642.26</v>
      </c>
      <c r="Q2416" t="n">
        <v>1367.53</v>
      </c>
      <c r="R2416" t="n">
        <v>192.54</v>
      </c>
      <c r="S2416" t="n">
        <v>104.26</v>
      </c>
      <c r="T2416" t="n">
        <v>42859.69</v>
      </c>
      <c r="U2416" t="n">
        <v>0.54</v>
      </c>
      <c r="V2416" t="n">
        <v>0.87</v>
      </c>
      <c r="W2416" t="n">
        <v>20.8</v>
      </c>
      <c r="X2416" t="n">
        <v>2.65</v>
      </c>
      <c r="Y2416" t="n">
        <v>1</v>
      </c>
      <c r="Z2416" t="n">
        <v>10</v>
      </c>
    </row>
    <row r="2417">
      <c r="A2417" t="n">
        <v>17</v>
      </c>
      <c r="B2417" t="n">
        <v>75</v>
      </c>
      <c r="C2417" t="inlineStr">
        <is>
          <t xml:space="preserve">CONCLUIDO	</t>
        </is>
      </c>
      <c r="D2417" t="n">
        <v>1.6638</v>
      </c>
      <c r="E2417" t="n">
        <v>60.1</v>
      </c>
      <c r="F2417" t="n">
        <v>55.11</v>
      </c>
      <c r="G2417" t="n">
        <v>37.15</v>
      </c>
      <c r="H2417" t="n">
        <v>0.59</v>
      </c>
      <c r="I2417" t="n">
        <v>89</v>
      </c>
      <c r="J2417" t="n">
        <v>156.39</v>
      </c>
      <c r="K2417" t="n">
        <v>49.1</v>
      </c>
      <c r="L2417" t="n">
        <v>5.25</v>
      </c>
      <c r="M2417" t="n">
        <v>87</v>
      </c>
      <c r="N2417" t="n">
        <v>27.04</v>
      </c>
      <c r="O2417" t="n">
        <v>19521.59</v>
      </c>
      <c r="P2417" t="n">
        <v>639.26</v>
      </c>
      <c r="Q2417" t="n">
        <v>1367.51</v>
      </c>
      <c r="R2417" t="n">
        <v>188.88</v>
      </c>
      <c r="S2417" t="n">
        <v>104.26</v>
      </c>
      <c r="T2417" t="n">
        <v>41053.26</v>
      </c>
      <c r="U2417" t="n">
        <v>0.55</v>
      </c>
      <c r="V2417" t="n">
        <v>0.87</v>
      </c>
      <c r="W2417" t="n">
        <v>20.79</v>
      </c>
      <c r="X2417" t="n">
        <v>2.53</v>
      </c>
      <c r="Y2417" t="n">
        <v>1</v>
      </c>
      <c r="Z2417" t="n">
        <v>10</v>
      </c>
    </row>
    <row r="2418">
      <c r="A2418" t="n">
        <v>18</v>
      </c>
      <c r="B2418" t="n">
        <v>75</v>
      </c>
      <c r="C2418" t="inlineStr">
        <is>
          <t xml:space="preserve">CONCLUIDO	</t>
        </is>
      </c>
      <c r="D2418" t="n">
        <v>1.6716</v>
      </c>
      <c r="E2418" t="n">
        <v>59.82</v>
      </c>
      <c r="F2418" t="n">
        <v>54.98</v>
      </c>
      <c r="G2418" t="n">
        <v>39.27</v>
      </c>
      <c r="H2418" t="n">
        <v>0.62</v>
      </c>
      <c r="I2418" t="n">
        <v>84</v>
      </c>
      <c r="J2418" t="n">
        <v>156.74</v>
      </c>
      <c r="K2418" t="n">
        <v>49.1</v>
      </c>
      <c r="L2418" t="n">
        <v>5.5</v>
      </c>
      <c r="M2418" t="n">
        <v>82</v>
      </c>
      <c r="N2418" t="n">
        <v>27.14</v>
      </c>
      <c r="O2418" t="n">
        <v>19565.07</v>
      </c>
      <c r="P2418" t="n">
        <v>636.6900000000001</v>
      </c>
      <c r="Q2418" t="n">
        <v>1367.52</v>
      </c>
      <c r="R2418" t="n">
        <v>184.23</v>
      </c>
      <c r="S2418" t="n">
        <v>104.26</v>
      </c>
      <c r="T2418" t="n">
        <v>38748.97</v>
      </c>
      <c r="U2418" t="n">
        <v>0.57</v>
      </c>
      <c r="V2418" t="n">
        <v>0.87</v>
      </c>
      <c r="W2418" t="n">
        <v>20.79</v>
      </c>
      <c r="X2418" t="n">
        <v>2.4</v>
      </c>
      <c r="Y2418" t="n">
        <v>1</v>
      </c>
      <c r="Z2418" t="n">
        <v>10</v>
      </c>
    </row>
    <row r="2419">
      <c r="A2419" t="n">
        <v>19</v>
      </c>
      <c r="B2419" t="n">
        <v>75</v>
      </c>
      <c r="C2419" t="inlineStr">
        <is>
          <t xml:space="preserve">CONCLUIDO	</t>
        </is>
      </c>
      <c r="D2419" t="n">
        <v>1.6795</v>
      </c>
      <c r="E2419" t="n">
        <v>59.54</v>
      </c>
      <c r="F2419" t="n">
        <v>54.82</v>
      </c>
      <c r="G2419" t="n">
        <v>41.12</v>
      </c>
      <c r="H2419" t="n">
        <v>0.65</v>
      </c>
      <c r="I2419" t="n">
        <v>80</v>
      </c>
      <c r="J2419" t="n">
        <v>157.09</v>
      </c>
      <c r="K2419" t="n">
        <v>49.1</v>
      </c>
      <c r="L2419" t="n">
        <v>5.75</v>
      </c>
      <c r="M2419" t="n">
        <v>78</v>
      </c>
      <c r="N2419" t="n">
        <v>27.25</v>
      </c>
      <c r="O2419" t="n">
        <v>19608.58</v>
      </c>
      <c r="P2419" t="n">
        <v>633.45</v>
      </c>
      <c r="Q2419" t="n">
        <v>1367.47</v>
      </c>
      <c r="R2419" t="n">
        <v>179.77</v>
      </c>
      <c r="S2419" t="n">
        <v>104.26</v>
      </c>
      <c r="T2419" t="n">
        <v>36539.25</v>
      </c>
      <c r="U2419" t="n">
        <v>0.58</v>
      </c>
      <c r="V2419" t="n">
        <v>0.87</v>
      </c>
      <c r="W2419" t="n">
        <v>20.76</v>
      </c>
      <c r="X2419" t="n">
        <v>2.24</v>
      </c>
      <c r="Y2419" t="n">
        <v>1</v>
      </c>
      <c r="Z2419" t="n">
        <v>10</v>
      </c>
    </row>
    <row r="2420">
      <c r="A2420" t="n">
        <v>20</v>
      </c>
      <c r="B2420" t="n">
        <v>75</v>
      </c>
      <c r="C2420" t="inlineStr">
        <is>
          <t xml:space="preserve">CONCLUIDO	</t>
        </is>
      </c>
      <c r="D2420" t="n">
        <v>1.6834</v>
      </c>
      <c r="E2420" t="n">
        <v>59.4</v>
      </c>
      <c r="F2420" t="n">
        <v>54.77</v>
      </c>
      <c r="G2420" t="n">
        <v>42.68</v>
      </c>
      <c r="H2420" t="n">
        <v>0.67</v>
      </c>
      <c r="I2420" t="n">
        <v>77</v>
      </c>
      <c r="J2420" t="n">
        <v>157.44</v>
      </c>
      <c r="K2420" t="n">
        <v>49.1</v>
      </c>
      <c r="L2420" t="n">
        <v>6</v>
      </c>
      <c r="M2420" t="n">
        <v>75</v>
      </c>
      <c r="N2420" t="n">
        <v>27.35</v>
      </c>
      <c r="O2420" t="n">
        <v>19652.13</v>
      </c>
      <c r="P2420" t="n">
        <v>631.41</v>
      </c>
      <c r="Q2420" t="n">
        <v>1367.5</v>
      </c>
      <c r="R2420" t="n">
        <v>177.57</v>
      </c>
      <c r="S2420" t="n">
        <v>104.26</v>
      </c>
      <c r="T2420" t="n">
        <v>35454.94</v>
      </c>
      <c r="U2420" t="n">
        <v>0.59</v>
      </c>
      <c r="V2420" t="n">
        <v>0.88</v>
      </c>
      <c r="W2420" t="n">
        <v>20.78</v>
      </c>
      <c r="X2420" t="n">
        <v>2.19</v>
      </c>
      <c r="Y2420" t="n">
        <v>1</v>
      </c>
      <c r="Z2420" t="n">
        <v>10</v>
      </c>
    </row>
    <row r="2421">
      <c r="A2421" t="n">
        <v>21</v>
      </c>
      <c r="B2421" t="n">
        <v>75</v>
      </c>
      <c r="C2421" t="inlineStr">
        <is>
          <t xml:space="preserve">CONCLUIDO	</t>
        </is>
      </c>
      <c r="D2421" t="n">
        <v>1.6908</v>
      </c>
      <c r="E2421" t="n">
        <v>59.14</v>
      </c>
      <c r="F2421" t="n">
        <v>54.64</v>
      </c>
      <c r="G2421" t="n">
        <v>44.91</v>
      </c>
      <c r="H2421" t="n">
        <v>0.7</v>
      </c>
      <c r="I2421" t="n">
        <v>73</v>
      </c>
      <c r="J2421" t="n">
        <v>157.8</v>
      </c>
      <c r="K2421" t="n">
        <v>49.1</v>
      </c>
      <c r="L2421" t="n">
        <v>6.25</v>
      </c>
      <c r="M2421" t="n">
        <v>71</v>
      </c>
      <c r="N2421" t="n">
        <v>27.45</v>
      </c>
      <c r="O2421" t="n">
        <v>19695.71</v>
      </c>
      <c r="P2421" t="n">
        <v>628.33</v>
      </c>
      <c r="Q2421" t="n">
        <v>1367.45</v>
      </c>
      <c r="R2421" t="n">
        <v>173.33</v>
      </c>
      <c r="S2421" t="n">
        <v>104.26</v>
      </c>
      <c r="T2421" t="n">
        <v>33356.6</v>
      </c>
      <c r="U2421" t="n">
        <v>0.6</v>
      </c>
      <c r="V2421" t="n">
        <v>0.88</v>
      </c>
      <c r="W2421" t="n">
        <v>20.77</v>
      </c>
      <c r="X2421" t="n">
        <v>2.06</v>
      </c>
      <c r="Y2421" t="n">
        <v>1</v>
      </c>
      <c r="Z2421" t="n">
        <v>10</v>
      </c>
    </row>
    <row r="2422">
      <c r="A2422" t="n">
        <v>22</v>
      </c>
      <c r="B2422" t="n">
        <v>75</v>
      </c>
      <c r="C2422" t="inlineStr">
        <is>
          <t xml:space="preserve">CONCLUIDO	</t>
        </is>
      </c>
      <c r="D2422" t="n">
        <v>1.6966</v>
      </c>
      <c r="E2422" t="n">
        <v>58.94</v>
      </c>
      <c r="F2422" t="n">
        <v>54.53</v>
      </c>
      <c r="G2422" t="n">
        <v>46.74</v>
      </c>
      <c r="H2422" t="n">
        <v>0.73</v>
      </c>
      <c r="I2422" t="n">
        <v>70</v>
      </c>
      <c r="J2422" t="n">
        <v>158.15</v>
      </c>
      <c r="K2422" t="n">
        <v>49.1</v>
      </c>
      <c r="L2422" t="n">
        <v>6.5</v>
      </c>
      <c r="M2422" t="n">
        <v>68</v>
      </c>
      <c r="N2422" t="n">
        <v>27.56</v>
      </c>
      <c r="O2422" t="n">
        <v>19739.33</v>
      </c>
      <c r="P2422" t="n">
        <v>625.8099999999999</v>
      </c>
      <c r="Q2422" t="n">
        <v>1367.36</v>
      </c>
      <c r="R2422" t="n">
        <v>169.74</v>
      </c>
      <c r="S2422" t="n">
        <v>104.26</v>
      </c>
      <c r="T2422" t="n">
        <v>31574.8</v>
      </c>
      <c r="U2422" t="n">
        <v>0.61</v>
      </c>
      <c r="V2422" t="n">
        <v>0.88</v>
      </c>
      <c r="W2422" t="n">
        <v>20.76</v>
      </c>
      <c r="X2422" t="n">
        <v>1.95</v>
      </c>
      <c r="Y2422" t="n">
        <v>1</v>
      </c>
      <c r="Z2422" t="n">
        <v>10</v>
      </c>
    </row>
    <row r="2423">
      <c r="A2423" t="n">
        <v>23</v>
      </c>
      <c r="B2423" t="n">
        <v>75</v>
      </c>
      <c r="C2423" t="inlineStr">
        <is>
          <t xml:space="preserve">CONCLUIDO	</t>
        </is>
      </c>
      <c r="D2423" t="n">
        <v>1.6992</v>
      </c>
      <c r="E2423" t="n">
        <v>58.85</v>
      </c>
      <c r="F2423" t="n">
        <v>54.5</v>
      </c>
      <c r="G2423" t="n">
        <v>48.09</v>
      </c>
      <c r="H2423" t="n">
        <v>0.75</v>
      </c>
      <c r="I2423" t="n">
        <v>68</v>
      </c>
      <c r="J2423" t="n">
        <v>158.51</v>
      </c>
      <c r="K2423" t="n">
        <v>49.1</v>
      </c>
      <c r="L2423" t="n">
        <v>6.75</v>
      </c>
      <c r="M2423" t="n">
        <v>66</v>
      </c>
      <c r="N2423" t="n">
        <v>27.66</v>
      </c>
      <c r="O2423" t="n">
        <v>19782.99</v>
      </c>
      <c r="P2423" t="n">
        <v>624.38</v>
      </c>
      <c r="Q2423" t="n">
        <v>1367.43</v>
      </c>
      <c r="R2423" t="n">
        <v>168.48</v>
      </c>
      <c r="S2423" t="n">
        <v>104.26</v>
      </c>
      <c r="T2423" t="n">
        <v>30957.85</v>
      </c>
      <c r="U2423" t="n">
        <v>0.62</v>
      </c>
      <c r="V2423" t="n">
        <v>0.88</v>
      </c>
      <c r="W2423" t="n">
        <v>20.77</v>
      </c>
      <c r="X2423" t="n">
        <v>1.92</v>
      </c>
      <c r="Y2423" t="n">
        <v>1</v>
      </c>
      <c r="Z2423" t="n">
        <v>10</v>
      </c>
    </row>
    <row r="2424">
      <c r="A2424" t="n">
        <v>24</v>
      </c>
      <c r="B2424" t="n">
        <v>75</v>
      </c>
      <c r="C2424" t="inlineStr">
        <is>
          <t xml:space="preserve">CONCLUIDO	</t>
        </is>
      </c>
      <c r="D2424" t="n">
        <v>1.7045</v>
      </c>
      <c r="E2424" t="n">
        <v>58.67</v>
      </c>
      <c r="F2424" t="n">
        <v>54.41</v>
      </c>
      <c r="G2424" t="n">
        <v>50.22</v>
      </c>
      <c r="H2424" t="n">
        <v>0.78</v>
      </c>
      <c r="I2424" t="n">
        <v>65</v>
      </c>
      <c r="J2424" t="n">
        <v>158.86</v>
      </c>
      <c r="K2424" t="n">
        <v>49.1</v>
      </c>
      <c r="L2424" t="n">
        <v>7</v>
      </c>
      <c r="M2424" t="n">
        <v>63</v>
      </c>
      <c r="N2424" t="n">
        <v>27.77</v>
      </c>
      <c r="O2424" t="n">
        <v>19826.68</v>
      </c>
      <c r="P2424" t="n">
        <v>621.6900000000001</v>
      </c>
      <c r="Q2424" t="n">
        <v>1367.37</v>
      </c>
      <c r="R2424" t="n">
        <v>166.01</v>
      </c>
      <c r="S2424" t="n">
        <v>104.26</v>
      </c>
      <c r="T2424" t="n">
        <v>29734.76</v>
      </c>
      <c r="U2424" t="n">
        <v>0.63</v>
      </c>
      <c r="V2424" t="n">
        <v>0.88</v>
      </c>
      <c r="W2424" t="n">
        <v>20.75</v>
      </c>
      <c r="X2424" t="n">
        <v>1.83</v>
      </c>
      <c r="Y2424" t="n">
        <v>1</v>
      </c>
      <c r="Z2424" t="n">
        <v>10</v>
      </c>
    </row>
    <row r="2425">
      <c r="A2425" t="n">
        <v>25</v>
      </c>
      <c r="B2425" t="n">
        <v>75</v>
      </c>
      <c r="C2425" t="inlineStr">
        <is>
          <t xml:space="preserve">CONCLUIDO	</t>
        </is>
      </c>
      <c r="D2425" t="n">
        <v>1.7072</v>
      </c>
      <c r="E2425" t="n">
        <v>58.57</v>
      </c>
      <c r="F2425" t="n">
        <v>54.37</v>
      </c>
      <c r="G2425" t="n">
        <v>51.78</v>
      </c>
      <c r="H2425" t="n">
        <v>0.8100000000000001</v>
      </c>
      <c r="I2425" t="n">
        <v>63</v>
      </c>
      <c r="J2425" t="n">
        <v>159.22</v>
      </c>
      <c r="K2425" t="n">
        <v>49.1</v>
      </c>
      <c r="L2425" t="n">
        <v>7.25</v>
      </c>
      <c r="M2425" t="n">
        <v>61</v>
      </c>
      <c r="N2425" t="n">
        <v>27.87</v>
      </c>
      <c r="O2425" t="n">
        <v>19870.53</v>
      </c>
      <c r="P2425" t="n">
        <v>620.04</v>
      </c>
      <c r="Q2425" t="n">
        <v>1367.44</v>
      </c>
      <c r="R2425" t="n">
        <v>164.34</v>
      </c>
      <c r="S2425" t="n">
        <v>104.26</v>
      </c>
      <c r="T2425" t="n">
        <v>28912.58</v>
      </c>
      <c r="U2425" t="n">
        <v>0.63</v>
      </c>
      <c r="V2425" t="n">
        <v>0.88</v>
      </c>
      <c r="W2425" t="n">
        <v>20.76</v>
      </c>
      <c r="X2425" t="n">
        <v>1.79</v>
      </c>
      <c r="Y2425" t="n">
        <v>1</v>
      </c>
      <c r="Z2425" t="n">
        <v>10</v>
      </c>
    </row>
    <row r="2426">
      <c r="A2426" t="n">
        <v>26</v>
      </c>
      <c r="B2426" t="n">
        <v>75</v>
      </c>
      <c r="C2426" t="inlineStr">
        <is>
          <t xml:space="preserve">CONCLUIDO	</t>
        </is>
      </c>
      <c r="D2426" t="n">
        <v>1.7133</v>
      </c>
      <c r="E2426" t="n">
        <v>58.37</v>
      </c>
      <c r="F2426" t="n">
        <v>54.26</v>
      </c>
      <c r="G2426" t="n">
        <v>54.26</v>
      </c>
      <c r="H2426" t="n">
        <v>0.83</v>
      </c>
      <c r="I2426" t="n">
        <v>60</v>
      </c>
      <c r="J2426" t="n">
        <v>159.57</v>
      </c>
      <c r="K2426" t="n">
        <v>49.1</v>
      </c>
      <c r="L2426" t="n">
        <v>7.5</v>
      </c>
      <c r="M2426" t="n">
        <v>58</v>
      </c>
      <c r="N2426" t="n">
        <v>27.98</v>
      </c>
      <c r="O2426" t="n">
        <v>19914.3</v>
      </c>
      <c r="P2426" t="n">
        <v>617.39</v>
      </c>
      <c r="Q2426" t="n">
        <v>1367.4</v>
      </c>
      <c r="R2426" t="n">
        <v>161.16</v>
      </c>
      <c r="S2426" t="n">
        <v>104.26</v>
      </c>
      <c r="T2426" t="n">
        <v>27335.94</v>
      </c>
      <c r="U2426" t="n">
        <v>0.65</v>
      </c>
      <c r="V2426" t="n">
        <v>0.88</v>
      </c>
      <c r="W2426" t="n">
        <v>20.74</v>
      </c>
      <c r="X2426" t="n">
        <v>1.68</v>
      </c>
      <c r="Y2426" t="n">
        <v>1</v>
      </c>
      <c r="Z2426" t="n">
        <v>10</v>
      </c>
    </row>
    <row r="2427">
      <c r="A2427" t="n">
        <v>27</v>
      </c>
      <c r="B2427" t="n">
        <v>75</v>
      </c>
      <c r="C2427" t="inlineStr">
        <is>
          <t xml:space="preserve">CONCLUIDO	</t>
        </is>
      </c>
      <c r="D2427" t="n">
        <v>1.7169</v>
      </c>
      <c r="E2427" t="n">
        <v>58.24</v>
      </c>
      <c r="F2427" t="n">
        <v>54.2</v>
      </c>
      <c r="G2427" t="n">
        <v>56.07</v>
      </c>
      <c r="H2427" t="n">
        <v>0.86</v>
      </c>
      <c r="I2427" t="n">
        <v>58</v>
      </c>
      <c r="J2427" t="n">
        <v>159.92</v>
      </c>
      <c r="K2427" t="n">
        <v>49.1</v>
      </c>
      <c r="L2427" t="n">
        <v>7.75</v>
      </c>
      <c r="M2427" t="n">
        <v>56</v>
      </c>
      <c r="N2427" t="n">
        <v>28.08</v>
      </c>
      <c r="O2427" t="n">
        <v>19958.1</v>
      </c>
      <c r="P2427" t="n">
        <v>615.6900000000001</v>
      </c>
      <c r="Q2427" t="n">
        <v>1367.43</v>
      </c>
      <c r="R2427" t="n">
        <v>159.34</v>
      </c>
      <c r="S2427" t="n">
        <v>104.26</v>
      </c>
      <c r="T2427" t="n">
        <v>26434.1</v>
      </c>
      <c r="U2427" t="n">
        <v>0.65</v>
      </c>
      <c r="V2427" t="n">
        <v>0.88</v>
      </c>
      <c r="W2427" t="n">
        <v>20.73</v>
      </c>
      <c r="X2427" t="n">
        <v>1.62</v>
      </c>
      <c r="Y2427" t="n">
        <v>1</v>
      </c>
      <c r="Z2427" t="n">
        <v>10</v>
      </c>
    </row>
    <row r="2428">
      <c r="A2428" t="n">
        <v>28</v>
      </c>
      <c r="B2428" t="n">
        <v>75</v>
      </c>
      <c r="C2428" t="inlineStr">
        <is>
          <t xml:space="preserve">CONCLUIDO	</t>
        </is>
      </c>
      <c r="D2428" t="n">
        <v>1.7198</v>
      </c>
      <c r="E2428" t="n">
        <v>58.15</v>
      </c>
      <c r="F2428" t="n">
        <v>54.16</v>
      </c>
      <c r="G2428" t="n">
        <v>58.03</v>
      </c>
      <c r="H2428" t="n">
        <v>0.88</v>
      </c>
      <c r="I2428" t="n">
        <v>56</v>
      </c>
      <c r="J2428" t="n">
        <v>160.28</v>
      </c>
      <c r="K2428" t="n">
        <v>49.1</v>
      </c>
      <c r="L2428" t="n">
        <v>8</v>
      </c>
      <c r="M2428" t="n">
        <v>54</v>
      </c>
      <c r="N2428" t="n">
        <v>28.19</v>
      </c>
      <c r="O2428" t="n">
        <v>20001.93</v>
      </c>
      <c r="P2428" t="n">
        <v>613.4400000000001</v>
      </c>
      <c r="Q2428" t="n">
        <v>1367.36</v>
      </c>
      <c r="R2428" t="n">
        <v>157.67</v>
      </c>
      <c r="S2428" t="n">
        <v>104.26</v>
      </c>
      <c r="T2428" t="n">
        <v>25610.65</v>
      </c>
      <c r="U2428" t="n">
        <v>0.66</v>
      </c>
      <c r="V2428" t="n">
        <v>0.88</v>
      </c>
      <c r="W2428" t="n">
        <v>20.74</v>
      </c>
      <c r="X2428" t="n">
        <v>1.58</v>
      </c>
      <c r="Y2428" t="n">
        <v>1</v>
      </c>
      <c r="Z2428" t="n">
        <v>10</v>
      </c>
    </row>
    <row r="2429">
      <c r="A2429" t="n">
        <v>29</v>
      </c>
      <c r="B2429" t="n">
        <v>75</v>
      </c>
      <c r="C2429" t="inlineStr">
        <is>
          <t xml:space="preserve">CONCLUIDO	</t>
        </is>
      </c>
      <c r="D2429" t="n">
        <v>1.7214</v>
      </c>
      <c r="E2429" t="n">
        <v>58.09</v>
      </c>
      <c r="F2429" t="n">
        <v>54.13</v>
      </c>
      <c r="G2429" t="n">
        <v>59.06</v>
      </c>
      <c r="H2429" t="n">
        <v>0.91</v>
      </c>
      <c r="I2429" t="n">
        <v>55</v>
      </c>
      <c r="J2429" t="n">
        <v>160.64</v>
      </c>
      <c r="K2429" t="n">
        <v>49.1</v>
      </c>
      <c r="L2429" t="n">
        <v>8.25</v>
      </c>
      <c r="M2429" t="n">
        <v>53</v>
      </c>
      <c r="N2429" t="n">
        <v>28.29</v>
      </c>
      <c r="O2429" t="n">
        <v>20045.81</v>
      </c>
      <c r="P2429" t="n">
        <v>611.62</v>
      </c>
      <c r="Q2429" t="n">
        <v>1367.37</v>
      </c>
      <c r="R2429" t="n">
        <v>157.14</v>
      </c>
      <c r="S2429" t="n">
        <v>104.26</v>
      </c>
      <c r="T2429" t="n">
        <v>25348.8</v>
      </c>
      <c r="U2429" t="n">
        <v>0.66</v>
      </c>
      <c r="V2429" t="n">
        <v>0.89</v>
      </c>
      <c r="W2429" t="n">
        <v>20.73</v>
      </c>
      <c r="X2429" t="n">
        <v>1.56</v>
      </c>
      <c r="Y2429" t="n">
        <v>1</v>
      </c>
      <c r="Z2429" t="n">
        <v>10</v>
      </c>
    </row>
    <row r="2430">
      <c r="A2430" t="n">
        <v>30</v>
      </c>
      <c r="B2430" t="n">
        <v>75</v>
      </c>
      <c r="C2430" t="inlineStr">
        <is>
          <t xml:space="preserve">CONCLUIDO	</t>
        </is>
      </c>
      <c r="D2430" t="n">
        <v>1.7247</v>
      </c>
      <c r="E2430" t="n">
        <v>57.98</v>
      </c>
      <c r="F2430" t="n">
        <v>54.09</v>
      </c>
      <c r="G2430" t="n">
        <v>61.23</v>
      </c>
      <c r="H2430" t="n">
        <v>0.9399999999999999</v>
      </c>
      <c r="I2430" t="n">
        <v>53</v>
      </c>
      <c r="J2430" t="n">
        <v>160.99</v>
      </c>
      <c r="K2430" t="n">
        <v>49.1</v>
      </c>
      <c r="L2430" t="n">
        <v>8.5</v>
      </c>
      <c r="M2430" t="n">
        <v>51</v>
      </c>
      <c r="N2430" t="n">
        <v>28.4</v>
      </c>
      <c r="O2430" t="n">
        <v>20089.72</v>
      </c>
      <c r="P2430" t="n">
        <v>609.4400000000001</v>
      </c>
      <c r="Q2430" t="n">
        <v>1367.4</v>
      </c>
      <c r="R2430" t="n">
        <v>155.22</v>
      </c>
      <c r="S2430" t="n">
        <v>104.26</v>
      </c>
      <c r="T2430" t="n">
        <v>24401.21</v>
      </c>
      <c r="U2430" t="n">
        <v>0.67</v>
      </c>
      <c r="V2430" t="n">
        <v>0.89</v>
      </c>
      <c r="W2430" t="n">
        <v>20.74</v>
      </c>
      <c r="X2430" t="n">
        <v>1.51</v>
      </c>
      <c r="Y2430" t="n">
        <v>1</v>
      </c>
      <c r="Z2430" t="n">
        <v>10</v>
      </c>
    </row>
    <row r="2431">
      <c r="A2431" t="n">
        <v>31</v>
      </c>
      <c r="B2431" t="n">
        <v>75</v>
      </c>
      <c r="C2431" t="inlineStr">
        <is>
          <t xml:space="preserve">CONCLUIDO	</t>
        </is>
      </c>
      <c r="D2431" t="n">
        <v>1.7286</v>
      </c>
      <c r="E2431" t="n">
        <v>57.85</v>
      </c>
      <c r="F2431" t="n">
        <v>54.02</v>
      </c>
      <c r="G2431" t="n">
        <v>63.55</v>
      </c>
      <c r="H2431" t="n">
        <v>0.96</v>
      </c>
      <c r="I2431" t="n">
        <v>51</v>
      </c>
      <c r="J2431" t="n">
        <v>161.35</v>
      </c>
      <c r="K2431" t="n">
        <v>49.1</v>
      </c>
      <c r="L2431" t="n">
        <v>8.75</v>
      </c>
      <c r="M2431" t="n">
        <v>49</v>
      </c>
      <c r="N2431" t="n">
        <v>28.5</v>
      </c>
      <c r="O2431" t="n">
        <v>20133.66</v>
      </c>
      <c r="P2431" t="n">
        <v>607.4</v>
      </c>
      <c r="Q2431" t="n">
        <v>1367.32</v>
      </c>
      <c r="R2431" t="n">
        <v>153.37</v>
      </c>
      <c r="S2431" t="n">
        <v>104.26</v>
      </c>
      <c r="T2431" t="n">
        <v>23484.67</v>
      </c>
      <c r="U2431" t="n">
        <v>0.68</v>
      </c>
      <c r="V2431" t="n">
        <v>0.89</v>
      </c>
      <c r="W2431" t="n">
        <v>20.72</v>
      </c>
      <c r="X2431" t="n">
        <v>1.44</v>
      </c>
      <c r="Y2431" t="n">
        <v>1</v>
      </c>
      <c r="Z2431" t="n">
        <v>10</v>
      </c>
    </row>
    <row r="2432">
      <c r="A2432" t="n">
        <v>32</v>
      </c>
      <c r="B2432" t="n">
        <v>75</v>
      </c>
      <c r="C2432" t="inlineStr">
        <is>
          <t xml:space="preserve">CONCLUIDO	</t>
        </is>
      </c>
      <c r="D2432" t="n">
        <v>1.7298</v>
      </c>
      <c r="E2432" t="n">
        <v>57.81</v>
      </c>
      <c r="F2432" t="n">
        <v>54.01</v>
      </c>
      <c r="G2432" t="n">
        <v>64.81</v>
      </c>
      <c r="H2432" t="n">
        <v>0.99</v>
      </c>
      <c r="I2432" t="n">
        <v>50</v>
      </c>
      <c r="J2432" t="n">
        <v>161.71</v>
      </c>
      <c r="K2432" t="n">
        <v>49.1</v>
      </c>
      <c r="L2432" t="n">
        <v>9</v>
      </c>
      <c r="M2432" t="n">
        <v>48</v>
      </c>
      <c r="N2432" t="n">
        <v>28.61</v>
      </c>
      <c r="O2432" t="n">
        <v>20177.64</v>
      </c>
      <c r="P2432" t="n">
        <v>606.63</v>
      </c>
      <c r="Q2432" t="n">
        <v>1367.28</v>
      </c>
      <c r="R2432" t="n">
        <v>153.02</v>
      </c>
      <c r="S2432" t="n">
        <v>104.26</v>
      </c>
      <c r="T2432" t="n">
        <v>23315.43</v>
      </c>
      <c r="U2432" t="n">
        <v>0.68</v>
      </c>
      <c r="V2432" t="n">
        <v>0.89</v>
      </c>
      <c r="W2432" t="n">
        <v>20.73</v>
      </c>
      <c r="X2432" t="n">
        <v>1.43</v>
      </c>
      <c r="Y2432" t="n">
        <v>1</v>
      </c>
      <c r="Z2432" t="n">
        <v>10</v>
      </c>
    </row>
    <row r="2433">
      <c r="A2433" t="n">
        <v>33</v>
      </c>
      <c r="B2433" t="n">
        <v>75</v>
      </c>
      <c r="C2433" t="inlineStr">
        <is>
          <t xml:space="preserve">CONCLUIDO	</t>
        </is>
      </c>
      <c r="D2433" t="n">
        <v>1.7344</v>
      </c>
      <c r="E2433" t="n">
        <v>57.66</v>
      </c>
      <c r="F2433" t="n">
        <v>53.91</v>
      </c>
      <c r="G2433" t="n">
        <v>67.39</v>
      </c>
      <c r="H2433" t="n">
        <v>1.01</v>
      </c>
      <c r="I2433" t="n">
        <v>48</v>
      </c>
      <c r="J2433" t="n">
        <v>162.06</v>
      </c>
      <c r="K2433" t="n">
        <v>49.1</v>
      </c>
      <c r="L2433" t="n">
        <v>9.25</v>
      </c>
      <c r="M2433" t="n">
        <v>46</v>
      </c>
      <c r="N2433" t="n">
        <v>28.72</v>
      </c>
      <c r="O2433" t="n">
        <v>20221.66</v>
      </c>
      <c r="P2433" t="n">
        <v>603.48</v>
      </c>
      <c r="Q2433" t="n">
        <v>1367.34</v>
      </c>
      <c r="R2433" t="n">
        <v>149.78</v>
      </c>
      <c r="S2433" t="n">
        <v>104.26</v>
      </c>
      <c r="T2433" t="n">
        <v>21703.98</v>
      </c>
      <c r="U2433" t="n">
        <v>0.7</v>
      </c>
      <c r="V2433" t="n">
        <v>0.89</v>
      </c>
      <c r="W2433" t="n">
        <v>20.72</v>
      </c>
      <c r="X2433" t="n">
        <v>1.33</v>
      </c>
      <c r="Y2433" t="n">
        <v>1</v>
      </c>
      <c r="Z2433" t="n">
        <v>10</v>
      </c>
    </row>
    <row r="2434">
      <c r="A2434" t="n">
        <v>34</v>
      </c>
      <c r="B2434" t="n">
        <v>75</v>
      </c>
      <c r="C2434" t="inlineStr">
        <is>
          <t xml:space="preserve">CONCLUIDO	</t>
        </is>
      </c>
      <c r="D2434" t="n">
        <v>1.7359</v>
      </c>
      <c r="E2434" t="n">
        <v>57.61</v>
      </c>
      <c r="F2434" t="n">
        <v>53.89</v>
      </c>
      <c r="G2434" t="n">
        <v>68.8</v>
      </c>
      <c r="H2434" t="n">
        <v>1.04</v>
      </c>
      <c r="I2434" t="n">
        <v>47</v>
      </c>
      <c r="J2434" t="n">
        <v>162.42</v>
      </c>
      <c r="K2434" t="n">
        <v>49.1</v>
      </c>
      <c r="L2434" t="n">
        <v>9.5</v>
      </c>
      <c r="M2434" t="n">
        <v>45</v>
      </c>
      <c r="N2434" t="n">
        <v>28.82</v>
      </c>
      <c r="O2434" t="n">
        <v>20265.72</v>
      </c>
      <c r="P2434" t="n">
        <v>601.5599999999999</v>
      </c>
      <c r="Q2434" t="n">
        <v>1367.31</v>
      </c>
      <c r="R2434" t="n">
        <v>149.18</v>
      </c>
      <c r="S2434" t="n">
        <v>104.26</v>
      </c>
      <c r="T2434" t="n">
        <v>21409.27</v>
      </c>
      <c r="U2434" t="n">
        <v>0.7</v>
      </c>
      <c r="V2434" t="n">
        <v>0.89</v>
      </c>
      <c r="W2434" t="n">
        <v>20.72</v>
      </c>
      <c r="X2434" t="n">
        <v>1.32</v>
      </c>
      <c r="Y2434" t="n">
        <v>1</v>
      </c>
      <c r="Z2434" t="n">
        <v>10</v>
      </c>
    </row>
    <row r="2435">
      <c r="A2435" t="n">
        <v>35</v>
      </c>
      <c r="B2435" t="n">
        <v>75</v>
      </c>
      <c r="C2435" t="inlineStr">
        <is>
          <t xml:space="preserve">CONCLUIDO	</t>
        </is>
      </c>
      <c r="D2435" t="n">
        <v>1.7401</v>
      </c>
      <c r="E2435" t="n">
        <v>57.47</v>
      </c>
      <c r="F2435" t="n">
        <v>53.82</v>
      </c>
      <c r="G2435" t="n">
        <v>71.76000000000001</v>
      </c>
      <c r="H2435" t="n">
        <v>1.06</v>
      </c>
      <c r="I2435" t="n">
        <v>45</v>
      </c>
      <c r="J2435" t="n">
        <v>162.78</v>
      </c>
      <c r="K2435" t="n">
        <v>49.1</v>
      </c>
      <c r="L2435" t="n">
        <v>9.75</v>
      </c>
      <c r="M2435" t="n">
        <v>43</v>
      </c>
      <c r="N2435" t="n">
        <v>28.93</v>
      </c>
      <c r="O2435" t="n">
        <v>20309.81</v>
      </c>
      <c r="P2435" t="n">
        <v>599.4400000000001</v>
      </c>
      <c r="Q2435" t="n">
        <v>1367.35</v>
      </c>
      <c r="R2435" t="n">
        <v>146.76</v>
      </c>
      <c r="S2435" t="n">
        <v>104.26</v>
      </c>
      <c r="T2435" t="n">
        <v>20210.28</v>
      </c>
      <c r="U2435" t="n">
        <v>0.71</v>
      </c>
      <c r="V2435" t="n">
        <v>0.89</v>
      </c>
      <c r="W2435" t="n">
        <v>20.71</v>
      </c>
      <c r="X2435" t="n">
        <v>1.24</v>
      </c>
      <c r="Y2435" t="n">
        <v>1</v>
      </c>
      <c r="Z2435" t="n">
        <v>10</v>
      </c>
    </row>
    <row r="2436">
      <c r="A2436" t="n">
        <v>36</v>
      </c>
      <c r="B2436" t="n">
        <v>75</v>
      </c>
      <c r="C2436" t="inlineStr">
        <is>
          <t xml:space="preserve">CONCLUIDO	</t>
        </is>
      </c>
      <c r="D2436" t="n">
        <v>1.7414</v>
      </c>
      <c r="E2436" t="n">
        <v>57.42</v>
      </c>
      <c r="F2436" t="n">
        <v>53.8</v>
      </c>
      <c r="G2436" t="n">
        <v>73.37</v>
      </c>
      <c r="H2436" t="n">
        <v>1.09</v>
      </c>
      <c r="I2436" t="n">
        <v>44</v>
      </c>
      <c r="J2436" t="n">
        <v>163.13</v>
      </c>
      <c r="K2436" t="n">
        <v>49.1</v>
      </c>
      <c r="L2436" t="n">
        <v>10</v>
      </c>
      <c r="M2436" t="n">
        <v>42</v>
      </c>
      <c r="N2436" t="n">
        <v>29.04</v>
      </c>
      <c r="O2436" t="n">
        <v>20353.94</v>
      </c>
      <c r="P2436" t="n">
        <v>597.87</v>
      </c>
      <c r="Q2436" t="n">
        <v>1367.28</v>
      </c>
      <c r="R2436" t="n">
        <v>146.27</v>
      </c>
      <c r="S2436" t="n">
        <v>104.26</v>
      </c>
      <c r="T2436" t="n">
        <v>19972.42</v>
      </c>
      <c r="U2436" t="n">
        <v>0.71</v>
      </c>
      <c r="V2436" t="n">
        <v>0.89</v>
      </c>
      <c r="W2436" t="n">
        <v>20.72</v>
      </c>
      <c r="X2436" t="n">
        <v>1.23</v>
      </c>
      <c r="Y2436" t="n">
        <v>1</v>
      </c>
      <c r="Z2436" t="n">
        <v>10</v>
      </c>
    </row>
    <row r="2437">
      <c r="A2437" t="n">
        <v>37</v>
      </c>
      <c r="B2437" t="n">
        <v>75</v>
      </c>
      <c r="C2437" t="inlineStr">
        <is>
          <t xml:space="preserve">CONCLUIDO	</t>
        </is>
      </c>
      <c r="D2437" t="n">
        <v>1.7432</v>
      </c>
      <c r="E2437" t="n">
        <v>57.37</v>
      </c>
      <c r="F2437" t="n">
        <v>53.78</v>
      </c>
      <c r="G2437" t="n">
        <v>75.04000000000001</v>
      </c>
      <c r="H2437" t="n">
        <v>1.11</v>
      </c>
      <c r="I2437" t="n">
        <v>43</v>
      </c>
      <c r="J2437" t="n">
        <v>163.49</v>
      </c>
      <c r="K2437" t="n">
        <v>49.1</v>
      </c>
      <c r="L2437" t="n">
        <v>10.25</v>
      </c>
      <c r="M2437" t="n">
        <v>41</v>
      </c>
      <c r="N2437" t="n">
        <v>29.15</v>
      </c>
      <c r="O2437" t="n">
        <v>20398.1</v>
      </c>
      <c r="P2437" t="n">
        <v>596.6799999999999</v>
      </c>
      <c r="Q2437" t="n">
        <v>1367.33</v>
      </c>
      <c r="R2437" t="n">
        <v>145.15</v>
      </c>
      <c r="S2437" t="n">
        <v>104.26</v>
      </c>
      <c r="T2437" t="n">
        <v>19413.78</v>
      </c>
      <c r="U2437" t="n">
        <v>0.72</v>
      </c>
      <c r="V2437" t="n">
        <v>0.89</v>
      </c>
      <c r="W2437" t="n">
        <v>20.72</v>
      </c>
      <c r="X2437" t="n">
        <v>1.2</v>
      </c>
      <c r="Y2437" t="n">
        <v>1</v>
      </c>
      <c r="Z2437" t="n">
        <v>10</v>
      </c>
    </row>
    <row r="2438">
      <c r="A2438" t="n">
        <v>38</v>
      </c>
      <c r="B2438" t="n">
        <v>75</v>
      </c>
      <c r="C2438" t="inlineStr">
        <is>
          <t xml:space="preserve">CONCLUIDO	</t>
        </is>
      </c>
      <c r="D2438" t="n">
        <v>1.745</v>
      </c>
      <c r="E2438" t="n">
        <v>57.31</v>
      </c>
      <c r="F2438" t="n">
        <v>53.75</v>
      </c>
      <c r="G2438" t="n">
        <v>76.78</v>
      </c>
      <c r="H2438" t="n">
        <v>1.14</v>
      </c>
      <c r="I2438" t="n">
        <v>42</v>
      </c>
      <c r="J2438" t="n">
        <v>163.85</v>
      </c>
      <c r="K2438" t="n">
        <v>49.1</v>
      </c>
      <c r="L2438" t="n">
        <v>10.5</v>
      </c>
      <c r="M2438" t="n">
        <v>40</v>
      </c>
      <c r="N2438" t="n">
        <v>29.26</v>
      </c>
      <c r="O2438" t="n">
        <v>20442.3</v>
      </c>
      <c r="P2438" t="n">
        <v>594.7</v>
      </c>
      <c r="Q2438" t="n">
        <v>1367.33</v>
      </c>
      <c r="R2438" t="n">
        <v>144.53</v>
      </c>
      <c r="S2438" t="n">
        <v>104.26</v>
      </c>
      <c r="T2438" t="n">
        <v>19113.7</v>
      </c>
      <c r="U2438" t="n">
        <v>0.72</v>
      </c>
      <c r="V2438" t="n">
        <v>0.89</v>
      </c>
      <c r="W2438" t="n">
        <v>20.71</v>
      </c>
      <c r="X2438" t="n">
        <v>1.17</v>
      </c>
      <c r="Y2438" t="n">
        <v>1</v>
      </c>
      <c r="Z2438" t="n">
        <v>10</v>
      </c>
    </row>
    <row r="2439">
      <c r="A2439" t="n">
        <v>39</v>
      </c>
      <c r="B2439" t="n">
        <v>75</v>
      </c>
      <c r="C2439" t="inlineStr">
        <is>
          <t xml:space="preserve">CONCLUIDO	</t>
        </is>
      </c>
      <c r="D2439" t="n">
        <v>1.7473</v>
      </c>
      <c r="E2439" t="n">
        <v>57.23</v>
      </c>
      <c r="F2439" t="n">
        <v>53.7</v>
      </c>
      <c r="G2439" t="n">
        <v>78.59</v>
      </c>
      <c r="H2439" t="n">
        <v>1.16</v>
      </c>
      <c r="I2439" t="n">
        <v>41</v>
      </c>
      <c r="J2439" t="n">
        <v>164.21</v>
      </c>
      <c r="K2439" t="n">
        <v>49.1</v>
      </c>
      <c r="L2439" t="n">
        <v>10.75</v>
      </c>
      <c r="M2439" t="n">
        <v>39</v>
      </c>
      <c r="N2439" t="n">
        <v>29.36</v>
      </c>
      <c r="O2439" t="n">
        <v>20486.54</v>
      </c>
      <c r="P2439" t="n">
        <v>592.55</v>
      </c>
      <c r="Q2439" t="n">
        <v>1367.21</v>
      </c>
      <c r="R2439" t="n">
        <v>143.14</v>
      </c>
      <c r="S2439" t="n">
        <v>104.26</v>
      </c>
      <c r="T2439" t="n">
        <v>18422.88</v>
      </c>
      <c r="U2439" t="n">
        <v>0.73</v>
      </c>
      <c r="V2439" t="n">
        <v>0.89</v>
      </c>
      <c r="W2439" t="n">
        <v>20.71</v>
      </c>
      <c r="X2439" t="n">
        <v>1.13</v>
      </c>
      <c r="Y2439" t="n">
        <v>1</v>
      </c>
      <c r="Z2439" t="n">
        <v>10</v>
      </c>
    </row>
    <row r="2440">
      <c r="A2440" t="n">
        <v>40</v>
      </c>
      <c r="B2440" t="n">
        <v>75</v>
      </c>
      <c r="C2440" t="inlineStr">
        <is>
          <t xml:space="preserve">CONCLUIDO	</t>
        </is>
      </c>
      <c r="D2440" t="n">
        <v>1.7481</v>
      </c>
      <c r="E2440" t="n">
        <v>57.21</v>
      </c>
      <c r="F2440" t="n">
        <v>53.71</v>
      </c>
      <c r="G2440" t="n">
        <v>80.56</v>
      </c>
      <c r="H2440" t="n">
        <v>1.18</v>
      </c>
      <c r="I2440" t="n">
        <v>40</v>
      </c>
      <c r="J2440" t="n">
        <v>164.57</v>
      </c>
      <c r="K2440" t="n">
        <v>49.1</v>
      </c>
      <c r="L2440" t="n">
        <v>11</v>
      </c>
      <c r="M2440" t="n">
        <v>38</v>
      </c>
      <c r="N2440" t="n">
        <v>29.47</v>
      </c>
      <c r="O2440" t="n">
        <v>20530.82</v>
      </c>
      <c r="P2440" t="n">
        <v>591.83</v>
      </c>
      <c r="Q2440" t="n">
        <v>1367.22</v>
      </c>
      <c r="R2440" t="n">
        <v>143.14</v>
      </c>
      <c r="S2440" t="n">
        <v>104.26</v>
      </c>
      <c r="T2440" t="n">
        <v>18425.97</v>
      </c>
      <c r="U2440" t="n">
        <v>0.73</v>
      </c>
      <c r="V2440" t="n">
        <v>0.89</v>
      </c>
      <c r="W2440" t="n">
        <v>20.71</v>
      </c>
      <c r="X2440" t="n">
        <v>1.13</v>
      </c>
      <c r="Y2440" t="n">
        <v>1</v>
      </c>
      <c r="Z2440" t="n">
        <v>10</v>
      </c>
    </row>
    <row r="2441">
      <c r="A2441" t="n">
        <v>41</v>
      </c>
      <c r="B2441" t="n">
        <v>75</v>
      </c>
      <c r="C2441" t="inlineStr">
        <is>
          <t xml:space="preserve">CONCLUIDO	</t>
        </is>
      </c>
      <c r="D2441" t="n">
        <v>1.7498</v>
      </c>
      <c r="E2441" t="n">
        <v>57.15</v>
      </c>
      <c r="F2441" t="n">
        <v>53.68</v>
      </c>
      <c r="G2441" t="n">
        <v>82.59</v>
      </c>
      <c r="H2441" t="n">
        <v>1.21</v>
      </c>
      <c r="I2441" t="n">
        <v>39</v>
      </c>
      <c r="J2441" t="n">
        <v>164.93</v>
      </c>
      <c r="K2441" t="n">
        <v>49.1</v>
      </c>
      <c r="L2441" t="n">
        <v>11.25</v>
      </c>
      <c r="M2441" t="n">
        <v>37</v>
      </c>
      <c r="N2441" t="n">
        <v>29.58</v>
      </c>
      <c r="O2441" t="n">
        <v>20575.13</v>
      </c>
      <c r="P2441" t="n">
        <v>589.6900000000001</v>
      </c>
      <c r="Q2441" t="n">
        <v>1367.32</v>
      </c>
      <c r="R2441" t="n">
        <v>142.31</v>
      </c>
      <c r="S2441" t="n">
        <v>104.26</v>
      </c>
      <c r="T2441" t="n">
        <v>18017.08</v>
      </c>
      <c r="U2441" t="n">
        <v>0.73</v>
      </c>
      <c r="V2441" t="n">
        <v>0.89</v>
      </c>
      <c r="W2441" t="n">
        <v>20.71</v>
      </c>
      <c r="X2441" t="n">
        <v>1.1</v>
      </c>
      <c r="Y2441" t="n">
        <v>1</v>
      </c>
      <c r="Z2441" t="n">
        <v>10</v>
      </c>
    </row>
    <row r="2442">
      <c r="A2442" t="n">
        <v>42</v>
      </c>
      <c r="B2442" t="n">
        <v>75</v>
      </c>
      <c r="C2442" t="inlineStr">
        <is>
          <t xml:space="preserve">CONCLUIDO	</t>
        </is>
      </c>
      <c r="D2442" t="n">
        <v>1.7527</v>
      </c>
      <c r="E2442" t="n">
        <v>57.06</v>
      </c>
      <c r="F2442" t="n">
        <v>53.62</v>
      </c>
      <c r="G2442" t="n">
        <v>84.66</v>
      </c>
      <c r="H2442" t="n">
        <v>1.23</v>
      </c>
      <c r="I2442" t="n">
        <v>38</v>
      </c>
      <c r="J2442" t="n">
        <v>165.29</v>
      </c>
      <c r="K2442" t="n">
        <v>49.1</v>
      </c>
      <c r="L2442" t="n">
        <v>11.5</v>
      </c>
      <c r="M2442" t="n">
        <v>36</v>
      </c>
      <c r="N2442" t="n">
        <v>29.69</v>
      </c>
      <c r="O2442" t="n">
        <v>20619.48</v>
      </c>
      <c r="P2442" t="n">
        <v>587.5599999999999</v>
      </c>
      <c r="Q2442" t="n">
        <v>1367.34</v>
      </c>
      <c r="R2442" t="n">
        <v>140.45</v>
      </c>
      <c r="S2442" t="n">
        <v>104.26</v>
      </c>
      <c r="T2442" t="n">
        <v>17091.62</v>
      </c>
      <c r="U2442" t="n">
        <v>0.74</v>
      </c>
      <c r="V2442" t="n">
        <v>0.89</v>
      </c>
      <c r="W2442" t="n">
        <v>20.7</v>
      </c>
      <c r="X2442" t="n">
        <v>1.04</v>
      </c>
      <c r="Y2442" t="n">
        <v>1</v>
      </c>
      <c r="Z2442" t="n">
        <v>10</v>
      </c>
    </row>
    <row r="2443">
      <c r="A2443" t="n">
        <v>43</v>
      </c>
      <c r="B2443" t="n">
        <v>75</v>
      </c>
      <c r="C2443" t="inlineStr">
        <is>
          <t xml:space="preserve">CONCLUIDO	</t>
        </is>
      </c>
      <c r="D2443" t="n">
        <v>1.7542</v>
      </c>
      <c r="E2443" t="n">
        <v>57</v>
      </c>
      <c r="F2443" t="n">
        <v>53.6</v>
      </c>
      <c r="G2443" t="n">
        <v>86.92</v>
      </c>
      <c r="H2443" t="n">
        <v>1.26</v>
      </c>
      <c r="I2443" t="n">
        <v>37</v>
      </c>
      <c r="J2443" t="n">
        <v>165.65</v>
      </c>
      <c r="K2443" t="n">
        <v>49.1</v>
      </c>
      <c r="L2443" t="n">
        <v>11.75</v>
      </c>
      <c r="M2443" t="n">
        <v>35</v>
      </c>
      <c r="N2443" t="n">
        <v>29.8</v>
      </c>
      <c r="O2443" t="n">
        <v>20663.87</v>
      </c>
      <c r="P2443" t="n">
        <v>586.09</v>
      </c>
      <c r="Q2443" t="n">
        <v>1367.29</v>
      </c>
      <c r="R2443" t="n">
        <v>139.71</v>
      </c>
      <c r="S2443" t="n">
        <v>104.26</v>
      </c>
      <c r="T2443" t="n">
        <v>16726.35</v>
      </c>
      <c r="U2443" t="n">
        <v>0.75</v>
      </c>
      <c r="V2443" t="n">
        <v>0.89</v>
      </c>
      <c r="W2443" t="n">
        <v>20.7</v>
      </c>
      <c r="X2443" t="n">
        <v>1.02</v>
      </c>
      <c r="Y2443" t="n">
        <v>1</v>
      </c>
      <c r="Z2443" t="n">
        <v>10</v>
      </c>
    </row>
    <row r="2444">
      <c r="A2444" t="n">
        <v>44</v>
      </c>
      <c r="B2444" t="n">
        <v>75</v>
      </c>
      <c r="C2444" t="inlineStr">
        <is>
          <t xml:space="preserve">CONCLUIDO	</t>
        </is>
      </c>
      <c r="D2444" t="n">
        <v>1.756</v>
      </c>
      <c r="E2444" t="n">
        <v>56.95</v>
      </c>
      <c r="F2444" t="n">
        <v>53.57</v>
      </c>
      <c r="G2444" t="n">
        <v>89.29000000000001</v>
      </c>
      <c r="H2444" t="n">
        <v>1.28</v>
      </c>
      <c r="I2444" t="n">
        <v>36</v>
      </c>
      <c r="J2444" t="n">
        <v>166.01</v>
      </c>
      <c r="K2444" t="n">
        <v>49.1</v>
      </c>
      <c r="L2444" t="n">
        <v>12</v>
      </c>
      <c r="M2444" t="n">
        <v>34</v>
      </c>
      <c r="N2444" t="n">
        <v>29.91</v>
      </c>
      <c r="O2444" t="n">
        <v>20708.3</v>
      </c>
      <c r="P2444" t="n">
        <v>584.0599999999999</v>
      </c>
      <c r="Q2444" t="n">
        <v>1367.38</v>
      </c>
      <c r="R2444" t="n">
        <v>139.18</v>
      </c>
      <c r="S2444" t="n">
        <v>104.26</v>
      </c>
      <c r="T2444" t="n">
        <v>16467.96</v>
      </c>
      <c r="U2444" t="n">
        <v>0.75</v>
      </c>
      <c r="V2444" t="n">
        <v>0.89</v>
      </c>
      <c r="W2444" t="n">
        <v>20.69</v>
      </c>
      <c r="X2444" t="n">
        <v>0.99</v>
      </c>
      <c r="Y2444" t="n">
        <v>1</v>
      </c>
      <c r="Z2444" t="n">
        <v>10</v>
      </c>
    </row>
    <row r="2445">
      <c r="A2445" t="n">
        <v>45</v>
      </c>
      <c r="B2445" t="n">
        <v>75</v>
      </c>
      <c r="C2445" t="inlineStr">
        <is>
          <t xml:space="preserve">CONCLUIDO	</t>
        </is>
      </c>
      <c r="D2445" t="n">
        <v>1.7575</v>
      </c>
      <c r="E2445" t="n">
        <v>56.9</v>
      </c>
      <c r="F2445" t="n">
        <v>53.55</v>
      </c>
      <c r="G2445" t="n">
        <v>91.81</v>
      </c>
      <c r="H2445" t="n">
        <v>1.3</v>
      </c>
      <c r="I2445" t="n">
        <v>35</v>
      </c>
      <c r="J2445" t="n">
        <v>166.37</v>
      </c>
      <c r="K2445" t="n">
        <v>49.1</v>
      </c>
      <c r="L2445" t="n">
        <v>12.25</v>
      </c>
      <c r="M2445" t="n">
        <v>33</v>
      </c>
      <c r="N2445" t="n">
        <v>30.02</v>
      </c>
      <c r="O2445" t="n">
        <v>20752.76</v>
      </c>
      <c r="P2445" t="n">
        <v>581.89</v>
      </c>
      <c r="Q2445" t="n">
        <v>1367.29</v>
      </c>
      <c r="R2445" t="n">
        <v>138.38</v>
      </c>
      <c r="S2445" t="n">
        <v>104.26</v>
      </c>
      <c r="T2445" t="n">
        <v>16072.61</v>
      </c>
      <c r="U2445" t="n">
        <v>0.75</v>
      </c>
      <c r="V2445" t="n">
        <v>0.89</v>
      </c>
      <c r="W2445" t="n">
        <v>20.7</v>
      </c>
      <c r="X2445" t="n">
        <v>0.98</v>
      </c>
      <c r="Y2445" t="n">
        <v>1</v>
      </c>
      <c r="Z2445" t="n">
        <v>10</v>
      </c>
    </row>
    <row r="2446">
      <c r="A2446" t="n">
        <v>46</v>
      </c>
      <c r="B2446" t="n">
        <v>75</v>
      </c>
      <c r="C2446" t="inlineStr">
        <is>
          <t xml:space="preserve">CONCLUIDO	</t>
        </is>
      </c>
      <c r="D2446" t="n">
        <v>1.7564</v>
      </c>
      <c r="E2446" t="n">
        <v>56.93</v>
      </c>
      <c r="F2446" t="n">
        <v>53.59</v>
      </c>
      <c r="G2446" t="n">
        <v>91.86</v>
      </c>
      <c r="H2446" t="n">
        <v>1.33</v>
      </c>
      <c r="I2446" t="n">
        <v>35</v>
      </c>
      <c r="J2446" t="n">
        <v>166.73</v>
      </c>
      <c r="K2446" t="n">
        <v>49.1</v>
      </c>
      <c r="L2446" t="n">
        <v>12.5</v>
      </c>
      <c r="M2446" t="n">
        <v>33</v>
      </c>
      <c r="N2446" t="n">
        <v>30.13</v>
      </c>
      <c r="O2446" t="n">
        <v>20797.26</v>
      </c>
      <c r="P2446" t="n">
        <v>580.5599999999999</v>
      </c>
      <c r="Q2446" t="n">
        <v>1367.26</v>
      </c>
      <c r="R2446" t="n">
        <v>139.35</v>
      </c>
      <c r="S2446" t="n">
        <v>104.26</v>
      </c>
      <c r="T2446" t="n">
        <v>16556.54</v>
      </c>
      <c r="U2446" t="n">
        <v>0.75</v>
      </c>
      <c r="V2446" t="n">
        <v>0.89</v>
      </c>
      <c r="W2446" t="n">
        <v>20.71</v>
      </c>
      <c r="X2446" t="n">
        <v>1.01</v>
      </c>
      <c r="Y2446" t="n">
        <v>1</v>
      </c>
      <c r="Z2446" t="n">
        <v>10</v>
      </c>
    </row>
    <row r="2447">
      <c r="A2447" t="n">
        <v>47</v>
      </c>
      <c r="B2447" t="n">
        <v>75</v>
      </c>
      <c r="C2447" t="inlineStr">
        <is>
          <t xml:space="preserve">CONCLUIDO	</t>
        </is>
      </c>
      <c r="D2447" t="n">
        <v>1.7593</v>
      </c>
      <c r="E2447" t="n">
        <v>56.84</v>
      </c>
      <c r="F2447" t="n">
        <v>53.53</v>
      </c>
      <c r="G2447" t="n">
        <v>94.45999999999999</v>
      </c>
      <c r="H2447" t="n">
        <v>1.35</v>
      </c>
      <c r="I2447" t="n">
        <v>34</v>
      </c>
      <c r="J2447" t="n">
        <v>167.09</v>
      </c>
      <c r="K2447" t="n">
        <v>49.1</v>
      </c>
      <c r="L2447" t="n">
        <v>12.75</v>
      </c>
      <c r="M2447" t="n">
        <v>32</v>
      </c>
      <c r="N2447" t="n">
        <v>30.25</v>
      </c>
      <c r="O2447" t="n">
        <v>20841.8</v>
      </c>
      <c r="P2447" t="n">
        <v>578.58</v>
      </c>
      <c r="Q2447" t="n">
        <v>1367.25</v>
      </c>
      <c r="R2447" t="n">
        <v>137.54</v>
      </c>
      <c r="S2447" t="n">
        <v>104.26</v>
      </c>
      <c r="T2447" t="n">
        <v>15657.46</v>
      </c>
      <c r="U2447" t="n">
        <v>0.76</v>
      </c>
      <c r="V2447" t="n">
        <v>0.9</v>
      </c>
      <c r="W2447" t="n">
        <v>20.7</v>
      </c>
      <c r="X2447" t="n">
        <v>0.95</v>
      </c>
      <c r="Y2447" t="n">
        <v>1</v>
      </c>
      <c r="Z2447" t="n">
        <v>10</v>
      </c>
    </row>
    <row r="2448">
      <c r="A2448" t="n">
        <v>48</v>
      </c>
      <c r="B2448" t="n">
        <v>75</v>
      </c>
      <c r="C2448" t="inlineStr">
        <is>
          <t xml:space="preserve">CONCLUIDO	</t>
        </is>
      </c>
      <c r="D2448" t="n">
        <v>1.7612</v>
      </c>
      <c r="E2448" t="n">
        <v>56.78</v>
      </c>
      <c r="F2448" t="n">
        <v>53.49</v>
      </c>
      <c r="G2448" t="n">
        <v>97.26000000000001</v>
      </c>
      <c r="H2448" t="n">
        <v>1.38</v>
      </c>
      <c r="I2448" t="n">
        <v>33</v>
      </c>
      <c r="J2448" t="n">
        <v>167.45</v>
      </c>
      <c r="K2448" t="n">
        <v>49.1</v>
      </c>
      <c r="L2448" t="n">
        <v>13</v>
      </c>
      <c r="M2448" t="n">
        <v>31</v>
      </c>
      <c r="N2448" t="n">
        <v>30.36</v>
      </c>
      <c r="O2448" t="n">
        <v>20886.38</v>
      </c>
      <c r="P2448" t="n">
        <v>577.24</v>
      </c>
      <c r="Q2448" t="n">
        <v>1367.35</v>
      </c>
      <c r="R2448" t="n">
        <v>136.28</v>
      </c>
      <c r="S2448" t="n">
        <v>104.26</v>
      </c>
      <c r="T2448" t="n">
        <v>15033.19</v>
      </c>
      <c r="U2448" t="n">
        <v>0.77</v>
      </c>
      <c r="V2448" t="n">
        <v>0.9</v>
      </c>
      <c r="W2448" t="n">
        <v>20.7</v>
      </c>
      <c r="X2448" t="n">
        <v>0.92</v>
      </c>
      <c r="Y2448" t="n">
        <v>1</v>
      </c>
      <c r="Z2448" t="n">
        <v>10</v>
      </c>
    </row>
    <row r="2449">
      <c r="A2449" t="n">
        <v>49</v>
      </c>
      <c r="B2449" t="n">
        <v>75</v>
      </c>
      <c r="C2449" t="inlineStr">
        <is>
          <t xml:space="preserve">CONCLUIDO	</t>
        </is>
      </c>
      <c r="D2449" t="n">
        <v>1.7613</v>
      </c>
      <c r="E2449" t="n">
        <v>56.78</v>
      </c>
      <c r="F2449" t="n">
        <v>53.49</v>
      </c>
      <c r="G2449" t="n">
        <v>97.26000000000001</v>
      </c>
      <c r="H2449" t="n">
        <v>1.4</v>
      </c>
      <c r="I2449" t="n">
        <v>33</v>
      </c>
      <c r="J2449" t="n">
        <v>167.81</v>
      </c>
      <c r="K2449" t="n">
        <v>49.1</v>
      </c>
      <c r="L2449" t="n">
        <v>13.25</v>
      </c>
      <c r="M2449" t="n">
        <v>31</v>
      </c>
      <c r="N2449" t="n">
        <v>30.47</v>
      </c>
      <c r="O2449" t="n">
        <v>20930.99</v>
      </c>
      <c r="P2449" t="n">
        <v>575.2</v>
      </c>
      <c r="Q2449" t="n">
        <v>1367.39</v>
      </c>
      <c r="R2449" t="n">
        <v>136.16</v>
      </c>
      <c r="S2449" t="n">
        <v>104.26</v>
      </c>
      <c r="T2449" t="n">
        <v>14972.68</v>
      </c>
      <c r="U2449" t="n">
        <v>0.77</v>
      </c>
      <c r="V2449" t="n">
        <v>0.9</v>
      </c>
      <c r="W2449" t="n">
        <v>20.7</v>
      </c>
      <c r="X2449" t="n">
        <v>0.91</v>
      </c>
      <c r="Y2449" t="n">
        <v>1</v>
      </c>
      <c r="Z2449" t="n">
        <v>10</v>
      </c>
    </row>
    <row r="2450">
      <c r="A2450" t="n">
        <v>50</v>
      </c>
      <c r="B2450" t="n">
        <v>75</v>
      </c>
      <c r="C2450" t="inlineStr">
        <is>
          <t xml:space="preserve">CONCLUIDO	</t>
        </is>
      </c>
      <c r="D2450" t="n">
        <v>1.7632</v>
      </c>
      <c r="E2450" t="n">
        <v>56.71</v>
      </c>
      <c r="F2450" t="n">
        <v>53.46</v>
      </c>
      <c r="G2450" t="n">
        <v>100.24</v>
      </c>
      <c r="H2450" t="n">
        <v>1.42</v>
      </c>
      <c r="I2450" t="n">
        <v>32</v>
      </c>
      <c r="J2450" t="n">
        <v>168.18</v>
      </c>
      <c r="K2450" t="n">
        <v>49.1</v>
      </c>
      <c r="L2450" t="n">
        <v>13.5</v>
      </c>
      <c r="M2450" t="n">
        <v>30</v>
      </c>
      <c r="N2450" t="n">
        <v>30.58</v>
      </c>
      <c r="O2450" t="n">
        <v>20975.64</v>
      </c>
      <c r="P2450" t="n">
        <v>573.29</v>
      </c>
      <c r="Q2450" t="n">
        <v>1367.24</v>
      </c>
      <c r="R2450" t="n">
        <v>135.16</v>
      </c>
      <c r="S2450" t="n">
        <v>104.26</v>
      </c>
      <c r="T2450" t="n">
        <v>14478.71</v>
      </c>
      <c r="U2450" t="n">
        <v>0.77</v>
      </c>
      <c r="V2450" t="n">
        <v>0.9</v>
      </c>
      <c r="W2450" t="n">
        <v>20.7</v>
      </c>
      <c r="X2450" t="n">
        <v>0.88</v>
      </c>
      <c r="Y2450" t="n">
        <v>1</v>
      </c>
      <c r="Z2450" t="n">
        <v>10</v>
      </c>
    </row>
    <row r="2451">
      <c r="A2451" t="n">
        <v>51</v>
      </c>
      <c r="B2451" t="n">
        <v>75</v>
      </c>
      <c r="C2451" t="inlineStr">
        <is>
          <t xml:space="preserve">CONCLUIDO	</t>
        </is>
      </c>
      <c r="D2451" t="n">
        <v>1.7652</v>
      </c>
      <c r="E2451" t="n">
        <v>56.65</v>
      </c>
      <c r="F2451" t="n">
        <v>53.43</v>
      </c>
      <c r="G2451" t="n">
        <v>103.41</v>
      </c>
      <c r="H2451" t="n">
        <v>1.45</v>
      </c>
      <c r="I2451" t="n">
        <v>31</v>
      </c>
      <c r="J2451" t="n">
        <v>168.54</v>
      </c>
      <c r="K2451" t="n">
        <v>49.1</v>
      </c>
      <c r="L2451" t="n">
        <v>13.75</v>
      </c>
      <c r="M2451" t="n">
        <v>29</v>
      </c>
      <c r="N2451" t="n">
        <v>30.69</v>
      </c>
      <c r="O2451" t="n">
        <v>21020.34</v>
      </c>
      <c r="P2451" t="n">
        <v>572.17</v>
      </c>
      <c r="Q2451" t="n">
        <v>1367.21</v>
      </c>
      <c r="R2451" t="n">
        <v>134.36</v>
      </c>
      <c r="S2451" t="n">
        <v>104.26</v>
      </c>
      <c r="T2451" t="n">
        <v>14082.35</v>
      </c>
      <c r="U2451" t="n">
        <v>0.78</v>
      </c>
      <c r="V2451" t="n">
        <v>0.9</v>
      </c>
      <c r="W2451" t="n">
        <v>20.69</v>
      </c>
      <c r="X2451" t="n">
        <v>0.85</v>
      </c>
      <c r="Y2451" t="n">
        <v>1</v>
      </c>
      <c r="Z2451" t="n">
        <v>10</v>
      </c>
    </row>
    <row r="2452">
      <c r="A2452" t="n">
        <v>52</v>
      </c>
      <c r="B2452" t="n">
        <v>75</v>
      </c>
      <c r="C2452" t="inlineStr">
        <is>
          <t xml:space="preserve">CONCLUIDO	</t>
        </is>
      </c>
      <c r="D2452" t="n">
        <v>1.7647</v>
      </c>
      <c r="E2452" t="n">
        <v>56.67</v>
      </c>
      <c r="F2452" t="n">
        <v>53.44</v>
      </c>
      <c r="G2452" t="n">
        <v>103.44</v>
      </c>
      <c r="H2452" t="n">
        <v>1.47</v>
      </c>
      <c r="I2452" t="n">
        <v>31</v>
      </c>
      <c r="J2452" t="n">
        <v>168.9</v>
      </c>
      <c r="K2452" t="n">
        <v>49.1</v>
      </c>
      <c r="L2452" t="n">
        <v>14</v>
      </c>
      <c r="M2452" t="n">
        <v>29</v>
      </c>
      <c r="N2452" t="n">
        <v>30.81</v>
      </c>
      <c r="O2452" t="n">
        <v>21065.06</v>
      </c>
      <c r="P2452" t="n">
        <v>570.3099999999999</v>
      </c>
      <c r="Q2452" t="n">
        <v>1367.24</v>
      </c>
      <c r="R2452" t="n">
        <v>134.46</v>
      </c>
      <c r="S2452" t="n">
        <v>104.26</v>
      </c>
      <c r="T2452" t="n">
        <v>14133.71</v>
      </c>
      <c r="U2452" t="n">
        <v>0.78</v>
      </c>
      <c r="V2452" t="n">
        <v>0.9</v>
      </c>
      <c r="W2452" t="n">
        <v>20.7</v>
      </c>
      <c r="X2452" t="n">
        <v>0.87</v>
      </c>
      <c r="Y2452" t="n">
        <v>1</v>
      </c>
      <c r="Z2452" t="n">
        <v>10</v>
      </c>
    </row>
    <row r="2453">
      <c r="A2453" t="n">
        <v>53</v>
      </c>
      <c r="B2453" t="n">
        <v>75</v>
      </c>
      <c r="C2453" t="inlineStr">
        <is>
          <t xml:space="preserve">CONCLUIDO	</t>
        </is>
      </c>
      <c r="D2453" t="n">
        <v>1.7672</v>
      </c>
      <c r="E2453" t="n">
        <v>56.59</v>
      </c>
      <c r="F2453" t="n">
        <v>53.39</v>
      </c>
      <c r="G2453" t="n">
        <v>106.79</v>
      </c>
      <c r="H2453" t="n">
        <v>1.49</v>
      </c>
      <c r="I2453" t="n">
        <v>30</v>
      </c>
      <c r="J2453" t="n">
        <v>169.26</v>
      </c>
      <c r="K2453" t="n">
        <v>49.1</v>
      </c>
      <c r="L2453" t="n">
        <v>14.25</v>
      </c>
      <c r="M2453" t="n">
        <v>28</v>
      </c>
      <c r="N2453" t="n">
        <v>30.92</v>
      </c>
      <c r="O2453" t="n">
        <v>21109.83</v>
      </c>
      <c r="P2453" t="n">
        <v>568.74</v>
      </c>
      <c r="Q2453" t="n">
        <v>1367.31</v>
      </c>
      <c r="R2453" t="n">
        <v>133.13</v>
      </c>
      <c r="S2453" t="n">
        <v>104.26</v>
      </c>
      <c r="T2453" t="n">
        <v>13472.43</v>
      </c>
      <c r="U2453" t="n">
        <v>0.78</v>
      </c>
      <c r="V2453" t="n">
        <v>0.9</v>
      </c>
      <c r="W2453" t="n">
        <v>20.69</v>
      </c>
      <c r="X2453" t="n">
        <v>0.82</v>
      </c>
      <c r="Y2453" t="n">
        <v>1</v>
      </c>
      <c r="Z2453" t="n">
        <v>10</v>
      </c>
    </row>
    <row r="2454">
      <c r="A2454" t="n">
        <v>54</v>
      </c>
      <c r="B2454" t="n">
        <v>75</v>
      </c>
      <c r="C2454" t="inlineStr">
        <is>
          <t xml:space="preserve">CONCLUIDO	</t>
        </is>
      </c>
      <c r="D2454" t="n">
        <v>1.7691</v>
      </c>
      <c r="E2454" t="n">
        <v>56.52</v>
      </c>
      <c r="F2454" t="n">
        <v>53.36</v>
      </c>
      <c r="G2454" t="n">
        <v>110.4</v>
      </c>
      <c r="H2454" t="n">
        <v>1.52</v>
      </c>
      <c r="I2454" t="n">
        <v>29</v>
      </c>
      <c r="J2454" t="n">
        <v>169.63</v>
      </c>
      <c r="K2454" t="n">
        <v>49.1</v>
      </c>
      <c r="L2454" t="n">
        <v>14.5</v>
      </c>
      <c r="M2454" t="n">
        <v>27</v>
      </c>
      <c r="N2454" t="n">
        <v>31.03</v>
      </c>
      <c r="O2454" t="n">
        <v>21154.64</v>
      </c>
      <c r="P2454" t="n">
        <v>566.29</v>
      </c>
      <c r="Q2454" t="n">
        <v>1367.24</v>
      </c>
      <c r="R2454" t="n">
        <v>132.02</v>
      </c>
      <c r="S2454" t="n">
        <v>104.26</v>
      </c>
      <c r="T2454" t="n">
        <v>12923.25</v>
      </c>
      <c r="U2454" t="n">
        <v>0.79</v>
      </c>
      <c r="V2454" t="n">
        <v>0.9</v>
      </c>
      <c r="W2454" t="n">
        <v>20.69</v>
      </c>
      <c r="X2454" t="n">
        <v>0.79</v>
      </c>
      <c r="Y2454" t="n">
        <v>1</v>
      </c>
      <c r="Z2454" t="n">
        <v>10</v>
      </c>
    </row>
    <row r="2455">
      <c r="A2455" t="n">
        <v>55</v>
      </c>
      <c r="B2455" t="n">
        <v>75</v>
      </c>
      <c r="C2455" t="inlineStr">
        <is>
          <t xml:space="preserve">CONCLUIDO	</t>
        </is>
      </c>
      <c r="D2455" t="n">
        <v>1.7685</v>
      </c>
      <c r="E2455" t="n">
        <v>56.55</v>
      </c>
      <c r="F2455" t="n">
        <v>53.38</v>
      </c>
      <c r="G2455" t="n">
        <v>110.45</v>
      </c>
      <c r="H2455" t="n">
        <v>1.54</v>
      </c>
      <c r="I2455" t="n">
        <v>29</v>
      </c>
      <c r="J2455" t="n">
        <v>169.99</v>
      </c>
      <c r="K2455" t="n">
        <v>49.1</v>
      </c>
      <c r="L2455" t="n">
        <v>14.75</v>
      </c>
      <c r="M2455" t="n">
        <v>27</v>
      </c>
      <c r="N2455" t="n">
        <v>31.15</v>
      </c>
      <c r="O2455" t="n">
        <v>21199.48</v>
      </c>
      <c r="P2455" t="n">
        <v>565.9299999999999</v>
      </c>
      <c r="Q2455" t="n">
        <v>1367.24</v>
      </c>
      <c r="R2455" t="n">
        <v>132.6</v>
      </c>
      <c r="S2455" t="n">
        <v>104.26</v>
      </c>
      <c r="T2455" t="n">
        <v>13213.35</v>
      </c>
      <c r="U2455" t="n">
        <v>0.79</v>
      </c>
      <c r="V2455" t="n">
        <v>0.9</v>
      </c>
      <c r="W2455" t="n">
        <v>20.7</v>
      </c>
      <c r="X2455" t="n">
        <v>0.8100000000000001</v>
      </c>
      <c r="Y2455" t="n">
        <v>1</v>
      </c>
      <c r="Z2455" t="n">
        <v>10</v>
      </c>
    </row>
    <row r="2456">
      <c r="A2456" t="n">
        <v>56</v>
      </c>
      <c r="B2456" t="n">
        <v>75</v>
      </c>
      <c r="C2456" t="inlineStr">
        <is>
          <t xml:space="preserve">CONCLUIDO	</t>
        </is>
      </c>
      <c r="D2456" t="n">
        <v>1.7701</v>
      </c>
      <c r="E2456" t="n">
        <v>56.49</v>
      </c>
      <c r="F2456" t="n">
        <v>53.36</v>
      </c>
      <c r="G2456" t="n">
        <v>114.34</v>
      </c>
      <c r="H2456" t="n">
        <v>1.56</v>
      </c>
      <c r="I2456" t="n">
        <v>28</v>
      </c>
      <c r="J2456" t="n">
        <v>170.35</v>
      </c>
      <c r="K2456" t="n">
        <v>49.1</v>
      </c>
      <c r="L2456" t="n">
        <v>15</v>
      </c>
      <c r="M2456" t="n">
        <v>26</v>
      </c>
      <c r="N2456" t="n">
        <v>31.26</v>
      </c>
      <c r="O2456" t="n">
        <v>21244.37</v>
      </c>
      <c r="P2456" t="n">
        <v>563.41</v>
      </c>
      <c r="Q2456" t="n">
        <v>1367.23</v>
      </c>
      <c r="R2456" t="n">
        <v>131.99</v>
      </c>
      <c r="S2456" t="n">
        <v>104.26</v>
      </c>
      <c r="T2456" t="n">
        <v>12910.47</v>
      </c>
      <c r="U2456" t="n">
        <v>0.79</v>
      </c>
      <c r="V2456" t="n">
        <v>0.9</v>
      </c>
      <c r="W2456" t="n">
        <v>20.69</v>
      </c>
      <c r="X2456" t="n">
        <v>0.78</v>
      </c>
      <c r="Y2456" t="n">
        <v>1</v>
      </c>
      <c r="Z2456" t="n">
        <v>10</v>
      </c>
    </row>
    <row r="2457">
      <c r="A2457" t="n">
        <v>57</v>
      </c>
      <c r="B2457" t="n">
        <v>75</v>
      </c>
      <c r="C2457" t="inlineStr">
        <is>
          <t xml:space="preserve">CONCLUIDO	</t>
        </is>
      </c>
      <c r="D2457" t="n">
        <v>1.7711</v>
      </c>
      <c r="E2457" t="n">
        <v>56.46</v>
      </c>
      <c r="F2457" t="n">
        <v>53.33</v>
      </c>
      <c r="G2457" t="n">
        <v>114.28</v>
      </c>
      <c r="H2457" t="n">
        <v>1.58</v>
      </c>
      <c r="I2457" t="n">
        <v>28</v>
      </c>
      <c r="J2457" t="n">
        <v>170.72</v>
      </c>
      <c r="K2457" t="n">
        <v>49.1</v>
      </c>
      <c r="L2457" t="n">
        <v>15.25</v>
      </c>
      <c r="M2457" t="n">
        <v>26</v>
      </c>
      <c r="N2457" t="n">
        <v>31.37</v>
      </c>
      <c r="O2457" t="n">
        <v>21289.29</v>
      </c>
      <c r="P2457" t="n">
        <v>561.5700000000001</v>
      </c>
      <c r="Q2457" t="n">
        <v>1367.17</v>
      </c>
      <c r="R2457" t="n">
        <v>131.19</v>
      </c>
      <c r="S2457" t="n">
        <v>104.26</v>
      </c>
      <c r="T2457" t="n">
        <v>12512.14</v>
      </c>
      <c r="U2457" t="n">
        <v>0.79</v>
      </c>
      <c r="V2457" t="n">
        <v>0.9</v>
      </c>
      <c r="W2457" t="n">
        <v>20.68</v>
      </c>
      <c r="X2457" t="n">
        <v>0.75</v>
      </c>
      <c r="Y2457" t="n">
        <v>1</v>
      </c>
      <c r="Z2457" t="n">
        <v>10</v>
      </c>
    </row>
    <row r="2458">
      <c r="A2458" t="n">
        <v>58</v>
      </c>
      <c r="B2458" t="n">
        <v>75</v>
      </c>
      <c r="C2458" t="inlineStr">
        <is>
          <t xml:space="preserve">CONCLUIDO	</t>
        </is>
      </c>
      <c r="D2458" t="n">
        <v>1.7721</v>
      </c>
      <c r="E2458" t="n">
        <v>56.43</v>
      </c>
      <c r="F2458" t="n">
        <v>53.33</v>
      </c>
      <c r="G2458" t="n">
        <v>118.51</v>
      </c>
      <c r="H2458" t="n">
        <v>1.61</v>
      </c>
      <c r="I2458" t="n">
        <v>27</v>
      </c>
      <c r="J2458" t="n">
        <v>171.08</v>
      </c>
      <c r="K2458" t="n">
        <v>49.1</v>
      </c>
      <c r="L2458" t="n">
        <v>15.5</v>
      </c>
      <c r="M2458" t="n">
        <v>25</v>
      </c>
      <c r="N2458" t="n">
        <v>31.49</v>
      </c>
      <c r="O2458" t="n">
        <v>21334.25</v>
      </c>
      <c r="P2458" t="n">
        <v>560.03</v>
      </c>
      <c r="Q2458" t="n">
        <v>1367.24</v>
      </c>
      <c r="R2458" t="n">
        <v>130.99</v>
      </c>
      <c r="S2458" t="n">
        <v>104.26</v>
      </c>
      <c r="T2458" t="n">
        <v>12415.26</v>
      </c>
      <c r="U2458" t="n">
        <v>0.8</v>
      </c>
      <c r="V2458" t="n">
        <v>0.9</v>
      </c>
      <c r="W2458" t="n">
        <v>20.69</v>
      </c>
      <c r="X2458" t="n">
        <v>0.75</v>
      </c>
      <c r="Y2458" t="n">
        <v>1</v>
      </c>
      <c r="Z2458" t="n">
        <v>10</v>
      </c>
    </row>
    <row r="2459">
      <c r="A2459" t="n">
        <v>59</v>
      </c>
      <c r="B2459" t="n">
        <v>75</v>
      </c>
      <c r="C2459" t="inlineStr">
        <is>
          <t xml:space="preserve">CONCLUIDO	</t>
        </is>
      </c>
      <c r="D2459" t="n">
        <v>1.7724</v>
      </c>
      <c r="E2459" t="n">
        <v>56.42</v>
      </c>
      <c r="F2459" t="n">
        <v>53.32</v>
      </c>
      <c r="G2459" t="n">
        <v>118.49</v>
      </c>
      <c r="H2459" t="n">
        <v>1.63</v>
      </c>
      <c r="I2459" t="n">
        <v>27</v>
      </c>
      <c r="J2459" t="n">
        <v>171.45</v>
      </c>
      <c r="K2459" t="n">
        <v>49.1</v>
      </c>
      <c r="L2459" t="n">
        <v>15.75</v>
      </c>
      <c r="M2459" t="n">
        <v>25</v>
      </c>
      <c r="N2459" t="n">
        <v>31.6</v>
      </c>
      <c r="O2459" t="n">
        <v>21379.25</v>
      </c>
      <c r="P2459" t="n">
        <v>556.88</v>
      </c>
      <c r="Q2459" t="n">
        <v>1367.15</v>
      </c>
      <c r="R2459" t="n">
        <v>130.61</v>
      </c>
      <c r="S2459" t="n">
        <v>104.26</v>
      </c>
      <c r="T2459" t="n">
        <v>12224.68</v>
      </c>
      <c r="U2459" t="n">
        <v>0.8</v>
      </c>
      <c r="V2459" t="n">
        <v>0.9</v>
      </c>
      <c r="W2459" t="n">
        <v>20.69</v>
      </c>
      <c r="X2459" t="n">
        <v>0.75</v>
      </c>
      <c r="Y2459" t="n">
        <v>1</v>
      </c>
      <c r="Z2459" t="n">
        <v>10</v>
      </c>
    </row>
    <row r="2460">
      <c r="A2460" t="n">
        <v>60</v>
      </c>
      <c r="B2460" t="n">
        <v>75</v>
      </c>
      <c r="C2460" t="inlineStr">
        <is>
          <t xml:space="preserve">CONCLUIDO	</t>
        </is>
      </c>
      <c r="D2460" t="n">
        <v>1.7747</v>
      </c>
      <c r="E2460" t="n">
        <v>56.35</v>
      </c>
      <c r="F2460" t="n">
        <v>53.28</v>
      </c>
      <c r="G2460" t="n">
        <v>122.95</v>
      </c>
      <c r="H2460" t="n">
        <v>1.65</v>
      </c>
      <c r="I2460" t="n">
        <v>26</v>
      </c>
      <c r="J2460" t="n">
        <v>171.81</v>
      </c>
      <c r="K2460" t="n">
        <v>49.1</v>
      </c>
      <c r="L2460" t="n">
        <v>16</v>
      </c>
      <c r="M2460" t="n">
        <v>24</v>
      </c>
      <c r="N2460" t="n">
        <v>31.72</v>
      </c>
      <c r="O2460" t="n">
        <v>21424.29</v>
      </c>
      <c r="P2460" t="n">
        <v>555.21</v>
      </c>
      <c r="Q2460" t="n">
        <v>1367.27</v>
      </c>
      <c r="R2460" t="n">
        <v>129.44</v>
      </c>
      <c r="S2460" t="n">
        <v>104.26</v>
      </c>
      <c r="T2460" t="n">
        <v>11646.6</v>
      </c>
      <c r="U2460" t="n">
        <v>0.8100000000000001</v>
      </c>
      <c r="V2460" t="n">
        <v>0.9</v>
      </c>
      <c r="W2460" t="n">
        <v>20.68</v>
      </c>
      <c r="X2460" t="n">
        <v>0.7</v>
      </c>
      <c r="Y2460" t="n">
        <v>1</v>
      </c>
      <c r="Z2460" t="n">
        <v>10</v>
      </c>
    </row>
    <row r="2461">
      <c r="A2461" t="n">
        <v>61</v>
      </c>
      <c r="B2461" t="n">
        <v>75</v>
      </c>
      <c r="C2461" t="inlineStr">
        <is>
          <t xml:space="preserve">CONCLUIDO	</t>
        </is>
      </c>
      <c r="D2461" t="n">
        <v>1.7743</v>
      </c>
      <c r="E2461" t="n">
        <v>56.36</v>
      </c>
      <c r="F2461" t="n">
        <v>53.29</v>
      </c>
      <c r="G2461" t="n">
        <v>122.97</v>
      </c>
      <c r="H2461" t="n">
        <v>1.67</v>
      </c>
      <c r="I2461" t="n">
        <v>26</v>
      </c>
      <c r="J2461" t="n">
        <v>172.18</v>
      </c>
      <c r="K2461" t="n">
        <v>49.1</v>
      </c>
      <c r="L2461" t="n">
        <v>16.25</v>
      </c>
      <c r="M2461" t="n">
        <v>24</v>
      </c>
      <c r="N2461" t="n">
        <v>31.83</v>
      </c>
      <c r="O2461" t="n">
        <v>21469.36</v>
      </c>
      <c r="P2461" t="n">
        <v>555.01</v>
      </c>
      <c r="Q2461" t="n">
        <v>1367.23</v>
      </c>
      <c r="R2461" t="n">
        <v>129.57</v>
      </c>
      <c r="S2461" t="n">
        <v>104.26</v>
      </c>
      <c r="T2461" t="n">
        <v>11709.35</v>
      </c>
      <c r="U2461" t="n">
        <v>0.8</v>
      </c>
      <c r="V2461" t="n">
        <v>0.9</v>
      </c>
      <c r="W2461" t="n">
        <v>20.68</v>
      </c>
      <c r="X2461" t="n">
        <v>0.71</v>
      </c>
      <c r="Y2461" t="n">
        <v>1</v>
      </c>
      <c r="Z2461" t="n">
        <v>10</v>
      </c>
    </row>
    <row r="2462">
      <c r="A2462" t="n">
        <v>62</v>
      </c>
      <c r="B2462" t="n">
        <v>75</v>
      </c>
      <c r="C2462" t="inlineStr">
        <is>
          <t xml:space="preserve">CONCLUIDO	</t>
        </is>
      </c>
      <c r="D2462" t="n">
        <v>1.776</v>
      </c>
      <c r="E2462" t="n">
        <v>56.31</v>
      </c>
      <c r="F2462" t="n">
        <v>53.27</v>
      </c>
      <c r="G2462" t="n">
        <v>127.84</v>
      </c>
      <c r="H2462" t="n">
        <v>1.7</v>
      </c>
      <c r="I2462" t="n">
        <v>25</v>
      </c>
      <c r="J2462" t="n">
        <v>172.54</v>
      </c>
      <c r="K2462" t="n">
        <v>49.1</v>
      </c>
      <c r="L2462" t="n">
        <v>16.5</v>
      </c>
      <c r="M2462" t="n">
        <v>23</v>
      </c>
      <c r="N2462" t="n">
        <v>31.95</v>
      </c>
      <c r="O2462" t="n">
        <v>21514.48</v>
      </c>
      <c r="P2462" t="n">
        <v>551.95</v>
      </c>
      <c r="Q2462" t="n">
        <v>1367.25</v>
      </c>
      <c r="R2462" t="n">
        <v>128.88</v>
      </c>
      <c r="S2462" t="n">
        <v>104.26</v>
      </c>
      <c r="T2462" t="n">
        <v>11373.17</v>
      </c>
      <c r="U2462" t="n">
        <v>0.8100000000000001</v>
      </c>
      <c r="V2462" t="n">
        <v>0.9</v>
      </c>
      <c r="W2462" t="n">
        <v>20.68</v>
      </c>
      <c r="X2462" t="n">
        <v>0.6899999999999999</v>
      </c>
      <c r="Y2462" t="n">
        <v>1</v>
      </c>
      <c r="Z2462" t="n">
        <v>10</v>
      </c>
    </row>
    <row r="2463">
      <c r="A2463" t="n">
        <v>63</v>
      </c>
      <c r="B2463" t="n">
        <v>75</v>
      </c>
      <c r="C2463" t="inlineStr">
        <is>
          <t xml:space="preserve">CONCLUIDO	</t>
        </is>
      </c>
      <c r="D2463" t="n">
        <v>1.7758</v>
      </c>
      <c r="E2463" t="n">
        <v>56.31</v>
      </c>
      <c r="F2463" t="n">
        <v>53.27</v>
      </c>
      <c r="G2463" t="n">
        <v>127.85</v>
      </c>
      <c r="H2463" t="n">
        <v>1.72</v>
      </c>
      <c r="I2463" t="n">
        <v>25</v>
      </c>
      <c r="J2463" t="n">
        <v>172.91</v>
      </c>
      <c r="K2463" t="n">
        <v>49.1</v>
      </c>
      <c r="L2463" t="n">
        <v>16.75</v>
      </c>
      <c r="M2463" t="n">
        <v>23</v>
      </c>
      <c r="N2463" t="n">
        <v>32.07</v>
      </c>
      <c r="O2463" t="n">
        <v>21559.64</v>
      </c>
      <c r="P2463" t="n">
        <v>552.22</v>
      </c>
      <c r="Q2463" t="n">
        <v>1367.19</v>
      </c>
      <c r="R2463" t="n">
        <v>129.02</v>
      </c>
      <c r="S2463" t="n">
        <v>104.26</v>
      </c>
      <c r="T2463" t="n">
        <v>11441.21</v>
      </c>
      <c r="U2463" t="n">
        <v>0.8100000000000001</v>
      </c>
      <c r="V2463" t="n">
        <v>0.9</v>
      </c>
      <c r="W2463" t="n">
        <v>20.69</v>
      </c>
      <c r="X2463" t="n">
        <v>0.7</v>
      </c>
      <c r="Y2463" t="n">
        <v>1</v>
      </c>
      <c r="Z2463" t="n">
        <v>10</v>
      </c>
    </row>
    <row r="2464">
      <c r="A2464" t="n">
        <v>64</v>
      </c>
      <c r="B2464" t="n">
        <v>75</v>
      </c>
      <c r="C2464" t="inlineStr">
        <is>
          <t xml:space="preserve">CONCLUIDO	</t>
        </is>
      </c>
      <c r="D2464" t="n">
        <v>1.7782</v>
      </c>
      <c r="E2464" t="n">
        <v>56.24</v>
      </c>
      <c r="F2464" t="n">
        <v>53.23</v>
      </c>
      <c r="G2464" t="n">
        <v>133.07</v>
      </c>
      <c r="H2464" t="n">
        <v>1.74</v>
      </c>
      <c r="I2464" t="n">
        <v>24</v>
      </c>
      <c r="J2464" t="n">
        <v>173.28</v>
      </c>
      <c r="K2464" t="n">
        <v>49.1</v>
      </c>
      <c r="L2464" t="n">
        <v>17</v>
      </c>
      <c r="M2464" t="n">
        <v>22</v>
      </c>
      <c r="N2464" t="n">
        <v>32.18</v>
      </c>
      <c r="O2464" t="n">
        <v>21604.83</v>
      </c>
      <c r="P2464" t="n">
        <v>546.71</v>
      </c>
      <c r="Q2464" t="n">
        <v>1367.25</v>
      </c>
      <c r="R2464" t="n">
        <v>127.81</v>
      </c>
      <c r="S2464" t="n">
        <v>104.26</v>
      </c>
      <c r="T2464" t="n">
        <v>10841.82</v>
      </c>
      <c r="U2464" t="n">
        <v>0.82</v>
      </c>
      <c r="V2464" t="n">
        <v>0.9</v>
      </c>
      <c r="W2464" t="n">
        <v>20.68</v>
      </c>
      <c r="X2464" t="n">
        <v>0.65</v>
      </c>
      <c r="Y2464" t="n">
        <v>1</v>
      </c>
      <c r="Z2464" t="n">
        <v>10</v>
      </c>
    </row>
    <row r="2465">
      <c r="A2465" t="n">
        <v>65</v>
      </c>
      <c r="B2465" t="n">
        <v>75</v>
      </c>
      <c r="C2465" t="inlineStr">
        <is>
          <t xml:space="preserve">CONCLUIDO	</t>
        </is>
      </c>
      <c r="D2465" t="n">
        <v>1.7782</v>
      </c>
      <c r="E2465" t="n">
        <v>56.24</v>
      </c>
      <c r="F2465" t="n">
        <v>53.23</v>
      </c>
      <c r="G2465" t="n">
        <v>133.06</v>
      </c>
      <c r="H2465" t="n">
        <v>1.76</v>
      </c>
      <c r="I2465" t="n">
        <v>24</v>
      </c>
      <c r="J2465" t="n">
        <v>173.64</v>
      </c>
      <c r="K2465" t="n">
        <v>49.1</v>
      </c>
      <c r="L2465" t="n">
        <v>17.25</v>
      </c>
      <c r="M2465" t="n">
        <v>22</v>
      </c>
      <c r="N2465" t="n">
        <v>32.3</v>
      </c>
      <c r="O2465" t="n">
        <v>21650.07</v>
      </c>
      <c r="P2465" t="n">
        <v>547.29</v>
      </c>
      <c r="Q2465" t="n">
        <v>1367.18</v>
      </c>
      <c r="R2465" t="n">
        <v>127.46</v>
      </c>
      <c r="S2465" t="n">
        <v>104.26</v>
      </c>
      <c r="T2465" t="n">
        <v>10666.69</v>
      </c>
      <c r="U2465" t="n">
        <v>0.82</v>
      </c>
      <c r="V2465" t="n">
        <v>0.9</v>
      </c>
      <c r="W2465" t="n">
        <v>20.68</v>
      </c>
      <c r="X2465" t="n">
        <v>0.65</v>
      </c>
      <c r="Y2465" t="n">
        <v>1</v>
      </c>
      <c r="Z2465" t="n">
        <v>10</v>
      </c>
    </row>
    <row r="2466">
      <c r="A2466" t="n">
        <v>66</v>
      </c>
      <c r="B2466" t="n">
        <v>75</v>
      </c>
      <c r="C2466" t="inlineStr">
        <is>
          <t xml:space="preserve">CONCLUIDO	</t>
        </is>
      </c>
      <c r="D2466" t="n">
        <v>1.7772</v>
      </c>
      <c r="E2466" t="n">
        <v>56.27</v>
      </c>
      <c r="F2466" t="n">
        <v>53.26</v>
      </c>
      <c r="G2466" t="n">
        <v>133.15</v>
      </c>
      <c r="H2466" t="n">
        <v>1.78</v>
      </c>
      <c r="I2466" t="n">
        <v>24</v>
      </c>
      <c r="J2466" t="n">
        <v>174.01</v>
      </c>
      <c r="K2466" t="n">
        <v>49.1</v>
      </c>
      <c r="L2466" t="n">
        <v>17.5</v>
      </c>
      <c r="M2466" t="n">
        <v>22</v>
      </c>
      <c r="N2466" t="n">
        <v>32.42</v>
      </c>
      <c r="O2466" t="n">
        <v>21695.35</v>
      </c>
      <c r="P2466" t="n">
        <v>547.79</v>
      </c>
      <c r="Q2466" t="n">
        <v>1367.27</v>
      </c>
      <c r="R2466" t="n">
        <v>128.66</v>
      </c>
      <c r="S2466" t="n">
        <v>104.26</v>
      </c>
      <c r="T2466" t="n">
        <v>11265.54</v>
      </c>
      <c r="U2466" t="n">
        <v>0.8100000000000001</v>
      </c>
      <c r="V2466" t="n">
        <v>0.9</v>
      </c>
      <c r="W2466" t="n">
        <v>20.69</v>
      </c>
      <c r="X2466" t="n">
        <v>0.68</v>
      </c>
      <c r="Y2466" t="n">
        <v>1</v>
      </c>
      <c r="Z2466" t="n">
        <v>10</v>
      </c>
    </row>
    <row r="2467">
      <c r="A2467" t="n">
        <v>67</v>
      </c>
      <c r="B2467" t="n">
        <v>75</v>
      </c>
      <c r="C2467" t="inlineStr">
        <is>
          <t xml:space="preserve">CONCLUIDO	</t>
        </is>
      </c>
      <c r="D2467" t="n">
        <v>1.7797</v>
      </c>
      <c r="E2467" t="n">
        <v>56.19</v>
      </c>
      <c r="F2467" t="n">
        <v>53.21</v>
      </c>
      <c r="G2467" t="n">
        <v>138.81</v>
      </c>
      <c r="H2467" t="n">
        <v>1.8</v>
      </c>
      <c r="I2467" t="n">
        <v>23</v>
      </c>
      <c r="J2467" t="n">
        <v>174.38</v>
      </c>
      <c r="K2467" t="n">
        <v>49.1</v>
      </c>
      <c r="L2467" t="n">
        <v>17.75</v>
      </c>
      <c r="M2467" t="n">
        <v>21</v>
      </c>
      <c r="N2467" t="n">
        <v>32.53</v>
      </c>
      <c r="O2467" t="n">
        <v>21740.66</v>
      </c>
      <c r="P2467" t="n">
        <v>544.52</v>
      </c>
      <c r="Q2467" t="n">
        <v>1367.16</v>
      </c>
      <c r="R2467" t="n">
        <v>127.03</v>
      </c>
      <c r="S2467" t="n">
        <v>104.26</v>
      </c>
      <c r="T2467" t="n">
        <v>10454.43</v>
      </c>
      <c r="U2467" t="n">
        <v>0.82</v>
      </c>
      <c r="V2467" t="n">
        <v>0.9</v>
      </c>
      <c r="W2467" t="n">
        <v>20.68</v>
      </c>
      <c r="X2467" t="n">
        <v>0.63</v>
      </c>
      <c r="Y2467" t="n">
        <v>1</v>
      </c>
      <c r="Z2467" t="n">
        <v>10</v>
      </c>
    </row>
    <row r="2468">
      <c r="A2468" t="n">
        <v>68</v>
      </c>
      <c r="B2468" t="n">
        <v>75</v>
      </c>
      <c r="C2468" t="inlineStr">
        <is>
          <t xml:space="preserve">CONCLUIDO	</t>
        </is>
      </c>
      <c r="D2468" t="n">
        <v>1.7794</v>
      </c>
      <c r="E2468" t="n">
        <v>56.2</v>
      </c>
      <c r="F2468" t="n">
        <v>53.22</v>
      </c>
      <c r="G2468" t="n">
        <v>138.83</v>
      </c>
      <c r="H2468" t="n">
        <v>1.83</v>
      </c>
      <c r="I2468" t="n">
        <v>23</v>
      </c>
      <c r="J2468" t="n">
        <v>174.75</v>
      </c>
      <c r="K2468" t="n">
        <v>49.1</v>
      </c>
      <c r="L2468" t="n">
        <v>18</v>
      </c>
      <c r="M2468" t="n">
        <v>21</v>
      </c>
      <c r="N2468" t="n">
        <v>32.65</v>
      </c>
      <c r="O2468" t="n">
        <v>21786.02</v>
      </c>
      <c r="P2468" t="n">
        <v>543.33</v>
      </c>
      <c r="Q2468" t="n">
        <v>1367.19</v>
      </c>
      <c r="R2468" t="n">
        <v>127.44</v>
      </c>
      <c r="S2468" t="n">
        <v>104.26</v>
      </c>
      <c r="T2468" t="n">
        <v>10663.49</v>
      </c>
      <c r="U2468" t="n">
        <v>0.82</v>
      </c>
      <c r="V2468" t="n">
        <v>0.9</v>
      </c>
      <c r="W2468" t="n">
        <v>20.68</v>
      </c>
      <c r="X2468" t="n">
        <v>0.64</v>
      </c>
      <c r="Y2468" t="n">
        <v>1</v>
      </c>
      <c r="Z2468" t="n">
        <v>10</v>
      </c>
    </row>
    <row r="2469">
      <c r="A2469" t="n">
        <v>69</v>
      </c>
      <c r="B2469" t="n">
        <v>75</v>
      </c>
      <c r="C2469" t="inlineStr">
        <is>
          <t xml:space="preserve">CONCLUIDO	</t>
        </is>
      </c>
      <c r="D2469" t="n">
        <v>1.7791</v>
      </c>
      <c r="E2469" t="n">
        <v>56.21</v>
      </c>
      <c r="F2469" t="n">
        <v>53.23</v>
      </c>
      <c r="G2469" t="n">
        <v>138.86</v>
      </c>
      <c r="H2469" t="n">
        <v>1.85</v>
      </c>
      <c r="I2469" t="n">
        <v>23</v>
      </c>
      <c r="J2469" t="n">
        <v>175.11</v>
      </c>
      <c r="K2469" t="n">
        <v>49.1</v>
      </c>
      <c r="L2469" t="n">
        <v>18.25</v>
      </c>
      <c r="M2469" t="n">
        <v>21</v>
      </c>
      <c r="N2469" t="n">
        <v>32.77</v>
      </c>
      <c r="O2469" t="n">
        <v>21831.41</v>
      </c>
      <c r="P2469" t="n">
        <v>540.99</v>
      </c>
      <c r="Q2469" t="n">
        <v>1367.24</v>
      </c>
      <c r="R2469" t="n">
        <v>127.84</v>
      </c>
      <c r="S2469" t="n">
        <v>104.26</v>
      </c>
      <c r="T2469" t="n">
        <v>10862.5</v>
      </c>
      <c r="U2469" t="n">
        <v>0.82</v>
      </c>
      <c r="V2469" t="n">
        <v>0.9</v>
      </c>
      <c r="W2469" t="n">
        <v>20.68</v>
      </c>
      <c r="X2469" t="n">
        <v>0.65</v>
      </c>
      <c r="Y2469" t="n">
        <v>1</v>
      </c>
      <c r="Z2469" t="n">
        <v>10</v>
      </c>
    </row>
    <row r="2470">
      <c r="A2470" t="n">
        <v>70</v>
      </c>
      <c r="B2470" t="n">
        <v>75</v>
      </c>
      <c r="C2470" t="inlineStr">
        <is>
          <t xml:space="preserve">CONCLUIDO	</t>
        </is>
      </c>
      <c r="D2470" t="n">
        <v>1.7822</v>
      </c>
      <c r="E2470" t="n">
        <v>56.11</v>
      </c>
      <c r="F2470" t="n">
        <v>53.16</v>
      </c>
      <c r="G2470" t="n">
        <v>144.98</v>
      </c>
      <c r="H2470" t="n">
        <v>1.87</v>
      </c>
      <c r="I2470" t="n">
        <v>22</v>
      </c>
      <c r="J2470" t="n">
        <v>175.48</v>
      </c>
      <c r="K2470" t="n">
        <v>49.1</v>
      </c>
      <c r="L2470" t="n">
        <v>18.5</v>
      </c>
      <c r="M2470" t="n">
        <v>20</v>
      </c>
      <c r="N2470" t="n">
        <v>32.89</v>
      </c>
      <c r="O2470" t="n">
        <v>21876.85</v>
      </c>
      <c r="P2470" t="n">
        <v>539.03</v>
      </c>
      <c r="Q2470" t="n">
        <v>1367.2</v>
      </c>
      <c r="R2470" t="n">
        <v>125.45</v>
      </c>
      <c r="S2470" t="n">
        <v>104.26</v>
      </c>
      <c r="T2470" t="n">
        <v>9671.940000000001</v>
      </c>
      <c r="U2470" t="n">
        <v>0.83</v>
      </c>
      <c r="V2470" t="n">
        <v>0.9</v>
      </c>
      <c r="W2470" t="n">
        <v>20.68</v>
      </c>
      <c r="X2470" t="n">
        <v>0.58</v>
      </c>
      <c r="Y2470" t="n">
        <v>1</v>
      </c>
      <c r="Z2470" t="n">
        <v>10</v>
      </c>
    </row>
    <row r="2471">
      <c r="A2471" t="n">
        <v>71</v>
      </c>
      <c r="B2471" t="n">
        <v>75</v>
      </c>
      <c r="C2471" t="inlineStr">
        <is>
          <t xml:space="preserve">CONCLUIDO	</t>
        </is>
      </c>
      <c r="D2471" t="n">
        <v>1.7815</v>
      </c>
      <c r="E2471" t="n">
        <v>56.13</v>
      </c>
      <c r="F2471" t="n">
        <v>53.18</v>
      </c>
      <c r="G2471" t="n">
        <v>145.04</v>
      </c>
      <c r="H2471" t="n">
        <v>1.89</v>
      </c>
      <c r="I2471" t="n">
        <v>22</v>
      </c>
      <c r="J2471" t="n">
        <v>175.85</v>
      </c>
      <c r="K2471" t="n">
        <v>49.1</v>
      </c>
      <c r="L2471" t="n">
        <v>18.75</v>
      </c>
      <c r="M2471" t="n">
        <v>20</v>
      </c>
      <c r="N2471" t="n">
        <v>33.01</v>
      </c>
      <c r="O2471" t="n">
        <v>21922.32</v>
      </c>
      <c r="P2471" t="n">
        <v>537.73</v>
      </c>
      <c r="Q2471" t="n">
        <v>1367.23</v>
      </c>
      <c r="R2471" t="n">
        <v>126.05</v>
      </c>
      <c r="S2471" t="n">
        <v>104.26</v>
      </c>
      <c r="T2471" t="n">
        <v>9969.84</v>
      </c>
      <c r="U2471" t="n">
        <v>0.83</v>
      </c>
      <c r="V2471" t="n">
        <v>0.9</v>
      </c>
      <c r="W2471" t="n">
        <v>20.68</v>
      </c>
      <c r="X2471" t="n">
        <v>0.61</v>
      </c>
      <c r="Y2471" t="n">
        <v>1</v>
      </c>
      <c r="Z2471" t="n">
        <v>10</v>
      </c>
    </row>
    <row r="2472">
      <c r="A2472" t="n">
        <v>72</v>
      </c>
      <c r="B2472" t="n">
        <v>75</v>
      </c>
      <c r="C2472" t="inlineStr">
        <is>
          <t xml:space="preserve">CONCLUIDO	</t>
        </is>
      </c>
      <c r="D2472" t="n">
        <v>1.7816</v>
      </c>
      <c r="E2472" t="n">
        <v>56.13</v>
      </c>
      <c r="F2472" t="n">
        <v>53.18</v>
      </c>
      <c r="G2472" t="n">
        <v>145.04</v>
      </c>
      <c r="H2472" t="n">
        <v>1.91</v>
      </c>
      <c r="I2472" t="n">
        <v>22</v>
      </c>
      <c r="J2472" t="n">
        <v>176.22</v>
      </c>
      <c r="K2472" t="n">
        <v>49.1</v>
      </c>
      <c r="L2472" t="n">
        <v>19</v>
      </c>
      <c r="M2472" t="n">
        <v>18</v>
      </c>
      <c r="N2472" t="n">
        <v>33.13</v>
      </c>
      <c r="O2472" t="n">
        <v>21967.84</v>
      </c>
      <c r="P2472" t="n">
        <v>535.3</v>
      </c>
      <c r="Q2472" t="n">
        <v>1367.18</v>
      </c>
      <c r="R2472" t="n">
        <v>126.16</v>
      </c>
      <c r="S2472" t="n">
        <v>104.26</v>
      </c>
      <c r="T2472" t="n">
        <v>10024.92</v>
      </c>
      <c r="U2472" t="n">
        <v>0.83</v>
      </c>
      <c r="V2472" t="n">
        <v>0.9</v>
      </c>
      <c r="W2472" t="n">
        <v>20.68</v>
      </c>
      <c r="X2472" t="n">
        <v>0.6</v>
      </c>
      <c r="Y2472" t="n">
        <v>1</v>
      </c>
      <c r="Z2472" t="n">
        <v>10</v>
      </c>
    </row>
    <row r="2473">
      <c r="A2473" t="n">
        <v>73</v>
      </c>
      <c r="B2473" t="n">
        <v>75</v>
      </c>
      <c r="C2473" t="inlineStr">
        <is>
          <t xml:space="preserve">CONCLUIDO	</t>
        </is>
      </c>
      <c r="D2473" t="n">
        <v>1.7841</v>
      </c>
      <c r="E2473" t="n">
        <v>56.05</v>
      </c>
      <c r="F2473" t="n">
        <v>53.13</v>
      </c>
      <c r="G2473" t="n">
        <v>151.81</v>
      </c>
      <c r="H2473" t="n">
        <v>1.93</v>
      </c>
      <c r="I2473" t="n">
        <v>21</v>
      </c>
      <c r="J2473" t="n">
        <v>176.59</v>
      </c>
      <c r="K2473" t="n">
        <v>49.1</v>
      </c>
      <c r="L2473" t="n">
        <v>19.25</v>
      </c>
      <c r="M2473" t="n">
        <v>18</v>
      </c>
      <c r="N2473" t="n">
        <v>33.24</v>
      </c>
      <c r="O2473" t="n">
        <v>22013.39</v>
      </c>
      <c r="P2473" t="n">
        <v>532.5599999999999</v>
      </c>
      <c r="Q2473" t="n">
        <v>1367.27</v>
      </c>
      <c r="R2473" t="n">
        <v>124.65</v>
      </c>
      <c r="S2473" t="n">
        <v>104.26</v>
      </c>
      <c r="T2473" t="n">
        <v>9275.719999999999</v>
      </c>
      <c r="U2473" t="n">
        <v>0.84</v>
      </c>
      <c r="V2473" t="n">
        <v>0.9</v>
      </c>
      <c r="W2473" t="n">
        <v>20.68</v>
      </c>
      <c r="X2473" t="n">
        <v>0.5600000000000001</v>
      </c>
      <c r="Y2473" t="n">
        <v>1</v>
      </c>
      <c r="Z2473" t="n">
        <v>10</v>
      </c>
    </row>
    <row r="2474">
      <c r="A2474" t="n">
        <v>74</v>
      </c>
      <c r="B2474" t="n">
        <v>75</v>
      </c>
      <c r="C2474" t="inlineStr">
        <is>
          <t xml:space="preserve">CONCLUIDO	</t>
        </is>
      </c>
      <c r="D2474" t="n">
        <v>1.7839</v>
      </c>
      <c r="E2474" t="n">
        <v>56.06</v>
      </c>
      <c r="F2474" t="n">
        <v>53.14</v>
      </c>
      <c r="G2474" t="n">
        <v>151.83</v>
      </c>
      <c r="H2474" t="n">
        <v>1.95</v>
      </c>
      <c r="I2474" t="n">
        <v>21</v>
      </c>
      <c r="J2474" t="n">
        <v>176.96</v>
      </c>
      <c r="K2474" t="n">
        <v>49.1</v>
      </c>
      <c r="L2474" t="n">
        <v>19.5</v>
      </c>
      <c r="M2474" t="n">
        <v>19</v>
      </c>
      <c r="N2474" t="n">
        <v>33.36</v>
      </c>
      <c r="O2474" t="n">
        <v>22058.99</v>
      </c>
      <c r="P2474" t="n">
        <v>531.9400000000001</v>
      </c>
      <c r="Q2474" t="n">
        <v>1367.26</v>
      </c>
      <c r="R2474" t="n">
        <v>124.61</v>
      </c>
      <c r="S2474" t="n">
        <v>104.26</v>
      </c>
      <c r="T2474" t="n">
        <v>9254.450000000001</v>
      </c>
      <c r="U2474" t="n">
        <v>0.84</v>
      </c>
      <c r="V2474" t="n">
        <v>0.9</v>
      </c>
      <c r="W2474" t="n">
        <v>20.68</v>
      </c>
      <c r="X2474" t="n">
        <v>0.5600000000000001</v>
      </c>
      <c r="Y2474" t="n">
        <v>1</v>
      </c>
      <c r="Z2474" t="n">
        <v>10</v>
      </c>
    </row>
    <row r="2475">
      <c r="A2475" t="n">
        <v>75</v>
      </c>
      <c r="B2475" t="n">
        <v>75</v>
      </c>
      <c r="C2475" t="inlineStr">
        <is>
          <t xml:space="preserve">CONCLUIDO	</t>
        </is>
      </c>
      <c r="D2475" t="n">
        <v>1.7834</v>
      </c>
      <c r="E2475" t="n">
        <v>56.07</v>
      </c>
      <c r="F2475" t="n">
        <v>53.15</v>
      </c>
      <c r="G2475" t="n">
        <v>151.87</v>
      </c>
      <c r="H2475" t="n">
        <v>1.98</v>
      </c>
      <c r="I2475" t="n">
        <v>21</v>
      </c>
      <c r="J2475" t="n">
        <v>177.33</v>
      </c>
      <c r="K2475" t="n">
        <v>49.1</v>
      </c>
      <c r="L2475" t="n">
        <v>19.75</v>
      </c>
      <c r="M2475" t="n">
        <v>18</v>
      </c>
      <c r="N2475" t="n">
        <v>33.48</v>
      </c>
      <c r="O2475" t="n">
        <v>22104.63</v>
      </c>
      <c r="P2475" t="n">
        <v>529.46</v>
      </c>
      <c r="Q2475" t="n">
        <v>1367.22</v>
      </c>
      <c r="R2475" t="n">
        <v>125.24</v>
      </c>
      <c r="S2475" t="n">
        <v>104.26</v>
      </c>
      <c r="T2475" t="n">
        <v>9572.540000000001</v>
      </c>
      <c r="U2475" t="n">
        <v>0.83</v>
      </c>
      <c r="V2475" t="n">
        <v>0.9</v>
      </c>
      <c r="W2475" t="n">
        <v>20.68</v>
      </c>
      <c r="X2475" t="n">
        <v>0.58</v>
      </c>
      <c r="Y2475" t="n">
        <v>1</v>
      </c>
      <c r="Z2475" t="n">
        <v>10</v>
      </c>
    </row>
    <row r="2476">
      <c r="A2476" t="n">
        <v>76</v>
      </c>
      <c r="B2476" t="n">
        <v>75</v>
      </c>
      <c r="C2476" t="inlineStr">
        <is>
          <t xml:space="preserve">CONCLUIDO	</t>
        </is>
      </c>
      <c r="D2476" t="n">
        <v>1.7859</v>
      </c>
      <c r="E2476" t="n">
        <v>55.99</v>
      </c>
      <c r="F2476" t="n">
        <v>53.11</v>
      </c>
      <c r="G2476" t="n">
        <v>159.32</v>
      </c>
      <c r="H2476" t="n">
        <v>2</v>
      </c>
      <c r="I2476" t="n">
        <v>20</v>
      </c>
      <c r="J2476" t="n">
        <v>177.7</v>
      </c>
      <c r="K2476" t="n">
        <v>49.1</v>
      </c>
      <c r="L2476" t="n">
        <v>20</v>
      </c>
      <c r="M2476" t="n">
        <v>13</v>
      </c>
      <c r="N2476" t="n">
        <v>33.61</v>
      </c>
      <c r="O2476" t="n">
        <v>22150.3</v>
      </c>
      <c r="P2476" t="n">
        <v>527.84</v>
      </c>
      <c r="Q2476" t="n">
        <v>1367.25</v>
      </c>
      <c r="R2476" t="n">
        <v>123.7</v>
      </c>
      <c r="S2476" t="n">
        <v>104.26</v>
      </c>
      <c r="T2476" t="n">
        <v>8807.889999999999</v>
      </c>
      <c r="U2476" t="n">
        <v>0.84</v>
      </c>
      <c r="V2476" t="n">
        <v>0.9</v>
      </c>
      <c r="W2476" t="n">
        <v>20.68</v>
      </c>
      <c r="X2476" t="n">
        <v>0.53</v>
      </c>
      <c r="Y2476" t="n">
        <v>1</v>
      </c>
      <c r="Z2476" t="n">
        <v>10</v>
      </c>
    </row>
    <row r="2477">
      <c r="A2477" t="n">
        <v>77</v>
      </c>
      <c r="B2477" t="n">
        <v>75</v>
      </c>
      <c r="C2477" t="inlineStr">
        <is>
          <t xml:space="preserve">CONCLUIDO	</t>
        </is>
      </c>
      <c r="D2477" t="n">
        <v>1.7856</v>
      </c>
      <c r="E2477" t="n">
        <v>56</v>
      </c>
      <c r="F2477" t="n">
        <v>53.12</v>
      </c>
      <c r="G2477" t="n">
        <v>159.35</v>
      </c>
      <c r="H2477" t="n">
        <v>2.02</v>
      </c>
      <c r="I2477" t="n">
        <v>20</v>
      </c>
      <c r="J2477" t="n">
        <v>178.07</v>
      </c>
      <c r="K2477" t="n">
        <v>49.1</v>
      </c>
      <c r="L2477" t="n">
        <v>20.25</v>
      </c>
      <c r="M2477" t="n">
        <v>12</v>
      </c>
      <c r="N2477" t="n">
        <v>33.73</v>
      </c>
      <c r="O2477" t="n">
        <v>22196.02</v>
      </c>
      <c r="P2477" t="n">
        <v>529.34</v>
      </c>
      <c r="Q2477" t="n">
        <v>1367.22</v>
      </c>
      <c r="R2477" t="n">
        <v>123.99</v>
      </c>
      <c r="S2477" t="n">
        <v>104.26</v>
      </c>
      <c r="T2477" t="n">
        <v>8950.559999999999</v>
      </c>
      <c r="U2477" t="n">
        <v>0.84</v>
      </c>
      <c r="V2477" t="n">
        <v>0.9</v>
      </c>
      <c r="W2477" t="n">
        <v>20.68</v>
      </c>
      <c r="X2477" t="n">
        <v>0.54</v>
      </c>
      <c r="Y2477" t="n">
        <v>1</v>
      </c>
      <c r="Z2477" t="n">
        <v>10</v>
      </c>
    </row>
    <row r="2478">
      <c r="A2478" t="n">
        <v>78</v>
      </c>
      <c r="B2478" t="n">
        <v>75</v>
      </c>
      <c r="C2478" t="inlineStr">
        <is>
          <t xml:space="preserve">CONCLUIDO	</t>
        </is>
      </c>
      <c r="D2478" t="n">
        <v>1.7856</v>
      </c>
      <c r="E2478" t="n">
        <v>56</v>
      </c>
      <c r="F2478" t="n">
        <v>53.12</v>
      </c>
      <c r="G2478" t="n">
        <v>159.35</v>
      </c>
      <c r="H2478" t="n">
        <v>2.04</v>
      </c>
      <c r="I2478" t="n">
        <v>20</v>
      </c>
      <c r="J2478" t="n">
        <v>178.44</v>
      </c>
      <c r="K2478" t="n">
        <v>49.1</v>
      </c>
      <c r="L2478" t="n">
        <v>20.5</v>
      </c>
      <c r="M2478" t="n">
        <v>9</v>
      </c>
      <c r="N2478" t="n">
        <v>33.85</v>
      </c>
      <c r="O2478" t="n">
        <v>22241.78</v>
      </c>
      <c r="P2478" t="n">
        <v>529.99</v>
      </c>
      <c r="Q2478" t="n">
        <v>1367.24</v>
      </c>
      <c r="R2478" t="n">
        <v>123.63</v>
      </c>
      <c r="S2478" t="n">
        <v>104.26</v>
      </c>
      <c r="T2478" t="n">
        <v>8770.6</v>
      </c>
      <c r="U2478" t="n">
        <v>0.84</v>
      </c>
      <c r="V2478" t="n">
        <v>0.9</v>
      </c>
      <c r="W2478" t="n">
        <v>20.69</v>
      </c>
      <c r="X2478" t="n">
        <v>0.54</v>
      </c>
      <c r="Y2478" t="n">
        <v>1</v>
      </c>
      <c r="Z2478" t="n">
        <v>10</v>
      </c>
    </row>
    <row r="2479">
      <c r="A2479" t="n">
        <v>79</v>
      </c>
      <c r="B2479" t="n">
        <v>75</v>
      </c>
      <c r="C2479" t="inlineStr">
        <is>
          <t xml:space="preserve">CONCLUIDO	</t>
        </is>
      </c>
      <c r="D2479" t="n">
        <v>1.7858</v>
      </c>
      <c r="E2479" t="n">
        <v>56</v>
      </c>
      <c r="F2479" t="n">
        <v>53.11</v>
      </c>
      <c r="G2479" t="n">
        <v>159.33</v>
      </c>
      <c r="H2479" t="n">
        <v>2.06</v>
      </c>
      <c r="I2479" t="n">
        <v>20</v>
      </c>
      <c r="J2479" t="n">
        <v>178.81</v>
      </c>
      <c r="K2479" t="n">
        <v>49.1</v>
      </c>
      <c r="L2479" t="n">
        <v>20.75</v>
      </c>
      <c r="M2479" t="n">
        <v>8</v>
      </c>
      <c r="N2479" t="n">
        <v>33.97</v>
      </c>
      <c r="O2479" t="n">
        <v>22287.58</v>
      </c>
      <c r="P2479" t="n">
        <v>530.0599999999999</v>
      </c>
      <c r="Q2479" t="n">
        <v>1367.22</v>
      </c>
      <c r="R2479" t="n">
        <v>123.58</v>
      </c>
      <c r="S2479" t="n">
        <v>104.26</v>
      </c>
      <c r="T2479" t="n">
        <v>8744.629999999999</v>
      </c>
      <c r="U2479" t="n">
        <v>0.84</v>
      </c>
      <c r="V2479" t="n">
        <v>0.9</v>
      </c>
      <c r="W2479" t="n">
        <v>20.68</v>
      </c>
      <c r="X2479" t="n">
        <v>0.53</v>
      </c>
      <c r="Y2479" t="n">
        <v>1</v>
      </c>
      <c r="Z2479" t="n">
        <v>10</v>
      </c>
    </row>
    <row r="2480">
      <c r="A2480" t="n">
        <v>80</v>
      </c>
      <c r="B2480" t="n">
        <v>75</v>
      </c>
      <c r="C2480" t="inlineStr">
        <is>
          <t xml:space="preserve">CONCLUIDO	</t>
        </is>
      </c>
      <c r="D2480" t="n">
        <v>1.7851</v>
      </c>
      <c r="E2480" t="n">
        <v>56.02</v>
      </c>
      <c r="F2480" t="n">
        <v>53.13</v>
      </c>
      <c r="G2480" t="n">
        <v>159.39</v>
      </c>
      <c r="H2480" t="n">
        <v>2.08</v>
      </c>
      <c r="I2480" t="n">
        <v>20</v>
      </c>
      <c r="J2480" t="n">
        <v>179.18</v>
      </c>
      <c r="K2480" t="n">
        <v>49.1</v>
      </c>
      <c r="L2480" t="n">
        <v>21</v>
      </c>
      <c r="M2480" t="n">
        <v>7</v>
      </c>
      <c r="N2480" t="n">
        <v>34.09</v>
      </c>
      <c r="O2480" t="n">
        <v>22333.43</v>
      </c>
      <c r="P2480" t="n">
        <v>530.0599999999999</v>
      </c>
      <c r="Q2480" t="n">
        <v>1367.28</v>
      </c>
      <c r="R2480" t="n">
        <v>124.07</v>
      </c>
      <c r="S2480" t="n">
        <v>104.26</v>
      </c>
      <c r="T2480" t="n">
        <v>8991</v>
      </c>
      <c r="U2480" t="n">
        <v>0.84</v>
      </c>
      <c r="V2480" t="n">
        <v>0.9</v>
      </c>
      <c r="W2480" t="n">
        <v>20.69</v>
      </c>
      <c r="X2480" t="n">
        <v>0.55</v>
      </c>
      <c r="Y2480" t="n">
        <v>1</v>
      </c>
      <c r="Z2480" t="n">
        <v>10</v>
      </c>
    </row>
    <row r="2481">
      <c r="A2481" t="n">
        <v>81</v>
      </c>
      <c r="B2481" t="n">
        <v>75</v>
      </c>
      <c r="C2481" t="inlineStr">
        <is>
          <t xml:space="preserve">CONCLUIDO	</t>
        </is>
      </c>
      <c r="D2481" t="n">
        <v>1.7851</v>
      </c>
      <c r="E2481" t="n">
        <v>56.02</v>
      </c>
      <c r="F2481" t="n">
        <v>53.13</v>
      </c>
      <c r="G2481" t="n">
        <v>159.4</v>
      </c>
      <c r="H2481" t="n">
        <v>2.1</v>
      </c>
      <c r="I2481" t="n">
        <v>20</v>
      </c>
      <c r="J2481" t="n">
        <v>179.56</v>
      </c>
      <c r="K2481" t="n">
        <v>49.1</v>
      </c>
      <c r="L2481" t="n">
        <v>21.25</v>
      </c>
      <c r="M2481" t="n">
        <v>4</v>
      </c>
      <c r="N2481" t="n">
        <v>34.21</v>
      </c>
      <c r="O2481" t="n">
        <v>22379.31</v>
      </c>
      <c r="P2481" t="n">
        <v>530.5599999999999</v>
      </c>
      <c r="Q2481" t="n">
        <v>1367.22</v>
      </c>
      <c r="R2481" t="n">
        <v>123.92</v>
      </c>
      <c r="S2481" t="n">
        <v>104.26</v>
      </c>
      <c r="T2481" t="n">
        <v>8916.440000000001</v>
      </c>
      <c r="U2481" t="n">
        <v>0.84</v>
      </c>
      <c r="V2481" t="n">
        <v>0.9</v>
      </c>
      <c r="W2481" t="n">
        <v>20.7</v>
      </c>
      <c r="X2481" t="n">
        <v>0.5600000000000001</v>
      </c>
      <c r="Y2481" t="n">
        <v>1</v>
      </c>
      <c r="Z2481" t="n">
        <v>10</v>
      </c>
    </row>
    <row r="2482">
      <c r="A2482" t="n">
        <v>82</v>
      </c>
      <c r="B2482" t="n">
        <v>75</v>
      </c>
      <c r="C2482" t="inlineStr">
        <is>
          <t xml:space="preserve">CONCLUIDO	</t>
        </is>
      </c>
      <c r="D2482" t="n">
        <v>1.7849</v>
      </c>
      <c r="E2482" t="n">
        <v>56.02</v>
      </c>
      <c r="F2482" t="n">
        <v>53.14</v>
      </c>
      <c r="G2482" t="n">
        <v>159.41</v>
      </c>
      <c r="H2482" t="n">
        <v>2.12</v>
      </c>
      <c r="I2482" t="n">
        <v>20</v>
      </c>
      <c r="J2482" t="n">
        <v>179.93</v>
      </c>
      <c r="K2482" t="n">
        <v>49.1</v>
      </c>
      <c r="L2482" t="n">
        <v>21.5</v>
      </c>
      <c r="M2482" t="n">
        <v>1</v>
      </c>
      <c r="N2482" t="n">
        <v>34.33</v>
      </c>
      <c r="O2482" t="n">
        <v>22425.23</v>
      </c>
      <c r="P2482" t="n">
        <v>530.77</v>
      </c>
      <c r="Q2482" t="n">
        <v>1367.24</v>
      </c>
      <c r="R2482" t="n">
        <v>124.05</v>
      </c>
      <c r="S2482" t="n">
        <v>104.26</v>
      </c>
      <c r="T2482" t="n">
        <v>8982.790000000001</v>
      </c>
      <c r="U2482" t="n">
        <v>0.84</v>
      </c>
      <c r="V2482" t="n">
        <v>0.9</v>
      </c>
      <c r="W2482" t="n">
        <v>20.7</v>
      </c>
      <c r="X2482" t="n">
        <v>0.5600000000000001</v>
      </c>
      <c r="Y2482" t="n">
        <v>1</v>
      </c>
      <c r="Z2482" t="n">
        <v>10</v>
      </c>
    </row>
    <row r="2483">
      <c r="A2483" t="n">
        <v>83</v>
      </c>
      <c r="B2483" t="n">
        <v>75</v>
      </c>
      <c r="C2483" t="inlineStr">
        <is>
          <t xml:space="preserve">CONCLUIDO	</t>
        </is>
      </c>
      <c r="D2483" t="n">
        <v>1.7847</v>
      </c>
      <c r="E2483" t="n">
        <v>56.03</v>
      </c>
      <c r="F2483" t="n">
        <v>53.15</v>
      </c>
      <c r="G2483" t="n">
        <v>159.44</v>
      </c>
      <c r="H2483" t="n">
        <v>2.14</v>
      </c>
      <c r="I2483" t="n">
        <v>20</v>
      </c>
      <c r="J2483" t="n">
        <v>180.3</v>
      </c>
      <c r="K2483" t="n">
        <v>49.1</v>
      </c>
      <c r="L2483" t="n">
        <v>21.75</v>
      </c>
      <c r="M2483" t="n">
        <v>1</v>
      </c>
      <c r="N2483" t="n">
        <v>34.46</v>
      </c>
      <c r="O2483" t="n">
        <v>22471.2</v>
      </c>
      <c r="P2483" t="n">
        <v>531.42</v>
      </c>
      <c r="Q2483" t="n">
        <v>1367.21</v>
      </c>
      <c r="R2483" t="n">
        <v>124.23</v>
      </c>
      <c r="S2483" t="n">
        <v>104.26</v>
      </c>
      <c r="T2483" t="n">
        <v>9069.799999999999</v>
      </c>
      <c r="U2483" t="n">
        <v>0.84</v>
      </c>
      <c r="V2483" t="n">
        <v>0.9</v>
      </c>
      <c r="W2483" t="n">
        <v>20.7</v>
      </c>
      <c r="X2483" t="n">
        <v>0.57</v>
      </c>
      <c r="Y2483" t="n">
        <v>1</v>
      </c>
      <c r="Z2483" t="n">
        <v>10</v>
      </c>
    </row>
    <row r="2484">
      <c r="A2484" t="n">
        <v>84</v>
      </c>
      <c r="B2484" t="n">
        <v>75</v>
      </c>
      <c r="C2484" t="inlineStr">
        <is>
          <t xml:space="preserve">CONCLUIDO	</t>
        </is>
      </c>
      <c r="D2484" t="n">
        <v>1.7848</v>
      </c>
      <c r="E2484" t="n">
        <v>56.03</v>
      </c>
      <c r="F2484" t="n">
        <v>53.14</v>
      </c>
      <c r="G2484" t="n">
        <v>159.42</v>
      </c>
      <c r="H2484" t="n">
        <v>2.16</v>
      </c>
      <c r="I2484" t="n">
        <v>20</v>
      </c>
      <c r="J2484" t="n">
        <v>180.67</v>
      </c>
      <c r="K2484" t="n">
        <v>49.1</v>
      </c>
      <c r="L2484" t="n">
        <v>22</v>
      </c>
      <c r="M2484" t="n">
        <v>0</v>
      </c>
      <c r="N2484" t="n">
        <v>34.58</v>
      </c>
      <c r="O2484" t="n">
        <v>22517.21</v>
      </c>
      <c r="P2484" t="n">
        <v>532.3</v>
      </c>
      <c r="Q2484" t="n">
        <v>1367.32</v>
      </c>
      <c r="R2484" t="n">
        <v>123.94</v>
      </c>
      <c r="S2484" t="n">
        <v>104.26</v>
      </c>
      <c r="T2484" t="n">
        <v>8924.469999999999</v>
      </c>
      <c r="U2484" t="n">
        <v>0.84</v>
      </c>
      <c r="V2484" t="n">
        <v>0.9</v>
      </c>
      <c r="W2484" t="n">
        <v>20.7</v>
      </c>
      <c r="X2484" t="n">
        <v>0.5600000000000001</v>
      </c>
      <c r="Y2484" t="n">
        <v>1</v>
      </c>
      <c r="Z2484" t="n">
        <v>10</v>
      </c>
    </row>
    <row r="2485">
      <c r="A2485" t="n">
        <v>0</v>
      </c>
      <c r="B2485" t="n">
        <v>95</v>
      </c>
      <c r="C2485" t="inlineStr">
        <is>
          <t xml:space="preserve">CONCLUIDO	</t>
        </is>
      </c>
      <c r="D2485" t="n">
        <v>0.954</v>
      </c>
      <c r="E2485" t="n">
        <v>104.82</v>
      </c>
      <c r="F2485" t="n">
        <v>74.77</v>
      </c>
      <c r="G2485" t="n">
        <v>6.05</v>
      </c>
      <c r="H2485" t="n">
        <v>0.1</v>
      </c>
      <c r="I2485" t="n">
        <v>741</v>
      </c>
      <c r="J2485" t="n">
        <v>185.69</v>
      </c>
      <c r="K2485" t="n">
        <v>53.44</v>
      </c>
      <c r="L2485" t="n">
        <v>1</v>
      </c>
      <c r="M2485" t="n">
        <v>739</v>
      </c>
      <c r="N2485" t="n">
        <v>36.26</v>
      </c>
      <c r="O2485" t="n">
        <v>23136.14</v>
      </c>
      <c r="P2485" t="n">
        <v>1025.37</v>
      </c>
      <c r="Q2485" t="n">
        <v>1370.87</v>
      </c>
      <c r="R2485" t="n">
        <v>828.9299999999999</v>
      </c>
      <c r="S2485" t="n">
        <v>104.26</v>
      </c>
      <c r="T2485" t="n">
        <v>357818.44</v>
      </c>
      <c r="U2485" t="n">
        <v>0.13</v>
      </c>
      <c r="V2485" t="n">
        <v>0.64</v>
      </c>
      <c r="W2485" t="n">
        <v>21.88</v>
      </c>
      <c r="X2485" t="n">
        <v>22.12</v>
      </c>
      <c r="Y2485" t="n">
        <v>1</v>
      </c>
      <c r="Z2485" t="n">
        <v>10</v>
      </c>
    </row>
    <row r="2486">
      <c r="A2486" t="n">
        <v>1</v>
      </c>
      <c r="B2486" t="n">
        <v>95</v>
      </c>
      <c r="C2486" t="inlineStr">
        <is>
          <t xml:space="preserve">CONCLUIDO	</t>
        </is>
      </c>
      <c r="D2486" t="n">
        <v>1.0955</v>
      </c>
      <c r="E2486" t="n">
        <v>91.29000000000001</v>
      </c>
      <c r="F2486" t="n">
        <v>68.61</v>
      </c>
      <c r="G2486" t="n">
        <v>7.58</v>
      </c>
      <c r="H2486" t="n">
        <v>0.12</v>
      </c>
      <c r="I2486" t="n">
        <v>543</v>
      </c>
      <c r="J2486" t="n">
        <v>186.07</v>
      </c>
      <c r="K2486" t="n">
        <v>53.44</v>
      </c>
      <c r="L2486" t="n">
        <v>1.25</v>
      </c>
      <c r="M2486" t="n">
        <v>541</v>
      </c>
      <c r="N2486" t="n">
        <v>36.39</v>
      </c>
      <c r="O2486" t="n">
        <v>23182.76</v>
      </c>
      <c r="P2486" t="n">
        <v>940.59</v>
      </c>
      <c r="Q2486" t="n">
        <v>1369.62</v>
      </c>
      <c r="R2486" t="n">
        <v>628.45</v>
      </c>
      <c r="S2486" t="n">
        <v>104.26</v>
      </c>
      <c r="T2486" t="n">
        <v>258565.21</v>
      </c>
      <c r="U2486" t="n">
        <v>0.17</v>
      </c>
      <c r="V2486" t="n">
        <v>0.7</v>
      </c>
      <c r="W2486" t="n">
        <v>21.52</v>
      </c>
      <c r="X2486" t="n">
        <v>15.98</v>
      </c>
      <c r="Y2486" t="n">
        <v>1</v>
      </c>
      <c r="Z2486" t="n">
        <v>10</v>
      </c>
    </row>
    <row r="2487">
      <c r="A2487" t="n">
        <v>2</v>
      </c>
      <c r="B2487" t="n">
        <v>95</v>
      </c>
      <c r="C2487" t="inlineStr">
        <is>
          <t xml:space="preserve">CONCLUIDO	</t>
        </is>
      </c>
      <c r="D2487" t="n">
        <v>1.196</v>
      </c>
      <c r="E2487" t="n">
        <v>83.61</v>
      </c>
      <c r="F2487" t="n">
        <v>65.18000000000001</v>
      </c>
      <c r="G2487" t="n">
        <v>9.119999999999999</v>
      </c>
      <c r="H2487" t="n">
        <v>0.14</v>
      </c>
      <c r="I2487" t="n">
        <v>429</v>
      </c>
      <c r="J2487" t="n">
        <v>186.45</v>
      </c>
      <c r="K2487" t="n">
        <v>53.44</v>
      </c>
      <c r="L2487" t="n">
        <v>1.5</v>
      </c>
      <c r="M2487" t="n">
        <v>427</v>
      </c>
      <c r="N2487" t="n">
        <v>36.51</v>
      </c>
      <c r="O2487" t="n">
        <v>23229.42</v>
      </c>
      <c r="P2487" t="n">
        <v>893.01</v>
      </c>
      <c r="Q2487" t="n">
        <v>1369.16</v>
      </c>
      <c r="R2487" t="n">
        <v>515.1</v>
      </c>
      <c r="S2487" t="n">
        <v>104.26</v>
      </c>
      <c r="T2487" t="n">
        <v>202461.21</v>
      </c>
      <c r="U2487" t="n">
        <v>0.2</v>
      </c>
      <c r="V2487" t="n">
        <v>0.74</v>
      </c>
      <c r="W2487" t="n">
        <v>21.39</v>
      </c>
      <c r="X2487" t="n">
        <v>12.56</v>
      </c>
      <c r="Y2487" t="n">
        <v>1</v>
      </c>
      <c r="Z2487" t="n">
        <v>10</v>
      </c>
    </row>
    <row r="2488">
      <c r="A2488" t="n">
        <v>3</v>
      </c>
      <c r="B2488" t="n">
        <v>95</v>
      </c>
      <c r="C2488" t="inlineStr">
        <is>
          <t xml:space="preserve">CONCLUIDO	</t>
        </is>
      </c>
      <c r="D2488" t="n">
        <v>1.2721</v>
      </c>
      <c r="E2488" t="n">
        <v>78.61</v>
      </c>
      <c r="F2488" t="n">
        <v>62.93</v>
      </c>
      <c r="G2488" t="n">
        <v>10.64</v>
      </c>
      <c r="H2488" t="n">
        <v>0.17</v>
      </c>
      <c r="I2488" t="n">
        <v>355</v>
      </c>
      <c r="J2488" t="n">
        <v>186.83</v>
      </c>
      <c r="K2488" t="n">
        <v>53.44</v>
      </c>
      <c r="L2488" t="n">
        <v>1.75</v>
      </c>
      <c r="M2488" t="n">
        <v>353</v>
      </c>
      <c r="N2488" t="n">
        <v>36.64</v>
      </c>
      <c r="O2488" t="n">
        <v>23276.13</v>
      </c>
      <c r="P2488" t="n">
        <v>861.48</v>
      </c>
      <c r="Q2488" t="n">
        <v>1368.79</v>
      </c>
      <c r="R2488" t="n">
        <v>443.07</v>
      </c>
      <c r="S2488" t="n">
        <v>104.26</v>
      </c>
      <c r="T2488" t="n">
        <v>166816.11</v>
      </c>
      <c r="U2488" t="n">
        <v>0.24</v>
      </c>
      <c r="V2488" t="n">
        <v>0.76</v>
      </c>
      <c r="W2488" t="n">
        <v>21.22</v>
      </c>
      <c r="X2488" t="n">
        <v>10.32</v>
      </c>
      <c r="Y2488" t="n">
        <v>1</v>
      </c>
      <c r="Z2488" t="n">
        <v>10</v>
      </c>
    </row>
    <row r="2489">
      <c r="A2489" t="n">
        <v>4</v>
      </c>
      <c r="B2489" t="n">
        <v>95</v>
      </c>
      <c r="C2489" t="inlineStr">
        <is>
          <t xml:space="preserve">CONCLUIDO	</t>
        </is>
      </c>
      <c r="D2489" t="n">
        <v>1.3308</v>
      </c>
      <c r="E2489" t="n">
        <v>75.14</v>
      </c>
      <c r="F2489" t="n">
        <v>61.4</v>
      </c>
      <c r="G2489" t="n">
        <v>12.16</v>
      </c>
      <c r="H2489" t="n">
        <v>0.19</v>
      </c>
      <c r="I2489" t="n">
        <v>303</v>
      </c>
      <c r="J2489" t="n">
        <v>187.21</v>
      </c>
      <c r="K2489" t="n">
        <v>53.44</v>
      </c>
      <c r="L2489" t="n">
        <v>2</v>
      </c>
      <c r="M2489" t="n">
        <v>301</v>
      </c>
      <c r="N2489" t="n">
        <v>36.77</v>
      </c>
      <c r="O2489" t="n">
        <v>23322.88</v>
      </c>
      <c r="P2489" t="n">
        <v>839.64</v>
      </c>
      <c r="Q2489" t="n">
        <v>1368.69</v>
      </c>
      <c r="R2489" t="n">
        <v>393.27</v>
      </c>
      <c r="S2489" t="n">
        <v>104.26</v>
      </c>
      <c r="T2489" t="n">
        <v>142174.62</v>
      </c>
      <c r="U2489" t="n">
        <v>0.27</v>
      </c>
      <c r="V2489" t="n">
        <v>0.78</v>
      </c>
      <c r="W2489" t="n">
        <v>21.14</v>
      </c>
      <c r="X2489" t="n">
        <v>8.789999999999999</v>
      </c>
      <c r="Y2489" t="n">
        <v>1</v>
      </c>
      <c r="Z2489" t="n">
        <v>10</v>
      </c>
    </row>
    <row r="2490">
      <c r="A2490" t="n">
        <v>5</v>
      </c>
      <c r="B2490" t="n">
        <v>95</v>
      </c>
      <c r="C2490" t="inlineStr">
        <is>
          <t xml:space="preserve">CONCLUIDO	</t>
        </is>
      </c>
      <c r="D2490" t="n">
        <v>1.3787</v>
      </c>
      <c r="E2490" t="n">
        <v>72.53</v>
      </c>
      <c r="F2490" t="n">
        <v>60.24</v>
      </c>
      <c r="G2490" t="n">
        <v>13.69</v>
      </c>
      <c r="H2490" t="n">
        <v>0.21</v>
      </c>
      <c r="I2490" t="n">
        <v>264</v>
      </c>
      <c r="J2490" t="n">
        <v>187.59</v>
      </c>
      <c r="K2490" t="n">
        <v>53.44</v>
      </c>
      <c r="L2490" t="n">
        <v>2.25</v>
      </c>
      <c r="M2490" t="n">
        <v>262</v>
      </c>
      <c r="N2490" t="n">
        <v>36.9</v>
      </c>
      <c r="O2490" t="n">
        <v>23369.68</v>
      </c>
      <c r="P2490" t="n">
        <v>823.08</v>
      </c>
      <c r="Q2490" t="n">
        <v>1368.28</v>
      </c>
      <c r="R2490" t="n">
        <v>354.77</v>
      </c>
      <c r="S2490" t="n">
        <v>104.26</v>
      </c>
      <c r="T2490" t="n">
        <v>123121.86</v>
      </c>
      <c r="U2490" t="n">
        <v>0.29</v>
      </c>
      <c r="V2490" t="n">
        <v>0.8</v>
      </c>
      <c r="W2490" t="n">
        <v>21.09</v>
      </c>
      <c r="X2490" t="n">
        <v>7.64</v>
      </c>
      <c r="Y2490" t="n">
        <v>1</v>
      </c>
      <c r="Z2490" t="n">
        <v>10</v>
      </c>
    </row>
    <row r="2491">
      <c r="A2491" t="n">
        <v>6</v>
      </c>
      <c r="B2491" t="n">
        <v>95</v>
      </c>
      <c r="C2491" t="inlineStr">
        <is>
          <t xml:space="preserve">CONCLUIDO	</t>
        </is>
      </c>
      <c r="D2491" t="n">
        <v>1.4184</v>
      </c>
      <c r="E2491" t="n">
        <v>70.5</v>
      </c>
      <c r="F2491" t="n">
        <v>59.33</v>
      </c>
      <c r="G2491" t="n">
        <v>15.21</v>
      </c>
      <c r="H2491" t="n">
        <v>0.24</v>
      </c>
      <c r="I2491" t="n">
        <v>234</v>
      </c>
      <c r="J2491" t="n">
        <v>187.97</v>
      </c>
      <c r="K2491" t="n">
        <v>53.44</v>
      </c>
      <c r="L2491" t="n">
        <v>2.5</v>
      </c>
      <c r="M2491" t="n">
        <v>232</v>
      </c>
      <c r="N2491" t="n">
        <v>37.03</v>
      </c>
      <c r="O2491" t="n">
        <v>23416.52</v>
      </c>
      <c r="P2491" t="n">
        <v>809.6</v>
      </c>
      <c r="Q2491" t="n">
        <v>1367.95</v>
      </c>
      <c r="R2491" t="n">
        <v>326.05</v>
      </c>
      <c r="S2491" t="n">
        <v>104.26</v>
      </c>
      <c r="T2491" t="n">
        <v>108910.15</v>
      </c>
      <c r="U2491" t="n">
        <v>0.32</v>
      </c>
      <c r="V2491" t="n">
        <v>0.8100000000000001</v>
      </c>
      <c r="W2491" t="n">
        <v>21.02</v>
      </c>
      <c r="X2491" t="n">
        <v>6.73</v>
      </c>
      <c r="Y2491" t="n">
        <v>1</v>
      </c>
      <c r="Z2491" t="n">
        <v>10</v>
      </c>
    </row>
    <row r="2492">
      <c r="A2492" t="n">
        <v>7</v>
      </c>
      <c r="B2492" t="n">
        <v>95</v>
      </c>
      <c r="C2492" t="inlineStr">
        <is>
          <t xml:space="preserve">CONCLUIDO	</t>
        </is>
      </c>
      <c r="D2492" t="n">
        <v>1.4506</v>
      </c>
      <c r="E2492" t="n">
        <v>68.94</v>
      </c>
      <c r="F2492" t="n">
        <v>58.65</v>
      </c>
      <c r="G2492" t="n">
        <v>16.76</v>
      </c>
      <c r="H2492" t="n">
        <v>0.26</v>
      </c>
      <c r="I2492" t="n">
        <v>210</v>
      </c>
      <c r="J2492" t="n">
        <v>188.35</v>
      </c>
      <c r="K2492" t="n">
        <v>53.44</v>
      </c>
      <c r="L2492" t="n">
        <v>2.75</v>
      </c>
      <c r="M2492" t="n">
        <v>208</v>
      </c>
      <c r="N2492" t="n">
        <v>37.16</v>
      </c>
      <c r="O2492" t="n">
        <v>23463.4</v>
      </c>
      <c r="P2492" t="n">
        <v>799.51</v>
      </c>
      <c r="Q2492" t="n">
        <v>1368.06</v>
      </c>
      <c r="R2492" t="n">
        <v>303.61</v>
      </c>
      <c r="S2492" t="n">
        <v>104.26</v>
      </c>
      <c r="T2492" t="n">
        <v>97809.64999999999</v>
      </c>
      <c r="U2492" t="n">
        <v>0.34</v>
      </c>
      <c r="V2492" t="n">
        <v>0.82</v>
      </c>
      <c r="W2492" t="n">
        <v>20.99</v>
      </c>
      <c r="X2492" t="n">
        <v>6.06</v>
      </c>
      <c r="Y2492" t="n">
        <v>1</v>
      </c>
      <c r="Z2492" t="n">
        <v>10</v>
      </c>
    </row>
    <row r="2493">
      <c r="A2493" t="n">
        <v>8</v>
      </c>
      <c r="B2493" t="n">
        <v>95</v>
      </c>
      <c r="C2493" t="inlineStr">
        <is>
          <t xml:space="preserve">CONCLUIDO	</t>
        </is>
      </c>
      <c r="D2493" t="n">
        <v>1.4793</v>
      </c>
      <c r="E2493" t="n">
        <v>67.59999999999999</v>
      </c>
      <c r="F2493" t="n">
        <v>58.06</v>
      </c>
      <c r="G2493" t="n">
        <v>18.33</v>
      </c>
      <c r="H2493" t="n">
        <v>0.28</v>
      </c>
      <c r="I2493" t="n">
        <v>190</v>
      </c>
      <c r="J2493" t="n">
        <v>188.73</v>
      </c>
      <c r="K2493" t="n">
        <v>53.44</v>
      </c>
      <c r="L2493" t="n">
        <v>3</v>
      </c>
      <c r="M2493" t="n">
        <v>188</v>
      </c>
      <c r="N2493" t="n">
        <v>37.29</v>
      </c>
      <c r="O2493" t="n">
        <v>23510.33</v>
      </c>
      <c r="P2493" t="n">
        <v>790.53</v>
      </c>
      <c r="Q2493" t="n">
        <v>1368.22</v>
      </c>
      <c r="R2493" t="n">
        <v>284.9</v>
      </c>
      <c r="S2493" t="n">
        <v>104.26</v>
      </c>
      <c r="T2493" t="n">
        <v>88554.53</v>
      </c>
      <c r="U2493" t="n">
        <v>0.37</v>
      </c>
      <c r="V2493" t="n">
        <v>0.83</v>
      </c>
      <c r="W2493" t="n">
        <v>20.94</v>
      </c>
      <c r="X2493" t="n">
        <v>5.46</v>
      </c>
      <c r="Y2493" t="n">
        <v>1</v>
      </c>
      <c r="Z2493" t="n">
        <v>10</v>
      </c>
    </row>
    <row r="2494">
      <c r="A2494" t="n">
        <v>9</v>
      </c>
      <c r="B2494" t="n">
        <v>95</v>
      </c>
      <c r="C2494" t="inlineStr">
        <is>
          <t xml:space="preserve">CONCLUIDO	</t>
        </is>
      </c>
      <c r="D2494" t="n">
        <v>1.5036</v>
      </c>
      <c r="E2494" t="n">
        <v>66.51000000000001</v>
      </c>
      <c r="F2494" t="n">
        <v>57.56</v>
      </c>
      <c r="G2494" t="n">
        <v>19.85</v>
      </c>
      <c r="H2494" t="n">
        <v>0.3</v>
      </c>
      <c r="I2494" t="n">
        <v>174</v>
      </c>
      <c r="J2494" t="n">
        <v>189.11</v>
      </c>
      <c r="K2494" t="n">
        <v>53.44</v>
      </c>
      <c r="L2494" t="n">
        <v>3.25</v>
      </c>
      <c r="M2494" t="n">
        <v>172</v>
      </c>
      <c r="N2494" t="n">
        <v>37.42</v>
      </c>
      <c r="O2494" t="n">
        <v>23557.3</v>
      </c>
      <c r="P2494" t="n">
        <v>782.95</v>
      </c>
      <c r="Q2494" t="n">
        <v>1367.88</v>
      </c>
      <c r="R2494" t="n">
        <v>269.34</v>
      </c>
      <c r="S2494" t="n">
        <v>104.26</v>
      </c>
      <c r="T2494" t="n">
        <v>80855.7</v>
      </c>
      <c r="U2494" t="n">
        <v>0.39</v>
      </c>
      <c r="V2494" t="n">
        <v>0.83</v>
      </c>
      <c r="W2494" t="n">
        <v>20.9</v>
      </c>
      <c r="X2494" t="n">
        <v>4.97</v>
      </c>
      <c r="Y2494" t="n">
        <v>1</v>
      </c>
      <c r="Z2494" t="n">
        <v>10</v>
      </c>
    </row>
    <row r="2495">
      <c r="A2495" t="n">
        <v>10</v>
      </c>
      <c r="B2495" t="n">
        <v>95</v>
      </c>
      <c r="C2495" t="inlineStr">
        <is>
          <t xml:space="preserve">CONCLUIDO	</t>
        </is>
      </c>
      <c r="D2495" t="n">
        <v>1.5248</v>
      </c>
      <c r="E2495" t="n">
        <v>65.58</v>
      </c>
      <c r="F2495" t="n">
        <v>57.16</v>
      </c>
      <c r="G2495" t="n">
        <v>21.43</v>
      </c>
      <c r="H2495" t="n">
        <v>0.33</v>
      </c>
      <c r="I2495" t="n">
        <v>160</v>
      </c>
      <c r="J2495" t="n">
        <v>189.49</v>
      </c>
      <c r="K2495" t="n">
        <v>53.44</v>
      </c>
      <c r="L2495" t="n">
        <v>3.5</v>
      </c>
      <c r="M2495" t="n">
        <v>158</v>
      </c>
      <c r="N2495" t="n">
        <v>37.55</v>
      </c>
      <c r="O2495" t="n">
        <v>23604.32</v>
      </c>
      <c r="P2495" t="n">
        <v>776.46</v>
      </c>
      <c r="Q2495" t="n">
        <v>1367.81</v>
      </c>
      <c r="R2495" t="n">
        <v>255.1</v>
      </c>
      <c r="S2495" t="n">
        <v>104.26</v>
      </c>
      <c r="T2495" t="n">
        <v>73808.64</v>
      </c>
      <c r="U2495" t="n">
        <v>0.41</v>
      </c>
      <c r="V2495" t="n">
        <v>0.84</v>
      </c>
      <c r="W2495" t="n">
        <v>20.91</v>
      </c>
      <c r="X2495" t="n">
        <v>4.57</v>
      </c>
      <c r="Y2495" t="n">
        <v>1</v>
      </c>
      <c r="Z2495" t="n">
        <v>10</v>
      </c>
    </row>
    <row r="2496">
      <c r="A2496" t="n">
        <v>11</v>
      </c>
      <c r="B2496" t="n">
        <v>95</v>
      </c>
      <c r="C2496" t="inlineStr">
        <is>
          <t xml:space="preserve">CONCLUIDO	</t>
        </is>
      </c>
      <c r="D2496" t="n">
        <v>1.5416</v>
      </c>
      <c r="E2496" t="n">
        <v>64.87</v>
      </c>
      <c r="F2496" t="n">
        <v>56.85</v>
      </c>
      <c r="G2496" t="n">
        <v>22.89</v>
      </c>
      <c r="H2496" t="n">
        <v>0.35</v>
      </c>
      <c r="I2496" t="n">
        <v>149</v>
      </c>
      <c r="J2496" t="n">
        <v>189.87</v>
      </c>
      <c r="K2496" t="n">
        <v>53.44</v>
      </c>
      <c r="L2496" t="n">
        <v>3.75</v>
      </c>
      <c r="M2496" t="n">
        <v>147</v>
      </c>
      <c r="N2496" t="n">
        <v>37.69</v>
      </c>
      <c r="O2496" t="n">
        <v>23651.38</v>
      </c>
      <c r="P2496" t="n">
        <v>771.37</v>
      </c>
      <c r="Q2496" t="n">
        <v>1367.85</v>
      </c>
      <c r="R2496" t="n">
        <v>245.15</v>
      </c>
      <c r="S2496" t="n">
        <v>104.26</v>
      </c>
      <c r="T2496" t="n">
        <v>68888.06</v>
      </c>
      <c r="U2496" t="n">
        <v>0.43</v>
      </c>
      <c r="V2496" t="n">
        <v>0.84</v>
      </c>
      <c r="W2496" t="n">
        <v>20.89</v>
      </c>
      <c r="X2496" t="n">
        <v>4.26</v>
      </c>
      <c r="Y2496" t="n">
        <v>1</v>
      </c>
      <c r="Z2496" t="n">
        <v>10</v>
      </c>
    </row>
    <row r="2497">
      <c r="A2497" t="n">
        <v>12</v>
      </c>
      <c r="B2497" t="n">
        <v>95</v>
      </c>
      <c r="C2497" t="inlineStr">
        <is>
          <t xml:space="preserve">CONCLUIDO	</t>
        </is>
      </c>
      <c r="D2497" t="n">
        <v>1.5571</v>
      </c>
      <c r="E2497" t="n">
        <v>64.22</v>
      </c>
      <c r="F2497" t="n">
        <v>56.58</v>
      </c>
      <c r="G2497" t="n">
        <v>24.42</v>
      </c>
      <c r="H2497" t="n">
        <v>0.37</v>
      </c>
      <c r="I2497" t="n">
        <v>139</v>
      </c>
      <c r="J2497" t="n">
        <v>190.25</v>
      </c>
      <c r="K2497" t="n">
        <v>53.44</v>
      </c>
      <c r="L2497" t="n">
        <v>4</v>
      </c>
      <c r="M2497" t="n">
        <v>137</v>
      </c>
      <c r="N2497" t="n">
        <v>37.82</v>
      </c>
      <c r="O2497" t="n">
        <v>23698.48</v>
      </c>
      <c r="P2497" t="n">
        <v>766.79</v>
      </c>
      <c r="Q2497" t="n">
        <v>1367.87</v>
      </c>
      <c r="R2497" t="n">
        <v>236.5</v>
      </c>
      <c r="S2497" t="n">
        <v>104.26</v>
      </c>
      <c r="T2497" t="n">
        <v>64611.34</v>
      </c>
      <c r="U2497" t="n">
        <v>0.44</v>
      </c>
      <c r="V2497" t="n">
        <v>0.85</v>
      </c>
      <c r="W2497" t="n">
        <v>20.87</v>
      </c>
      <c r="X2497" t="n">
        <v>3.99</v>
      </c>
      <c r="Y2497" t="n">
        <v>1</v>
      </c>
      <c r="Z2497" t="n">
        <v>10</v>
      </c>
    </row>
    <row r="2498">
      <c r="A2498" t="n">
        <v>13</v>
      </c>
      <c r="B2498" t="n">
        <v>95</v>
      </c>
      <c r="C2498" t="inlineStr">
        <is>
          <t xml:space="preserve">CONCLUIDO	</t>
        </is>
      </c>
      <c r="D2498" t="n">
        <v>1.5714</v>
      </c>
      <c r="E2498" t="n">
        <v>63.64</v>
      </c>
      <c r="F2498" t="n">
        <v>56.33</v>
      </c>
      <c r="G2498" t="n">
        <v>26</v>
      </c>
      <c r="H2498" t="n">
        <v>0.4</v>
      </c>
      <c r="I2498" t="n">
        <v>130</v>
      </c>
      <c r="J2498" t="n">
        <v>190.63</v>
      </c>
      <c r="K2498" t="n">
        <v>53.44</v>
      </c>
      <c r="L2498" t="n">
        <v>4.25</v>
      </c>
      <c r="M2498" t="n">
        <v>128</v>
      </c>
      <c r="N2498" t="n">
        <v>37.95</v>
      </c>
      <c r="O2498" t="n">
        <v>23745.63</v>
      </c>
      <c r="P2498" t="n">
        <v>762.3099999999999</v>
      </c>
      <c r="Q2498" t="n">
        <v>1367.72</v>
      </c>
      <c r="R2498" t="n">
        <v>228.37</v>
      </c>
      <c r="S2498" t="n">
        <v>104.26</v>
      </c>
      <c r="T2498" t="n">
        <v>60593.12</v>
      </c>
      <c r="U2498" t="n">
        <v>0.46</v>
      </c>
      <c r="V2498" t="n">
        <v>0.85</v>
      </c>
      <c r="W2498" t="n">
        <v>20.85</v>
      </c>
      <c r="X2498" t="n">
        <v>3.74</v>
      </c>
      <c r="Y2498" t="n">
        <v>1</v>
      </c>
      <c r="Z2498" t="n">
        <v>10</v>
      </c>
    </row>
    <row r="2499">
      <c r="A2499" t="n">
        <v>14</v>
      </c>
      <c r="B2499" t="n">
        <v>95</v>
      </c>
      <c r="C2499" t="inlineStr">
        <is>
          <t xml:space="preserve">CONCLUIDO	</t>
        </is>
      </c>
      <c r="D2499" t="n">
        <v>1.5857</v>
      </c>
      <c r="E2499" t="n">
        <v>63.06</v>
      </c>
      <c r="F2499" t="n">
        <v>56.05</v>
      </c>
      <c r="G2499" t="n">
        <v>27.57</v>
      </c>
      <c r="H2499" t="n">
        <v>0.42</v>
      </c>
      <c r="I2499" t="n">
        <v>122</v>
      </c>
      <c r="J2499" t="n">
        <v>191.02</v>
      </c>
      <c r="K2499" t="n">
        <v>53.44</v>
      </c>
      <c r="L2499" t="n">
        <v>4.5</v>
      </c>
      <c r="M2499" t="n">
        <v>120</v>
      </c>
      <c r="N2499" t="n">
        <v>38.08</v>
      </c>
      <c r="O2499" t="n">
        <v>23792.83</v>
      </c>
      <c r="P2499" t="n">
        <v>757.61</v>
      </c>
      <c r="Q2499" t="n">
        <v>1367.64</v>
      </c>
      <c r="R2499" t="n">
        <v>219.58</v>
      </c>
      <c r="S2499" t="n">
        <v>104.26</v>
      </c>
      <c r="T2499" t="n">
        <v>56237.01</v>
      </c>
      <c r="U2499" t="n">
        <v>0.47</v>
      </c>
      <c r="V2499" t="n">
        <v>0.86</v>
      </c>
      <c r="W2499" t="n">
        <v>20.84</v>
      </c>
      <c r="X2499" t="n">
        <v>3.47</v>
      </c>
      <c r="Y2499" t="n">
        <v>1</v>
      </c>
      <c r="Z2499" t="n">
        <v>10</v>
      </c>
    </row>
    <row r="2500">
      <c r="A2500" t="n">
        <v>15</v>
      </c>
      <c r="B2500" t="n">
        <v>95</v>
      </c>
      <c r="C2500" t="inlineStr">
        <is>
          <t xml:space="preserve">CONCLUIDO	</t>
        </is>
      </c>
      <c r="D2500" t="n">
        <v>1.597</v>
      </c>
      <c r="E2500" t="n">
        <v>62.62</v>
      </c>
      <c r="F2500" t="n">
        <v>55.87</v>
      </c>
      <c r="G2500" t="n">
        <v>29.15</v>
      </c>
      <c r="H2500" t="n">
        <v>0.44</v>
      </c>
      <c r="I2500" t="n">
        <v>115</v>
      </c>
      <c r="J2500" t="n">
        <v>191.4</v>
      </c>
      <c r="K2500" t="n">
        <v>53.44</v>
      </c>
      <c r="L2500" t="n">
        <v>4.75</v>
      </c>
      <c r="M2500" t="n">
        <v>113</v>
      </c>
      <c r="N2500" t="n">
        <v>38.22</v>
      </c>
      <c r="O2500" t="n">
        <v>23840.07</v>
      </c>
      <c r="P2500" t="n">
        <v>754.15</v>
      </c>
      <c r="Q2500" t="n">
        <v>1367.65</v>
      </c>
      <c r="R2500" t="n">
        <v>213.54</v>
      </c>
      <c r="S2500" t="n">
        <v>104.26</v>
      </c>
      <c r="T2500" t="n">
        <v>53251.33</v>
      </c>
      <c r="U2500" t="n">
        <v>0.49</v>
      </c>
      <c r="V2500" t="n">
        <v>0.86</v>
      </c>
      <c r="W2500" t="n">
        <v>20.83</v>
      </c>
      <c r="X2500" t="n">
        <v>3.28</v>
      </c>
      <c r="Y2500" t="n">
        <v>1</v>
      </c>
      <c r="Z2500" t="n">
        <v>10</v>
      </c>
    </row>
    <row r="2501">
      <c r="A2501" t="n">
        <v>16</v>
      </c>
      <c r="B2501" t="n">
        <v>95</v>
      </c>
      <c r="C2501" t="inlineStr">
        <is>
          <t xml:space="preserve">CONCLUIDO	</t>
        </is>
      </c>
      <c r="D2501" t="n">
        <v>1.6077</v>
      </c>
      <c r="E2501" t="n">
        <v>62.2</v>
      </c>
      <c r="F2501" t="n">
        <v>55.68</v>
      </c>
      <c r="G2501" t="n">
        <v>30.65</v>
      </c>
      <c r="H2501" t="n">
        <v>0.46</v>
      </c>
      <c r="I2501" t="n">
        <v>109</v>
      </c>
      <c r="J2501" t="n">
        <v>191.78</v>
      </c>
      <c r="K2501" t="n">
        <v>53.44</v>
      </c>
      <c r="L2501" t="n">
        <v>5</v>
      </c>
      <c r="M2501" t="n">
        <v>107</v>
      </c>
      <c r="N2501" t="n">
        <v>38.35</v>
      </c>
      <c r="O2501" t="n">
        <v>23887.36</v>
      </c>
      <c r="P2501" t="n">
        <v>750.63</v>
      </c>
      <c r="Q2501" t="n">
        <v>1367.52</v>
      </c>
      <c r="R2501" t="n">
        <v>207.08</v>
      </c>
      <c r="S2501" t="n">
        <v>104.26</v>
      </c>
      <c r="T2501" t="n">
        <v>50050.06</v>
      </c>
      <c r="U2501" t="n">
        <v>0.5</v>
      </c>
      <c r="V2501" t="n">
        <v>0.86</v>
      </c>
      <c r="W2501" t="n">
        <v>20.82</v>
      </c>
      <c r="X2501" t="n">
        <v>3.09</v>
      </c>
      <c r="Y2501" t="n">
        <v>1</v>
      </c>
      <c r="Z2501" t="n">
        <v>10</v>
      </c>
    </row>
    <row r="2502">
      <c r="A2502" t="n">
        <v>17</v>
      </c>
      <c r="B2502" t="n">
        <v>95</v>
      </c>
      <c r="C2502" t="inlineStr">
        <is>
          <t xml:space="preserve">CONCLUIDO	</t>
        </is>
      </c>
      <c r="D2502" t="n">
        <v>1.6178</v>
      </c>
      <c r="E2502" t="n">
        <v>61.81</v>
      </c>
      <c r="F2502" t="n">
        <v>55.51</v>
      </c>
      <c r="G2502" t="n">
        <v>32.34</v>
      </c>
      <c r="H2502" t="n">
        <v>0.48</v>
      </c>
      <c r="I2502" t="n">
        <v>103</v>
      </c>
      <c r="J2502" t="n">
        <v>192.17</v>
      </c>
      <c r="K2502" t="n">
        <v>53.44</v>
      </c>
      <c r="L2502" t="n">
        <v>5.25</v>
      </c>
      <c r="M2502" t="n">
        <v>101</v>
      </c>
      <c r="N2502" t="n">
        <v>38.48</v>
      </c>
      <c r="O2502" t="n">
        <v>23934.69</v>
      </c>
      <c r="P2502" t="n">
        <v>747.5700000000001</v>
      </c>
      <c r="Q2502" t="n">
        <v>1367.59</v>
      </c>
      <c r="R2502" t="n">
        <v>201.56</v>
      </c>
      <c r="S2502" t="n">
        <v>104.26</v>
      </c>
      <c r="T2502" t="n">
        <v>47320.19</v>
      </c>
      <c r="U2502" t="n">
        <v>0.52</v>
      </c>
      <c r="V2502" t="n">
        <v>0.86</v>
      </c>
      <c r="W2502" t="n">
        <v>20.82</v>
      </c>
      <c r="X2502" t="n">
        <v>2.93</v>
      </c>
      <c r="Y2502" t="n">
        <v>1</v>
      </c>
      <c r="Z2502" t="n">
        <v>10</v>
      </c>
    </row>
    <row r="2503">
      <c r="A2503" t="n">
        <v>18</v>
      </c>
      <c r="B2503" t="n">
        <v>95</v>
      </c>
      <c r="C2503" t="inlineStr">
        <is>
          <t xml:space="preserve">CONCLUIDO	</t>
        </is>
      </c>
      <c r="D2503" t="n">
        <v>1.6263</v>
      </c>
      <c r="E2503" t="n">
        <v>61.49</v>
      </c>
      <c r="F2503" t="n">
        <v>55.37</v>
      </c>
      <c r="G2503" t="n">
        <v>33.9</v>
      </c>
      <c r="H2503" t="n">
        <v>0.51</v>
      </c>
      <c r="I2503" t="n">
        <v>98</v>
      </c>
      <c r="J2503" t="n">
        <v>192.55</v>
      </c>
      <c r="K2503" t="n">
        <v>53.44</v>
      </c>
      <c r="L2503" t="n">
        <v>5.5</v>
      </c>
      <c r="M2503" t="n">
        <v>96</v>
      </c>
      <c r="N2503" t="n">
        <v>38.62</v>
      </c>
      <c r="O2503" t="n">
        <v>23982.06</v>
      </c>
      <c r="P2503" t="n">
        <v>744.6799999999999</v>
      </c>
      <c r="Q2503" t="n">
        <v>1367.58</v>
      </c>
      <c r="R2503" t="n">
        <v>197.33</v>
      </c>
      <c r="S2503" t="n">
        <v>104.26</v>
      </c>
      <c r="T2503" t="n">
        <v>45231.96</v>
      </c>
      <c r="U2503" t="n">
        <v>0.53</v>
      </c>
      <c r="V2503" t="n">
        <v>0.87</v>
      </c>
      <c r="W2503" t="n">
        <v>20.8</v>
      </c>
      <c r="X2503" t="n">
        <v>2.79</v>
      </c>
      <c r="Y2503" t="n">
        <v>1</v>
      </c>
      <c r="Z2503" t="n">
        <v>10</v>
      </c>
    </row>
    <row r="2504">
      <c r="A2504" t="n">
        <v>19</v>
      </c>
      <c r="B2504" t="n">
        <v>95</v>
      </c>
      <c r="C2504" t="inlineStr">
        <is>
          <t xml:space="preserve">CONCLUIDO	</t>
        </is>
      </c>
      <c r="D2504" t="n">
        <v>1.6327</v>
      </c>
      <c r="E2504" t="n">
        <v>61.25</v>
      </c>
      <c r="F2504" t="n">
        <v>55.28</v>
      </c>
      <c r="G2504" t="n">
        <v>35.29</v>
      </c>
      <c r="H2504" t="n">
        <v>0.53</v>
      </c>
      <c r="I2504" t="n">
        <v>94</v>
      </c>
      <c r="J2504" t="n">
        <v>192.94</v>
      </c>
      <c r="K2504" t="n">
        <v>53.44</v>
      </c>
      <c r="L2504" t="n">
        <v>5.75</v>
      </c>
      <c r="M2504" t="n">
        <v>92</v>
      </c>
      <c r="N2504" t="n">
        <v>38.75</v>
      </c>
      <c r="O2504" t="n">
        <v>24029.48</v>
      </c>
      <c r="P2504" t="n">
        <v>742.6</v>
      </c>
      <c r="Q2504" t="n">
        <v>1367.57</v>
      </c>
      <c r="R2504" t="n">
        <v>193.98</v>
      </c>
      <c r="S2504" t="n">
        <v>104.26</v>
      </c>
      <c r="T2504" t="n">
        <v>43574.54</v>
      </c>
      <c r="U2504" t="n">
        <v>0.54</v>
      </c>
      <c r="V2504" t="n">
        <v>0.87</v>
      </c>
      <c r="W2504" t="n">
        <v>20.81</v>
      </c>
      <c r="X2504" t="n">
        <v>2.7</v>
      </c>
      <c r="Y2504" t="n">
        <v>1</v>
      </c>
      <c r="Z2504" t="n">
        <v>10</v>
      </c>
    </row>
    <row r="2505">
      <c r="A2505" t="n">
        <v>20</v>
      </c>
      <c r="B2505" t="n">
        <v>95</v>
      </c>
      <c r="C2505" t="inlineStr">
        <is>
          <t xml:space="preserve">CONCLUIDO	</t>
        </is>
      </c>
      <c r="D2505" t="n">
        <v>1.6405</v>
      </c>
      <c r="E2505" t="n">
        <v>60.96</v>
      </c>
      <c r="F2505" t="n">
        <v>55.14</v>
      </c>
      <c r="G2505" t="n">
        <v>36.76</v>
      </c>
      <c r="H2505" t="n">
        <v>0.55</v>
      </c>
      <c r="I2505" t="n">
        <v>90</v>
      </c>
      <c r="J2505" t="n">
        <v>193.32</v>
      </c>
      <c r="K2505" t="n">
        <v>53.44</v>
      </c>
      <c r="L2505" t="n">
        <v>6</v>
      </c>
      <c r="M2505" t="n">
        <v>88</v>
      </c>
      <c r="N2505" t="n">
        <v>38.89</v>
      </c>
      <c r="O2505" t="n">
        <v>24076.95</v>
      </c>
      <c r="P2505" t="n">
        <v>739.64</v>
      </c>
      <c r="Q2505" t="n">
        <v>1367.63</v>
      </c>
      <c r="R2505" t="n">
        <v>189.39</v>
      </c>
      <c r="S2505" t="n">
        <v>104.26</v>
      </c>
      <c r="T2505" t="n">
        <v>41299.3</v>
      </c>
      <c r="U2505" t="n">
        <v>0.55</v>
      </c>
      <c r="V2505" t="n">
        <v>0.87</v>
      </c>
      <c r="W2505" t="n">
        <v>20.8</v>
      </c>
      <c r="X2505" t="n">
        <v>2.56</v>
      </c>
      <c r="Y2505" t="n">
        <v>1</v>
      </c>
      <c r="Z2505" t="n">
        <v>10</v>
      </c>
    </row>
    <row r="2506">
      <c r="A2506" t="n">
        <v>21</v>
      </c>
      <c r="B2506" t="n">
        <v>95</v>
      </c>
      <c r="C2506" t="inlineStr">
        <is>
          <t xml:space="preserve">CONCLUIDO	</t>
        </is>
      </c>
      <c r="D2506" t="n">
        <v>1.6478</v>
      </c>
      <c r="E2506" t="n">
        <v>60.69</v>
      </c>
      <c r="F2506" t="n">
        <v>55.02</v>
      </c>
      <c r="G2506" t="n">
        <v>38.39</v>
      </c>
      <c r="H2506" t="n">
        <v>0.57</v>
      </c>
      <c r="I2506" t="n">
        <v>86</v>
      </c>
      <c r="J2506" t="n">
        <v>193.71</v>
      </c>
      <c r="K2506" t="n">
        <v>53.44</v>
      </c>
      <c r="L2506" t="n">
        <v>6.25</v>
      </c>
      <c r="M2506" t="n">
        <v>84</v>
      </c>
      <c r="N2506" t="n">
        <v>39.02</v>
      </c>
      <c r="O2506" t="n">
        <v>24124.47</v>
      </c>
      <c r="P2506" t="n">
        <v>736.89</v>
      </c>
      <c r="Q2506" t="n">
        <v>1367.56</v>
      </c>
      <c r="R2506" t="n">
        <v>185.68</v>
      </c>
      <c r="S2506" t="n">
        <v>104.26</v>
      </c>
      <c r="T2506" t="n">
        <v>39464.09</v>
      </c>
      <c r="U2506" t="n">
        <v>0.5600000000000001</v>
      </c>
      <c r="V2506" t="n">
        <v>0.87</v>
      </c>
      <c r="W2506" t="n">
        <v>20.78</v>
      </c>
      <c r="X2506" t="n">
        <v>2.44</v>
      </c>
      <c r="Y2506" t="n">
        <v>1</v>
      </c>
      <c r="Z2506" t="n">
        <v>10</v>
      </c>
    </row>
    <row r="2507">
      <c r="A2507" t="n">
        <v>22</v>
      </c>
      <c r="B2507" t="n">
        <v>95</v>
      </c>
      <c r="C2507" t="inlineStr">
        <is>
          <t xml:space="preserve">CONCLUIDO	</t>
        </is>
      </c>
      <c r="D2507" t="n">
        <v>1.6545</v>
      </c>
      <c r="E2507" t="n">
        <v>60.44</v>
      </c>
      <c r="F2507" t="n">
        <v>54.92</v>
      </c>
      <c r="G2507" t="n">
        <v>40.19</v>
      </c>
      <c r="H2507" t="n">
        <v>0.59</v>
      </c>
      <c r="I2507" t="n">
        <v>82</v>
      </c>
      <c r="J2507" t="n">
        <v>194.09</v>
      </c>
      <c r="K2507" t="n">
        <v>53.44</v>
      </c>
      <c r="L2507" t="n">
        <v>6.5</v>
      </c>
      <c r="M2507" t="n">
        <v>80</v>
      </c>
      <c r="N2507" t="n">
        <v>39.16</v>
      </c>
      <c r="O2507" t="n">
        <v>24172.03</v>
      </c>
      <c r="P2507" t="n">
        <v>734.6900000000001</v>
      </c>
      <c r="Q2507" t="n">
        <v>1367.52</v>
      </c>
      <c r="R2507" t="n">
        <v>182.53</v>
      </c>
      <c r="S2507" t="n">
        <v>104.26</v>
      </c>
      <c r="T2507" t="n">
        <v>37910.52</v>
      </c>
      <c r="U2507" t="n">
        <v>0.57</v>
      </c>
      <c r="V2507" t="n">
        <v>0.87</v>
      </c>
      <c r="W2507" t="n">
        <v>20.78</v>
      </c>
      <c r="X2507" t="n">
        <v>2.34</v>
      </c>
      <c r="Y2507" t="n">
        <v>1</v>
      </c>
      <c r="Z2507" t="n">
        <v>10</v>
      </c>
    </row>
    <row r="2508">
      <c r="A2508" t="n">
        <v>23</v>
      </c>
      <c r="B2508" t="n">
        <v>95</v>
      </c>
      <c r="C2508" t="inlineStr">
        <is>
          <t xml:space="preserve">CONCLUIDO	</t>
        </is>
      </c>
      <c r="D2508" t="n">
        <v>1.6606</v>
      </c>
      <c r="E2508" t="n">
        <v>60.22</v>
      </c>
      <c r="F2508" t="n">
        <v>54.81</v>
      </c>
      <c r="G2508" t="n">
        <v>41.63</v>
      </c>
      <c r="H2508" t="n">
        <v>0.62</v>
      </c>
      <c r="I2508" t="n">
        <v>79</v>
      </c>
      <c r="J2508" t="n">
        <v>194.48</v>
      </c>
      <c r="K2508" t="n">
        <v>53.44</v>
      </c>
      <c r="L2508" t="n">
        <v>6.75</v>
      </c>
      <c r="M2508" t="n">
        <v>77</v>
      </c>
      <c r="N2508" t="n">
        <v>39.29</v>
      </c>
      <c r="O2508" t="n">
        <v>24219.63</v>
      </c>
      <c r="P2508" t="n">
        <v>732.3</v>
      </c>
      <c r="Q2508" t="n">
        <v>1367.42</v>
      </c>
      <c r="R2508" t="n">
        <v>179.06</v>
      </c>
      <c r="S2508" t="n">
        <v>104.26</v>
      </c>
      <c r="T2508" t="n">
        <v>36189.12</v>
      </c>
      <c r="U2508" t="n">
        <v>0.58</v>
      </c>
      <c r="V2508" t="n">
        <v>0.87</v>
      </c>
      <c r="W2508" t="n">
        <v>20.77</v>
      </c>
      <c r="X2508" t="n">
        <v>2.23</v>
      </c>
      <c r="Y2508" t="n">
        <v>1</v>
      </c>
      <c r="Z2508" t="n">
        <v>10</v>
      </c>
    </row>
    <row r="2509">
      <c r="A2509" t="n">
        <v>24</v>
      </c>
      <c r="B2509" t="n">
        <v>95</v>
      </c>
      <c r="C2509" t="inlineStr">
        <is>
          <t xml:space="preserve">CONCLUIDO	</t>
        </is>
      </c>
      <c r="D2509" t="n">
        <v>1.6659</v>
      </c>
      <c r="E2509" t="n">
        <v>60.03</v>
      </c>
      <c r="F2509" t="n">
        <v>54.73</v>
      </c>
      <c r="G2509" t="n">
        <v>43.21</v>
      </c>
      <c r="H2509" t="n">
        <v>0.64</v>
      </c>
      <c r="I2509" t="n">
        <v>76</v>
      </c>
      <c r="J2509" t="n">
        <v>194.86</v>
      </c>
      <c r="K2509" t="n">
        <v>53.44</v>
      </c>
      <c r="L2509" t="n">
        <v>7</v>
      </c>
      <c r="M2509" t="n">
        <v>74</v>
      </c>
      <c r="N2509" t="n">
        <v>39.43</v>
      </c>
      <c r="O2509" t="n">
        <v>24267.28</v>
      </c>
      <c r="P2509" t="n">
        <v>730.21</v>
      </c>
      <c r="Q2509" t="n">
        <v>1367.39</v>
      </c>
      <c r="R2509" t="n">
        <v>176.14</v>
      </c>
      <c r="S2509" t="n">
        <v>104.26</v>
      </c>
      <c r="T2509" t="n">
        <v>34746.74</v>
      </c>
      <c r="U2509" t="n">
        <v>0.59</v>
      </c>
      <c r="V2509" t="n">
        <v>0.88</v>
      </c>
      <c r="W2509" t="n">
        <v>20.78</v>
      </c>
      <c r="X2509" t="n">
        <v>2.15</v>
      </c>
      <c r="Y2509" t="n">
        <v>1</v>
      </c>
      <c r="Z2509" t="n">
        <v>10</v>
      </c>
    </row>
    <row r="2510">
      <c r="A2510" t="n">
        <v>25</v>
      </c>
      <c r="B2510" t="n">
        <v>95</v>
      </c>
      <c r="C2510" t="inlineStr">
        <is>
          <t xml:space="preserve">CONCLUIDO	</t>
        </is>
      </c>
      <c r="D2510" t="n">
        <v>1.6713</v>
      </c>
      <c r="E2510" t="n">
        <v>59.83</v>
      </c>
      <c r="F2510" t="n">
        <v>54.65</v>
      </c>
      <c r="G2510" t="n">
        <v>44.92</v>
      </c>
      <c r="H2510" t="n">
        <v>0.66</v>
      </c>
      <c r="I2510" t="n">
        <v>73</v>
      </c>
      <c r="J2510" t="n">
        <v>195.25</v>
      </c>
      <c r="K2510" t="n">
        <v>53.44</v>
      </c>
      <c r="L2510" t="n">
        <v>7.25</v>
      </c>
      <c r="M2510" t="n">
        <v>71</v>
      </c>
      <c r="N2510" t="n">
        <v>39.57</v>
      </c>
      <c r="O2510" t="n">
        <v>24314.98</v>
      </c>
      <c r="P2510" t="n">
        <v>727.86</v>
      </c>
      <c r="Q2510" t="n">
        <v>1367.49</v>
      </c>
      <c r="R2510" t="n">
        <v>173.37</v>
      </c>
      <c r="S2510" t="n">
        <v>104.26</v>
      </c>
      <c r="T2510" t="n">
        <v>33375.03</v>
      </c>
      <c r="U2510" t="n">
        <v>0.6</v>
      </c>
      <c r="V2510" t="n">
        <v>0.88</v>
      </c>
      <c r="W2510" t="n">
        <v>20.77</v>
      </c>
      <c r="X2510" t="n">
        <v>2.06</v>
      </c>
      <c r="Y2510" t="n">
        <v>1</v>
      </c>
      <c r="Z2510" t="n">
        <v>10</v>
      </c>
    </row>
    <row r="2511">
      <c r="A2511" t="n">
        <v>26</v>
      </c>
      <c r="B2511" t="n">
        <v>95</v>
      </c>
      <c r="C2511" t="inlineStr">
        <is>
          <t xml:space="preserve">CONCLUIDO	</t>
        </is>
      </c>
      <c r="D2511" t="n">
        <v>1.6749</v>
      </c>
      <c r="E2511" t="n">
        <v>59.7</v>
      </c>
      <c r="F2511" t="n">
        <v>54.59</v>
      </c>
      <c r="G2511" t="n">
        <v>46.13</v>
      </c>
      <c r="H2511" t="n">
        <v>0.68</v>
      </c>
      <c r="I2511" t="n">
        <v>71</v>
      </c>
      <c r="J2511" t="n">
        <v>195.64</v>
      </c>
      <c r="K2511" t="n">
        <v>53.44</v>
      </c>
      <c r="L2511" t="n">
        <v>7.5</v>
      </c>
      <c r="M2511" t="n">
        <v>69</v>
      </c>
      <c r="N2511" t="n">
        <v>39.7</v>
      </c>
      <c r="O2511" t="n">
        <v>24362.73</v>
      </c>
      <c r="P2511" t="n">
        <v>726.61</v>
      </c>
      <c r="Q2511" t="n">
        <v>1367.54</v>
      </c>
      <c r="R2511" t="n">
        <v>171.61</v>
      </c>
      <c r="S2511" t="n">
        <v>104.26</v>
      </c>
      <c r="T2511" t="n">
        <v>32508.24</v>
      </c>
      <c r="U2511" t="n">
        <v>0.61</v>
      </c>
      <c r="V2511" t="n">
        <v>0.88</v>
      </c>
      <c r="W2511" t="n">
        <v>20.77</v>
      </c>
      <c r="X2511" t="n">
        <v>2.01</v>
      </c>
      <c r="Y2511" t="n">
        <v>1</v>
      </c>
      <c r="Z2511" t="n">
        <v>10</v>
      </c>
    </row>
    <row r="2512">
      <c r="A2512" t="n">
        <v>27</v>
      </c>
      <c r="B2512" t="n">
        <v>95</v>
      </c>
      <c r="C2512" t="inlineStr">
        <is>
          <t xml:space="preserve">CONCLUIDO	</t>
        </is>
      </c>
      <c r="D2512" t="n">
        <v>1.6803</v>
      </c>
      <c r="E2512" t="n">
        <v>59.51</v>
      </c>
      <c r="F2512" t="n">
        <v>54.51</v>
      </c>
      <c r="G2512" t="n">
        <v>48.1</v>
      </c>
      <c r="H2512" t="n">
        <v>0.7</v>
      </c>
      <c r="I2512" t="n">
        <v>68</v>
      </c>
      <c r="J2512" t="n">
        <v>196.03</v>
      </c>
      <c r="K2512" t="n">
        <v>53.44</v>
      </c>
      <c r="L2512" t="n">
        <v>7.75</v>
      </c>
      <c r="M2512" t="n">
        <v>66</v>
      </c>
      <c r="N2512" t="n">
        <v>39.84</v>
      </c>
      <c r="O2512" t="n">
        <v>24410.52</v>
      </c>
      <c r="P2512" t="n">
        <v>724.4400000000001</v>
      </c>
      <c r="Q2512" t="n">
        <v>1367.41</v>
      </c>
      <c r="R2512" t="n">
        <v>169.55</v>
      </c>
      <c r="S2512" t="n">
        <v>104.26</v>
      </c>
      <c r="T2512" t="n">
        <v>31491.04</v>
      </c>
      <c r="U2512" t="n">
        <v>0.61</v>
      </c>
      <c r="V2512" t="n">
        <v>0.88</v>
      </c>
      <c r="W2512" t="n">
        <v>20.75</v>
      </c>
      <c r="X2512" t="n">
        <v>1.93</v>
      </c>
      <c r="Y2512" t="n">
        <v>1</v>
      </c>
      <c r="Z2512" t="n">
        <v>10</v>
      </c>
    </row>
    <row r="2513">
      <c r="A2513" t="n">
        <v>28</v>
      </c>
      <c r="B2513" t="n">
        <v>95</v>
      </c>
      <c r="C2513" t="inlineStr">
        <is>
          <t xml:space="preserve">CONCLUIDO	</t>
        </is>
      </c>
      <c r="D2513" t="n">
        <v>1.6844</v>
      </c>
      <c r="E2513" t="n">
        <v>59.37</v>
      </c>
      <c r="F2513" t="n">
        <v>54.44</v>
      </c>
      <c r="G2513" t="n">
        <v>49.49</v>
      </c>
      <c r="H2513" t="n">
        <v>0.72</v>
      </c>
      <c r="I2513" t="n">
        <v>66</v>
      </c>
      <c r="J2513" t="n">
        <v>196.41</v>
      </c>
      <c r="K2513" t="n">
        <v>53.44</v>
      </c>
      <c r="L2513" t="n">
        <v>8</v>
      </c>
      <c r="M2513" t="n">
        <v>64</v>
      </c>
      <c r="N2513" t="n">
        <v>39.98</v>
      </c>
      <c r="O2513" t="n">
        <v>24458.36</v>
      </c>
      <c r="P2513" t="n">
        <v>722.39</v>
      </c>
      <c r="Q2513" t="n">
        <v>1367.38</v>
      </c>
      <c r="R2513" t="n">
        <v>167.23</v>
      </c>
      <c r="S2513" t="n">
        <v>104.26</v>
      </c>
      <c r="T2513" t="n">
        <v>30341.1</v>
      </c>
      <c r="U2513" t="n">
        <v>0.62</v>
      </c>
      <c r="V2513" t="n">
        <v>0.88</v>
      </c>
      <c r="W2513" t="n">
        <v>20.75</v>
      </c>
      <c r="X2513" t="n">
        <v>1.86</v>
      </c>
      <c r="Y2513" t="n">
        <v>1</v>
      </c>
      <c r="Z2513" t="n">
        <v>10</v>
      </c>
    </row>
    <row r="2514">
      <c r="A2514" t="n">
        <v>29</v>
      </c>
      <c r="B2514" t="n">
        <v>95</v>
      </c>
      <c r="C2514" t="inlineStr">
        <is>
          <t xml:space="preserve">CONCLUIDO	</t>
        </is>
      </c>
      <c r="D2514" t="n">
        <v>1.689</v>
      </c>
      <c r="E2514" t="n">
        <v>59.21</v>
      </c>
      <c r="F2514" t="n">
        <v>54.36</v>
      </c>
      <c r="G2514" t="n">
        <v>50.96</v>
      </c>
      <c r="H2514" t="n">
        <v>0.74</v>
      </c>
      <c r="I2514" t="n">
        <v>64</v>
      </c>
      <c r="J2514" t="n">
        <v>196.8</v>
      </c>
      <c r="K2514" t="n">
        <v>53.44</v>
      </c>
      <c r="L2514" t="n">
        <v>8.25</v>
      </c>
      <c r="M2514" t="n">
        <v>62</v>
      </c>
      <c r="N2514" t="n">
        <v>40.12</v>
      </c>
      <c r="O2514" t="n">
        <v>24506.24</v>
      </c>
      <c r="P2514" t="n">
        <v>720.37</v>
      </c>
      <c r="Q2514" t="n">
        <v>1367.4</v>
      </c>
      <c r="R2514" t="n">
        <v>164.4</v>
      </c>
      <c r="S2514" t="n">
        <v>104.26</v>
      </c>
      <c r="T2514" t="n">
        <v>28934.88</v>
      </c>
      <c r="U2514" t="n">
        <v>0.63</v>
      </c>
      <c r="V2514" t="n">
        <v>0.88</v>
      </c>
      <c r="W2514" t="n">
        <v>20.74</v>
      </c>
      <c r="X2514" t="n">
        <v>1.77</v>
      </c>
      <c r="Y2514" t="n">
        <v>1</v>
      </c>
      <c r="Z2514" t="n">
        <v>10</v>
      </c>
    </row>
    <row r="2515">
      <c r="A2515" t="n">
        <v>30</v>
      </c>
      <c r="B2515" t="n">
        <v>95</v>
      </c>
      <c r="C2515" t="inlineStr">
        <is>
          <t xml:space="preserve">CONCLUIDO	</t>
        </is>
      </c>
      <c r="D2515" t="n">
        <v>1.6917</v>
      </c>
      <c r="E2515" t="n">
        <v>59.11</v>
      </c>
      <c r="F2515" t="n">
        <v>54.34</v>
      </c>
      <c r="G2515" t="n">
        <v>52.58</v>
      </c>
      <c r="H2515" t="n">
        <v>0.77</v>
      </c>
      <c r="I2515" t="n">
        <v>62</v>
      </c>
      <c r="J2515" t="n">
        <v>197.19</v>
      </c>
      <c r="K2515" t="n">
        <v>53.44</v>
      </c>
      <c r="L2515" t="n">
        <v>8.5</v>
      </c>
      <c r="M2515" t="n">
        <v>60</v>
      </c>
      <c r="N2515" t="n">
        <v>40.26</v>
      </c>
      <c r="O2515" t="n">
        <v>24554.18</v>
      </c>
      <c r="P2515" t="n">
        <v>719.36</v>
      </c>
      <c r="Q2515" t="n">
        <v>1367.37</v>
      </c>
      <c r="R2515" t="n">
        <v>163.72</v>
      </c>
      <c r="S2515" t="n">
        <v>104.26</v>
      </c>
      <c r="T2515" t="n">
        <v>28607.24</v>
      </c>
      <c r="U2515" t="n">
        <v>0.64</v>
      </c>
      <c r="V2515" t="n">
        <v>0.88</v>
      </c>
      <c r="W2515" t="n">
        <v>20.74</v>
      </c>
      <c r="X2515" t="n">
        <v>1.76</v>
      </c>
      <c r="Y2515" t="n">
        <v>1</v>
      </c>
      <c r="Z2515" t="n">
        <v>10</v>
      </c>
    </row>
    <row r="2516">
      <c r="A2516" t="n">
        <v>31</v>
      </c>
      <c r="B2516" t="n">
        <v>95</v>
      </c>
      <c r="C2516" t="inlineStr">
        <is>
          <t xml:space="preserve">CONCLUIDO	</t>
        </is>
      </c>
      <c r="D2516" t="n">
        <v>1.6956</v>
      </c>
      <c r="E2516" t="n">
        <v>58.98</v>
      </c>
      <c r="F2516" t="n">
        <v>54.28</v>
      </c>
      <c r="G2516" t="n">
        <v>54.28</v>
      </c>
      <c r="H2516" t="n">
        <v>0.79</v>
      </c>
      <c r="I2516" t="n">
        <v>60</v>
      </c>
      <c r="J2516" t="n">
        <v>197.58</v>
      </c>
      <c r="K2516" t="n">
        <v>53.44</v>
      </c>
      <c r="L2516" t="n">
        <v>8.75</v>
      </c>
      <c r="M2516" t="n">
        <v>58</v>
      </c>
      <c r="N2516" t="n">
        <v>40.39</v>
      </c>
      <c r="O2516" t="n">
        <v>24602.15</v>
      </c>
      <c r="P2516" t="n">
        <v>717.8099999999999</v>
      </c>
      <c r="Q2516" t="n">
        <v>1367.33</v>
      </c>
      <c r="R2516" t="n">
        <v>161.46</v>
      </c>
      <c r="S2516" t="n">
        <v>104.26</v>
      </c>
      <c r="T2516" t="n">
        <v>27484.76</v>
      </c>
      <c r="U2516" t="n">
        <v>0.65</v>
      </c>
      <c r="V2516" t="n">
        <v>0.88</v>
      </c>
      <c r="W2516" t="n">
        <v>20.75</v>
      </c>
      <c r="X2516" t="n">
        <v>1.7</v>
      </c>
      <c r="Y2516" t="n">
        <v>1</v>
      </c>
      <c r="Z2516" t="n">
        <v>10</v>
      </c>
    </row>
    <row r="2517">
      <c r="A2517" t="n">
        <v>32</v>
      </c>
      <c r="B2517" t="n">
        <v>95</v>
      </c>
      <c r="C2517" t="inlineStr">
        <is>
          <t xml:space="preserve">CONCLUIDO	</t>
        </is>
      </c>
      <c r="D2517" t="n">
        <v>1.6997</v>
      </c>
      <c r="E2517" t="n">
        <v>58.84</v>
      </c>
      <c r="F2517" t="n">
        <v>54.21</v>
      </c>
      <c r="G2517" t="n">
        <v>56.08</v>
      </c>
      <c r="H2517" t="n">
        <v>0.8100000000000001</v>
      </c>
      <c r="I2517" t="n">
        <v>58</v>
      </c>
      <c r="J2517" t="n">
        <v>197.97</v>
      </c>
      <c r="K2517" t="n">
        <v>53.44</v>
      </c>
      <c r="L2517" t="n">
        <v>9</v>
      </c>
      <c r="M2517" t="n">
        <v>56</v>
      </c>
      <c r="N2517" t="n">
        <v>40.53</v>
      </c>
      <c r="O2517" t="n">
        <v>24650.18</v>
      </c>
      <c r="P2517" t="n">
        <v>715.8200000000001</v>
      </c>
      <c r="Q2517" t="n">
        <v>1367.32</v>
      </c>
      <c r="R2517" t="n">
        <v>159.44</v>
      </c>
      <c r="S2517" t="n">
        <v>104.26</v>
      </c>
      <c r="T2517" t="n">
        <v>26486.61</v>
      </c>
      <c r="U2517" t="n">
        <v>0.65</v>
      </c>
      <c r="V2517" t="n">
        <v>0.88</v>
      </c>
      <c r="W2517" t="n">
        <v>20.74</v>
      </c>
      <c r="X2517" t="n">
        <v>1.63</v>
      </c>
      <c r="Y2517" t="n">
        <v>1</v>
      </c>
      <c r="Z2517" t="n">
        <v>10</v>
      </c>
    </row>
    <row r="2518">
      <c r="A2518" t="n">
        <v>33</v>
      </c>
      <c r="B2518" t="n">
        <v>95</v>
      </c>
      <c r="C2518" t="inlineStr">
        <is>
          <t xml:space="preserve">CONCLUIDO	</t>
        </is>
      </c>
      <c r="D2518" t="n">
        <v>1.7008</v>
      </c>
      <c r="E2518" t="n">
        <v>58.8</v>
      </c>
      <c r="F2518" t="n">
        <v>54.21</v>
      </c>
      <c r="G2518" t="n">
        <v>57.06</v>
      </c>
      <c r="H2518" t="n">
        <v>0.83</v>
      </c>
      <c r="I2518" t="n">
        <v>57</v>
      </c>
      <c r="J2518" t="n">
        <v>198.36</v>
      </c>
      <c r="K2518" t="n">
        <v>53.44</v>
      </c>
      <c r="L2518" t="n">
        <v>9.25</v>
      </c>
      <c r="M2518" t="n">
        <v>55</v>
      </c>
      <c r="N2518" t="n">
        <v>40.67</v>
      </c>
      <c r="O2518" t="n">
        <v>24698.26</v>
      </c>
      <c r="P2518" t="n">
        <v>714.22</v>
      </c>
      <c r="Q2518" t="n">
        <v>1367.31</v>
      </c>
      <c r="R2518" t="n">
        <v>159.55</v>
      </c>
      <c r="S2518" t="n">
        <v>104.26</v>
      </c>
      <c r="T2518" t="n">
        <v>26547.06</v>
      </c>
      <c r="U2518" t="n">
        <v>0.65</v>
      </c>
      <c r="V2518" t="n">
        <v>0.88</v>
      </c>
      <c r="W2518" t="n">
        <v>20.74</v>
      </c>
      <c r="X2518" t="n">
        <v>1.63</v>
      </c>
      <c r="Y2518" t="n">
        <v>1</v>
      </c>
      <c r="Z2518" t="n">
        <v>10</v>
      </c>
    </row>
    <row r="2519">
      <c r="A2519" t="n">
        <v>34</v>
      </c>
      <c r="B2519" t="n">
        <v>95</v>
      </c>
      <c r="C2519" t="inlineStr">
        <is>
          <t xml:space="preserve">CONCLUIDO	</t>
        </is>
      </c>
      <c r="D2519" t="n">
        <v>1.7054</v>
      </c>
      <c r="E2519" t="n">
        <v>58.64</v>
      </c>
      <c r="F2519" t="n">
        <v>54.12</v>
      </c>
      <c r="G2519" t="n">
        <v>59.04</v>
      </c>
      <c r="H2519" t="n">
        <v>0.85</v>
      </c>
      <c r="I2519" t="n">
        <v>55</v>
      </c>
      <c r="J2519" t="n">
        <v>198.75</v>
      </c>
      <c r="K2519" t="n">
        <v>53.44</v>
      </c>
      <c r="L2519" t="n">
        <v>9.5</v>
      </c>
      <c r="M2519" t="n">
        <v>53</v>
      </c>
      <c r="N2519" t="n">
        <v>40.81</v>
      </c>
      <c r="O2519" t="n">
        <v>24746.38</v>
      </c>
      <c r="P2519" t="n">
        <v>712.88</v>
      </c>
      <c r="Q2519" t="n">
        <v>1367.36</v>
      </c>
      <c r="R2519" t="n">
        <v>156.8</v>
      </c>
      <c r="S2519" t="n">
        <v>104.26</v>
      </c>
      <c r="T2519" t="n">
        <v>25183.73</v>
      </c>
      <c r="U2519" t="n">
        <v>0.66</v>
      </c>
      <c r="V2519" t="n">
        <v>0.89</v>
      </c>
      <c r="W2519" t="n">
        <v>20.73</v>
      </c>
      <c r="X2519" t="n">
        <v>1.54</v>
      </c>
      <c r="Y2519" t="n">
        <v>1</v>
      </c>
      <c r="Z2519" t="n">
        <v>10</v>
      </c>
    </row>
    <row r="2520">
      <c r="A2520" t="n">
        <v>35</v>
      </c>
      <c r="B2520" t="n">
        <v>95</v>
      </c>
      <c r="C2520" t="inlineStr">
        <is>
          <t xml:space="preserve">CONCLUIDO	</t>
        </is>
      </c>
      <c r="D2520" t="n">
        <v>1.7072</v>
      </c>
      <c r="E2520" t="n">
        <v>58.58</v>
      </c>
      <c r="F2520" t="n">
        <v>54.1</v>
      </c>
      <c r="G2520" t="n">
        <v>60.11</v>
      </c>
      <c r="H2520" t="n">
        <v>0.87</v>
      </c>
      <c r="I2520" t="n">
        <v>54</v>
      </c>
      <c r="J2520" t="n">
        <v>199.14</v>
      </c>
      <c r="K2520" t="n">
        <v>53.44</v>
      </c>
      <c r="L2520" t="n">
        <v>9.75</v>
      </c>
      <c r="M2520" t="n">
        <v>52</v>
      </c>
      <c r="N2520" t="n">
        <v>40.95</v>
      </c>
      <c r="O2520" t="n">
        <v>24794.55</v>
      </c>
      <c r="P2520" t="n">
        <v>711.22</v>
      </c>
      <c r="Q2520" t="n">
        <v>1367.43</v>
      </c>
      <c r="R2520" t="n">
        <v>155.57</v>
      </c>
      <c r="S2520" t="n">
        <v>104.26</v>
      </c>
      <c r="T2520" t="n">
        <v>24573.64</v>
      </c>
      <c r="U2520" t="n">
        <v>0.67</v>
      </c>
      <c r="V2520" t="n">
        <v>0.89</v>
      </c>
      <c r="W2520" t="n">
        <v>20.74</v>
      </c>
      <c r="X2520" t="n">
        <v>1.52</v>
      </c>
      <c r="Y2520" t="n">
        <v>1</v>
      </c>
      <c r="Z2520" t="n">
        <v>10</v>
      </c>
    </row>
    <row r="2521">
      <c r="A2521" t="n">
        <v>36</v>
      </c>
      <c r="B2521" t="n">
        <v>95</v>
      </c>
      <c r="C2521" t="inlineStr">
        <is>
          <t xml:space="preserve">CONCLUIDO	</t>
        </is>
      </c>
      <c r="D2521" t="n">
        <v>1.7112</v>
      </c>
      <c r="E2521" t="n">
        <v>58.44</v>
      </c>
      <c r="F2521" t="n">
        <v>54.03</v>
      </c>
      <c r="G2521" t="n">
        <v>62.35</v>
      </c>
      <c r="H2521" t="n">
        <v>0.89</v>
      </c>
      <c r="I2521" t="n">
        <v>52</v>
      </c>
      <c r="J2521" t="n">
        <v>199.53</v>
      </c>
      <c r="K2521" t="n">
        <v>53.44</v>
      </c>
      <c r="L2521" t="n">
        <v>10</v>
      </c>
      <c r="M2521" t="n">
        <v>50</v>
      </c>
      <c r="N2521" t="n">
        <v>41.1</v>
      </c>
      <c r="O2521" t="n">
        <v>24842.77</v>
      </c>
      <c r="P2521" t="n">
        <v>709.58</v>
      </c>
      <c r="Q2521" t="n">
        <v>1367.34</v>
      </c>
      <c r="R2521" t="n">
        <v>154.08</v>
      </c>
      <c r="S2521" t="n">
        <v>104.26</v>
      </c>
      <c r="T2521" t="n">
        <v>23837.2</v>
      </c>
      <c r="U2521" t="n">
        <v>0.68</v>
      </c>
      <c r="V2521" t="n">
        <v>0.89</v>
      </c>
      <c r="W2521" t="n">
        <v>20.72</v>
      </c>
      <c r="X2521" t="n">
        <v>1.45</v>
      </c>
      <c r="Y2521" t="n">
        <v>1</v>
      </c>
      <c r="Z2521" t="n">
        <v>10</v>
      </c>
    </row>
    <row r="2522">
      <c r="A2522" t="n">
        <v>37</v>
      </c>
      <c r="B2522" t="n">
        <v>95</v>
      </c>
      <c r="C2522" t="inlineStr">
        <is>
          <t xml:space="preserve">CONCLUIDO	</t>
        </is>
      </c>
      <c r="D2522" t="n">
        <v>1.7125</v>
      </c>
      <c r="E2522" t="n">
        <v>58.39</v>
      </c>
      <c r="F2522" t="n">
        <v>54.03</v>
      </c>
      <c r="G2522" t="n">
        <v>63.56</v>
      </c>
      <c r="H2522" t="n">
        <v>0.91</v>
      </c>
      <c r="I2522" t="n">
        <v>51</v>
      </c>
      <c r="J2522" t="n">
        <v>199.92</v>
      </c>
      <c r="K2522" t="n">
        <v>53.44</v>
      </c>
      <c r="L2522" t="n">
        <v>10.25</v>
      </c>
      <c r="M2522" t="n">
        <v>49</v>
      </c>
      <c r="N2522" t="n">
        <v>41.24</v>
      </c>
      <c r="O2522" t="n">
        <v>24891.03</v>
      </c>
      <c r="P2522" t="n">
        <v>708.1900000000001</v>
      </c>
      <c r="Q2522" t="n">
        <v>1367.26</v>
      </c>
      <c r="R2522" t="n">
        <v>153.62</v>
      </c>
      <c r="S2522" t="n">
        <v>104.26</v>
      </c>
      <c r="T2522" t="n">
        <v>23612.92</v>
      </c>
      <c r="U2522" t="n">
        <v>0.68</v>
      </c>
      <c r="V2522" t="n">
        <v>0.89</v>
      </c>
      <c r="W2522" t="n">
        <v>20.73</v>
      </c>
      <c r="X2522" t="n">
        <v>1.45</v>
      </c>
      <c r="Y2522" t="n">
        <v>1</v>
      </c>
      <c r="Z2522" t="n">
        <v>10</v>
      </c>
    </row>
    <row r="2523">
      <c r="A2523" t="n">
        <v>38</v>
      </c>
      <c r="B2523" t="n">
        <v>95</v>
      </c>
      <c r="C2523" t="inlineStr">
        <is>
          <t xml:space="preserve">CONCLUIDO	</t>
        </is>
      </c>
      <c r="D2523" t="n">
        <v>1.7142</v>
      </c>
      <c r="E2523" t="n">
        <v>58.34</v>
      </c>
      <c r="F2523" t="n">
        <v>54.01</v>
      </c>
      <c r="G2523" t="n">
        <v>64.81</v>
      </c>
      <c r="H2523" t="n">
        <v>0.93</v>
      </c>
      <c r="I2523" t="n">
        <v>50</v>
      </c>
      <c r="J2523" t="n">
        <v>200.31</v>
      </c>
      <c r="K2523" t="n">
        <v>53.44</v>
      </c>
      <c r="L2523" t="n">
        <v>10.5</v>
      </c>
      <c r="M2523" t="n">
        <v>48</v>
      </c>
      <c r="N2523" t="n">
        <v>41.38</v>
      </c>
      <c r="O2523" t="n">
        <v>24939.35</v>
      </c>
      <c r="P2523" t="n">
        <v>707.51</v>
      </c>
      <c r="Q2523" t="n">
        <v>1367.21</v>
      </c>
      <c r="R2523" t="n">
        <v>152.92</v>
      </c>
      <c r="S2523" t="n">
        <v>104.26</v>
      </c>
      <c r="T2523" t="n">
        <v>23268.68</v>
      </c>
      <c r="U2523" t="n">
        <v>0.68</v>
      </c>
      <c r="V2523" t="n">
        <v>0.89</v>
      </c>
      <c r="W2523" t="n">
        <v>20.73</v>
      </c>
      <c r="X2523" t="n">
        <v>1.43</v>
      </c>
      <c r="Y2523" t="n">
        <v>1</v>
      </c>
      <c r="Z2523" t="n">
        <v>10</v>
      </c>
    </row>
    <row r="2524">
      <c r="A2524" t="n">
        <v>39</v>
      </c>
      <c r="B2524" t="n">
        <v>95</v>
      </c>
      <c r="C2524" t="inlineStr">
        <is>
          <t xml:space="preserve">CONCLUIDO	</t>
        </is>
      </c>
      <c r="D2524" t="n">
        <v>1.7187</v>
      </c>
      <c r="E2524" t="n">
        <v>58.18</v>
      </c>
      <c r="F2524" t="n">
        <v>53.93</v>
      </c>
      <c r="G2524" t="n">
        <v>67.41</v>
      </c>
      <c r="H2524" t="n">
        <v>0.95</v>
      </c>
      <c r="I2524" t="n">
        <v>48</v>
      </c>
      <c r="J2524" t="n">
        <v>200.71</v>
      </c>
      <c r="K2524" t="n">
        <v>53.44</v>
      </c>
      <c r="L2524" t="n">
        <v>10.75</v>
      </c>
      <c r="M2524" t="n">
        <v>46</v>
      </c>
      <c r="N2524" t="n">
        <v>41.52</v>
      </c>
      <c r="O2524" t="n">
        <v>24987.71</v>
      </c>
      <c r="P2524" t="n">
        <v>705.0700000000001</v>
      </c>
      <c r="Q2524" t="n">
        <v>1367.29</v>
      </c>
      <c r="R2524" t="n">
        <v>150.09</v>
      </c>
      <c r="S2524" t="n">
        <v>104.26</v>
      </c>
      <c r="T2524" t="n">
        <v>21860.86</v>
      </c>
      <c r="U2524" t="n">
        <v>0.6899999999999999</v>
      </c>
      <c r="V2524" t="n">
        <v>0.89</v>
      </c>
      <c r="W2524" t="n">
        <v>20.73</v>
      </c>
      <c r="X2524" t="n">
        <v>1.35</v>
      </c>
      <c r="Y2524" t="n">
        <v>1</v>
      </c>
      <c r="Z2524" t="n">
        <v>10</v>
      </c>
    </row>
    <row r="2525">
      <c r="A2525" t="n">
        <v>40</v>
      </c>
      <c r="B2525" t="n">
        <v>95</v>
      </c>
      <c r="C2525" t="inlineStr">
        <is>
          <t xml:space="preserve">CONCLUIDO	</t>
        </is>
      </c>
      <c r="D2525" t="n">
        <v>1.7206</v>
      </c>
      <c r="E2525" t="n">
        <v>58.12</v>
      </c>
      <c r="F2525" t="n">
        <v>53.9</v>
      </c>
      <c r="G2525" t="n">
        <v>68.81</v>
      </c>
      <c r="H2525" t="n">
        <v>0.97</v>
      </c>
      <c r="I2525" t="n">
        <v>47</v>
      </c>
      <c r="J2525" t="n">
        <v>201.1</v>
      </c>
      <c r="K2525" t="n">
        <v>53.44</v>
      </c>
      <c r="L2525" t="n">
        <v>11</v>
      </c>
      <c r="M2525" t="n">
        <v>45</v>
      </c>
      <c r="N2525" t="n">
        <v>41.66</v>
      </c>
      <c r="O2525" t="n">
        <v>25036.12</v>
      </c>
      <c r="P2525" t="n">
        <v>703.67</v>
      </c>
      <c r="Q2525" t="n">
        <v>1367.3</v>
      </c>
      <c r="R2525" t="n">
        <v>149.56</v>
      </c>
      <c r="S2525" t="n">
        <v>104.26</v>
      </c>
      <c r="T2525" t="n">
        <v>21599.91</v>
      </c>
      <c r="U2525" t="n">
        <v>0.7</v>
      </c>
      <c r="V2525" t="n">
        <v>0.89</v>
      </c>
      <c r="W2525" t="n">
        <v>20.72</v>
      </c>
      <c r="X2525" t="n">
        <v>1.32</v>
      </c>
      <c r="Y2525" t="n">
        <v>1</v>
      </c>
      <c r="Z2525" t="n">
        <v>10</v>
      </c>
    </row>
    <row r="2526">
      <c r="A2526" t="n">
        <v>41</v>
      </c>
      <c r="B2526" t="n">
        <v>95</v>
      </c>
      <c r="C2526" t="inlineStr">
        <is>
          <t xml:space="preserve">CONCLUIDO	</t>
        </is>
      </c>
      <c r="D2526" t="n">
        <v>1.7225</v>
      </c>
      <c r="E2526" t="n">
        <v>58.05</v>
      </c>
      <c r="F2526" t="n">
        <v>53.87</v>
      </c>
      <c r="G2526" t="n">
        <v>70.27</v>
      </c>
      <c r="H2526" t="n">
        <v>0.99</v>
      </c>
      <c r="I2526" t="n">
        <v>46</v>
      </c>
      <c r="J2526" t="n">
        <v>201.49</v>
      </c>
      <c r="K2526" t="n">
        <v>53.44</v>
      </c>
      <c r="L2526" t="n">
        <v>11.25</v>
      </c>
      <c r="M2526" t="n">
        <v>44</v>
      </c>
      <c r="N2526" t="n">
        <v>41.81</v>
      </c>
      <c r="O2526" t="n">
        <v>25084.58</v>
      </c>
      <c r="P2526" t="n">
        <v>702.53</v>
      </c>
      <c r="Q2526" t="n">
        <v>1367.37</v>
      </c>
      <c r="R2526" t="n">
        <v>149.02</v>
      </c>
      <c r="S2526" t="n">
        <v>104.26</v>
      </c>
      <c r="T2526" t="n">
        <v>21334.51</v>
      </c>
      <c r="U2526" t="n">
        <v>0.7</v>
      </c>
      <c r="V2526" t="n">
        <v>0.89</v>
      </c>
      <c r="W2526" t="n">
        <v>20.71</v>
      </c>
      <c r="X2526" t="n">
        <v>1.29</v>
      </c>
      <c r="Y2526" t="n">
        <v>1</v>
      </c>
      <c r="Z2526" t="n">
        <v>10</v>
      </c>
    </row>
    <row r="2527">
      <c r="A2527" t="n">
        <v>42</v>
      </c>
      <c r="B2527" t="n">
        <v>95</v>
      </c>
      <c r="C2527" t="inlineStr">
        <is>
          <t xml:space="preserve">CONCLUIDO	</t>
        </is>
      </c>
      <c r="D2527" t="n">
        <v>1.7247</v>
      </c>
      <c r="E2527" t="n">
        <v>57.98</v>
      </c>
      <c r="F2527" t="n">
        <v>53.84</v>
      </c>
      <c r="G2527" t="n">
        <v>71.78</v>
      </c>
      <c r="H2527" t="n">
        <v>1.01</v>
      </c>
      <c r="I2527" t="n">
        <v>45</v>
      </c>
      <c r="J2527" t="n">
        <v>201.88</v>
      </c>
      <c r="K2527" t="n">
        <v>53.44</v>
      </c>
      <c r="L2527" t="n">
        <v>11.5</v>
      </c>
      <c r="M2527" t="n">
        <v>43</v>
      </c>
      <c r="N2527" t="n">
        <v>41.95</v>
      </c>
      <c r="O2527" t="n">
        <v>25133.09</v>
      </c>
      <c r="P2527" t="n">
        <v>701.0599999999999</v>
      </c>
      <c r="Q2527" t="n">
        <v>1367.28</v>
      </c>
      <c r="R2527" t="n">
        <v>147.76</v>
      </c>
      <c r="S2527" t="n">
        <v>104.26</v>
      </c>
      <c r="T2527" t="n">
        <v>20713.28</v>
      </c>
      <c r="U2527" t="n">
        <v>0.71</v>
      </c>
      <c r="V2527" t="n">
        <v>0.89</v>
      </c>
      <c r="W2527" t="n">
        <v>20.71</v>
      </c>
      <c r="X2527" t="n">
        <v>1.26</v>
      </c>
      <c r="Y2527" t="n">
        <v>1</v>
      </c>
      <c r="Z2527" t="n">
        <v>10</v>
      </c>
    </row>
    <row r="2528">
      <c r="A2528" t="n">
        <v>43</v>
      </c>
      <c r="B2528" t="n">
        <v>95</v>
      </c>
      <c r="C2528" t="inlineStr">
        <is>
          <t xml:space="preserve">CONCLUIDO	</t>
        </is>
      </c>
      <c r="D2528" t="n">
        <v>1.726</v>
      </c>
      <c r="E2528" t="n">
        <v>57.94</v>
      </c>
      <c r="F2528" t="n">
        <v>53.83</v>
      </c>
      <c r="G2528" t="n">
        <v>73.41</v>
      </c>
      <c r="H2528" t="n">
        <v>1.03</v>
      </c>
      <c r="I2528" t="n">
        <v>44</v>
      </c>
      <c r="J2528" t="n">
        <v>202.28</v>
      </c>
      <c r="K2528" t="n">
        <v>53.44</v>
      </c>
      <c r="L2528" t="n">
        <v>11.75</v>
      </c>
      <c r="M2528" t="n">
        <v>42</v>
      </c>
      <c r="N2528" t="n">
        <v>42.09</v>
      </c>
      <c r="O2528" t="n">
        <v>25181.64</v>
      </c>
      <c r="P2528" t="n">
        <v>700.14</v>
      </c>
      <c r="Q2528" t="n">
        <v>1367.31</v>
      </c>
      <c r="R2528" t="n">
        <v>147.15</v>
      </c>
      <c r="S2528" t="n">
        <v>104.26</v>
      </c>
      <c r="T2528" t="n">
        <v>20410.83</v>
      </c>
      <c r="U2528" t="n">
        <v>0.71</v>
      </c>
      <c r="V2528" t="n">
        <v>0.89</v>
      </c>
      <c r="W2528" t="n">
        <v>20.72</v>
      </c>
      <c r="X2528" t="n">
        <v>1.25</v>
      </c>
      <c r="Y2528" t="n">
        <v>1</v>
      </c>
      <c r="Z2528" t="n">
        <v>10</v>
      </c>
    </row>
    <row r="2529">
      <c r="A2529" t="n">
        <v>44</v>
      </c>
      <c r="B2529" t="n">
        <v>95</v>
      </c>
      <c r="C2529" t="inlineStr">
        <is>
          <t xml:space="preserve">CONCLUIDO	</t>
        </is>
      </c>
      <c r="D2529" t="n">
        <v>1.7286</v>
      </c>
      <c r="E2529" t="n">
        <v>57.85</v>
      </c>
      <c r="F2529" t="n">
        <v>53.78</v>
      </c>
      <c r="G2529" t="n">
        <v>75.04000000000001</v>
      </c>
      <c r="H2529" t="n">
        <v>1.05</v>
      </c>
      <c r="I2529" t="n">
        <v>43</v>
      </c>
      <c r="J2529" t="n">
        <v>202.67</v>
      </c>
      <c r="K2529" t="n">
        <v>53.44</v>
      </c>
      <c r="L2529" t="n">
        <v>12</v>
      </c>
      <c r="M2529" t="n">
        <v>41</v>
      </c>
      <c r="N2529" t="n">
        <v>42.24</v>
      </c>
      <c r="O2529" t="n">
        <v>25230.25</v>
      </c>
      <c r="P2529" t="n">
        <v>698.62</v>
      </c>
      <c r="Q2529" t="n">
        <v>1367.26</v>
      </c>
      <c r="R2529" t="n">
        <v>145.15</v>
      </c>
      <c r="S2529" t="n">
        <v>104.26</v>
      </c>
      <c r="T2529" t="n">
        <v>19415.29</v>
      </c>
      <c r="U2529" t="n">
        <v>0.72</v>
      </c>
      <c r="V2529" t="n">
        <v>0.89</v>
      </c>
      <c r="W2529" t="n">
        <v>20.73</v>
      </c>
      <c r="X2529" t="n">
        <v>1.2</v>
      </c>
      <c r="Y2529" t="n">
        <v>1</v>
      </c>
      <c r="Z2529" t="n">
        <v>10</v>
      </c>
    </row>
    <row r="2530">
      <c r="A2530" t="n">
        <v>45</v>
      </c>
      <c r="B2530" t="n">
        <v>95</v>
      </c>
      <c r="C2530" t="inlineStr">
        <is>
          <t xml:space="preserve">CONCLUIDO	</t>
        </is>
      </c>
      <c r="D2530" t="n">
        <v>1.7307</v>
      </c>
      <c r="E2530" t="n">
        <v>57.78</v>
      </c>
      <c r="F2530" t="n">
        <v>53.75</v>
      </c>
      <c r="G2530" t="n">
        <v>76.78</v>
      </c>
      <c r="H2530" t="n">
        <v>1.07</v>
      </c>
      <c r="I2530" t="n">
        <v>42</v>
      </c>
      <c r="J2530" t="n">
        <v>203.07</v>
      </c>
      <c r="K2530" t="n">
        <v>53.44</v>
      </c>
      <c r="L2530" t="n">
        <v>12.25</v>
      </c>
      <c r="M2530" t="n">
        <v>40</v>
      </c>
      <c r="N2530" t="n">
        <v>42.38</v>
      </c>
      <c r="O2530" t="n">
        <v>25279.03</v>
      </c>
      <c r="P2530" t="n">
        <v>696.9</v>
      </c>
      <c r="Q2530" t="n">
        <v>1367.29</v>
      </c>
      <c r="R2530" t="n">
        <v>144.47</v>
      </c>
      <c r="S2530" t="n">
        <v>104.26</v>
      </c>
      <c r="T2530" t="n">
        <v>19083.42</v>
      </c>
      <c r="U2530" t="n">
        <v>0.72</v>
      </c>
      <c r="V2530" t="n">
        <v>0.89</v>
      </c>
      <c r="W2530" t="n">
        <v>20.71</v>
      </c>
      <c r="X2530" t="n">
        <v>1.17</v>
      </c>
      <c r="Y2530" t="n">
        <v>1</v>
      </c>
      <c r="Z2530" t="n">
        <v>10</v>
      </c>
    </row>
    <row r="2531">
      <c r="A2531" t="n">
        <v>46</v>
      </c>
      <c r="B2531" t="n">
        <v>95</v>
      </c>
      <c r="C2531" t="inlineStr">
        <is>
          <t xml:space="preserve">CONCLUIDO	</t>
        </is>
      </c>
      <c r="D2531" t="n">
        <v>1.7325</v>
      </c>
      <c r="E2531" t="n">
        <v>57.72</v>
      </c>
      <c r="F2531" t="n">
        <v>53.73</v>
      </c>
      <c r="G2531" t="n">
        <v>78.62</v>
      </c>
      <c r="H2531" t="n">
        <v>1.09</v>
      </c>
      <c r="I2531" t="n">
        <v>41</v>
      </c>
      <c r="J2531" t="n">
        <v>203.46</v>
      </c>
      <c r="K2531" t="n">
        <v>53.44</v>
      </c>
      <c r="L2531" t="n">
        <v>12.5</v>
      </c>
      <c r="M2531" t="n">
        <v>39</v>
      </c>
      <c r="N2531" t="n">
        <v>42.53</v>
      </c>
      <c r="O2531" t="n">
        <v>25327.74</v>
      </c>
      <c r="P2531" t="n">
        <v>695.3099999999999</v>
      </c>
      <c r="Q2531" t="n">
        <v>1367.29</v>
      </c>
      <c r="R2531" t="n">
        <v>144</v>
      </c>
      <c r="S2531" t="n">
        <v>104.26</v>
      </c>
      <c r="T2531" t="n">
        <v>18851.33</v>
      </c>
      <c r="U2531" t="n">
        <v>0.72</v>
      </c>
      <c r="V2531" t="n">
        <v>0.89</v>
      </c>
      <c r="W2531" t="n">
        <v>20.71</v>
      </c>
      <c r="X2531" t="n">
        <v>1.15</v>
      </c>
      <c r="Y2531" t="n">
        <v>1</v>
      </c>
      <c r="Z2531" t="n">
        <v>10</v>
      </c>
    </row>
    <row r="2532">
      <c r="A2532" t="n">
        <v>47</v>
      </c>
      <c r="B2532" t="n">
        <v>95</v>
      </c>
      <c r="C2532" t="inlineStr">
        <is>
          <t xml:space="preserve">CONCLUIDO	</t>
        </is>
      </c>
      <c r="D2532" t="n">
        <v>1.735</v>
      </c>
      <c r="E2532" t="n">
        <v>57.64</v>
      </c>
      <c r="F2532" t="n">
        <v>53.68</v>
      </c>
      <c r="G2532" t="n">
        <v>80.52</v>
      </c>
      <c r="H2532" t="n">
        <v>1.11</v>
      </c>
      <c r="I2532" t="n">
        <v>40</v>
      </c>
      <c r="J2532" t="n">
        <v>203.86</v>
      </c>
      <c r="K2532" t="n">
        <v>53.44</v>
      </c>
      <c r="L2532" t="n">
        <v>12.75</v>
      </c>
      <c r="M2532" t="n">
        <v>38</v>
      </c>
      <c r="N2532" t="n">
        <v>42.67</v>
      </c>
      <c r="O2532" t="n">
        <v>25376.49</v>
      </c>
      <c r="P2532" t="n">
        <v>694.13</v>
      </c>
      <c r="Q2532" t="n">
        <v>1367.31</v>
      </c>
      <c r="R2532" t="n">
        <v>141.84</v>
      </c>
      <c r="S2532" t="n">
        <v>104.26</v>
      </c>
      <c r="T2532" t="n">
        <v>17775.09</v>
      </c>
      <c r="U2532" t="n">
        <v>0.74</v>
      </c>
      <c r="V2532" t="n">
        <v>0.89</v>
      </c>
      <c r="W2532" t="n">
        <v>20.72</v>
      </c>
      <c r="X2532" t="n">
        <v>1.1</v>
      </c>
      <c r="Y2532" t="n">
        <v>1</v>
      </c>
      <c r="Z2532" t="n">
        <v>10</v>
      </c>
    </row>
    <row r="2533">
      <c r="A2533" t="n">
        <v>48</v>
      </c>
      <c r="B2533" t="n">
        <v>95</v>
      </c>
      <c r="C2533" t="inlineStr">
        <is>
          <t xml:space="preserve">CONCLUIDO	</t>
        </is>
      </c>
      <c r="D2533" t="n">
        <v>1.7347</v>
      </c>
      <c r="E2533" t="n">
        <v>57.65</v>
      </c>
      <c r="F2533" t="n">
        <v>53.69</v>
      </c>
      <c r="G2533" t="n">
        <v>80.53</v>
      </c>
      <c r="H2533" t="n">
        <v>1.13</v>
      </c>
      <c r="I2533" t="n">
        <v>40</v>
      </c>
      <c r="J2533" t="n">
        <v>204.25</v>
      </c>
      <c r="K2533" t="n">
        <v>53.44</v>
      </c>
      <c r="L2533" t="n">
        <v>13</v>
      </c>
      <c r="M2533" t="n">
        <v>38</v>
      </c>
      <c r="N2533" t="n">
        <v>42.82</v>
      </c>
      <c r="O2533" t="n">
        <v>25425.3</v>
      </c>
      <c r="P2533" t="n">
        <v>692.9</v>
      </c>
      <c r="Q2533" t="n">
        <v>1367.21</v>
      </c>
      <c r="R2533" t="n">
        <v>142.7</v>
      </c>
      <c r="S2533" t="n">
        <v>104.26</v>
      </c>
      <c r="T2533" t="n">
        <v>18207.12</v>
      </c>
      <c r="U2533" t="n">
        <v>0.73</v>
      </c>
      <c r="V2533" t="n">
        <v>0.89</v>
      </c>
      <c r="W2533" t="n">
        <v>20.71</v>
      </c>
      <c r="X2533" t="n">
        <v>1.11</v>
      </c>
      <c r="Y2533" t="n">
        <v>1</v>
      </c>
      <c r="Z2533" t="n">
        <v>10</v>
      </c>
    </row>
    <row r="2534">
      <c r="A2534" t="n">
        <v>49</v>
      </c>
      <c r="B2534" t="n">
        <v>95</v>
      </c>
      <c r="C2534" t="inlineStr">
        <is>
          <t xml:space="preserve">CONCLUIDO	</t>
        </is>
      </c>
      <c r="D2534" t="n">
        <v>1.7365</v>
      </c>
      <c r="E2534" t="n">
        <v>57.59</v>
      </c>
      <c r="F2534" t="n">
        <v>53.67</v>
      </c>
      <c r="G2534" t="n">
        <v>82.56999999999999</v>
      </c>
      <c r="H2534" t="n">
        <v>1.15</v>
      </c>
      <c r="I2534" t="n">
        <v>39</v>
      </c>
      <c r="J2534" t="n">
        <v>204.65</v>
      </c>
      <c r="K2534" t="n">
        <v>53.44</v>
      </c>
      <c r="L2534" t="n">
        <v>13.25</v>
      </c>
      <c r="M2534" t="n">
        <v>37</v>
      </c>
      <c r="N2534" t="n">
        <v>42.96</v>
      </c>
      <c r="O2534" t="n">
        <v>25474.16</v>
      </c>
      <c r="P2534" t="n">
        <v>692.4400000000001</v>
      </c>
      <c r="Q2534" t="n">
        <v>1367.28</v>
      </c>
      <c r="R2534" t="n">
        <v>142.05</v>
      </c>
      <c r="S2534" t="n">
        <v>104.26</v>
      </c>
      <c r="T2534" t="n">
        <v>17888.56</v>
      </c>
      <c r="U2534" t="n">
        <v>0.73</v>
      </c>
      <c r="V2534" t="n">
        <v>0.89</v>
      </c>
      <c r="W2534" t="n">
        <v>20.71</v>
      </c>
      <c r="X2534" t="n">
        <v>1.09</v>
      </c>
      <c r="Y2534" t="n">
        <v>1</v>
      </c>
      <c r="Z2534" t="n">
        <v>10</v>
      </c>
    </row>
    <row r="2535">
      <c r="A2535" t="n">
        <v>50</v>
      </c>
      <c r="B2535" t="n">
        <v>95</v>
      </c>
      <c r="C2535" t="inlineStr">
        <is>
          <t xml:space="preserve">CONCLUIDO	</t>
        </is>
      </c>
      <c r="D2535" t="n">
        <v>1.7392</v>
      </c>
      <c r="E2535" t="n">
        <v>57.5</v>
      </c>
      <c r="F2535" t="n">
        <v>53.61</v>
      </c>
      <c r="G2535" t="n">
        <v>84.65000000000001</v>
      </c>
      <c r="H2535" t="n">
        <v>1.17</v>
      </c>
      <c r="I2535" t="n">
        <v>38</v>
      </c>
      <c r="J2535" t="n">
        <v>205.05</v>
      </c>
      <c r="K2535" t="n">
        <v>53.44</v>
      </c>
      <c r="L2535" t="n">
        <v>13.5</v>
      </c>
      <c r="M2535" t="n">
        <v>36</v>
      </c>
      <c r="N2535" t="n">
        <v>43.11</v>
      </c>
      <c r="O2535" t="n">
        <v>25523.06</v>
      </c>
      <c r="P2535" t="n">
        <v>690.17</v>
      </c>
      <c r="Q2535" t="n">
        <v>1367.35</v>
      </c>
      <c r="R2535" t="n">
        <v>140.32</v>
      </c>
      <c r="S2535" t="n">
        <v>104.26</v>
      </c>
      <c r="T2535" t="n">
        <v>17027</v>
      </c>
      <c r="U2535" t="n">
        <v>0.74</v>
      </c>
      <c r="V2535" t="n">
        <v>0.89</v>
      </c>
      <c r="W2535" t="n">
        <v>20.7</v>
      </c>
      <c r="X2535" t="n">
        <v>1.04</v>
      </c>
      <c r="Y2535" t="n">
        <v>1</v>
      </c>
      <c r="Z2535" t="n">
        <v>10</v>
      </c>
    </row>
    <row r="2536">
      <c r="A2536" t="n">
        <v>51</v>
      </c>
      <c r="B2536" t="n">
        <v>95</v>
      </c>
      <c r="C2536" t="inlineStr">
        <is>
          <t xml:space="preserve">CONCLUIDO	</t>
        </is>
      </c>
      <c r="D2536" t="n">
        <v>1.7407</v>
      </c>
      <c r="E2536" t="n">
        <v>57.45</v>
      </c>
      <c r="F2536" t="n">
        <v>53.6</v>
      </c>
      <c r="G2536" t="n">
        <v>86.92</v>
      </c>
      <c r="H2536" t="n">
        <v>1.19</v>
      </c>
      <c r="I2536" t="n">
        <v>37</v>
      </c>
      <c r="J2536" t="n">
        <v>205.44</v>
      </c>
      <c r="K2536" t="n">
        <v>53.44</v>
      </c>
      <c r="L2536" t="n">
        <v>13.75</v>
      </c>
      <c r="M2536" t="n">
        <v>35</v>
      </c>
      <c r="N2536" t="n">
        <v>43.26</v>
      </c>
      <c r="O2536" t="n">
        <v>25572.02</v>
      </c>
      <c r="P2536" t="n">
        <v>688.92</v>
      </c>
      <c r="Q2536" t="n">
        <v>1367.3</v>
      </c>
      <c r="R2536" t="n">
        <v>139.68</v>
      </c>
      <c r="S2536" t="n">
        <v>104.26</v>
      </c>
      <c r="T2536" t="n">
        <v>16711.99</v>
      </c>
      <c r="U2536" t="n">
        <v>0.75</v>
      </c>
      <c r="V2536" t="n">
        <v>0.89</v>
      </c>
      <c r="W2536" t="n">
        <v>20.7</v>
      </c>
      <c r="X2536" t="n">
        <v>1.02</v>
      </c>
      <c r="Y2536" t="n">
        <v>1</v>
      </c>
      <c r="Z2536" t="n">
        <v>10</v>
      </c>
    </row>
    <row r="2537">
      <c r="A2537" t="n">
        <v>52</v>
      </c>
      <c r="B2537" t="n">
        <v>95</v>
      </c>
      <c r="C2537" t="inlineStr">
        <is>
          <t xml:space="preserve">CONCLUIDO	</t>
        </is>
      </c>
      <c r="D2537" t="n">
        <v>1.7402</v>
      </c>
      <c r="E2537" t="n">
        <v>57.46</v>
      </c>
      <c r="F2537" t="n">
        <v>53.62</v>
      </c>
      <c r="G2537" t="n">
        <v>86.95</v>
      </c>
      <c r="H2537" t="n">
        <v>1.21</v>
      </c>
      <c r="I2537" t="n">
        <v>37</v>
      </c>
      <c r="J2537" t="n">
        <v>205.84</v>
      </c>
      <c r="K2537" t="n">
        <v>53.44</v>
      </c>
      <c r="L2537" t="n">
        <v>14</v>
      </c>
      <c r="M2537" t="n">
        <v>35</v>
      </c>
      <c r="N2537" t="n">
        <v>43.4</v>
      </c>
      <c r="O2537" t="n">
        <v>25621.03</v>
      </c>
      <c r="P2537" t="n">
        <v>688.76</v>
      </c>
      <c r="Q2537" t="n">
        <v>1367.23</v>
      </c>
      <c r="R2537" t="n">
        <v>140.31</v>
      </c>
      <c r="S2537" t="n">
        <v>104.26</v>
      </c>
      <c r="T2537" t="n">
        <v>17028.35</v>
      </c>
      <c r="U2537" t="n">
        <v>0.74</v>
      </c>
      <c r="V2537" t="n">
        <v>0.89</v>
      </c>
      <c r="W2537" t="n">
        <v>20.71</v>
      </c>
      <c r="X2537" t="n">
        <v>1.04</v>
      </c>
      <c r="Y2537" t="n">
        <v>1</v>
      </c>
      <c r="Z2537" t="n">
        <v>10</v>
      </c>
    </row>
    <row r="2538">
      <c r="A2538" t="n">
        <v>53</v>
      </c>
      <c r="B2538" t="n">
        <v>95</v>
      </c>
      <c r="C2538" t="inlineStr">
        <is>
          <t xml:space="preserve">CONCLUIDO	</t>
        </is>
      </c>
      <c r="D2538" t="n">
        <v>1.7428</v>
      </c>
      <c r="E2538" t="n">
        <v>57.38</v>
      </c>
      <c r="F2538" t="n">
        <v>53.57</v>
      </c>
      <c r="G2538" t="n">
        <v>89.29000000000001</v>
      </c>
      <c r="H2538" t="n">
        <v>1.23</v>
      </c>
      <c r="I2538" t="n">
        <v>36</v>
      </c>
      <c r="J2538" t="n">
        <v>206.24</v>
      </c>
      <c r="K2538" t="n">
        <v>53.44</v>
      </c>
      <c r="L2538" t="n">
        <v>14.25</v>
      </c>
      <c r="M2538" t="n">
        <v>34</v>
      </c>
      <c r="N2538" t="n">
        <v>43.55</v>
      </c>
      <c r="O2538" t="n">
        <v>25670.09</v>
      </c>
      <c r="P2538" t="n">
        <v>686.76</v>
      </c>
      <c r="Q2538" t="n">
        <v>1367.43</v>
      </c>
      <c r="R2538" t="n">
        <v>138.79</v>
      </c>
      <c r="S2538" t="n">
        <v>104.26</v>
      </c>
      <c r="T2538" t="n">
        <v>16271.67</v>
      </c>
      <c r="U2538" t="n">
        <v>0.75</v>
      </c>
      <c r="V2538" t="n">
        <v>0.89</v>
      </c>
      <c r="W2538" t="n">
        <v>20.7</v>
      </c>
      <c r="X2538" t="n">
        <v>0.99</v>
      </c>
      <c r="Y2538" t="n">
        <v>1</v>
      </c>
      <c r="Z2538" t="n">
        <v>10</v>
      </c>
    </row>
    <row r="2539">
      <c r="A2539" t="n">
        <v>54</v>
      </c>
      <c r="B2539" t="n">
        <v>95</v>
      </c>
      <c r="C2539" t="inlineStr">
        <is>
          <t xml:space="preserve">CONCLUIDO	</t>
        </is>
      </c>
      <c r="D2539" t="n">
        <v>1.7445</v>
      </c>
      <c r="E2539" t="n">
        <v>57.32</v>
      </c>
      <c r="F2539" t="n">
        <v>53.55</v>
      </c>
      <c r="G2539" t="n">
        <v>91.8</v>
      </c>
      <c r="H2539" t="n">
        <v>1.25</v>
      </c>
      <c r="I2539" t="n">
        <v>35</v>
      </c>
      <c r="J2539" t="n">
        <v>206.64</v>
      </c>
      <c r="K2539" t="n">
        <v>53.44</v>
      </c>
      <c r="L2539" t="n">
        <v>14.5</v>
      </c>
      <c r="M2539" t="n">
        <v>33</v>
      </c>
      <c r="N2539" t="n">
        <v>43.7</v>
      </c>
      <c r="O2539" t="n">
        <v>25719.19</v>
      </c>
      <c r="P2539" t="n">
        <v>684.6900000000001</v>
      </c>
      <c r="Q2539" t="n">
        <v>1367.32</v>
      </c>
      <c r="R2539" t="n">
        <v>138.25</v>
      </c>
      <c r="S2539" t="n">
        <v>104.26</v>
      </c>
      <c r="T2539" t="n">
        <v>16006.83</v>
      </c>
      <c r="U2539" t="n">
        <v>0.75</v>
      </c>
      <c r="V2539" t="n">
        <v>0.89</v>
      </c>
      <c r="W2539" t="n">
        <v>20.7</v>
      </c>
      <c r="X2539" t="n">
        <v>0.97</v>
      </c>
      <c r="Y2539" t="n">
        <v>1</v>
      </c>
      <c r="Z2539" t="n">
        <v>10</v>
      </c>
    </row>
    <row r="2540">
      <c r="A2540" t="n">
        <v>55</v>
      </c>
      <c r="B2540" t="n">
        <v>95</v>
      </c>
      <c r="C2540" t="inlineStr">
        <is>
          <t xml:space="preserve">CONCLUIDO	</t>
        </is>
      </c>
      <c r="D2540" t="n">
        <v>1.7435</v>
      </c>
      <c r="E2540" t="n">
        <v>57.36</v>
      </c>
      <c r="F2540" t="n">
        <v>53.59</v>
      </c>
      <c r="G2540" t="n">
        <v>91.86</v>
      </c>
      <c r="H2540" t="n">
        <v>1.27</v>
      </c>
      <c r="I2540" t="n">
        <v>35</v>
      </c>
      <c r="J2540" t="n">
        <v>207.03</v>
      </c>
      <c r="K2540" t="n">
        <v>53.44</v>
      </c>
      <c r="L2540" t="n">
        <v>14.75</v>
      </c>
      <c r="M2540" t="n">
        <v>33</v>
      </c>
      <c r="N2540" t="n">
        <v>43.85</v>
      </c>
      <c r="O2540" t="n">
        <v>25768.35</v>
      </c>
      <c r="P2540" t="n">
        <v>684.5</v>
      </c>
      <c r="Q2540" t="n">
        <v>1367.37</v>
      </c>
      <c r="R2540" t="n">
        <v>139.34</v>
      </c>
      <c r="S2540" t="n">
        <v>104.26</v>
      </c>
      <c r="T2540" t="n">
        <v>16553.71</v>
      </c>
      <c r="U2540" t="n">
        <v>0.75</v>
      </c>
      <c r="V2540" t="n">
        <v>0.89</v>
      </c>
      <c r="W2540" t="n">
        <v>20.7</v>
      </c>
      <c r="X2540" t="n">
        <v>1.01</v>
      </c>
      <c r="Y2540" t="n">
        <v>1</v>
      </c>
      <c r="Z2540" t="n">
        <v>10</v>
      </c>
    </row>
    <row r="2541">
      <c r="A2541" t="n">
        <v>56</v>
      </c>
      <c r="B2541" t="n">
        <v>95</v>
      </c>
      <c r="C2541" t="inlineStr">
        <is>
          <t xml:space="preserve">CONCLUIDO	</t>
        </is>
      </c>
      <c r="D2541" t="n">
        <v>1.7465</v>
      </c>
      <c r="E2541" t="n">
        <v>57.26</v>
      </c>
      <c r="F2541" t="n">
        <v>53.52</v>
      </c>
      <c r="G2541" t="n">
        <v>94.45</v>
      </c>
      <c r="H2541" t="n">
        <v>1.28</v>
      </c>
      <c r="I2541" t="n">
        <v>34</v>
      </c>
      <c r="J2541" t="n">
        <v>207.43</v>
      </c>
      <c r="K2541" t="n">
        <v>53.44</v>
      </c>
      <c r="L2541" t="n">
        <v>15</v>
      </c>
      <c r="M2541" t="n">
        <v>32</v>
      </c>
      <c r="N2541" t="n">
        <v>44</v>
      </c>
      <c r="O2541" t="n">
        <v>25817.56</v>
      </c>
      <c r="P2541" t="n">
        <v>682.5599999999999</v>
      </c>
      <c r="Q2541" t="n">
        <v>1367.22</v>
      </c>
      <c r="R2541" t="n">
        <v>137.29</v>
      </c>
      <c r="S2541" t="n">
        <v>104.26</v>
      </c>
      <c r="T2541" t="n">
        <v>15529.68</v>
      </c>
      <c r="U2541" t="n">
        <v>0.76</v>
      </c>
      <c r="V2541" t="n">
        <v>0.9</v>
      </c>
      <c r="W2541" t="n">
        <v>20.7</v>
      </c>
      <c r="X2541" t="n">
        <v>0.95</v>
      </c>
      <c r="Y2541" t="n">
        <v>1</v>
      </c>
      <c r="Z2541" t="n">
        <v>10</v>
      </c>
    </row>
    <row r="2542">
      <c r="A2542" t="n">
        <v>57</v>
      </c>
      <c r="B2542" t="n">
        <v>95</v>
      </c>
      <c r="C2542" t="inlineStr">
        <is>
          <t xml:space="preserve">CONCLUIDO	</t>
        </is>
      </c>
      <c r="D2542" t="n">
        <v>1.7481</v>
      </c>
      <c r="E2542" t="n">
        <v>57.2</v>
      </c>
      <c r="F2542" t="n">
        <v>53.51</v>
      </c>
      <c r="G2542" t="n">
        <v>97.29000000000001</v>
      </c>
      <c r="H2542" t="n">
        <v>1.3</v>
      </c>
      <c r="I2542" t="n">
        <v>33</v>
      </c>
      <c r="J2542" t="n">
        <v>207.83</v>
      </c>
      <c r="K2542" t="n">
        <v>53.44</v>
      </c>
      <c r="L2542" t="n">
        <v>15.25</v>
      </c>
      <c r="M2542" t="n">
        <v>31</v>
      </c>
      <c r="N2542" t="n">
        <v>44.15</v>
      </c>
      <c r="O2542" t="n">
        <v>25866.82</v>
      </c>
      <c r="P2542" t="n">
        <v>681.78</v>
      </c>
      <c r="Q2542" t="n">
        <v>1367.25</v>
      </c>
      <c r="R2542" t="n">
        <v>136.81</v>
      </c>
      <c r="S2542" t="n">
        <v>104.26</v>
      </c>
      <c r="T2542" t="n">
        <v>15298.43</v>
      </c>
      <c r="U2542" t="n">
        <v>0.76</v>
      </c>
      <c r="V2542" t="n">
        <v>0.9</v>
      </c>
      <c r="W2542" t="n">
        <v>20.7</v>
      </c>
      <c r="X2542" t="n">
        <v>0.93</v>
      </c>
      <c r="Y2542" t="n">
        <v>1</v>
      </c>
      <c r="Z2542" t="n">
        <v>10</v>
      </c>
    </row>
    <row r="2543">
      <c r="A2543" t="n">
        <v>58</v>
      </c>
      <c r="B2543" t="n">
        <v>95</v>
      </c>
      <c r="C2543" t="inlineStr">
        <is>
          <t xml:space="preserve">CONCLUIDO	</t>
        </is>
      </c>
      <c r="D2543" t="n">
        <v>1.7491</v>
      </c>
      <c r="E2543" t="n">
        <v>57.17</v>
      </c>
      <c r="F2543" t="n">
        <v>53.48</v>
      </c>
      <c r="G2543" t="n">
        <v>97.23</v>
      </c>
      <c r="H2543" t="n">
        <v>1.32</v>
      </c>
      <c r="I2543" t="n">
        <v>33</v>
      </c>
      <c r="J2543" t="n">
        <v>208.23</v>
      </c>
      <c r="K2543" t="n">
        <v>53.44</v>
      </c>
      <c r="L2543" t="n">
        <v>15.5</v>
      </c>
      <c r="M2543" t="n">
        <v>31</v>
      </c>
      <c r="N2543" t="n">
        <v>44.3</v>
      </c>
      <c r="O2543" t="n">
        <v>25916.13</v>
      </c>
      <c r="P2543" t="n">
        <v>681.01</v>
      </c>
      <c r="Q2543" t="n">
        <v>1367.21</v>
      </c>
      <c r="R2543" t="n">
        <v>135.86</v>
      </c>
      <c r="S2543" t="n">
        <v>104.26</v>
      </c>
      <c r="T2543" t="n">
        <v>14823.14</v>
      </c>
      <c r="U2543" t="n">
        <v>0.77</v>
      </c>
      <c r="V2543" t="n">
        <v>0.9</v>
      </c>
      <c r="W2543" t="n">
        <v>20.69</v>
      </c>
      <c r="X2543" t="n">
        <v>0.9</v>
      </c>
      <c r="Y2543" t="n">
        <v>1</v>
      </c>
      <c r="Z2543" t="n">
        <v>10</v>
      </c>
    </row>
    <row r="2544">
      <c r="A2544" t="n">
        <v>59</v>
      </c>
      <c r="B2544" t="n">
        <v>95</v>
      </c>
      <c r="C2544" t="inlineStr">
        <is>
          <t xml:space="preserve">CONCLUIDO	</t>
        </is>
      </c>
      <c r="D2544" t="n">
        <v>1.7506</v>
      </c>
      <c r="E2544" t="n">
        <v>57.12</v>
      </c>
      <c r="F2544" t="n">
        <v>53.46</v>
      </c>
      <c r="G2544" t="n">
        <v>100.24</v>
      </c>
      <c r="H2544" t="n">
        <v>1.34</v>
      </c>
      <c r="I2544" t="n">
        <v>32</v>
      </c>
      <c r="J2544" t="n">
        <v>208.63</v>
      </c>
      <c r="K2544" t="n">
        <v>53.44</v>
      </c>
      <c r="L2544" t="n">
        <v>15.75</v>
      </c>
      <c r="M2544" t="n">
        <v>30</v>
      </c>
      <c r="N2544" t="n">
        <v>44.45</v>
      </c>
      <c r="O2544" t="n">
        <v>25965.5</v>
      </c>
      <c r="P2544" t="n">
        <v>679.59</v>
      </c>
      <c r="Q2544" t="n">
        <v>1367.26</v>
      </c>
      <c r="R2544" t="n">
        <v>135.51</v>
      </c>
      <c r="S2544" t="n">
        <v>104.26</v>
      </c>
      <c r="T2544" t="n">
        <v>14650.68</v>
      </c>
      <c r="U2544" t="n">
        <v>0.77</v>
      </c>
      <c r="V2544" t="n">
        <v>0.9</v>
      </c>
      <c r="W2544" t="n">
        <v>20.69</v>
      </c>
      <c r="X2544" t="n">
        <v>0.88</v>
      </c>
      <c r="Y2544" t="n">
        <v>1</v>
      </c>
      <c r="Z2544" t="n">
        <v>10</v>
      </c>
    </row>
    <row r="2545">
      <c r="A2545" t="n">
        <v>60</v>
      </c>
      <c r="B2545" t="n">
        <v>95</v>
      </c>
      <c r="C2545" t="inlineStr">
        <is>
          <t xml:space="preserve">CONCLUIDO	</t>
        </is>
      </c>
      <c r="D2545" t="n">
        <v>1.7507</v>
      </c>
      <c r="E2545" t="n">
        <v>57.12</v>
      </c>
      <c r="F2545" t="n">
        <v>53.46</v>
      </c>
      <c r="G2545" t="n">
        <v>100.24</v>
      </c>
      <c r="H2545" t="n">
        <v>1.36</v>
      </c>
      <c r="I2545" t="n">
        <v>32</v>
      </c>
      <c r="J2545" t="n">
        <v>209.03</v>
      </c>
      <c r="K2545" t="n">
        <v>53.44</v>
      </c>
      <c r="L2545" t="n">
        <v>16</v>
      </c>
      <c r="M2545" t="n">
        <v>30</v>
      </c>
      <c r="N2545" t="n">
        <v>44.6</v>
      </c>
      <c r="O2545" t="n">
        <v>26014.91</v>
      </c>
      <c r="P2545" t="n">
        <v>678.03</v>
      </c>
      <c r="Q2545" t="n">
        <v>1367.23</v>
      </c>
      <c r="R2545" t="n">
        <v>135.22</v>
      </c>
      <c r="S2545" t="n">
        <v>104.26</v>
      </c>
      <c r="T2545" t="n">
        <v>14505.92</v>
      </c>
      <c r="U2545" t="n">
        <v>0.77</v>
      </c>
      <c r="V2545" t="n">
        <v>0.9</v>
      </c>
      <c r="W2545" t="n">
        <v>20.7</v>
      </c>
      <c r="X2545" t="n">
        <v>0.88</v>
      </c>
      <c r="Y2545" t="n">
        <v>1</v>
      </c>
      <c r="Z2545" t="n">
        <v>10</v>
      </c>
    </row>
    <row r="2546">
      <c r="A2546" t="n">
        <v>61</v>
      </c>
      <c r="B2546" t="n">
        <v>95</v>
      </c>
      <c r="C2546" t="inlineStr">
        <is>
          <t xml:space="preserve">CONCLUIDO	</t>
        </is>
      </c>
      <c r="D2546" t="n">
        <v>1.7523</v>
      </c>
      <c r="E2546" t="n">
        <v>57.07</v>
      </c>
      <c r="F2546" t="n">
        <v>53.44</v>
      </c>
      <c r="G2546" t="n">
        <v>103.44</v>
      </c>
      <c r="H2546" t="n">
        <v>1.38</v>
      </c>
      <c r="I2546" t="n">
        <v>31</v>
      </c>
      <c r="J2546" t="n">
        <v>209.43</v>
      </c>
      <c r="K2546" t="n">
        <v>53.44</v>
      </c>
      <c r="L2546" t="n">
        <v>16.25</v>
      </c>
      <c r="M2546" t="n">
        <v>29</v>
      </c>
      <c r="N2546" t="n">
        <v>44.75</v>
      </c>
      <c r="O2546" t="n">
        <v>26064.38</v>
      </c>
      <c r="P2546" t="n">
        <v>677.64</v>
      </c>
      <c r="Q2546" t="n">
        <v>1367.37</v>
      </c>
      <c r="R2546" t="n">
        <v>134.7</v>
      </c>
      <c r="S2546" t="n">
        <v>104.26</v>
      </c>
      <c r="T2546" t="n">
        <v>14251.27</v>
      </c>
      <c r="U2546" t="n">
        <v>0.77</v>
      </c>
      <c r="V2546" t="n">
        <v>0.9</v>
      </c>
      <c r="W2546" t="n">
        <v>20.69</v>
      </c>
      <c r="X2546" t="n">
        <v>0.87</v>
      </c>
      <c r="Y2546" t="n">
        <v>1</v>
      </c>
      <c r="Z2546" t="n">
        <v>10</v>
      </c>
    </row>
    <row r="2547">
      <c r="A2547" t="n">
        <v>62</v>
      </c>
      <c r="B2547" t="n">
        <v>95</v>
      </c>
      <c r="C2547" t="inlineStr">
        <is>
          <t xml:space="preserve">CONCLUIDO	</t>
        </is>
      </c>
      <c r="D2547" t="n">
        <v>1.7526</v>
      </c>
      <c r="E2547" t="n">
        <v>57.06</v>
      </c>
      <c r="F2547" t="n">
        <v>53.44</v>
      </c>
      <c r="G2547" t="n">
        <v>103.42</v>
      </c>
      <c r="H2547" t="n">
        <v>1.4</v>
      </c>
      <c r="I2547" t="n">
        <v>31</v>
      </c>
      <c r="J2547" t="n">
        <v>209.84</v>
      </c>
      <c r="K2547" t="n">
        <v>53.44</v>
      </c>
      <c r="L2547" t="n">
        <v>16.5</v>
      </c>
      <c r="M2547" t="n">
        <v>29</v>
      </c>
      <c r="N2547" t="n">
        <v>44.9</v>
      </c>
      <c r="O2547" t="n">
        <v>26113.9</v>
      </c>
      <c r="P2547" t="n">
        <v>676.58</v>
      </c>
      <c r="Q2547" t="n">
        <v>1367.23</v>
      </c>
      <c r="R2547" t="n">
        <v>134.33</v>
      </c>
      <c r="S2547" t="n">
        <v>104.26</v>
      </c>
      <c r="T2547" t="n">
        <v>14065.15</v>
      </c>
      <c r="U2547" t="n">
        <v>0.78</v>
      </c>
      <c r="V2547" t="n">
        <v>0.9</v>
      </c>
      <c r="W2547" t="n">
        <v>20.7</v>
      </c>
      <c r="X2547" t="n">
        <v>0.86</v>
      </c>
      <c r="Y2547" t="n">
        <v>1</v>
      </c>
      <c r="Z2547" t="n">
        <v>10</v>
      </c>
    </row>
    <row r="2548">
      <c r="A2548" t="n">
        <v>63</v>
      </c>
      <c r="B2548" t="n">
        <v>95</v>
      </c>
      <c r="C2548" t="inlineStr">
        <is>
          <t xml:space="preserve">CONCLUIDO	</t>
        </is>
      </c>
      <c r="D2548" t="n">
        <v>1.7548</v>
      </c>
      <c r="E2548" t="n">
        <v>56.99</v>
      </c>
      <c r="F2548" t="n">
        <v>53.4</v>
      </c>
      <c r="G2548" t="n">
        <v>106.8</v>
      </c>
      <c r="H2548" t="n">
        <v>1.42</v>
      </c>
      <c r="I2548" t="n">
        <v>30</v>
      </c>
      <c r="J2548" t="n">
        <v>210.24</v>
      </c>
      <c r="K2548" t="n">
        <v>53.44</v>
      </c>
      <c r="L2548" t="n">
        <v>16.75</v>
      </c>
      <c r="M2548" t="n">
        <v>28</v>
      </c>
      <c r="N2548" t="n">
        <v>45.05</v>
      </c>
      <c r="O2548" t="n">
        <v>26163.47</v>
      </c>
      <c r="P2548" t="n">
        <v>674.53</v>
      </c>
      <c r="Q2548" t="n">
        <v>1367.22</v>
      </c>
      <c r="R2548" t="n">
        <v>133.32</v>
      </c>
      <c r="S2548" t="n">
        <v>104.26</v>
      </c>
      <c r="T2548" t="n">
        <v>13563.75</v>
      </c>
      <c r="U2548" t="n">
        <v>0.78</v>
      </c>
      <c r="V2548" t="n">
        <v>0.9</v>
      </c>
      <c r="W2548" t="n">
        <v>20.69</v>
      </c>
      <c r="X2548" t="n">
        <v>0.83</v>
      </c>
      <c r="Y2548" t="n">
        <v>1</v>
      </c>
      <c r="Z2548" t="n">
        <v>10</v>
      </c>
    </row>
    <row r="2549">
      <c r="A2549" t="n">
        <v>64</v>
      </c>
      <c r="B2549" t="n">
        <v>95</v>
      </c>
      <c r="C2549" t="inlineStr">
        <is>
          <t xml:space="preserve">CONCLUIDO	</t>
        </is>
      </c>
      <c r="D2549" t="n">
        <v>1.7549</v>
      </c>
      <c r="E2549" t="n">
        <v>56.98</v>
      </c>
      <c r="F2549" t="n">
        <v>53.4</v>
      </c>
      <c r="G2549" t="n">
        <v>106.8</v>
      </c>
      <c r="H2549" t="n">
        <v>1.43</v>
      </c>
      <c r="I2549" t="n">
        <v>30</v>
      </c>
      <c r="J2549" t="n">
        <v>210.64</v>
      </c>
      <c r="K2549" t="n">
        <v>53.44</v>
      </c>
      <c r="L2549" t="n">
        <v>17</v>
      </c>
      <c r="M2549" t="n">
        <v>28</v>
      </c>
      <c r="N2549" t="n">
        <v>45.21</v>
      </c>
      <c r="O2549" t="n">
        <v>26213.09</v>
      </c>
      <c r="P2549" t="n">
        <v>673.8200000000001</v>
      </c>
      <c r="Q2549" t="n">
        <v>1367.3</v>
      </c>
      <c r="R2549" t="n">
        <v>133.54</v>
      </c>
      <c r="S2549" t="n">
        <v>104.26</v>
      </c>
      <c r="T2549" t="n">
        <v>13676.64</v>
      </c>
      <c r="U2549" t="n">
        <v>0.78</v>
      </c>
      <c r="V2549" t="n">
        <v>0.9</v>
      </c>
      <c r="W2549" t="n">
        <v>20.68</v>
      </c>
      <c r="X2549" t="n">
        <v>0.82</v>
      </c>
      <c r="Y2549" t="n">
        <v>1</v>
      </c>
      <c r="Z2549" t="n">
        <v>10</v>
      </c>
    </row>
    <row r="2550">
      <c r="A2550" t="n">
        <v>65</v>
      </c>
      <c r="B2550" t="n">
        <v>95</v>
      </c>
      <c r="C2550" t="inlineStr">
        <is>
          <t xml:space="preserve">CONCLUIDO	</t>
        </is>
      </c>
      <c r="D2550" t="n">
        <v>1.7569</v>
      </c>
      <c r="E2550" t="n">
        <v>56.92</v>
      </c>
      <c r="F2550" t="n">
        <v>53.37</v>
      </c>
      <c r="G2550" t="n">
        <v>110.42</v>
      </c>
      <c r="H2550" t="n">
        <v>1.45</v>
      </c>
      <c r="I2550" t="n">
        <v>29</v>
      </c>
      <c r="J2550" t="n">
        <v>211.04</v>
      </c>
      <c r="K2550" t="n">
        <v>53.44</v>
      </c>
      <c r="L2550" t="n">
        <v>17.25</v>
      </c>
      <c r="M2550" t="n">
        <v>27</v>
      </c>
      <c r="N2550" t="n">
        <v>45.36</v>
      </c>
      <c r="O2550" t="n">
        <v>26262.77</v>
      </c>
      <c r="P2550" t="n">
        <v>672.33</v>
      </c>
      <c r="Q2550" t="n">
        <v>1367.19</v>
      </c>
      <c r="R2550" t="n">
        <v>132.36</v>
      </c>
      <c r="S2550" t="n">
        <v>104.26</v>
      </c>
      <c r="T2550" t="n">
        <v>13091.3</v>
      </c>
      <c r="U2550" t="n">
        <v>0.79</v>
      </c>
      <c r="V2550" t="n">
        <v>0.9</v>
      </c>
      <c r="W2550" t="n">
        <v>20.69</v>
      </c>
      <c r="X2550" t="n">
        <v>0.8</v>
      </c>
      <c r="Y2550" t="n">
        <v>1</v>
      </c>
      <c r="Z2550" t="n">
        <v>10</v>
      </c>
    </row>
    <row r="2551">
      <c r="A2551" t="n">
        <v>66</v>
      </c>
      <c r="B2551" t="n">
        <v>95</v>
      </c>
      <c r="C2551" t="inlineStr">
        <is>
          <t xml:space="preserve">CONCLUIDO	</t>
        </is>
      </c>
      <c r="D2551" t="n">
        <v>1.7567</v>
      </c>
      <c r="E2551" t="n">
        <v>56.92</v>
      </c>
      <c r="F2551" t="n">
        <v>53.38</v>
      </c>
      <c r="G2551" t="n">
        <v>110.43</v>
      </c>
      <c r="H2551" t="n">
        <v>1.47</v>
      </c>
      <c r="I2551" t="n">
        <v>29</v>
      </c>
      <c r="J2551" t="n">
        <v>211.45</v>
      </c>
      <c r="K2551" t="n">
        <v>53.44</v>
      </c>
      <c r="L2551" t="n">
        <v>17.5</v>
      </c>
      <c r="M2551" t="n">
        <v>27</v>
      </c>
      <c r="N2551" t="n">
        <v>45.51</v>
      </c>
      <c r="O2551" t="n">
        <v>26312.5</v>
      </c>
      <c r="P2551" t="n">
        <v>671.9</v>
      </c>
      <c r="Q2551" t="n">
        <v>1367.21</v>
      </c>
      <c r="R2551" t="n">
        <v>132.63</v>
      </c>
      <c r="S2551" t="n">
        <v>104.26</v>
      </c>
      <c r="T2551" t="n">
        <v>13224.24</v>
      </c>
      <c r="U2551" t="n">
        <v>0.79</v>
      </c>
      <c r="V2551" t="n">
        <v>0.9</v>
      </c>
      <c r="W2551" t="n">
        <v>20.69</v>
      </c>
      <c r="X2551" t="n">
        <v>0.8</v>
      </c>
      <c r="Y2551" t="n">
        <v>1</v>
      </c>
      <c r="Z2551" t="n">
        <v>10</v>
      </c>
    </row>
    <row r="2552">
      <c r="A2552" t="n">
        <v>67</v>
      </c>
      <c r="B2552" t="n">
        <v>95</v>
      </c>
      <c r="C2552" t="inlineStr">
        <is>
          <t xml:space="preserve">CONCLUIDO	</t>
        </is>
      </c>
      <c r="D2552" t="n">
        <v>1.7583</v>
      </c>
      <c r="E2552" t="n">
        <v>56.87</v>
      </c>
      <c r="F2552" t="n">
        <v>53.36</v>
      </c>
      <c r="G2552" t="n">
        <v>114.35</v>
      </c>
      <c r="H2552" t="n">
        <v>1.49</v>
      </c>
      <c r="I2552" t="n">
        <v>28</v>
      </c>
      <c r="J2552" t="n">
        <v>211.85</v>
      </c>
      <c r="K2552" t="n">
        <v>53.44</v>
      </c>
      <c r="L2552" t="n">
        <v>17.75</v>
      </c>
      <c r="M2552" t="n">
        <v>26</v>
      </c>
      <c r="N2552" t="n">
        <v>45.67</v>
      </c>
      <c r="O2552" t="n">
        <v>26362.28</v>
      </c>
      <c r="P2552" t="n">
        <v>669.67</v>
      </c>
      <c r="Q2552" t="n">
        <v>1367.21</v>
      </c>
      <c r="R2552" t="n">
        <v>131.93</v>
      </c>
      <c r="S2552" t="n">
        <v>104.26</v>
      </c>
      <c r="T2552" t="n">
        <v>12881.69</v>
      </c>
      <c r="U2552" t="n">
        <v>0.79</v>
      </c>
      <c r="V2552" t="n">
        <v>0.9</v>
      </c>
      <c r="W2552" t="n">
        <v>20.69</v>
      </c>
      <c r="X2552" t="n">
        <v>0.78</v>
      </c>
      <c r="Y2552" t="n">
        <v>1</v>
      </c>
      <c r="Z2552" t="n">
        <v>10</v>
      </c>
    </row>
    <row r="2553">
      <c r="A2553" t="n">
        <v>68</v>
      </c>
      <c r="B2553" t="n">
        <v>95</v>
      </c>
      <c r="C2553" t="inlineStr">
        <is>
          <t xml:space="preserve">CONCLUIDO	</t>
        </is>
      </c>
      <c r="D2553" t="n">
        <v>1.7589</v>
      </c>
      <c r="E2553" t="n">
        <v>56.85</v>
      </c>
      <c r="F2553" t="n">
        <v>53.34</v>
      </c>
      <c r="G2553" t="n">
        <v>114.31</v>
      </c>
      <c r="H2553" t="n">
        <v>1.51</v>
      </c>
      <c r="I2553" t="n">
        <v>28</v>
      </c>
      <c r="J2553" t="n">
        <v>212.25</v>
      </c>
      <c r="K2553" t="n">
        <v>53.44</v>
      </c>
      <c r="L2553" t="n">
        <v>18</v>
      </c>
      <c r="M2553" t="n">
        <v>26</v>
      </c>
      <c r="N2553" t="n">
        <v>45.82</v>
      </c>
      <c r="O2553" t="n">
        <v>26412.11</v>
      </c>
      <c r="P2553" t="n">
        <v>668.98</v>
      </c>
      <c r="Q2553" t="n">
        <v>1367.15</v>
      </c>
      <c r="R2553" t="n">
        <v>131.77</v>
      </c>
      <c r="S2553" t="n">
        <v>104.26</v>
      </c>
      <c r="T2553" t="n">
        <v>12803.37</v>
      </c>
      <c r="U2553" t="n">
        <v>0.79</v>
      </c>
      <c r="V2553" t="n">
        <v>0.9</v>
      </c>
      <c r="W2553" t="n">
        <v>20.68</v>
      </c>
      <c r="X2553" t="n">
        <v>0.77</v>
      </c>
      <c r="Y2553" t="n">
        <v>1</v>
      </c>
      <c r="Z2553" t="n">
        <v>10</v>
      </c>
    </row>
    <row r="2554">
      <c r="A2554" t="n">
        <v>69</v>
      </c>
      <c r="B2554" t="n">
        <v>95</v>
      </c>
      <c r="C2554" t="inlineStr">
        <is>
          <t xml:space="preserve">CONCLUIDO	</t>
        </is>
      </c>
      <c r="D2554" t="n">
        <v>1.7587</v>
      </c>
      <c r="E2554" t="n">
        <v>56.86</v>
      </c>
      <c r="F2554" t="n">
        <v>53.35</v>
      </c>
      <c r="G2554" t="n">
        <v>114.32</v>
      </c>
      <c r="H2554" t="n">
        <v>1.52</v>
      </c>
      <c r="I2554" t="n">
        <v>28</v>
      </c>
      <c r="J2554" t="n">
        <v>212.66</v>
      </c>
      <c r="K2554" t="n">
        <v>53.44</v>
      </c>
      <c r="L2554" t="n">
        <v>18.25</v>
      </c>
      <c r="M2554" t="n">
        <v>26</v>
      </c>
      <c r="N2554" t="n">
        <v>45.97</v>
      </c>
      <c r="O2554" t="n">
        <v>26462</v>
      </c>
      <c r="P2554" t="n">
        <v>667.62</v>
      </c>
      <c r="Q2554" t="n">
        <v>1367.25</v>
      </c>
      <c r="R2554" t="n">
        <v>131.57</v>
      </c>
      <c r="S2554" t="n">
        <v>104.26</v>
      </c>
      <c r="T2554" t="n">
        <v>12703.71</v>
      </c>
      <c r="U2554" t="n">
        <v>0.79</v>
      </c>
      <c r="V2554" t="n">
        <v>0.9</v>
      </c>
      <c r="W2554" t="n">
        <v>20.69</v>
      </c>
      <c r="X2554" t="n">
        <v>0.77</v>
      </c>
      <c r="Y2554" t="n">
        <v>1</v>
      </c>
      <c r="Z2554" t="n">
        <v>10</v>
      </c>
    </row>
    <row r="2555">
      <c r="A2555" t="n">
        <v>70</v>
      </c>
      <c r="B2555" t="n">
        <v>95</v>
      </c>
      <c r="C2555" t="inlineStr">
        <is>
          <t xml:space="preserve">CONCLUIDO	</t>
        </is>
      </c>
      <c r="D2555" t="n">
        <v>1.76</v>
      </c>
      <c r="E2555" t="n">
        <v>56.82</v>
      </c>
      <c r="F2555" t="n">
        <v>53.34</v>
      </c>
      <c r="G2555" t="n">
        <v>118.54</v>
      </c>
      <c r="H2555" t="n">
        <v>1.54</v>
      </c>
      <c r="I2555" t="n">
        <v>27</v>
      </c>
      <c r="J2555" t="n">
        <v>213.06</v>
      </c>
      <c r="K2555" t="n">
        <v>53.44</v>
      </c>
      <c r="L2555" t="n">
        <v>18.5</v>
      </c>
      <c r="M2555" t="n">
        <v>25</v>
      </c>
      <c r="N2555" t="n">
        <v>46.13</v>
      </c>
      <c r="O2555" t="n">
        <v>26511.94</v>
      </c>
      <c r="P2555" t="n">
        <v>667.11</v>
      </c>
      <c r="Q2555" t="n">
        <v>1367.15</v>
      </c>
      <c r="R2555" t="n">
        <v>131.29</v>
      </c>
      <c r="S2555" t="n">
        <v>104.26</v>
      </c>
      <c r="T2555" t="n">
        <v>12564.33</v>
      </c>
      <c r="U2555" t="n">
        <v>0.79</v>
      </c>
      <c r="V2555" t="n">
        <v>0.9</v>
      </c>
      <c r="W2555" t="n">
        <v>20.7</v>
      </c>
      <c r="X2555" t="n">
        <v>0.77</v>
      </c>
      <c r="Y2555" t="n">
        <v>1</v>
      </c>
      <c r="Z2555" t="n">
        <v>10</v>
      </c>
    </row>
    <row r="2556">
      <c r="A2556" t="n">
        <v>71</v>
      </c>
      <c r="B2556" t="n">
        <v>95</v>
      </c>
      <c r="C2556" t="inlineStr">
        <is>
          <t xml:space="preserve">CONCLUIDO	</t>
        </is>
      </c>
      <c r="D2556" t="n">
        <v>1.7604</v>
      </c>
      <c r="E2556" t="n">
        <v>56.81</v>
      </c>
      <c r="F2556" t="n">
        <v>53.33</v>
      </c>
      <c r="G2556" t="n">
        <v>118.52</v>
      </c>
      <c r="H2556" t="n">
        <v>1.56</v>
      </c>
      <c r="I2556" t="n">
        <v>27</v>
      </c>
      <c r="J2556" t="n">
        <v>213.47</v>
      </c>
      <c r="K2556" t="n">
        <v>53.44</v>
      </c>
      <c r="L2556" t="n">
        <v>18.75</v>
      </c>
      <c r="M2556" t="n">
        <v>25</v>
      </c>
      <c r="N2556" t="n">
        <v>46.28</v>
      </c>
      <c r="O2556" t="n">
        <v>26561.93</v>
      </c>
      <c r="P2556" t="n">
        <v>664.51</v>
      </c>
      <c r="Q2556" t="n">
        <v>1367.2</v>
      </c>
      <c r="R2556" t="n">
        <v>130.92</v>
      </c>
      <c r="S2556" t="n">
        <v>104.26</v>
      </c>
      <c r="T2556" t="n">
        <v>12379.32</v>
      </c>
      <c r="U2556" t="n">
        <v>0.8</v>
      </c>
      <c r="V2556" t="n">
        <v>0.9</v>
      </c>
      <c r="W2556" t="n">
        <v>20.69</v>
      </c>
      <c r="X2556" t="n">
        <v>0.76</v>
      </c>
      <c r="Y2556" t="n">
        <v>1</v>
      </c>
      <c r="Z2556" t="n">
        <v>10</v>
      </c>
    </row>
    <row r="2557">
      <c r="A2557" t="n">
        <v>72</v>
      </c>
      <c r="B2557" t="n">
        <v>95</v>
      </c>
      <c r="C2557" t="inlineStr">
        <is>
          <t xml:space="preserve">CONCLUIDO	</t>
        </is>
      </c>
      <c r="D2557" t="n">
        <v>1.7627</v>
      </c>
      <c r="E2557" t="n">
        <v>56.73</v>
      </c>
      <c r="F2557" t="n">
        <v>53.29</v>
      </c>
      <c r="G2557" t="n">
        <v>122.99</v>
      </c>
      <c r="H2557" t="n">
        <v>1.58</v>
      </c>
      <c r="I2557" t="n">
        <v>26</v>
      </c>
      <c r="J2557" t="n">
        <v>213.87</v>
      </c>
      <c r="K2557" t="n">
        <v>53.44</v>
      </c>
      <c r="L2557" t="n">
        <v>19</v>
      </c>
      <c r="M2557" t="n">
        <v>24</v>
      </c>
      <c r="N2557" t="n">
        <v>46.44</v>
      </c>
      <c r="O2557" t="n">
        <v>26611.98</v>
      </c>
      <c r="P2557" t="n">
        <v>662.28</v>
      </c>
      <c r="Q2557" t="n">
        <v>1367.19</v>
      </c>
      <c r="R2557" t="n">
        <v>129.8</v>
      </c>
      <c r="S2557" t="n">
        <v>104.26</v>
      </c>
      <c r="T2557" t="n">
        <v>11828.42</v>
      </c>
      <c r="U2557" t="n">
        <v>0.8</v>
      </c>
      <c r="V2557" t="n">
        <v>0.9</v>
      </c>
      <c r="W2557" t="n">
        <v>20.69</v>
      </c>
      <c r="X2557" t="n">
        <v>0.72</v>
      </c>
      <c r="Y2557" t="n">
        <v>1</v>
      </c>
      <c r="Z2557" t="n">
        <v>10</v>
      </c>
    </row>
    <row r="2558">
      <c r="A2558" t="n">
        <v>73</v>
      </c>
      <c r="B2558" t="n">
        <v>95</v>
      </c>
      <c r="C2558" t="inlineStr">
        <is>
          <t xml:space="preserve">CONCLUIDO	</t>
        </is>
      </c>
      <c r="D2558" t="n">
        <v>1.7628</v>
      </c>
      <c r="E2558" t="n">
        <v>56.73</v>
      </c>
      <c r="F2558" t="n">
        <v>53.29</v>
      </c>
      <c r="G2558" t="n">
        <v>122.98</v>
      </c>
      <c r="H2558" t="n">
        <v>1.6</v>
      </c>
      <c r="I2558" t="n">
        <v>26</v>
      </c>
      <c r="J2558" t="n">
        <v>214.28</v>
      </c>
      <c r="K2558" t="n">
        <v>53.44</v>
      </c>
      <c r="L2558" t="n">
        <v>19.25</v>
      </c>
      <c r="M2558" t="n">
        <v>24</v>
      </c>
      <c r="N2558" t="n">
        <v>46.6</v>
      </c>
      <c r="O2558" t="n">
        <v>26662.08</v>
      </c>
      <c r="P2558" t="n">
        <v>663.66</v>
      </c>
      <c r="Q2558" t="n">
        <v>1367.22</v>
      </c>
      <c r="R2558" t="n">
        <v>129.61</v>
      </c>
      <c r="S2558" t="n">
        <v>104.26</v>
      </c>
      <c r="T2558" t="n">
        <v>11729.76</v>
      </c>
      <c r="U2558" t="n">
        <v>0.8</v>
      </c>
      <c r="V2558" t="n">
        <v>0.9</v>
      </c>
      <c r="W2558" t="n">
        <v>20.69</v>
      </c>
      <c r="X2558" t="n">
        <v>0.72</v>
      </c>
      <c r="Y2558" t="n">
        <v>1</v>
      </c>
      <c r="Z2558" t="n">
        <v>10</v>
      </c>
    </row>
    <row r="2559">
      <c r="A2559" t="n">
        <v>74</v>
      </c>
      <c r="B2559" t="n">
        <v>95</v>
      </c>
      <c r="C2559" t="inlineStr">
        <is>
          <t xml:space="preserve">CONCLUIDO	</t>
        </is>
      </c>
      <c r="D2559" t="n">
        <v>1.7631</v>
      </c>
      <c r="E2559" t="n">
        <v>56.72</v>
      </c>
      <c r="F2559" t="n">
        <v>53.28</v>
      </c>
      <c r="G2559" t="n">
        <v>122.96</v>
      </c>
      <c r="H2559" t="n">
        <v>1.61</v>
      </c>
      <c r="I2559" t="n">
        <v>26</v>
      </c>
      <c r="J2559" t="n">
        <v>214.69</v>
      </c>
      <c r="K2559" t="n">
        <v>53.44</v>
      </c>
      <c r="L2559" t="n">
        <v>19.5</v>
      </c>
      <c r="M2559" t="n">
        <v>24</v>
      </c>
      <c r="N2559" t="n">
        <v>46.75</v>
      </c>
      <c r="O2559" t="n">
        <v>26712.23</v>
      </c>
      <c r="P2559" t="n">
        <v>661.92</v>
      </c>
      <c r="Q2559" t="n">
        <v>1367.21</v>
      </c>
      <c r="R2559" t="n">
        <v>129.57</v>
      </c>
      <c r="S2559" t="n">
        <v>104.26</v>
      </c>
      <c r="T2559" t="n">
        <v>11713.34</v>
      </c>
      <c r="U2559" t="n">
        <v>0.8</v>
      </c>
      <c r="V2559" t="n">
        <v>0.9</v>
      </c>
      <c r="W2559" t="n">
        <v>20.68</v>
      </c>
      <c r="X2559" t="n">
        <v>0.71</v>
      </c>
      <c r="Y2559" t="n">
        <v>1</v>
      </c>
      <c r="Z2559" t="n">
        <v>10</v>
      </c>
    </row>
    <row r="2560">
      <c r="A2560" t="n">
        <v>75</v>
      </c>
      <c r="B2560" t="n">
        <v>95</v>
      </c>
      <c r="C2560" t="inlineStr">
        <is>
          <t xml:space="preserve">CONCLUIDO	</t>
        </is>
      </c>
      <c r="D2560" t="n">
        <v>1.7649</v>
      </c>
      <c r="E2560" t="n">
        <v>56.66</v>
      </c>
      <c r="F2560" t="n">
        <v>53.26</v>
      </c>
      <c r="G2560" t="n">
        <v>127.83</v>
      </c>
      <c r="H2560" t="n">
        <v>1.63</v>
      </c>
      <c r="I2560" t="n">
        <v>25</v>
      </c>
      <c r="J2560" t="n">
        <v>215.09</v>
      </c>
      <c r="K2560" t="n">
        <v>53.44</v>
      </c>
      <c r="L2560" t="n">
        <v>19.75</v>
      </c>
      <c r="M2560" t="n">
        <v>23</v>
      </c>
      <c r="N2560" t="n">
        <v>46.91</v>
      </c>
      <c r="O2560" t="n">
        <v>26762.44</v>
      </c>
      <c r="P2560" t="n">
        <v>659.98</v>
      </c>
      <c r="Q2560" t="n">
        <v>1367.24</v>
      </c>
      <c r="R2560" t="n">
        <v>128.87</v>
      </c>
      <c r="S2560" t="n">
        <v>104.26</v>
      </c>
      <c r="T2560" t="n">
        <v>11367.16</v>
      </c>
      <c r="U2560" t="n">
        <v>0.8100000000000001</v>
      </c>
      <c r="V2560" t="n">
        <v>0.9</v>
      </c>
      <c r="W2560" t="n">
        <v>20.68</v>
      </c>
      <c r="X2560" t="n">
        <v>0.6899999999999999</v>
      </c>
      <c r="Y2560" t="n">
        <v>1</v>
      </c>
      <c r="Z2560" t="n">
        <v>10</v>
      </c>
    </row>
    <row r="2561">
      <c r="A2561" t="n">
        <v>76</v>
      </c>
      <c r="B2561" t="n">
        <v>95</v>
      </c>
      <c r="C2561" t="inlineStr">
        <is>
          <t xml:space="preserve">CONCLUIDO	</t>
        </is>
      </c>
      <c r="D2561" t="n">
        <v>1.7646</v>
      </c>
      <c r="E2561" t="n">
        <v>56.67</v>
      </c>
      <c r="F2561" t="n">
        <v>53.27</v>
      </c>
      <c r="G2561" t="n">
        <v>127.85</v>
      </c>
      <c r="H2561" t="n">
        <v>1.65</v>
      </c>
      <c r="I2561" t="n">
        <v>25</v>
      </c>
      <c r="J2561" t="n">
        <v>215.5</v>
      </c>
      <c r="K2561" t="n">
        <v>53.44</v>
      </c>
      <c r="L2561" t="n">
        <v>20</v>
      </c>
      <c r="M2561" t="n">
        <v>23</v>
      </c>
      <c r="N2561" t="n">
        <v>47.07</v>
      </c>
      <c r="O2561" t="n">
        <v>26812.71</v>
      </c>
      <c r="P2561" t="n">
        <v>660.03</v>
      </c>
      <c r="Q2561" t="n">
        <v>1367.2</v>
      </c>
      <c r="R2561" t="n">
        <v>129.07</v>
      </c>
      <c r="S2561" t="n">
        <v>104.26</v>
      </c>
      <c r="T2561" t="n">
        <v>11463.9</v>
      </c>
      <c r="U2561" t="n">
        <v>0.8100000000000001</v>
      </c>
      <c r="V2561" t="n">
        <v>0.9</v>
      </c>
      <c r="W2561" t="n">
        <v>20.69</v>
      </c>
      <c r="X2561" t="n">
        <v>0.6899999999999999</v>
      </c>
      <c r="Y2561" t="n">
        <v>1</v>
      </c>
      <c r="Z2561" t="n">
        <v>10</v>
      </c>
    </row>
    <row r="2562">
      <c r="A2562" t="n">
        <v>77</v>
      </c>
      <c r="B2562" t="n">
        <v>95</v>
      </c>
      <c r="C2562" t="inlineStr">
        <is>
          <t xml:space="preserve">CONCLUIDO	</t>
        </is>
      </c>
      <c r="D2562" t="n">
        <v>1.7647</v>
      </c>
      <c r="E2562" t="n">
        <v>56.67</v>
      </c>
      <c r="F2562" t="n">
        <v>53.27</v>
      </c>
      <c r="G2562" t="n">
        <v>127.85</v>
      </c>
      <c r="H2562" t="n">
        <v>1.67</v>
      </c>
      <c r="I2562" t="n">
        <v>25</v>
      </c>
      <c r="J2562" t="n">
        <v>215.91</v>
      </c>
      <c r="K2562" t="n">
        <v>53.44</v>
      </c>
      <c r="L2562" t="n">
        <v>20.25</v>
      </c>
      <c r="M2562" t="n">
        <v>23</v>
      </c>
      <c r="N2562" t="n">
        <v>47.23</v>
      </c>
      <c r="O2562" t="n">
        <v>26863.02</v>
      </c>
      <c r="P2562" t="n">
        <v>657.9</v>
      </c>
      <c r="Q2562" t="n">
        <v>1367.22</v>
      </c>
      <c r="R2562" t="n">
        <v>129.08</v>
      </c>
      <c r="S2562" t="n">
        <v>104.26</v>
      </c>
      <c r="T2562" t="n">
        <v>11470.16</v>
      </c>
      <c r="U2562" t="n">
        <v>0.8100000000000001</v>
      </c>
      <c r="V2562" t="n">
        <v>0.9</v>
      </c>
      <c r="W2562" t="n">
        <v>20.68</v>
      </c>
      <c r="X2562" t="n">
        <v>0.6899999999999999</v>
      </c>
      <c r="Y2562" t="n">
        <v>1</v>
      </c>
      <c r="Z2562" t="n">
        <v>10</v>
      </c>
    </row>
    <row r="2563">
      <c r="A2563" t="n">
        <v>78</v>
      </c>
      <c r="B2563" t="n">
        <v>95</v>
      </c>
      <c r="C2563" t="inlineStr">
        <is>
          <t xml:space="preserve">CONCLUIDO	</t>
        </is>
      </c>
      <c r="D2563" t="n">
        <v>1.7674</v>
      </c>
      <c r="E2563" t="n">
        <v>56.58</v>
      </c>
      <c r="F2563" t="n">
        <v>53.22</v>
      </c>
      <c r="G2563" t="n">
        <v>133.04</v>
      </c>
      <c r="H2563" t="n">
        <v>1.68</v>
      </c>
      <c r="I2563" t="n">
        <v>24</v>
      </c>
      <c r="J2563" t="n">
        <v>216.32</v>
      </c>
      <c r="K2563" t="n">
        <v>53.44</v>
      </c>
      <c r="L2563" t="n">
        <v>20.5</v>
      </c>
      <c r="M2563" t="n">
        <v>22</v>
      </c>
      <c r="N2563" t="n">
        <v>47.38</v>
      </c>
      <c r="O2563" t="n">
        <v>26913.4</v>
      </c>
      <c r="P2563" t="n">
        <v>655.75</v>
      </c>
      <c r="Q2563" t="n">
        <v>1367.24</v>
      </c>
      <c r="R2563" t="n">
        <v>127.45</v>
      </c>
      <c r="S2563" t="n">
        <v>104.26</v>
      </c>
      <c r="T2563" t="n">
        <v>10659.98</v>
      </c>
      <c r="U2563" t="n">
        <v>0.82</v>
      </c>
      <c r="V2563" t="n">
        <v>0.9</v>
      </c>
      <c r="W2563" t="n">
        <v>20.68</v>
      </c>
      <c r="X2563" t="n">
        <v>0.64</v>
      </c>
      <c r="Y2563" t="n">
        <v>1</v>
      </c>
      <c r="Z2563" t="n">
        <v>10</v>
      </c>
    </row>
    <row r="2564">
      <c r="A2564" t="n">
        <v>79</v>
      </c>
      <c r="B2564" t="n">
        <v>95</v>
      </c>
      <c r="C2564" t="inlineStr">
        <is>
          <t xml:space="preserve">CONCLUIDO	</t>
        </is>
      </c>
      <c r="D2564" t="n">
        <v>1.7669</v>
      </c>
      <c r="E2564" t="n">
        <v>56.6</v>
      </c>
      <c r="F2564" t="n">
        <v>53.24</v>
      </c>
      <c r="G2564" t="n">
        <v>133.09</v>
      </c>
      <c r="H2564" t="n">
        <v>1.7</v>
      </c>
      <c r="I2564" t="n">
        <v>24</v>
      </c>
      <c r="J2564" t="n">
        <v>216.73</v>
      </c>
      <c r="K2564" t="n">
        <v>53.44</v>
      </c>
      <c r="L2564" t="n">
        <v>20.75</v>
      </c>
      <c r="M2564" t="n">
        <v>22</v>
      </c>
      <c r="N2564" t="n">
        <v>47.54</v>
      </c>
      <c r="O2564" t="n">
        <v>26963.82</v>
      </c>
      <c r="P2564" t="n">
        <v>656.42</v>
      </c>
      <c r="Q2564" t="n">
        <v>1367.26</v>
      </c>
      <c r="R2564" t="n">
        <v>127.93</v>
      </c>
      <c r="S2564" t="n">
        <v>104.26</v>
      </c>
      <c r="T2564" t="n">
        <v>10901.75</v>
      </c>
      <c r="U2564" t="n">
        <v>0.8100000000000001</v>
      </c>
      <c r="V2564" t="n">
        <v>0.9</v>
      </c>
      <c r="W2564" t="n">
        <v>20.68</v>
      </c>
      <c r="X2564" t="n">
        <v>0.66</v>
      </c>
      <c r="Y2564" t="n">
        <v>1</v>
      </c>
      <c r="Z2564" t="n">
        <v>10</v>
      </c>
    </row>
    <row r="2565">
      <c r="A2565" t="n">
        <v>80</v>
      </c>
      <c r="B2565" t="n">
        <v>95</v>
      </c>
      <c r="C2565" t="inlineStr">
        <is>
          <t xml:space="preserve">CONCLUIDO	</t>
        </is>
      </c>
      <c r="D2565" t="n">
        <v>1.7663</v>
      </c>
      <c r="E2565" t="n">
        <v>56.61</v>
      </c>
      <c r="F2565" t="n">
        <v>53.25</v>
      </c>
      <c r="G2565" t="n">
        <v>133.13</v>
      </c>
      <c r="H2565" t="n">
        <v>1.72</v>
      </c>
      <c r="I2565" t="n">
        <v>24</v>
      </c>
      <c r="J2565" t="n">
        <v>217.14</v>
      </c>
      <c r="K2565" t="n">
        <v>53.44</v>
      </c>
      <c r="L2565" t="n">
        <v>21</v>
      </c>
      <c r="M2565" t="n">
        <v>22</v>
      </c>
      <c r="N2565" t="n">
        <v>47.7</v>
      </c>
      <c r="O2565" t="n">
        <v>27014.3</v>
      </c>
      <c r="P2565" t="n">
        <v>656.65</v>
      </c>
      <c r="Q2565" t="n">
        <v>1367.28</v>
      </c>
      <c r="R2565" t="n">
        <v>128.58</v>
      </c>
      <c r="S2565" t="n">
        <v>104.26</v>
      </c>
      <c r="T2565" t="n">
        <v>11224.92</v>
      </c>
      <c r="U2565" t="n">
        <v>0.8100000000000001</v>
      </c>
      <c r="V2565" t="n">
        <v>0.9</v>
      </c>
      <c r="W2565" t="n">
        <v>20.68</v>
      </c>
      <c r="X2565" t="n">
        <v>0.68</v>
      </c>
      <c r="Y2565" t="n">
        <v>1</v>
      </c>
      <c r="Z2565" t="n">
        <v>10</v>
      </c>
    </row>
    <row r="2566">
      <c r="A2566" t="n">
        <v>81</v>
      </c>
      <c r="B2566" t="n">
        <v>95</v>
      </c>
      <c r="C2566" t="inlineStr">
        <is>
          <t xml:space="preserve">CONCLUIDO	</t>
        </is>
      </c>
      <c r="D2566" t="n">
        <v>1.7691</v>
      </c>
      <c r="E2566" t="n">
        <v>56.53</v>
      </c>
      <c r="F2566" t="n">
        <v>53.2</v>
      </c>
      <c r="G2566" t="n">
        <v>138.79</v>
      </c>
      <c r="H2566" t="n">
        <v>1.74</v>
      </c>
      <c r="I2566" t="n">
        <v>23</v>
      </c>
      <c r="J2566" t="n">
        <v>217.55</v>
      </c>
      <c r="K2566" t="n">
        <v>53.44</v>
      </c>
      <c r="L2566" t="n">
        <v>21.25</v>
      </c>
      <c r="M2566" t="n">
        <v>21</v>
      </c>
      <c r="N2566" t="n">
        <v>47.86</v>
      </c>
      <c r="O2566" t="n">
        <v>27064.84</v>
      </c>
      <c r="P2566" t="n">
        <v>653.33</v>
      </c>
      <c r="Q2566" t="n">
        <v>1367.26</v>
      </c>
      <c r="R2566" t="n">
        <v>126.95</v>
      </c>
      <c r="S2566" t="n">
        <v>104.26</v>
      </c>
      <c r="T2566" t="n">
        <v>10418.67</v>
      </c>
      <c r="U2566" t="n">
        <v>0.82</v>
      </c>
      <c r="V2566" t="n">
        <v>0.9</v>
      </c>
      <c r="W2566" t="n">
        <v>20.68</v>
      </c>
      <c r="X2566" t="n">
        <v>0.62</v>
      </c>
      <c r="Y2566" t="n">
        <v>1</v>
      </c>
      <c r="Z2566" t="n">
        <v>10</v>
      </c>
    </row>
    <row r="2567">
      <c r="A2567" t="n">
        <v>82</v>
      </c>
      <c r="B2567" t="n">
        <v>95</v>
      </c>
      <c r="C2567" t="inlineStr">
        <is>
          <t xml:space="preserve">CONCLUIDO	</t>
        </is>
      </c>
      <c r="D2567" t="n">
        <v>1.7688</v>
      </c>
      <c r="E2567" t="n">
        <v>56.53</v>
      </c>
      <c r="F2567" t="n">
        <v>53.21</v>
      </c>
      <c r="G2567" t="n">
        <v>138.81</v>
      </c>
      <c r="H2567" t="n">
        <v>1.75</v>
      </c>
      <c r="I2567" t="n">
        <v>23</v>
      </c>
      <c r="J2567" t="n">
        <v>217.96</v>
      </c>
      <c r="K2567" t="n">
        <v>53.44</v>
      </c>
      <c r="L2567" t="n">
        <v>21.5</v>
      </c>
      <c r="M2567" t="n">
        <v>21</v>
      </c>
      <c r="N2567" t="n">
        <v>48.02</v>
      </c>
      <c r="O2567" t="n">
        <v>27115.43</v>
      </c>
      <c r="P2567" t="n">
        <v>653.8200000000001</v>
      </c>
      <c r="Q2567" t="n">
        <v>1367.19</v>
      </c>
      <c r="R2567" t="n">
        <v>127.2</v>
      </c>
      <c r="S2567" t="n">
        <v>104.26</v>
      </c>
      <c r="T2567" t="n">
        <v>10543.58</v>
      </c>
      <c r="U2567" t="n">
        <v>0.82</v>
      </c>
      <c r="V2567" t="n">
        <v>0.9</v>
      </c>
      <c r="W2567" t="n">
        <v>20.68</v>
      </c>
      <c r="X2567" t="n">
        <v>0.63</v>
      </c>
      <c r="Y2567" t="n">
        <v>1</v>
      </c>
      <c r="Z2567" t="n">
        <v>10</v>
      </c>
    </row>
    <row r="2568">
      <c r="A2568" t="n">
        <v>83</v>
      </c>
      <c r="B2568" t="n">
        <v>95</v>
      </c>
      <c r="C2568" t="inlineStr">
        <is>
          <t xml:space="preserve">CONCLUIDO	</t>
        </is>
      </c>
      <c r="D2568" t="n">
        <v>1.7692</v>
      </c>
      <c r="E2568" t="n">
        <v>56.52</v>
      </c>
      <c r="F2568" t="n">
        <v>53.2</v>
      </c>
      <c r="G2568" t="n">
        <v>138.78</v>
      </c>
      <c r="H2568" t="n">
        <v>1.77</v>
      </c>
      <c r="I2568" t="n">
        <v>23</v>
      </c>
      <c r="J2568" t="n">
        <v>218.37</v>
      </c>
      <c r="K2568" t="n">
        <v>53.44</v>
      </c>
      <c r="L2568" t="n">
        <v>21.75</v>
      </c>
      <c r="M2568" t="n">
        <v>21</v>
      </c>
      <c r="N2568" t="n">
        <v>48.18</v>
      </c>
      <c r="O2568" t="n">
        <v>27166.08</v>
      </c>
      <c r="P2568" t="n">
        <v>652.4</v>
      </c>
      <c r="Q2568" t="n">
        <v>1367.2</v>
      </c>
      <c r="R2568" t="n">
        <v>126.73</v>
      </c>
      <c r="S2568" t="n">
        <v>104.26</v>
      </c>
      <c r="T2568" t="n">
        <v>10304.5</v>
      </c>
      <c r="U2568" t="n">
        <v>0.82</v>
      </c>
      <c r="V2568" t="n">
        <v>0.9</v>
      </c>
      <c r="W2568" t="n">
        <v>20.68</v>
      </c>
      <c r="X2568" t="n">
        <v>0.62</v>
      </c>
      <c r="Y2568" t="n">
        <v>1</v>
      </c>
      <c r="Z2568" t="n">
        <v>10</v>
      </c>
    </row>
    <row r="2569">
      <c r="A2569" t="n">
        <v>84</v>
      </c>
      <c r="B2569" t="n">
        <v>95</v>
      </c>
      <c r="C2569" t="inlineStr">
        <is>
          <t xml:space="preserve">CONCLUIDO	</t>
        </is>
      </c>
      <c r="D2569" t="n">
        <v>1.7683</v>
      </c>
      <c r="E2569" t="n">
        <v>56.55</v>
      </c>
      <c r="F2569" t="n">
        <v>53.23</v>
      </c>
      <c r="G2569" t="n">
        <v>138.86</v>
      </c>
      <c r="H2569" t="n">
        <v>1.79</v>
      </c>
      <c r="I2569" t="n">
        <v>23</v>
      </c>
      <c r="J2569" t="n">
        <v>218.78</v>
      </c>
      <c r="K2569" t="n">
        <v>53.44</v>
      </c>
      <c r="L2569" t="n">
        <v>22</v>
      </c>
      <c r="M2569" t="n">
        <v>21</v>
      </c>
      <c r="N2569" t="n">
        <v>48.34</v>
      </c>
      <c r="O2569" t="n">
        <v>27216.79</v>
      </c>
      <c r="P2569" t="n">
        <v>650.62</v>
      </c>
      <c r="Q2569" t="n">
        <v>1367.22</v>
      </c>
      <c r="R2569" t="n">
        <v>127.92</v>
      </c>
      <c r="S2569" t="n">
        <v>104.26</v>
      </c>
      <c r="T2569" t="n">
        <v>10899.12</v>
      </c>
      <c r="U2569" t="n">
        <v>0.82</v>
      </c>
      <c r="V2569" t="n">
        <v>0.9</v>
      </c>
      <c r="W2569" t="n">
        <v>20.68</v>
      </c>
      <c r="X2569" t="n">
        <v>0.65</v>
      </c>
      <c r="Y2569" t="n">
        <v>1</v>
      </c>
      <c r="Z2569" t="n">
        <v>10</v>
      </c>
    </row>
    <row r="2570">
      <c r="A2570" t="n">
        <v>85</v>
      </c>
      <c r="B2570" t="n">
        <v>95</v>
      </c>
      <c r="C2570" t="inlineStr">
        <is>
          <t xml:space="preserve">CONCLUIDO	</t>
        </is>
      </c>
      <c r="D2570" t="n">
        <v>1.7713</v>
      </c>
      <c r="E2570" t="n">
        <v>56.46</v>
      </c>
      <c r="F2570" t="n">
        <v>53.17</v>
      </c>
      <c r="G2570" t="n">
        <v>145.01</v>
      </c>
      <c r="H2570" t="n">
        <v>1.8</v>
      </c>
      <c r="I2570" t="n">
        <v>22</v>
      </c>
      <c r="J2570" t="n">
        <v>219.19</v>
      </c>
      <c r="K2570" t="n">
        <v>53.44</v>
      </c>
      <c r="L2570" t="n">
        <v>22.25</v>
      </c>
      <c r="M2570" t="n">
        <v>20</v>
      </c>
      <c r="N2570" t="n">
        <v>48.51</v>
      </c>
      <c r="O2570" t="n">
        <v>27267.55</v>
      </c>
      <c r="P2570" t="n">
        <v>649.4400000000001</v>
      </c>
      <c r="Q2570" t="n">
        <v>1367.17</v>
      </c>
      <c r="R2570" t="n">
        <v>125.77</v>
      </c>
      <c r="S2570" t="n">
        <v>104.26</v>
      </c>
      <c r="T2570" t="n">
        <v>9832.690000000001</v>
      </c>
      <c r="U2570" t="n">
        <v>0.83</v>
      </c>
      <c r="V2570" t="n">
        <v>0.9</v>
      </c>
      <c r="W2570" t="n">
        <v>20.68</v>
      </c>
      <c r="X2570" t="n">
        <v>0.59</v>
      </c>
      <c r="Y2570" t="n">
        <v>1</v>
      </c>
      <c r="Z2570" t="n">
        <v>10</v>
      </c>
    </row>
    <row r="2571">
      <c r="A2571" t="n">
        <v>86</v>
      </c>
      <c r="B2571" t="n">
        <v>95</v>
      </c>
      <c r="C2571" t="inlineStr">
        <is>
          <t xml:space="preserve">CONCLUIDO	</t>
        </is>
      </c>
      <c r="D2571" t="n">
        <v>1.7714</v>
      </c>
      <c r="E2571" t="n">
        <v>56.45</v>
      </c>
      <c r="F2571" t="n">
        <v>53.17</v>
      </c>
      <c r="G2571" t="n">
        <v>145</v>
      </c>
      <c r="H2571" t="n">
        <v>1.82</v>
      </c>
      <c r="I2571" t="n">
        <v>22</v>
      </c>
      <c r="J2571" t="n">
        <v>219.6</v>
      </c>
      <c r="K2571" t="n">
        <v>53.44</v>
      </c>
      <c r="L2571" t="n">
        <v>22.5</v>
      </c>
      <c r="M2571" t="n">
        <v>20</v>
      </c>
      <c r="N2571" t="n">
        <v>48.67</v>
      </c>
      <c r="O2571" t="n">
        <v>27318.36</v>
      </c>
      <c r="P2571" t="n">
        <v>649.01</v>
      </c>
      <c r="Q2571" t="n">
        <v>1367.18</v>
      </c>
      <c r="R2571" t="n">
        <v>125.67</v>
      </c>
      <c r="S2571" t="n">
        <v>104.26</v>
      </c>
      <c r="T2571" t="n">
        <v>9780.48</v>
      </c>
      <c r="U2571" t="n">
        <v>0.83</v>
      </c>
      <c r="V2571" t="n">
        <v>0.9</v>
      </c>
      <c r="W2571" t="n">
        <v>20.68</v>
      </c>
      <c r="X2571" t="n">
        <v>0.59</v>
      </c>
      <c r="Y2571" t="n">
        <v>1</v>
      </c>
      <c r="Z2571" t="n">
        <v>10</v>
      </c>
    </row>
    <row r="2572">
      <c r="A2572" t="n">
        <v>87</v>
      </c>
      <c r="B2572" t="n">
        <v>95</v>
      </c>
      <c r="C2572" t="inlineStr">
        <is>
          <t xml:space="preserve">CONCLUIDO	</t>
        </is>
      </c>
      <c r="D2572" t="n">
        <v>1.771</v>
      </c>
      <c r="E2572" t="n">
        <v>56.47</v>
      </c>
      <c r="F2572" t="n">
        <v>53.18</v>
      </c>
      <c r="G2572" t="n">
        <v>145.03</v>
      </c>
      <c r="H2572" t="n">
        <v>1.84</v>
      </c>
      <c r="I2572" t="n">
        <v>22</v>
      </c>
      <c r="J2572" t="n">
        <v>220.01</v>
      </c>
      <c r="K2572" t="n">
        <v>53.44</v>
      </c>
      <c r="L2572" t="n">
        <v>22.75</v>
      </c>
      <c r="M2572" t="n">
        <v>20</v>
      </c>
      <c r="N2572" t="n">
        <v>48.83</v>
      </c>
      <c r="O2572" t="n">
        <v>27369.23</v>
      </c>
      <c r="P2572" t="n">
        <v>648.1799999999999</v>
      </c>
      <c r="Q2572" t="n">
        <v>1367.2</v>
      </c>
      <c r="R2572" t="n">
        <v>125.95</v>
      </c>
      <c r="S2572" t="n">
        <v>104.26</v>
      </c>
      <c r="T2572" t="n">
        <v>9922.040000000001</v>
      </c>
      <c r="U2572" t="n">
        <v>0.83</v>
      </c>
      <c r="V2572" t="n">
        <v>0.9</v>
      </c>
      <c r="W2572" t="n">
        <v>20.68</v>
      </c>
      <c r="X2572" t="n">
        <v>0.6</v>
      </c>
      <c r="Y2572" t="n">
        <v>1</v>
      </c>
      <c r="Z2572" t="n">
        <v>10</v>
      </c>
    </row>
    <row r="2573">
      <c r="A2573" t="n">
        <v>88</v>
      </c>
      <c r="B2573" t="n">
        <v>95</v>
      </c>
      <c r="C2573" t="inlineStr">
        <is>
          <t xml:space="preserve">CONCLUIDO	</t>
        </is>
      </c>
      <c r="D2573" t="n">
        <v>1.7709</v>
      </c>
      <c r="E2573" t="n">
        <v>56.47</v>
      </c>
      <c r="F2573" t="n">
        <v>53.18</v>
      </c>
      <c r="G2573" t="n">
        <v>145.04</v>
      </c>
      <c r="H2573" t="n">
        <v>1.85</v>
      </c>
      <c r="I2573" t="n">
        <v>22</v>
      </c>
      <c r="J2573" t="n">
        <v>220.43</v>
      </c>
      <c r="K2573" t="n">
        <v>53.44</v>
      </c>
      <c r="L2573" t="n">
        <v>23</v>
      </c>
      <c r="M2573" t="n">
        <v>20</v>
      </c>
      <c r="N2573" t="n">
        <v>48.99</v>
      </c>
      <c r="O2573" t="n">
        <v>27420.16</v>
      </c>
      <c r="P2573" t="n">
        <v>645.5700000000001</v>
      </c>
      <c r="Q2573" t="n">
        <v>1367.25</v>
      </c>
      <c r="R2573" t="n">
        <v>126.25</v>
      </c>
      <c r="S2573" t="n">
        <v>104.26</v>
      </c>
      <c r="T2573" t="n">
        <v>10071.89</v>
      </c>
      <c r="U2573" t="n">
        <v>0.83</v>
      </c>
      <c r="V2573" t="n">
        <v>0.9</v>
      </c>
      <c r="W2573" t="n">
        <v>20.68</v>
      </c>
      <c r="X2573" t="n">
        <v>0.6</v>
      </c>
      <c r="Y2573" t="n">
        <v>1</v>
      </c>
      <c r="Z2573" t="n">
        <v>10</v>
      </c>
    </row>
    <row r="2574">
      <c r="A2574" t="n">
        <v>89</v>
      </c>
      <c r="B2574" t="n">
        <v>95</v>
      </c>
      <c r="C2574" t="inlineStr">
        <is>
          <t xml:space="preserve">CONCLUIDO	</t>
        </is>
      </c>
      <c r="D2574" t="n">
        <v>1.7735</v>
      </c>
      <c r="E2574" t="n">
        <v>56.39</v>
      </c>
      <c r="F2574" t="n">
        <v>53.13</v>
      </c>
      <c r="G2574" t="n">
        <v>151.81</v>
      </c>
      <c r="H2574" t="n">
        <v>1.87</v>
      </c>
      <c r="I2574" t="n">
        <v>21</v>
      </c>
      <c r="J2574" t="n">
        <v>220.84</v>
      </c>
      <c r="K2574" t="n">
        <v>53.44</v>
      </c>
      <c r="L2574" t="n">
        <v>23.25</v>
      </c>
      <c r="M2574" t="n">
        <v>19</v>
      </c>
      <c r="N2574" t="n">
        <v>49.16</v>
      </c>
      <c r="O2574" t="n">
        <v>27471.15</v>
      </c>
      <c r="P2574" t="n">
        <v>644.01</v>
      </c>
      <c r="Q2574" t="n">
        <v>1367.21</v>
      </c>
      <c r="R2574" t="n">
        <v>124.55</v>
      </c>
      <c r="S2574" t="n">
        <v>104.26</v>
      </c>
      <c r="T2574" t="n">
        <v>9226.959999999999</v>
      </c>
      <c r="U2574" t="n">
        <v>0.84</v>
      </c>
      <c r="V2574" t="n">
        <v>0.9</v>
      </c>
      <c r="W2574" t="n">
        <v>20.68</v>
      </c>
      <c r="X2574" t="n">
        <v>0.5600000000000001</v>
      </c>
      <c r="Y2574" t="n">
        <v>1</v>
      </c>
      <c r="Z2574" t="n">
        <v>10</v>
      </c>
    </row>
    <row r="2575">
      <c r="A2575" t="n">
        <v>90</v>
      </c>
      <c r="B2575" t="n">
        <v>95</v>
      </c>
      <c r="C2575" t="inlineStr">
        <is>
          <t xml:space="preserve">CONCLUIDO	</t>
        </is>
      </c>
      <c r="D2575" t="n">
        <v>1.7734</v>
      </c>
      <c r="E2575" t="n">
        <v>56.39</v>
      </c>
      <c r="F2575" t="n">
        <v>53.14</v>
      </c>
      <c r="G2575" t="n">
        <v>151.82</v>
      </c>
      <c r="H2575" t="n">
        <v>1.89</v>
      </c>
      <c r="I2575" t="n">
        <v>21</v>
      </c>
      <c r="J2575" t="n">
        <v>221.25</v>
      </c>
      <c r="K2575" t="n">
        <v>53.44</v>
      </c>
      <c r="L2575" t="n">
        <v>23.5</v>
      </c>
      <c r="M2575" t="n">
        <v>19</v>
      </c>
      <c r="N2575" t="n">
        <v>49.32</v>
      </c>
      <c r="O2575" t="n">
        <v>27522.19</v>
      </c>
      <c r="P2575" t="n">
        <v>644.52</v>
      </c>
      <c r="Q2575" t="n">
        <v>1367.22</v>
      </c>
      <c r="R2575" t="n">
        <v>124.74</v>
      </c>
      <c r="S2575" t="n">
        <v>104.26</v>
      </c>
      <c r="T2575" t="n">
        <v>9322.5</v>
      </c>
      <c r="U2575" t="n">
        <v>0.84</v>
      </c>
      <c r="V2575" t="n">
        <v>0.9</v>
      </c>
      <c r="W2575" t="n">
        <v>20.68</v>
      </c>
      <c r="X2575" t="n">
        <v>0.5600000000000001</v>
      </c>
      <c r="Y2575" t="n">
        <v>1</v>
      </c>
      <c r="Z2575" t="n">
        <v>10</v>
      </c>
    </row>
    <row r="2576">
      <c r="A2576" t="n">
        <v>91</v>
      </c>
      <c r="B2576" t="n">
        <v>95</v>
      </c>
      <c r="C2576" t="inlineStr">
        <is>
          <t xml:space="preserve">CONCLUIDO	</t>
        </is>
      </c>
      <c r="D2576" t="n">
        <v>1.7733</v>
      </c>
      <c r="E2576" t="n">
        <v>56.39</v>
      </c>
      <c r="F2576" t="n">
        <v>53.14</v>
      </c>
      <c r="G2576" t="n">
        <v>151.83</v>
      </c>
      <c r="H2576" t="n">
        <v>1.9</v>
      </c>
      <c r="I2576" t="n">
        <v>21</v>
      </c>
      <c r="J2576" t="n">
        <v>221.67</v>
      </c>
      <c r="K2576" t="n">
        <v>53.44</v>
      </c>
      <c r="L2576" t="n">
        <v>23.75</v>
      </c>
      <c r="M2576" t="n">
        <v>19</v>
      </c>
      <c r="N2576" t="n">
        <v>49.48</v>
      </c>
      <c r="O2576" t="n">
        <v>27573.29</v>
      </c>
      <c r="P2576" t="n">
        <v>642.72</v>
      </c>
      <c r="Q2576" t="n">
        <v>1367.27</v>
      </c>
      <c r="R2576" t="n">
        <v>124.96</v>
      </c>
      <c r="S2576" t="n">
        <v>104.26</v>
      </c>
      <c r="T2576" t="n">
        <v>9431.57</v>
      </c>
      <c r="U2576" t="n">
        <v>0.83</v>
      </c>
      <c r="V2576" t="n">
        <v>0.9</v>
      </c>
      <c r="W2576" t="n">
        <v>20.68</v>
      </c>
      <c r="X2576" t="n">
        <v>0.57</v>
      </c>
      <c r="Y2576" t="n">
        <v>1</v>
      </c>
      <c r="Z2576" t="n">
        <v>10</v>
      </c>
    </row>
    <row r="2577">
      <c r="A2577" t="n">
        <v>92</v>
      </c>
      <c r="B2577" t="n">
        <v>95</v>
      </c>
      <c r="C2577" t="inlineStr">
        <is>
          <t xml:space="preserve">CONCLUIDO	</t>
        </is>
      </c>
      <c r="D2577" t="n">
        <v>1.7734</v>
      </c>
      <c r="E2577" t="n">
        <v>56.39</v>
      </c>
      <c r="F2577" t="n">
        <v>53.14</v>
      </c>
      <c r="G2577" t="n">
        <v>151.82</v>
      </c>
      <c r="H2577" t="n">
        <v>1.92</v>
      </c>
      <c r="I2577" t="n">
        <v>21</v>
      </c>
      <c r="J2577" t="n">
        <v>222.08</v>
      </c>
      <c r="K2577" t="n">
        <v>53.44</v>
      </c>
      <c r="L2577" t="n">
        <v>24</v>
      </c>
      <c r="M2577" t="n">
        <v>19</v>
      </c>
      <c r="N2577" t="n">
        <v>49.65</v>
      </c>
      <c r="O2577" t="n">
        <v>27624.44</v>
      </c>
      <c r="P2577" t="n">
        <v>639.61</v>
      </c>
      <c r="Q2577" t="n">
        <v>1367.13</v>
      </c>
      <c r="R2577" t="n">
        <v>124.83</v>
      </c>
      <c r="S2577" t="n">
        <v>104.26</v>
      </c>
      <c r="T2577" t="n">
        <v>9365.57</v>
      </c>
      <c r="U2577" t="n">
        <v>0.84</v>
      </c>
      <c r="V2577" t="n">
        <v>0.9</v>
      </c>
      <c r="W2577" t="n">
        <v>20.68</v>
      </c>
      <c r="X2577" t="n">
        <v>0.5600000000000001</v>
      </c>
      <c r="Y2577" t="n">
        <v>1</v>
      </c>
      <c r="Z2577" t="n">
        <v>10</v>
      </c>
    </row>
    <row r="2578">
      <c r="A2578" t="n">
        <v>93</v>
      </c>
      <c r="B2578" t="n">
        <v>95</v>
      </c>
      <c r="C2578" t="inlineStr">
        <is>
          <t xml:space="preserve">CONCLUIDO	</t>
        </is>
      </c>
      <c r="D2578" t="n">
        <v>1.7755</v>
      </c>
      <c r="E2578" t="n">
        <v>56.32</v>
      </c>
      <c r="F2578" t="n">
        <v>53.11</v>
      </c>
      <c r="G2578" t="n">
        <v>159.33</v>
      </c>
      <c r="H2578" t="n">
        <v>1.94</v>
      </c>
      <c r="I2578" t="n">
        <v>20</v>
      </c>
      <c r="J2578" t="n">
        <v>222.5</v>
      </c>
      <c r="K2578" t="n">
        <v>53.44</v>
      </c>
      <c r="L2578" t="n">
        <v>24.25</v>
      </c>
      <c r="M2578" t="n">
        <v>18</v>
      </c>
      <c r="N2578" t="n">
        <v>49.81</v>
      </c>
      <c r="O2578" t="n">
        <v>27675.78</v>
      </c>
      <c r="P2578" t="n">
        <v>640.0700000000001</v>
      </c>
      <c r="Q2578" t="n">
        <v>1367.25</v>
      </c>
      <c r="R2578" t="n">
        <v>123.81</v>
      </c>
      <c r="S2578" t="n">
        <v>104.26</v>
      </c>
      <c r="T2578" t="n">
        <v>8860.690000000001</v>
      </c>
      <c r="U2578" t="n">
        <v>0.84</v>
      </c>
      <c r="V2578" t="n">
        <v>0.9</v>
      </c>
      <c r="W2578" t="n">
        <v>20.68</v>
      </c>
      <c r="X2578" t="n">
        <v>0.54</v>
      </c>
      <c r="Y2578" t="n">
        <v>1</v>
      </c>
      <c r="Z2578" t="n">
        <v>10</v>
      </c>
    </row>
    <row r="2579">
      <c r="A2579" t="n">
        <v>94</v>
      </c>
      <c r="B2579" t="n">
        <v>95</v>
      </c>
      <c r="C2579" t="inlineStr">
        <is>
          <t xml:space="preserve">CONCLUIDO	</t>
        </is>
      </c>
      <c r="D2579" t="n">
        <v>1.7756</v>
      </c>
      <c r="E2579" t="n">
        <v>56.32</v>
      </c>
      <c r="F2579" t="n">
        <v>53.1</v>
      </c>
      <c r="G2579" t="n">
        <v>159.31</v>
      </c>
      <c r="H2579" t="n">
        <v>1.95</v>
      </c>
      <c r="I2579" t="n">
        <v>20</v>
      </c>
      <c r="J2579" t="n">
        <v>222.92</v>
      </c>
      <c r="K2579" t="n">
        <v>53.44</v>
      </c>
      <c r="L2579" t="n">
        <v>24.5</v>
      </c>
      <c r="M2579" t="n">
        <v>18</v>
      </c>
      <c r="N2579" t="n">
        <v>49.98</v>
      </c>
      <c r="O2579" t="n">
        <v>27727.05</v>
      </c>
      <c r="P2579" t="n">
        <v>641.33</v>
      </c>
      <c r="Q2579" t="n">
        <v>1367.2</v>
      </c>
      <c r="R2579" t="n">
        <v>123.79</v>
      </c>
      <c r="S2579" t="n">
        <v>104.26</v>
      </c>
      <c r="T2579" t="n">
        <v>8853.67</v>
      </c>
      <c r="U2579" t="n">
        <v>0.84</v>
      </c>
      <c r="V2579" t="n">
        <v>0.9</v>
      </c>
      <c r="W2579" t="n">
        <v>20.67</v>
      </c>
      <c r="X2579" t="n">
        <v>0.53</v>
      </c>
      <c r="Y2579" t="n">
        <v>1</v>
      </c>
      <c r="Z2579" t="n">
        <v>10</v>
      </c>
    </row>
    <row r="2580">
      <c r="A2580" t="n">
        <v>95</v>
      </c>
      <c r="B2580" t="n">
        <v>95</v>
      </c>
      <c r="C2580" t="inlineStr">
        <is>
          <t xml:space="preserve">CONCLUIDO	</t>
        </is>
      </c>
      <c r="D2580" t="n">
        <v>1.7754</v>
      </c>
      <c r="E2580" t="n">
        <v>56.32</v>
      </c>
      <c r="F2580" t="n">
        <v>53.11</v>
      </c>
      <c r="G2580" t="n">
        <v>159.33</v>
      </c>
      <c r="H2580" t="n">
        <v>1.97</v>
      </c>
      <c r="I2580" t="n">
        <v>20</v>
      </c>
      <c r="J2580" t="n">
        <v>223.33</v>
      </c>
      <c r="K2580" t="n">
        <v>53.44</v>
      </c>
      <c r="L2580" t="n">
        <v>24.75</v>
      </c>
      <c r="M2580" t="n">
        <v>18</v>
      </c>
      <c r="N2580" t="n">
        <v>50.15</v>
      </c>
      <c r="O2580" t="n">
        <v>27778.39</v>
      </c>
      <c r="P2580" t="n">
        <v>640.55</v>
      </c>
      <c r="Q2580" t="n">
        <v>1367.23</v>
      </c>
      <c r="R2580" t="n">
        <v>123.95</v>
      </c>
      <c r="S2580" t="n">
        <v>104.26</v>
      </c>
      <c r="T2580" t="n">
        <v>8933.610000000001</v>
      </c>
      <c r="U2580" t="n">
        <v>0.84</v>
      </c>
      <c r="V2580" t="n">
        <v>0.9</v>
      </c>
      <c r="W2580" t="n">
        <v>20.67</v>
      </c>
      <c r="X2580" t="n">
        <v>0.53</v>
      </c>
      <c r="Y2580" t="n">
        <v>1</v>
      </c>
      <c r="Z2580" t="n">
        <v>10</v>
      </c>
    </row>
    <row r="2581">
      <c r="A2581" t="n">
        <v>96</v>
      </c>
      <c r="B2581" t="n">
        <v>95</v>
      </c>
      <c r="C2581" t="inlineStr">
        <is>
          <t xml:space="preserve">CONCLUIDO	</t>
        </is>
      </c>
      <c r="D2581" t="n">
        <v>1.7753</v>
      </c>
      <c r="E2581" t="n">
        <v>56.33</v>
      </c>
      <c r="F2581" t="n">
        <v>53.12</v>
      </c>
      <c r="G2581" t="n">
        <v>159.35</v>
      </c>
      <c r="H2581" t="n">
        <v>1.99</v>
      </c>
      <c r="I2581" t="n">
        <v>20</v>
      </c>
      <c r="J2581" t="n">
        <v>223.75</v>
      </c>
      <c r="K2581" t="n">
        <v>53.44</v>
      </c>
      <c r="L2581" t="n">
        <v>25</v>
      </c>
      <c r="M2581" t="n">
        <v>18</v>
      </c>
      <c r="N2581" t="n">
        <v>50.31</v>
      </c>
      <c r="O2581" t="n">
        <v>27829.77</v>
      </c>
      <c r="P2581" t="n">
        <v>638.64</v>
      </c>
      <c r="Q2581" t="n">
        <v>1367.32</v>
      </c>
      <c r="R2581" t="n">
        <v>124.01</v>
      </c>
      <c r="S2581" t="n">
        <v>104.26</v>
      </c>
      <c r="T2581" t="n">
        <v>8960.32</v>
      </c>
      <c r="U2581" t="n">
        <v>0.84</v>
      </c>
      <c r="V2581" t="n">
        <v>0.9</v>
      </c>
      <c r="W2581" t="n">
        <v>20.67</v>
      </c>
      <c r="X2581" t="n">
        <v>0.54</v>
      </c>
      <c r="Y2581" t="n">
        <v>1</v>
      </c>
      <c r="Z2581" t="n">
        <v>10</v>
      </c>
    </row>
    <row r="2582">
      <c r="A2582" t="n">
        <v>97</v>
      </c>
      <c r="B2582" t="n">
        <v>95</v>
      </c>
      <c r="C2582" t="inlineStr">
        <is>
          <t xml:space="preserve">CONCLUIDO	</t>
        </is>
      </c>
      <c r="D2582" t="n">
        <v>1.7772</v>
      </c>
      <c r="E2582" t="n">
        <v>56.27</v>
      </c>
      <c r="F2582" t="n">
        <v>53.09</v>
      </c>
      <c r="G2582" t="n">
        <v>167.66</v>
      </c>
      <c r="H2582" t="n">
        <v>2</v>
      </c>
      <c r="I2582" t="n">
        <v>19</v>
      </c>
      <c r="J2582" t="n">
        <v>224.17</v>
      </c>
      <c r="K2582" t="n">
        <v>53.44</v>
      </c>
      <c r="L2582" t="n">
        <v>25.25</v>
      </c>
      <c r="M2582" t="n">
        <v>17</v>
      </c>
      <c r="N2582" t="n">
        <v>50.48</v>
      </c>
      <c r="O2582" t="n">
        <v>27881.22</v>
      </c>
      <c r="P2582" t="n">
        <v>633.83</v>
      </c>
      <c r="Q2582" t="n">
        <v>1367.2</v>
      </c>
      <c r="R2582" t="n">
        <v>123.26</v>
      </c>
      <c r="S2582" t="n">
        <v>104.26</v>
      </c>
      <c r="T2582" t="n">
        <v>8588.82</v>
      </c>
      <c r="U2582" t="n">
        <v>0.85</v>
      </c>
      <c r="V2582" t="n">
        <v>0.9</v>
      </c>
      <c r="W2582" t="n">
        <v>20.68</v>
      </c>
      <c r="X2582" t="n">
        <v>0.52</v>
      </c>
      <c r="Y2582" t="n">
        <v>1</v>
      </c>
      <c r="Z2582" t="n">
        <v>10</v>
      </c>
    </row>
    <row r="2583">
      <c r="A2583" t="n">
        <v>98</v>
      </c>
      <c r="B2583" t="n">
        <v>95</v>
      </c>
      <c r="C2583" t="inlineStr">
        <is>
          <t xml:space="preserve">CONCLUIDO	</t>
        </is>
      </c>
      <c r="D2583" t="n">
        <v>1.7771</v>
      </c>
      <c r="E2583" t="n">
        <v>56.27</v>
      </c>
      <c r="F2583" t="n">
        <v>53.09</v>
      </c>
      <c r="G2583" t="n">
        <v>167.67</v>
      </c>
      <c r="H2583" t="n">
        <v>2.02</v>
      </c>
      <c r="I2583" t="n">
        <v>19</v>
      </c>
      <c r="J2583" t="n">
        <v>224.58</v>
      </c>
      <c r="K2583" t="n">
        <v>53.44</v>
      </c>
      <c r="L2583" t="n">
        <v>25.5</v>
      </c>
      <c r="M2583" t="n">
        <v>17</v>
      </c>
      <c r="N2583" t="n">
        <v>50.65</v>
      </c>
      <c r="O2583" t="n">
        <v>27932.73</v>
      </c>
      <c r="P2583" t="n">
        <v>634.25</v>
      </c>
      <c r="Q2583" t="n">
        <v>1367.26</v>
      </c>
      <c r="R2583" t="n">
        <v>123.39</v>
      </c>
      <c r="S2583" t="n">
        <v>104.26</v>
      </c>
      <c r="T2583" t="n">
        <v>8656.66</v>
      </c>
      <c r="U2583" t="n">
        <v>0.84</v>
      </c>
      <c r="V2583" t="n">
        <v>0.9</v>
      </c>
      <c r="W2583" t="n">
        <v>20.67</v>
      </c>
      <c r="X2583" t="n">
        <v>0.52</v>
      </c>
      <c r="Y2583" t="n">
        <v>1</v>
      </c>
      <c r="Z2583" t="n">
        <v>10</v>
      </c>
    </row>
    <row r="2584">
      <c r="A2584" t="n">
        <v>99</v>
      </c>
      <c r="B2584" t="n">
        <v>95</v>
      </c>
      <c r="C2584" t="inlineStr">
        <is>
          <t xml:space="preserve">CONCLUIDO	</t>
        </is>
      </c>
      <c r="D2584" t="n">
        <v>1.7772</v>
      </c>
      <c r="E2584" t="n">
        <v>56.27</v>
      </c>
      <c r="F2584" t="n">
        <v>53.09</v>
      </c>
      <c r="G2584" t="n">
        <v>167.66</v>
      </c>
      <c r="H2584" t="n">
        <v>2.03</v>
      </c>
      <c r="I2584" t="n">
        <v>19</v>
      </c>
      <c r="J2584" t="n">
        <v>225</v>
      </c>
      <c r="K2584" t="n">
        <v>53.44</v>
      </c>
      <c r="L2584" t="n">
        <v>25.75</v>
      </c>
      <c r="M2584" t="n">
        <v>17</v>
      </c>
      <c r="N2584" t="n">
        <v>50.82</v>
      </c>
      <c r="O2584" t="n">
        <v>27984.29</v>
      </c>
      <c r="P2584" t="n">
        <v>634.02</v>
      </c>
      <c r="Q2584" t="n">
        <v>1367.19</v>
      </c>
      <c r="R2584" t="n">
        <v>123.25</v>
      </c>
      <c r="S2584" t="n">
        <v>104.26</v>
      </c>
      <c r="T2584" t="n">
        <v>8588.299999999999</v>
      </c>
      <c r="U2584" t="n">
        <v>0.85</v>
      </c>
      <c r="V2584" t="n">
        <v>0.9</v>
      </c>
      <c r="W2584" t="n">
        <v>20.67</v>
      </c>
      <c r="X2584" t="n">
        <v>0.52</v>
      </c>
      <c r="Y2584" t="n">
        <v>1</v>
      </c>
      <c r="Z2584" t="n">
        <v>10</v>
      </c>
    </row>
    <row r="2585">
      <c r="A2585" t="n">
        <v>100</v>
      </c>
      <c r="B2585" t="n">
        <v>95</v>
      </c>
      <c r="C2585" t="inlineStr">
        <is>
          <t xml:space="preserve">CONCLUIDO	</t>
        </is>
      </c>
      <c r="D2585" t="n">
        <v>1.7773</v>
      </c>
      <c r="E2585" t="n">
        <v>56.26</v>
      </c>
      <c r="F2585" t="n">
        <v>53.09</v>
      </c>
      <c r="G2585" t="n">
        <v>167.65</v>
      </c>
      <c r="H2585" t="n">
        <v>2.05</v>
      </c>
      <c r="I2585" t="n">
        <v>19</v>
      </c>
      <c r="J2585" t="n">
        <v>225.42</v>
      </c>
      <c r="K2585" t="n">
        <v>53.44</v>
      </c>
      <c r="L2585" t="n">
        <v>26</v>
      </c>
      <c r="M2585" t="n">
        <v>17</v>
      </c>
      <c r="N2585" t="n">
        <v>50.98</v>
      </c>
      <c r="O2585" t="n">
        <v>28035.92</v>
      </c>
      <c r="P2585" t="n">
        <v>632.29</v>
      </c>
      <c r="Q2585" t="n">
        <v>1367.27</v>
      </c>
      <c r="R2585" t="n">
        <v>122.99</v>
      </c>
      <c r="S2585" t="n">
        <v>104.26</v>
      </c>
      <c r="T2585" t="n">
        <v>8454.73</v>
      </c>
      <c r="U2585" t="n">
        <v>0.85</v>
      </c>
      <c r="V2585" t="n">
        <v>0.9</v>
      </c>
      <c r="W2585" t="n">
        <v>20.68</v>
      </c>
      <c r="X2585" t="n">
        <v>0.51</v>
      </c>
      <c r="Y2585" t="n">
        <v>1</v>
      </c>
      <c r="Z2585" t="n">
        <v>10</v>
      </c>
    </row>
    <row r="2586">
      <c r="A2586" t="n">
        <v>101</v>
      </c>
      <c r="B2586" t="n">
        <v>95</v>
      </c>
      <c r="C2586" t="inlineStr">
        <is>
          <t xml:space="preserve">CONCLUIDO	</t>
        </is>
      </c>
      <c r="D2586" t="n">
        <v>1.7771</v>
      </c>
      <c r="E2586" t="n">
        <v>56.27</v>
      </c>
      <c r="F2586" t="n">
        <v>53.1</v>
      </c>
      <c r="G2586" t="n">
        <v>167.67</v>
      </c>
      <c r="H2586" t="n">
        <v>2.07</v>
      </c>
      <c r="I2586" t="n">
        <v>19</v>
      </c>
      <c r="J2586" t="n">
        <v>225.84</v>
      </c>
      <c r="K2586" t="n">
        <v>53.44</v>
      </c>
      <c r="L2586" t="n">
        <v>26.25</v>
      </c>
      <c r="M2586" t="n">
        <v>17</v>
      </c>
      <c r="N2586" t="n">
        <v>51.15</v>
      </c>
      <c r="O2586" t="n">
        <v>28087.6</v>
      </c>
      <c r="P2586" t="n">
        <v>630.63</v>
      </c>
      <c r="Q2586" t="n">
        <v>1367.19</v>
      </c>
      <c r="R2586" t="n">
        <v>123.35</v>
      </c>
      <c r="S2586" t="n">
        <v>104.26</v>
      </c>
      <c r="T2586" t="n">
        <v>8635.889999999999</v>
      </c>
      <c r="U2586" t="n">
        <v>0.85</v>
      </c>
      <c r="V2586" t="n">
        <v>0.9</v>
      </c>
      <c r="W2586" t="n">
        <v>20.68</v>
      </c>
      <c r="X2586" t="n">
        <v>0.52</v>
      </c>
      <c r="Y2586" t="n">
        <v>1</v>
      </c>
      <c r="Z2586" t="n">
        <v>10</v>
      </c>
    </row>
    <row r="2587">
      <c r="A2587" t="n">
        <v>102</v>
      </c>
      <c r="B2587" t="n">
        <v>95</v>
      </c>
      <c r="C2587" t="inlineStr">
        <is>
          <t xml:space="preserve">CONCLUIDO	</t>
        </is>
      </c>
      <c r="D2587" t="n">
        <v>1.7796</v>
      </c>
      <c r="E2587" t="n">
        <v>56.19</v>
      </c>
      <c r="F2587" t="n">
        <v>53.05</v>
      </c>
      <c r="G2587" t="n">
        <v>176.84</v>
      </c>
      <c r="H2587" t="n">
        <v>2.08</v>
      </c>
      <c r="I2587" t="n">
        <v>18</v>
      </c>
      <c r="J2587" t="n">
        <v>226.26</v>
      </c>
      <c r="K2587" t="n">
        <v>53.44</v>
      </c>
      <c r="L2587" t="n">
        <v>26.5</v>
      </c>
      <c r="M2587" t="n">
        <v>16</v>
      </c>
      <c r="N2587" t="n">
        <v>51.32</v>
      </c>
      <c r="O2587" t="n">
        <v>28139.34</v>
      </c>
      <c r="P2587" t="n">
        <v>628.53</v>
      </c>
      <c r="Q2587" t="n">
        <v>1367.22</v>
      </c>
      <c r="R2587" t="n">
        <v>121.9</v>
      </c>
      <c r="S2587" t="n">
        <v>104.26</v>
      </c>
      <c r="T2587" t="n">
        <v>7916.9</v>
      </c>
      <c r="U2587" t="n">
        <v>0.86</v>
      </c>
      <c r="V2587" t="n">
        <v>0.9</v>
      </c>
      <c r="W2587" t="n">
        <v>20.67</v>
      </c>
      <c r="X2587" t="n">
        <v>0.48</v>
      </c>
      <c r="Y2587" t="n">
        <v>1</v>
      </c>
      <c r="Z2587" t="n">
        <v>10</v>
      </c>
    </row>
    <row r="2588">
      <c r="A2588" t="n">
        <v>103</v>
      </c>
      <c r="B2588" t="n">
        <v>95</v>
      </c>
      <c r="C2588" t="inlineStr">
        <is>
          <t xml:space="preserve">CONCLUIDO	</t>
        </is>
      </c>
      <c r="D2588" t="n">
        <v>1.7792</v>
      </c>
      <c r="E2588" t="n">
        <v>56.2</v>
      </c>
      <c r="F2588" t="n">
        <v>53.07</v>
      </c>
      <c r="G2588" t="n">
        <v>176.89</v>
      </c>
      <c r="H2588" t="n">
        <v>2.1</v>
      </c>
      <c r="I2588" t="n">
        <v>18</v>
      </c>
      <c r="J2588" t="n">
        <v>226.68</v>
      </c>
      <c r="K2588" t="n">
        <v>53.44</v>
      </c>
      <c r="L2588" t="n">
        <v>26.75</v>
      </c>
      <c r="M2588" t="n">
        <v>16</v>
      </c>
      <c r="N2588" t="n">
        <v>51.49</v>
      </c>
      <c r="O2588" t="n">
        <v>28191.14</v>
      </c>
      <c r="P2588" t="n">
        <v>629.35</v>
      </c>
      <c r="Q2588" t="n">
        <v>1367.19</v>
      </c>
      <c r="R2588" t="n">
        <v>122.61</v>
      </c>
      <c r="S2588" t="n">
        <v>104.26</v>
      </c>
      <c r="T2588" t="n">
        <v>8270.889999999999</v>
      </c>
      <c r="U2588" t="n">
        <v>0.85</v>
      </c>
      <c r="V2588" t="n">
        <v>0.9</v>
      </c>
      <c r="W2588" t="n">
        <v>20.67</v>
      </c>
      <c r="X2588" t="n">
        <v>0.49</v>
      </c>
      <c r="Y2588" t="n">
        <v>1</v>
      </c>
      <c r="Z2588" t="n">
        <v>10</v>
      </c>
    </row>
    <row r="2589">
      <c r="A2589" t="n">
        <v>104</v>
      </c>
      <c r="B2589" t="n">
        <v>95</v>
      </c>
      <c r="C2589" t="inlineStr">
        <is>
          <t xml:space="preserve">CONCLUIDO	</t>
        </is>
      </c>
      <c r="D2589" t="n">
        <v>1.7789</v>
      </c>
      <c r="E2589" t="n">
        <v>56.21</v>
      </c>
      <c r="F2589" t="n">
        <v>53.08</v>
      </c>
      <c r="G2589" t="n">
        <v>176.92</v>
      </c>
      <c r="H2589" t="n">
        <v>2.11</v>
      </c>
      <c r="I2589" t="n">
        <v>18</v>
      </c>
      <c r="J2589" t="n">
        <v>227.1</v>
      </c>
      <c r="K2589" t="n">
        <v>53.44</v>
      </c>
      <c r="L2589" t="n">
        <v>27</v>
      </c>
      <c r="M2589" t="n">
        <v>16</v>
      </c>
      <c r="N2589" t="n">
        <v>51.66</v>
      </c>
      <c r="O2589" t="n">
        <v>28243</v>
      </c>
      <c r="P2589" t="n">
        <v>628.63</v>
      </c>
      <c r="Q2589" t="n">
        <v>1367.19</v>
      </c>
      <c r="R2589" t="n">
        <v>122.87</v>
      </c>
      <c r="S2589" t="n">
        <v>104.26</v>
      </c>
      <c r="T2589" t="n">
        <v>8401.41</v>
      </c>
      <c r="U2589" t="n">
        <v>0.85</v>
      </c>
      <c r="V2589" t="n">
        <v>0.9</v>
      </c>
      <c r="W2589" t="n">
        <v>20.67</v>
      </c>
      <c r="X2589" t="n">
        <v>0.5</v>
      </c>
      <c r="Y2589" t="n">
        <v>1</v>
      </c>
      <c r="Z2589" t="n">
        <v>10</v>
      </c>
    </row>
    <row r="2590">
      <c r="A2590" t="n">
        <v>105</v>
      </c>
      <c r="B2590" t="n">
        <v>95</v>
      </c>
      <c r="C2590" t="inlineStr">
        <is>
          <t xml:space="preserve">CONCLUIDO	</t>
        </is>
      </c>
      <c r="D2590" t="n">
        <v>1.7793</v>
      </c>
      <c r="E2590" t="n">
        <v>56.2</v>
      </c>
      <c r="F2590" t="n">
        <v>53.06</v>
      </c>
      <c r="G2590" t="n">
        <v>176.88</v>
      </c>
      <c r="H2590" t="n">
        <v>2.13</v>
      </c>
      <c r="I2590" t="n">
        <v>18</v>
      </c>
      <c r="J2590" t="n">
        <v>227.52</v>
      </c>
      <c r="K2590" t="n">
        <v>53.44</v>
      </c>
      <c r="L2590" t="n">
        <v>27.25</v>
      </c>
      <c r="M2590" t="n">
        <v>16</v>
      </c>
      <c r="N2590" t="n">
        <v>51.83</v>
      </c>
      <c r="O2590" t="n">
        <v>28294.92</v>
      </c>
      <c r="P2590" t="n">
        <v>628.41</v>
      </c>
      <c r="Q2590" t="n">
        <v>1367.21</v>
      </c>
      <c r="R2590" t="n">
        <v>122.45</v>
      </c>
      <c r="S2590" t="n">
        <v>104.26</v>
      </c>
      <c r="T2590" t="n">
        <v>8189.94</v>
      </c>
      <c r="U2590" t="n">
        <v>0.85</v>
      </c>
      <c r="V2590" t="n">
        <v>0.9</v>
      </c>
      <c r="W2590" t="n">
        <v>20.67</v>
      </c>
      <c r="X2590" t="n">
        <v>0.49</v>
      </c>
      <c r="Y2590" t="n">
        <v>1</v>
      </c>
      <c r="Z2590" t="n">
        <v>10</v>
      </c>
    </row>
    <row r="2591">
      <c r="A2591" t="n">
        <v>106</v>
      </c>
      <c r="B2591" t="n">
        <v>95</v>
      </c>
      <c r="C2591" t="inlineStr">
        <is>
          <t xml:space="preserve">CONCLUIDO	</t>
        </is>
      </c>
      <c r="D2591" t="n">
        <v>1.7794</v>
      </c>
      <c r="E2591" t="n">
        <v>56.2</v>
      </c>
      <c r="F2591" t="n">
        <v>53.06</v>
      </c>
      <c r="G2591" t="n">
        <v>176.87</v>
      </c>
      <c r="H2591" t="n">
        <v>2.14</v>
      </c>
      <c r="I2591" t="n">
        <v>18</v>
      </c>
      <c r="J2591" t="n">
        <v>227.94</v>
      </c>
      <c r="K2591" t="n">
        <v>53.44</v>
      </c>
      <c r="L2591" t="n">
        <v>27.5</v>
      </c>
      <c r="M2591" t="n">
        <v>16</v>
      </c>
      <c r="N2591" t="n">
        <v>52.01</v>
      </c>
      <c r="O2591" t="n">
        <v>28346.9</v>
      </c>
      <c r="P2591" t="n">
        <v>625.74</v>
      </c>
      <c r="Q2591" t="n">
        <v>1367.19</v>
      </c>
      <c r="R2591" t="n">
        <v>122.27</v>
      </c>
      <c r="S2591" t="n">
        <v>104.26</v>
      </c>
      <c r="T2591" t="n">
        <v>8101.15</v>
      </c>
      <c r="U2591" t="n">
        <v>0.85</v>
      </c>
      <c r="V2591" t="n">
        <v>0.9</v>
      </c>
      <c r="W2591" t="n">
        <v>20.67</v>
      </c>
      <c r="X2591" t="n">
        <v>0.48</v>
      </c>
      <c r="Y2591" t="n">
        <v>1</v>
      </c>
      <c r="Z2591" t="n">
        <v>10</v>
      </c>
    </row>
    <row r="2592">
      <c r="A2592" t="n">
        <v>107</v>
      </c>
      <c r="B2592" t="n">
        <v>95</v>
      </c>
      <c r="C2592" t="inlineStr">
        <is>
          <t xml:space="preserve">CONCLUIDO	</t>
        </is>
      </c>
      <c r="D2592" t="n">
        <v>1.7789</v>
      </c>
      <c r="E2592" t="n">
        <v>56.21</v>
      </c>
      <c r="F2592" t="n">
        <v>53.08</v>
      </c>
      <c r="G2592" t="n">
        <v>176.92</v>
      </c>
      <c r="H2592" t="n">
        <v>2.16</v>
      </c>
      <c r="I2592" t="n">
        <v>18</v>
      </c>
      <c r="J2592" t="n">
        <v>228.36</v>
      </c>
      <c r="K2592" t="n">
        <v>53.44</v>
      </c>
      <c r="L2592" t="n">
        <v>27.75</v>
      </c>
      <c r="M2592" t="n">
        <v>16</v>
      </c>
      <c r="N2592" t="n">
        <v>52.18</v>
      </c>
      <c r="O2592" t="n">
        <v>28398.94</v>
      </c>
      <c r="P2592" t="n">
        <v>624.22</v>
      </c>
      <c r="Q2592" t="n">
        <v>1367.22</v>
      </c>
      <c r="R2592" t="n">
        <v>122.85</v>
      </c>
      <c r="S2592" t="n">
        <v>104.26</v>
      </c>
      <c r="T2592" t="n">
        <v>8391.219999999999</v>
      </c>
      <c r="U2592" t="n">
        <v>0.85</v>
      </c>
      <c r="V2592" t="n">
        <v>0.9</v>
      </c>
      <c r="W2592" t="n">
        <v>20.67</v>
      </c>
      <c r="X2592" t="n">
        <v>0.5</v>
      </c>
      <c r="Y2592" t="n">
        <v>1</v>
      </c>
      <c r="Z2592" t="n">
        <v>10</v>
      </c>
    </row>
    <row r="2593">
      <c r="A2593" t="n">
        <v>108</v>
      </c>
      <c r="B2593" t="n">
        <v>95</v>
      </c>
      <c r="C2593" t="inlineStr">
        <is>
          <t xml:space="preserve">CONCLUIDO	</t>
        </is>
      </c>
      <c r="D2593" t="n">
        <v>1.7814</v>
      </c>
      <c r="E2593" t="n">
        <v>56.13</v>
      </c>
      <c r="F2593" t="n">
        <v>53.03</v>
      </c>
      <c r="G2593" t="n">
        <v>187.18</v>
      </c>
      <c r="H2593" t="n">
        <v>2.18</v>
      </c>
      <c r="I2593" t="n">
        <v>17</v>
      </c>
      <c r="J2593" t="n">
        <v>228.79</v>
      </c>
      <c r="K2593" t="n">
        <v>53.44</v>
      </c>
      <c r="L2593" t="n">
        <v>28</v>
      </c>
      <c r="M2593" t="n">
        <v>15</v>
      </c>
      <c r="N2593" t="n">
        <v>52.35</v>
      </c>
      <c r="O2593" t="n">
        <v>28451.04</v>
      </c>
      <c r="P2593" t="n">
        <v>622.6799999999999</v>
      </c>
      <c r="Q2593" t="n">
        <v>1367.22</v>
      </c>
      <c r="R2593" t="n">
        <v>121.51</v>
      </c>
      <c r="S2593" t="n">
        <v>104.26</v>
      </c>
      <c r="T2593" t="n">
        <v>7725.57</v>
      </c>
      <c r="U2593" t="n">
        <v>0.86</v>
      </c>
      <c r="V2593" t="n">
        <v>0.9</v>
      </c>
      <c r="W2593" t="n">
        <v>20.67</v>
      </c>
      <c r="X2593" t="n">
        <v>0.46</v>
      </c>
      <c r="Y2593" t="n">
        <v>1</v>
      </c>
      <c r="Z2593" t="n">
        <v>10</v>
      </c>
    </row>
    <row r="2594">
      <c r="A2594" t="n">
        <v>109</v>
      </c>
      <c r="B2594" t="n">
        <v>95</v>
      </c>
      <c r="C2594" t="inlineStr">
        <is>
          <t xml:space="preserve">CONCLUIDO	</t>
        </is>
      </c>
      <c r="D2594" t="n">
        <v>1.7818</v>
      </c>
      <c r="E2594" t="n">
        <v>56.12</v>
      </c>
      <c r="F2594" t="n">
        <v>53.02</v>
      </c>
      <c r="G2594" t="n">
        <v>187.13</v>
      </c>
      <c r="H2594" t="n">
        <v>2.19</v>
      </c>
      <c r="I2594" t="n">
        <v>17</v>
      </c>
      <c r="J2594" t="n">
        <v>229.21</v>
      </c>
      <c r="K2594" t="n">
        <v>53.44</v>
      </c>
      <c r="L2594" t="n">
        <v>28.25</v>
      </c>
      <c r="M2594" t="n">
        <v>15</v>
      </c>
      <c r="N2594" t="n">
        <v>52.52</v>
      </c>
      <c r="O2594" t="n">
        <v>28503.21</v>
      </c>
      <c r="P2594" t="n">
        <v>622.39</v>
      </c>
      <c r="Q2594" t="n">
        <v>1367.21</v>
      </c>
      <c r="R2594" t="n">
        <v>121.05</v>
      </c>
      <c r="S2594" t="n">
        <v>104.26</v>
      </c>
      <c r="T2594" t="n">
        <v>7497.35</v>
      </c>
      <c r="U2594" t="n">
        <v>0.86</v>
      </c>
      <c r="V2594" t="n">
        <v>0.9</v>
      </c>
      <c r="W2594" t="n">
        <v>20.67</v>
      </c>
      <c r="X2594" t="n">
        <v>0.45</v>
      </c>
      <c r="Y2594" t="n">
        <v>1</v>
      </c>
      <c r="Z2594" t="n">
        <v>10</v>
      </c>
    </row>
    <row r="2595">
      <c r="A2595" t="n">
        <v>110</v>
      </c>
      <c r="B2595" t="n">
        <v>95</v>
      </c>
      <c r="C2595" t="inlineStr">
        <is>
          <t xml:space="preserve">CONCLUIDO	</t>
        </is>
      </c>
      <c r="D2595" t="n">
        <v>1.7817</v>
      </c>
      <c r="E2595" t="n">
        <v>56.13</v>
      </c>
      <c r="F2595" t="n">
        <v>53.03</v>
      </c>
      <c r="G2595" t="n">
        <v>187.15</v>
      </c>
      <c r="H2595" t="n">
        <v>2.21</v>
      </c>
      <c r="I2595" t="n">
        <v>17</v>
      </c>
      <c r="J2595" t="n">
        <v>229.63</v>
      </c>
      <c r="K2595" t="n">
        <v>53.44</v>
      </c>
      <c r="L2595" t="n">
        <v>28.5</v>
      </c>
      <c r="M2595" t="n">
        <v>15</v>
      </c>
      <c r="N2595" t="n">
        <v>52.7</v>
      </c>
      <c r="O2595" t="n">
        <v>28555.43</v>
      </c>
      <c r="P2595" t="n">
        <v>622.04</v>
      </c>
      <c r="Q2595" t="n">
        <v>1367.19</v>
      </c>
      <c r="R2595" t="n">
        <v>121.05</v>
      </c>
      <c r="S2595" t="n">
        <v>104.26</v>
      </c>
      <c r="T2595" t="n">
        <v>7498.49</v>
      </c>
      <c r="U2595" t="n">
        <v>0.86</v>
      </c>
      <c r="V2595" t="n">
        <v>0.9</v>
      </c>
      <c r="W2595" t="n">
        <v>20.67</v>
      </c>
      <c r="X2595" t="n">
        <v>0.45</v>
      </c>
      <c r="Y2595" t="n">
        <v>1</v>
      </c>
      <c r="Z2595" t="n">
        <v>10</v>
      </c>
    </row>
    <row r="2596">
      <c r="A2596" t="n">
        <v>111</v>
      </c>
      <c r="B2596" t="n">
        <v>95</v>
      </c>
      <c r="C2596" t="inlineStr">
        <is>
          <t xml:space="preserve">CONCLUIDO	</t>
        </is>
      </c>
      <c r="D2596" t="n">
        <v>1.7812</v>
      </c>
      <c r="E2596" t="n">
        <v>56.14</v>
      </c>
      <c r="F2596" t="n">
        <v>53.04</v>
      </c>
      <c r="G2596" t="n">
        <v>187.2</v>
      </c>
      <c r="H2596" t="n">
        <v>2.22</v>
      </c>
      <c r="I2596" t="n">
        <v>17</v>
      </c>
      <c r="J2596" t="n">
        <v>230.06</v>
      </c>
      <c r="K2596" t="n">
        <v>53.44</v>
      </c>
      <c r="L2596" t="n">
        <v>28.75</v>
      </c>
      <c r="M2596" t="n">
        <v>13</v>
      </c>
      <c r="N2596" t="n">
        <v>52.87</v>
      </c>
      <c r="O2596" t="n">
        <v>28607.71</v>
      </c>
      <c r="P2596" t="n">
        <v>621.48</v>
      </c>
      <c r="Q2596" t="n">
        <v>1367.2</v>
      </c>
      <c r="R2596" t="n">
        <v>121.56</v>
      </c>
      <c r="S2596" t="n">
        <v>104.26</v>
      </c>
      <c r="T2596" t="n">
        <v>7750.31</v>
      </c>
      <c r="U2596" t="n">
        <v>0.86</v>
      </c>
      <c r="V2596" t="n">
        <v>0.9</v>
      </c>
      <c r="W2596" t="n">
        <v>20.67</v>
      </c>
      <c r="X2596" t="n">
        <v>0.47</v>
      </c>
      <c r="Y2596" t="n">
        <v>1</v>
      </c>
      <c r="Z2596" t="n">
        <v>10</v>
      </c>
    </row>
    <row r="2597">
      <c r="A2597" t="n">
        <v>112</v>
      </c>
      <c r="B2597" t="n">
        <v>95</v>
      </c>
      <c r="C2597" t="inlineStr">
        <is>
          <t xml:space="preserve">CONCLUIDO	</t>
        </is>
      </c>
      <c r="D2597" t="n">
        <v>1.7812</v>
      </c>
      <c r="E2597" t="n">
        <v>56.14</v>
      </c>
      <c r="F2597" t="n">
        <v>53.04</v>
      </c>
      <c r="G2597" t="n">
        <v>187.2</v>
      </c>
      <c r="H2597" t="n">
        <v>2.24</v>
      </c>
      <c r="I2597" t="n">
        <v>17</v>
      </c>
      <c r="J2597" t="n">
        <v>230.48</v>
      </c>
      <c r="K2597" t="n">
        <v>53.44</v>
      </c>
      <c r="L2597" t="n">
        <v>29</v>
      </c>
      <c r="M2597" t="n">
        <v>13</v>
      </c>
      <c r="N2597" t="n">
        <v>53.05</v>
      </c>
      <c r="O2597" t="n">
        <v>28660.06</v>
      </c>
      <c r="P2597" t="n">
        <v>618.96</v>
      </c>
      <c r="Q2597" t="n">
        <v>1367.23</v>
      </c>
      <c r="R2597" t="n">
        <v>121.55</v>
      </c>
      <c r="S2597" t="n">
        <v>104.26</v>
      </c>
      <c r="T2597" t="n">
        <v>7745.58</v>
      </c>
      <c r="U2597" t="n">
        <v>0.86</v>
      </c>
      <c r="V2597" t="n">
        <v>0.9</v>
      </c>
      <c r="W2597" t="n">
        <v>20.67</v>
      </c>
      <c r="X2597" t="n">
        <v>0.46</v>
      </c>
      <c r="Y2597" t="n">
        <v>1</v>
      </c>
      <c r="Z2597" t="n">
        <v>10</v>
      </c>
    </row>
    <row r="2598">
      <c r="A2598" t="n">
        <v>113</v>
      </c>
      <c r="B2598" t="n">
        <v>95</v>
      </c>
      <c r="C2598" t="inlineStr">
        <is>
          <t xml:space="preserve">CONCLUIDO	</t>
        </is>
      </c>
      <c r="D2598" t="n">
        <v>1.7813</v>
      </c>
      <c r="E2598" t="n">
        <v>56.14</v>
      </c>
      <c r="F2598" t="n">
        <v>53.04</v>
      </c>
      <c r="G2598" t="n">
        <v>187.19</v>
      </c>
      <c r="H2598" t="n">
        <v>2.25</v>
      </c>
      <c r="I2598" t="n">
        <v>17</v>
      </c>
      <c r="J2598" t="n">
        <v>230.91</v>
      </c>
      <c r="K2598" t="n">
        <v>53.44</v>
      </c>
      <c r="L2598" t="n">
        <v>29.25</v>
      </c>
      <c r="M2598" t="n">
        <v>13</v>
      </c>
      <c r="N2598" t="n">
        <v>53.22</v>
      </c>
      <c r="O2598" t="n">
        <v>28712.46</v>
      </c>
      <c r="P2598" t="n">
        <v>616.87</v>
      </c>
      <c r="Q2598" t="n">
        <v>1367.14</v>
      </c>
      <c r="R2598" t="n">
        <v>121.49</v>
      </c>
      <c r="S2598" t="n">
        <v>104.26</v>
      </c>
      <c r="T2598" t="n">
        <v>7716.04</v>
      </c>
      <c r="U2598" t="n">
        <v>0.86</v>
      </c>
      <c r="V2598" t="n">
        <v>0.9</v>
      </c>
      <c r="W2598" t="n">
        <v>20.67</v>
      </c>
      <c r="X2598" t="n">
        <v>0.46</v>
      </c>
      <c r="Y2598" t="n">
        <v>1</v>
      </c>
      <c r="Z2598" t="n">
        <v>10</v>
      </c>
    </row>
    <row r="2599">
      <c r="A2599" t="n">
        <v>114</v>
      </c>
      <c r="B2599" t="n">
        <v>95</v>
      </c>
      <c r="C2599" t="inlineStr">
        <is>
          <t xml:space="preserve">CONCLUIDO	</t>
        </is>
      </c>
      <c r="D2599" t="n">
        <v>1.7834</v>
      </c>
      <c r="E2599" t="n">
        <v>56.07</v>
      </c>
      <c r="F2599" t="n">
        <v>53.01</v>
      </c>
      <c r="G2599" t="n">
        <v>198.78</v>
      </c>
      <c r="H2599" t="n">
        <v>2.27</v>
      </c>
      <c r="I2599" t="n">
        <v>16</v>
      </c>
      <c r="J2599" t="n">
        <v>231.33</v>
      </c>
      <c r="K2599" t="n">
        <v>53.44</v>
      </c>
      <c r="L2599" t="n">
        <v>29.5</v>
      </c>
      <c r="M2599" t="n">
        <v>9</v>
      </c>
      <c r="N2599" t="n">
        <v>53.4</v>
      </c>
      <c r="O2599" t="n">
        <v>28764.93</v>
      </c>
      <c r="P2599" t="n">
        <v>615.51</v>
      </c>
      <c r="Q2599" t="n">
        <v>1367.18</v>
      </c>
      <c r="R2599" t="n">
        <v>120.42</v>
      </c>
      <c r="S2599" t="n">
        <v>104.26</v>
      </c>
      <c r="T2599" t="n">
        <v>7188.3</v>
      </c>
      <c r="U2599" t="n">
        <v>0.87</v>
      </c>
      <c r="V2599" t="n">
        <v>0.9</v>
      </c>
      <c r="W2599" t="n">
        <v>20.67</v>
      </c>
      <c r="X2599" t="n">
        <v>0.43</v>
      </c>
      <c r="Y2599" t="n">
        <v>1</v>
      </c>
      <c r="Z2599" t="n">
        <v>10</v>
      </c>
    </row>
    <row r="2600">
      <c r="A2600" t="n">
        <v>115</v>
      </c>
      <c r="B2600" t="n">
        <v>95</v>
      </c>
      <c r="C2600" t="inlineStr">
        <is>
          <t xml:space="preserve">CONCLUIDO	</t>
        </is>
      </c>
      <c r="D2600" t="n">
        <v>1.7831</v>
      </c>
      <c r="E2600" t="n">
        <v>56.08</v>
      </c>
      <c r="F2600" t="n">
        <v>53.02</v>
      </c>
      <c r="G2600" t="n">
        <v>198.81</v>
      </c>
      <c r="H2600" t="n">
        <v>2.28</v>
      </c>
      <c r="I2600" t="n">
        <v>16</v>
      </c>
      <c r="J2600" t="n">
        <v>231.76</v>
      </c>
      <c r="K2600" t="n">
        <v>53.44</v>
      </c>
      <c r="L2600" t="n">
        <v>29.75</v>
      </c>
      <c r="M2600" t="n">
        <v>10</v>
      </c>
      <c r="N2600" t="n">
        <v>53.57</v>
      </c>
      <c r="O2600" t="n">
        <v>28817.46</v>
      </c>
      <c r="P2600" t="n">
        <v>616.97</v>
      </c>
      <c r="Q2600" t="n">
        <v>1367.24</v>
      </c>
      <c r="R2600" t="n">
        <v>120.67</v>
      </c>
      <c r="S2600" t="n">
        <v>104.26</v>
      </c>
      <c r="T2600" t="n">
        <v>7312.6</v>
      </c>
      <c r="U2600" t="n">
        <v>0.86</v>
      </c>
      <c r="V2600" t="n">
        <v>0.9</v>
      </c>
      <c r="W2600" t="n">
        <v>20.68</v>
      </c>
      <c r="X2600" t="n">
        <v>0.44</v>
      </c>
      <c r="Y2600" t="n">
        <v>1</v>
      </c>
      <c r="Z2600" t="n">
        <v>10</v>
      </c>
    </row>
    <row r="2601">
      <c r="A2601" t="n">
        <v>116</v>
      </c>
      <c r="B2601" t="n">
        <v>95</v>
      </c>
      <c r="C2601" t="inlineStr">
        <is>
          <t xml:space="preserve">CONCLUIDO	</t>
        </is>
      </c>
      <c r="D2601" t="n">
        <v>1.7834</v>
      </c>
      <c r="E2601" t="n">
        <v>56.07</v>
      </c>
      <c r="F2601" t="n">
        <v>53.01</v>
      </c>
      <c r="G2601" t="n">
        <v>198.78</v>
      </c>
      <c r="H2601" t="n">
        <v>2.3</v>
      </c>
      <c r="I2601" t="n">
        <v>16</v>
      </c>
      <c r="J2601" t="n">
        <v>232.18</v>
      </c>
      <c r="K2601" t="n">
        <v>53.44</v>
      </c>
      <c r="L2601" t="n">
        <v>30</v>
      </c>
      <c r="M2601" t="n">
        <v>10</v>
      </c>
      <c r="N2601" t="n">
        <v>53.75</v>
      </c>
      <c r="O2601" t="n">
        <v>28870.05</v>
      </c>
      <c r="P2601" t="n">
        <v>616.49</v>
      </c>
      <c r="Q2601" t="n">
        <v>1367.23</v>
      </c>
      <c r="R2601" t="n">
        <v>120.42</v>
      </c>
      <c r="S2601" t="n">
        <v>104.26</v>
      </c>
      <c r="T2601" t="n">
        <v>7187.59</v>
      </c>
      <c r="U2601" t="n">
        <v>0.87</v>
      </c>
      <c r="V2601" t="n">
        <v>0.9</v>
      </c>
      <c r="W2601" t="n">
        <v>20.67</v>
      </c>
      <c r="X2601" t="n">
        <v>0.43</v>
      </c>
      <c r="Y2601" t="n">
        <v>1</v>
      </c>
      <c r="Z2601" t="n">
        <v>10</v>
      </c>
    </row>
    <row r="2602">
      <c r="A2602" t="n">
        <v>117</v>
      </c>
      <c r="B2602" t="n">
        <v>95</v>
      </c>
      <c r="C2602" t="inlineStr">
        <is>
          <t xml:space="preserve">CONCLUIDO	</t>
        </is>
      </c>
      <c r="D2602" t="n">
        <v>1.7831</v>
      </c>
      <c r="E2602" t="n">
        <v>56.08</v>
      </c>
      <c r="F2602" t="n">
        <v>53.02</v>
      </c>
      <c r="G2602" t="n">
        <v>198.82</v>
      </c>
      <c r="H2602" t="n">
        <v>2.31</v>
      </c>
      <c r="I2602" t="n">
        <v>16</v>
      </c>
      <c r="J2602" t="n">
        <v>232.61</v>
      </c>
      <c r="K2602" t="n">
        <v>53.44</v>
      </c>
      <c r="L2602" t="n">
        <v>30.25</v>
      </c>
      <c r="M2602" t="n">
        <v>7</v>
      </c>
      <c r="N2602" t="n">
        <v>53.93</v>
      </c>
      <c r="O2602" t="n">
        <v>28922.71</v>
      </c>
      <c r="P2602" t="n">
        <v>617</v>
      </c>
      <c r="Q2602" t="n">
        <v>1367.21</v>
      </c>
      <c r="R2602" t="n">
        <v>120.56</v>
      </c>
      <c r="S2602" t="n">
        <v>104.26</v>
      </c>
      <c r="T2602" t="n">
        <v>7257.83</v>
      </c>
      <c r="U2602" t="n">
        <v>0.86</v>
      </c>
      <c r="V2602" t="n">
        <v>0.9</v>
      </c>
      <c r="W2602" t="n">
        <v>20.68</v>
      </c>
      <c r="X2602" t="n">
        <v>0.44</v>
      </c>
      <c r="Y2602" t="n">
        <v>1</v>
      </c>
      <c r="Z2602" t="n">
        <v>10</v>
      </c>
    </row>
    <row r="2603">
      <c r="A2603" t="n">
        <v>118</v>
      </c>
      <c r="B2603" t="n">
        <v>95</v>
      </c>
      <c r="C2603" t="inlineStr">
        <is>
          <t xml:space="preserve">CONCLUIDO	</t>
        </is>
      </c>
      <c r="D2603" t="n">
        <v>1.7829</v>
      </c>
      <c r="E2603" t="n">
        <v>56.09</v>
      </c>
      <c r="F2603" t="n">
        <v>53.02</v>
      </c>
      <c r="G2603" t="n">
        <v>198.84</v>
      </c>
      <c r="H2603" t="n">
        <v>2.33</v>
      </c>
      <c r="I2603" t="n">
        <v>16</v>
      </c>
      <c r="J2603" t="n">
        <v>233.04</v>
      </c>
      <c r="K2603" t="n">
        <v>53.44</v>
      </c>
      <c r="L2603" t="n">
        <v>30.5</v>
      </c>
      <c r="M2603" t="n">
        <v>5</v>
      </c>
      <c r="N2603" t="n">
        <v>54.1</v>
      </c>
      <c r="O2603" t="n">
        <v>28975.43</v>
      </c>
      <c r="P2603" t="n">
        <v>617.23</v>
      </c>
      <c r="Q2603" t="n">
        <v>1367.2</v>
      </c>
      <c r="R2603" t="n">
        <v>120.71</v>
      </c>
      <c r="S2603" t="n">
        <v>104.26</v>
      </c>
      <c r="T2603" t="n">
        <v>7329.96</v>
      </c>
      <c r="U2603" t="n">
        <v>0.86</v>
      </c>
      <c r="V2603" t="n">
        <v>0.9</v>
      </c>
      <c r="W2603" t="n">
        <v>20.68</v>
      </c>
      <c r="X2603" t="n">
        <v>0.45</v>
      </c>
      <c r="Y2603" t="n">
        <v>1</v>
      </c>
      <c r="Z2603" t="n">
        <v>10</v>
      </c>
    </row>
    <row r="2604">
      <c r="A2604" t="n">
        <v>119</v>
      </c>
      <c r="B2604" t="n">
        <v>95</v>
      </c>
      <c r="C2604" t="inlineStr">
        <is>
          <t xml:space="preserve">CONCLUIDO	</t>
        </is>
      </c>
      <c r="D2604" t="n">
        <v>1.7831</v>
      </c>
      <c r="E2604" t="n">
        <v>56.08</v>
      </c>
      <c r="F2604" t="n">
        <v>53.02</v>
      </c>
      <c r="G2604" t="n">
        <v>198.82</v>
      </c>
      <c r="H2604" t="n">
        <v>2.34</v>
      </c>
      <c r="I2604" t="n">
        <v>16</v>
      </c>
      <c r="J2604" t="n">
        <v>233.47</v>
      </c>
      <c r="K2604" t="n">
        <v>53.44</v>
      </c>
      <c r="L2604" t="n">
        <v>30.75</v>
      </c>
      <c r="M2604" t="n">
        <v>5</v>
      </c>
      <c r="N2604" t="n">
        <v>54.28</v>
      </c>
      <c r="O2604" t="n">
        <v>29028.21</v>
      </c>
      <c r="P2604" t="n">
        <v>617.87</v>
      </c>
      <c r="Q2604" t="n">
        <v>1367.18</v>
      </c>
      <c r="R2604" t="n">
        <v>120.66</v>
      </c>
      <c r="S2604" t="n">
        <v>104.26</v>
      </c>
      <c r="T2604" t="n">
        <v>7308.33</v>
      </c>
      <c r="U2604" t="n">
        <v>0.86</v>
      </c>
      <c r="V2604" t="n">
        <v>0.9</v>
      </c>
      <c r="W2604" t="n">
        <v>20.68</v>
      </c>
      <c r="X2604" t="n">
        <v>0.44</v>
      </c>
      <c r="Y2604" t="n">
        <v>1</v>
      </c>
      <c r="Z2604" t="n">
        <v>10</v>
      </c>
    </row>
    <row r="2605">
      <c r="A2605" t="n">
        <v>120</v>
      </c>
      <c r="B2605" t="n">
        <v>95</v>
      </c>
      <c r="C2605" t="inlineStr">
        <is>
          <t xml:space="preserve">CONCLUIDO	</t>
        </is>
      </c>
      <c r="D2605" t="n">
        <v>1.7828</v>
      </c>
      <c r="E2605" t="n">
        <v>56.09</v>
      </c>
      <c r="F2605" t="n">
        <v>53.03</v>
      </c>
      <c r="G2605" t="n">
        <v>198.85</v>
      </c>
      <c r="H2605" t="n">
        <v>2.36</v>
      </c>
      <c r="I2605" t="n">
        <v>16</v>
      </c>
      <c r="J2605" t="n">
        <v>233.89</v>
      </c>
      <c r="K2605" t="n">
        <v>53.44</v>
      </c>
      <c r="L2605" t="n">
        <v>31</v>
      </c>
      <c r="M2605" t="n">
        <v>4</v>
      </c>
      <c r="N2605" t="n">
        <v>54.46</v>
      </c>
      <c r="O2605" t="n">
        <v>29081.05</v>
      </c>
      <c r="P2605" t="n">
        <v>618.39</v>
      </c>
      <c r="Q2605" t="n">
        <v>1367.22</v>
      </c>
      <c r="R2605" t="n">
        <v>120.7</v>
      </c>
      <c r="S2605" t="n">
        <v>104.26</v>
      </c>
      <c r="T2605" t="n">
        <v>7327.34</v>
      </c>
      <c r="U2605" t="n">
        <v>0.86</v>
      </c>
      <c r="V2605" t="n">
        <v>0.9</v>
      </c>
      <c r="W2605" t="n">
        <v>20.69</v>
      </c>
      <c r="X2605" t="n">
        <v>0.45</v>
      </c>
      <c r="Y2605" t="n">
        <v>1</v>
      </c>
      <c r="Z2605" t="n">
        <v>10</v>
      </c>
    </row>
    <row r="2606">
      <c r="A2606" t="n">
        <v>121</v>
      </c>
      <c r="B2606" t="n">
        <v>95</v>
      </c>
      <c r="C2606" t="inlineStr">
        <is>
          <t xml:space="preserve">CONCLUIDO	</t>
        </is>
      </c>
      <c r="D2606" t="n">
        <v>1.7825</v>
      </c>
      <c r="E2606" t="n">
        <v>56.1</v>
      </c>
      <c r="F2606" t="n">
        <v>53.04</v>
      </c>
      <c r="G2606" t="n">
        <v>198.89</v>
      </c>
      <c r="H2606" t="n">
        <v>2.37</v>
      </c>
      <c r="I2606" t="n">
        <v>16</v>
      </c>
      <c r="J2606" t="n">
        <v>234.32</v>
      </c>
      <c r="K2606" t="n">
        <v>53.44</v>
      </c>
      <c r="L2606" t="n">
        <v>31.25</v>
      </c>
      <c r="M2606" t="n">
        <v>2</v>
      </c>
      <c r="N2606" t="n">
        <v>54.64</v>
      </c>
      <c r="O2606" t="n">
        <v>29133.96</v>
      </c>
      <c r="P2606" t="n">
        <v>618.75</v>
      </c>
      <c r="Q2606" t="n">
        <v>1367.23</v>
      </c>
      <c r="R2606" t="n">
        <v>121.17</v>
      </c>
      <c r="S2606" t="n">
        <v>104.26</v>
      </c>
      <c r="T2606" t="n">
        <v>7561.81</v>
      </c>
      <c r="U2606" t="n">
        <v>0.86</v>
      </c>
      <c r="V2606" t="n">
        <v>0.9</v>
      </c>
      <c r="W2606" t="n">
        <v>20.68</v>
      </c>
      <c r="X2606" t="n">
        <v>0.46</v>
      </c>
      <c r="Y2606" t="n">
        <v>1</v>
      </c>
      <c r="Z2606" t="n">
        <v>10</v>
      </c>
    </row>
    <row r="2607">
      <c r="A2607" t="n">
        <v>122</v>
      </c>
      <c r="B2607" t="n">
        <v>95</v>
      </c>
      <c r="C2607" t="inlineStr">
        <is>
          <t xml:space="preserve">CONCLUIDO	</t>
        </is>
      </c>
      <c r="D2607" t="n">
        <v>1.7822</v>
      </c>
      <c r="E2607" t="n">
        <v>56.11</v>
      </c>
      <c r="F2607" t="n">
        <v>53.05</v>
      </c>
      <c r="G2607" t="n">
        <v>198.92</v>
      </c>
      <c r="H2607" t="n">
        <v>2.39</v>
      </c>
      <c r="I2607" t="n">
        <v>16</v>
      </c>
      <c r="J2607" t="n">
        <v>234.75</v>
      </c>
      <c r="K2607" t="n">
        <v>53.44</v>
      </c>
      <c r="L2607" t="n">
        <v>31.5</v>
      </c>
      <c r="M2607" t="n">
        <v>2</v>
      </c>
      <c r="N2607" t="n">
        <v>54.82</v>
      </c>
      <c r="O2607" t="n">
        <v>29186.93</v>
      </c>
      <c r="P2607" t="n">
        <v>619.39</v>
      </c>
      <c r="Q2607" t="n">
        <v>1367.22</v>
      </c>
      <c r="R2607" t="n">
        <v>121.22</v>
      </c>
      <c r="S2607" t="n">
        <v>104.26</v>
      </c>
      <c r="T2607" t="n">
        <v>7585.05</v>
      </c>
      <c r="U2607" t="n">
        <v>0.86</v>
      </c>
      <c r="V2607" t="n">
        <v>0.9</v>
      </c>
      <c r="W2607" t="n">
        <v>20.69</v>
      </c>
      <c r="X2607" t="n">
        <v>0.47</v>
      </c>
      <c r="Y2607" t="n">
        <v>1</v>
      </c>
      <c r="Z2607" t="n">
        <v>10</v>
      </c>
    </row>
    <row r="2608">
      <c r="A2608" t="n">
        <v>123</v>
      </c>
      <c r="B2608" t="n">
        <v>95</v>
      </c>
      <c r="C2608" t="inlineStr">
        <is>
          <t xml:space="preserve">CONCLUIDO	</t>
        </is>
      </c>
      <c r="D2608" t="n">
        <v>1.7824</v>
      </c>
      <c r="E2608" t="n">
        <v>56.1</v>
      </c>
      <c r="F2608" t="n">
        <v>53.04</v>
      </c>
      <c r="G2608" t="n">
        <v>198.9</v>
      </c>
      <c r="H2608" t="n">
        <v>2.4</v>
      </c>
      <c r="I2608" t="n">
        <v>16</v>
      </c>
      <c r="J2608" t="n">
        <v>235.18</v>
      </c>
      <c r="K2608" t="n">
        <v>53.44</v>
      </c>
      <c r="L2608" t="n">
        <v>31.75</v>
      </c>
      <c r="M2608" t="n">
        <v>1</v>
      </c>
      <c r="N2608" t="n">
        <v>55</v>
      </c>
      <c r="O2608" t="n">
        <v>29239.96</v>
      </c>
      <c r="P2608" t="n">
        <v>620.0599999999999</v>
      </c>
      <c r="Q2608" t="n">
        <v>1367.26</v>
      </c>
      <c r="R2608" t="n">
        <v>121.14</v>
      </c>
      <c r="S2608" t="n">
        <v>104.26</v>
      </c>
      <c r="T2608" t="n">
        <v>7547.97</v>
      </c>
      <c r="U2608" t="n">
        <v>0.86</v>
      </c>
      <c r="V2608" t="n">
        <v>0.9</v>
      </c>
      <c r="W2608" t="n">
        <v>20.69</v>
      </c>
      <c r="X2608" t="n">
        <v>0.46</v>
      </c>
      <c r="Y2608" t="n">
        <v>1</v>
      </c>
      <c r="Z2608" t="n">
        <v>10</v>
      </c>
    </row>
    <row r="2609">
      <c r="A2609" t="n">
        <v>124</v>
      </c>
      <c r="B2609" t="n">
        <v>95</v>
      </c>
      <c r="C2609" t="inlineStr">
        <is>
          <t xml:space="preserve">CONCLUIDO	</t>
        </is>
      </c>
      <c r="D2609" t="n">
        <v>1.7825</v>
      </c>
      <c r="E2609" t="n">
        <v>56.1</v>
      </c>
      <c r="F2609" t="n">
        <v>53.04</v>
      </c>
      <c r="G2609" t="n">
        <v>198.88</v>
      </c>
      <c r="H2609" t="n">
        <v>2.41</v>
      </c>
      <c r="I2609" t="n">
        <v>16</v>
      </c>
      <c r="J2609" t="n">
        <v>235.61</v>
      </c>
      <c r="K2609" t="n">
        <v>53.44</v>
      </c>
      <c r="L2609" t="n">
        <v>32</v>
      </c>
      <c r="M2609" t="n">
        <v>1</v>
      </c>
      <c r="N2609" t="n">
        <v>55.18</v>
      </c>
      <c r="O2609" t="n">
        <v>29293.06</v>
      </c>
      <c r="P2609" t="n">
        <v>620.73</v>
      </c>
      <c r="Q2609" t="n">
        <v>1367.31</v>
      </c>
      <c r="R2609" t="n">
        <v>120.91</v>
      </c>
      <c r="S2609" t="n">
        <v>104.26</v>
      </c>
      <c r="T2609" t="n">
        <v>7431.93</v>
      </c>
      <c r="U2609" t="n">
        <v>0.86</v>
      </c>
      <c r="V2609" t="n">
        <v>0.9</v>
      </c>
      <c r="W2609" t="n">
        <v>20.69</v>
      </c>
      <c r="X2609" t="n">
        <v>0.46</v>
      </c>
      <c r="Y2609" t="n">
        <v>1</v>
      </c>
      <c r="Z2609" t="n">
        <v>10</v>
      </c>
    </row>
    <row r="2610">
      <c r="A2610" t="n">
        <v>125</v>
      </c>
      <c r="B2610" t="n">
        <v>95</v>
      </c>
      <c r="C2610" t="inlineStr">
        <is>
          <t xml:space="preserve">CONCLUIDO	</t>
        </is>
      </c>
      <c r="D2610" t="n">
        <v>1.7825</v>
      </c>
      <c r="E2610" t="n">
        <v>56.1</v>
      </c>
      <c r="F2610" t="n">
        <v>53.04</v>
      </c>
      <c r="G2610" t="n">
        <v>198.89</v>
      </c>
      <c r="H2610" t="n">
        <v>2.43</v>
      </c>
      <c r="I2610" t="n">
        <v>16</v>
      </c>
      <c r="J2610" t="n">
        <v>236.04</v>
      </c>
      <c r="K2610" t="n">
        <v>53.44</v>
      </c>
      <c r="L2610" t="n">
        <v>32.25</v>
      </c>
      <c r="M2610" t="n">
        <v>0</v>
      </c>
      <c r="N2610" t="n">
        <v>55.36</v>
      </c>
      <c r="O2610" t="n">
        <v>29346.22</v>
      </c>
      <c r="P2610" t="n">
        <v>621.67</v>
      </c>
      <c r="Q2610" t="n">
        <v>1367.27</v>
      </c>
      <c r="R2610" t="n">
        <v>120.96</v>
      </c>
      <c r="S2610" t="n">
        <v>104.26</v>
      </c>
      <c r="T2610" t="n">
        <v>7457.4</v>
      </c>
      <c r="U2610" t="n">
        <v>0.86</v>
      </c>
      <c r="V2610" t="n">
        <v>0.9</v>
      </c>
      <c r="W2610" t="n">
        <v>20.69</v>
      </c>
      <c r="X2610" t="n">
        <v>0.46</v>
      </c>
      <c r="Y2610" t="n">
        <v>1</v>
      </c>
      <c r="Z2610" t="n">
        <v>10</v>
      </c>
    </row>
    <row r="2611">
      <c r="A2611" t="n">
        <v>0</v>
      </c>
      <c r="B2611" t="n">
        <v>55</v>
      </c>
      <c r="C2611" t="inlineStr">
        <is>
          <t xml:space="preserve">CONCLUIDO	</t>
        </is>
      </c>
      <c r="D2611" t="n">
        <v>1.239</v>
      </c>
      <c r="E2611" t="n">
        <v>80.70999999999999</v>
      </c>
      <c r="F2611" t="n">
        <v>66.97</v>
      </c>
      <c r="G2611" t="n">
        <v>8.23</v>
      </c>
      <c r="H2611" t="n">
        <v>0.15</v>
      </c>
      <c r="I2611" t="n">
        <v>488</v>
      </c>
      <c r="J2611" t="n">
        <v>116.05</v>
      </c>
      <c r="K2611" t="n">
        <v>43.4</v>
      </c>
      <c r="L2611" t="n">
        <v>1</v>
      </c>
      <c r="M2611" t="n">
        <v>486</v>
      </c>
      <c r="N2611" t="n">
        <v>16.65</v>
      </c>
      <c r="O2611" t="n">
        <v>14546.17</v>
      </c>
      <c r="P2611" t="n">
        <v>676.12</v>
      </c>
      <c r="Q2611" t="n">
        <v>1369.44</v>
      </c>
      <c r="R2611" t="n">
        <v>574.34</v>
      </c>
      <c r="S2611" t="n">
        <v>104.26</v>
      </c>
      <c r="T2611" t="n">
        <v>231787.98</v>
      </c>
      <c r="U2611" t="n">
        <v>0.18</v>
      </c>
      <c r="V2611" t="n">
        <v>0.72</v>
      </c>
      <c r="W2611" t="n">
        <v>21.45</v>
      </c>
      <c r="X2611" t="n">
        <v>14.34</v>
      </c>
      <c r="Y2611" t="n">
        <v>1</v>
      </c>
      <c r="Z2611" t="n">
        <v>10</v>
      </c>
    </row>
    <row r="2612">
      <c r="A2612" t="n">
        <v>1</v>
      </c>
      <c r="B2612" t="n">
        <v>55</v>
      </c>
      <c r="C2612" t="inlineStr">
        <is>
          <t xml:space="preserve">CONCLUIDO	</t>
        </is>
      </c>
      <c r="D2612" t="n">
        <v>1.3481</v>
      </c>
      <c r="E2612" t="n">
        <v>74.18000000000001</v>
      </c>
      <c r="F2612" t="n">
        <v>63.3</v>
      </c>
      <c r="G2612" t="n">
        <v>10.32</v>
      </c>
      <c r="H2612" t="n">
        <v>0.19</v>
      </c>
      <c r="I2612" t="n">
        <v>368</v>
      </c>
      <c r="J2612" t="n">
        <v>116.37</v>
      </c>
      <c r="K2612" t="n">
        <v>43.4</v>
      </c>
      <c r="L2612" t="n">
        <v>1.25</v>
      </c>
      <c r="M2612" t="n">
        <v>366</v>
      </c>
      <c r="N2612" t="n">
        <v>16.72</v>
      </c>
      <c r="O2612" t="n">
        <v>14585.96</v>
      </c>
      <c r="P2612" t="n">
        <v>637.59</v>
      </c>
      <c r="Q2612" t="n">
        <v>1368.75</v>
      </c>
      <c r="R2612" t="n">
        <v>455.2</v>
      </c>
      <c r="S2612" t="n">
        <v>104.26</v>
      </c>
      <c r="T2612" t="n">
        <v>172818.33</v>
      </c>
      <c r="U2612" t="n">
        <v>0.23</v>
      </c>
      <c r="V2612" t="n">
        <v>0.76</v>
      </c>
      <c r="W2612" t="n">
        <v>21.24</v>
      </c>
      <c r="X2612" t="n">
        <v>10.69</v>
      </c>
      <c r="Y2612" t="n">
        <v>1</v>
      </c>
      <c r="Z2612" t="n">
        <v>10</v>
      </c>
    </row>
    <row r="2613">
      <c r="A2613" t="n">
        <v>2</v>
      </c>
      <c r="B2613" t="n">
        <v>55</v>
      </c>
      <c r="C2613" t="inlineStr">
        <is>
          <t xml:space="preserve">CONCLUIDO	</t>
        </is>
      </c>
      <c r="D2613" t="n">
        <v>1.4231</v>
      </c>
      <c r="E2613" t="n">
        <v>70.27</v>
      </c>
      <c r="F2613" t="n">
        <v>61.14</v>
      </c>
      <c r="G2613" t="n">
        <v>12.43</v>
      </c>
      <c r="H2613" t="n">
        <v>0.23</v>
      </c>
      <c r="I2613" t="n">
        <v>295</v>
      </c>
      <c r="J2613" t="n">
        <v>116.69</v>
      </c>
      <c r="K2613" t="n">
        <v>43.4</v>
      </c>
      <c r="L2613" t="n">
        <v>1.5</v>
      </c>
      <c r="M2613" t="n">
        <v>293</v>
      </c>
      <c r="N2613" t="n">
        <v>16.79</v>
      </c>
      <c r="O2613" t="n">
        <v>14625.77</v>
      </c>
      <c r="P2613" t="n">
        <v>614.03</v>
      </c>
      <c r="Q2613" t="n">
        <v>1368.79</v>
      </c>
      <c r="R2613" t="n">
        <v>384.47</v>
      </c>
      <c r="S2613" t="n">
        <v>104.26</v>
      </c>
      <c r="T2613" t="n">
        <v>137814.37</v>
      </c>
      <c r="U2613" t="n">
        <v>0.27</v>
      </c>
      <c r="V2613" t="n">
        <v>0.78</v>
      </c>
      <c r="W2613" t="n">
        <v>21.13</v>
      </c>
      <c r="X2613" t="n">
        <v>8.529999999999999</v>
      </c>
      <c r="Y2613" t="n">
        <v>1</v>
      </c>
      <c r="Z2613" t="n">
        <v>10</v>
      </c>
    </row>
    <row r="2614">
      <c r="A2614" t="n">
        <v>3</v>
      </c>
      <c r="B2614" t="n">
        <v>55</v>
      </c>
      <c r="C2614" t="inlineStr">
        <is>
          <t xml:space="preserve">CONCLUIDO	</t>
        </is>
      </c>
      <c r="D2614" t="n">
        <v>1.4765</v>
      </c>
      <c r="E2614" t="n">
        <v>67.73</v>
      </c>
      <c r="F2614" t="n">
        <v>59.74</v>
      </c>
      <c r="G2614" t="n">
        <v>14.51</v>
      </c>
      <c r="H2614" t="n">
        <v>0.26</v>
      </c>
      <c r="I2614" t="n">
        <v>247</v>
      </c>
      <c r="J2614" t="n">
        <v>117.01</v>
      </c>
      <c r="K2614" t="n">
        <v>43.4</v>
      </c>
      <c r="L2614" t="n">
        <v>1.75</v>
      </c>
      <c r="M2614" t="n">
        <v>245</v>
      </c>
      <c r="N2614" t="n">
        <v>16.86</v>
      </c>
      <c r="O2614" t="n">
        <v>14665.62</v>
      </c>
      <c r="P2614" t="n">
        <v>598.16</v>
      </c>
      <c r="Q2614" t="n">
        <v>1368.27</v>
      </c>
      <c r="R2614" t="n">
        <v>338.77</v>
      </c>
      <c r="S2614" t="n">
        <v>104.26</v>
      </c>
      <c r="T2614" t="n">
        <v>115208.53</v>
      </c>
      <c r="U2614" t="n">
        <v>0.31</v>
      </c>
      <c r="V2614" t="n">
        <v>0.8</v>
      </c>
      <c r="W2614" t="n">
        <v>21.06</v>
      </c>
      <c r="X2614" t="n">
        <v>7.15</v>
      </c>
      <c r="Y2614" t="n">
        <v>1</v>
      </c>
      <c r="Z2614" t="n">
        <v>10</v>
      </c>
    </row>
    <row r="2615">
      <c r="A2615" t="n">
        <v>4</v>
      </c>
      <c r="B2615" t="n">
        <v>55</v>
      </c>
      <c r="C2615" t="inlineStr">
        <is>
          <t xml:space="preserve">CONCLUIDO	</t>
        </is>
      </c>
      <c r="D2615" t="n">
        <v>1.5203</v>
      </c>
      <c r="E2615" t="n">
        <v>65.78</v>
      </c>
      <c r="F2615" t="n">
        <v>58.65</v>
      </c>
      <c r="G2615" t="n">
        <v>16.68</v>
      </c>
      <c r="H2615" t="n">
        <v>0.3</v>
      </c>
      <c r="I2615" t="n">
        <v>211</v>
      </c>
      <c r="J2615" t="n">
        <v>117.34</v>
      </c>
      <c r="K2615" t="n">
        <v>43.4</v>
      </c>
      <c r="L2615" t="n">
        <v>2</v>
      </c>
      <c r="M2615" t="n">
        <v>209</v>
      </c>
      <c r="N2615" t="n">
        <v>16.94</v>
      </c>
      <c r="O2615" t="n">
        <v>14705.49</v>
      </c>
      <c r="P2615" t="n">
        <v>585.45</v>
      </c>
      <c r="Q2615" t="n">
        <v>1367.96</v>
      </c>
      <c r="R2615" t="n">
        <v>304.44</v>
      </c>
      <c r="S2615" t="n">
        <v>104.26</v>
      </c>
      <c r="T2615" t="n">
        <v>98222.48</v>
      </c>
      <c r="U2615" t="n">
        <v>0.34</v>
      </c>
      <c r="V2615" t="n">
        <v>0.82</v>
      </c>
      <c r="W2615" t="n">
        <v>20.97</v>
      </c>
      <c r="X2615" t="n">
        <v>6.06</v>
      </c>
      <c r="Y2615" t="n">
        <v>1</v>
      </c>
      <c r="Z2615" t="n">
        <v>10</v>
      </c>
    </row>
    <row r="2616">
      <c r="A2616" t="n">
        <v>5</v>
      </c>
      <c r="B2616" t="n">
        <v>55</v>
      </c>
      <c r="C2616" t="inlineStr">
        <is>
          <t xml:space="preserve">CONCLUIDO	</t>
        </is>
      </c>
      <c r="D2616" t="n">
        <v>1.5522</v>
      </c>
      <c r="E2616" t="n">
        <v>64.43000000000001</v>
      </c>
      <c r="F2616" t="n">
        <v>57.92</v>
      </c>
      <c r="G2616" t="n">
        <v>18.79</v>
      </c>
      <c r="H2616" t="n">
        <v>0.34</v>
      </c>
      <c r="I2616" t="n">
        <v>185</v>
      </c>
      <c r="J2616" t="n">
        <v>117.66</v>
      </c>
      <c r="K2616" t="n">
        <v>43.4</v>
      </c>
      <c r="L2616" t="n">
        <v>2.25</v>
      </c>
      <c r="M2616" t="n">
        <v>183</v>
      </c>
      <c r="N2616" t="n">
        <v>17.01</v>
      </c>
      <c r="O2616" t="n">
        <v>14745.39</v>
      </c>
      <c r="P2616" t="n">
        <v>576.25</v>
      </c>
      <c r="Q2616" t="n">
        <v>1367.81</v>
      </c>
      <c r="R2616" t="n">
        <v>279.68</v>
      </c>
      <c r="S2616" t="n">
        <v>104.26</v>
      </c>
      <c r="T2616" t="n">
        <v>85972.47</v>
      </c>
      <c r="U2616" t="n">
        <v>0.37</v>
      </c>
      <c r="V2616" t="n">
        <v>0.83</v>
      </c>
      <c r="W2616" t="n">
        <v>20.96</v>
      </c>
      <c r="X2616" t="n">
        <v>5.33</v>
      </c>
      <c r="Y2616" t="n">
        <v>1</v>
      </c>
      <c r="Z2616" t="n">
        <v>10</v>
      </c>
    </row>
    <row r="2617">
      <c r="A2617" t="n">
        <v>6</v>
      </c>
      <c r="B2617" t="n">
        <v>55</v>
      </c>
      <c r="C2617" t="inlineStr">
        <is>
          <t xml:space="preserve">CONCLUIDO	</t>
        </is>
      </c>
      <c r="D2617" t="n">
        <v>1.5795</v>
      </c>
      <c r="E2617" t="n">
        <v>63.31</v>
      </c>
      <c r="F2617" t="n">
        <v>57.31</v>
      </c>
      <c r="G2617" t="n">
        <v>20.97</v>
      </c>
      <c r="H2617" t="n">
        <v>0.37</v>
      </c>
      <c r="I2617" t="n">
        <v>164</v>
      </c>
      <c r="J2617" t="n">
        <v>117.98</v>
      </c>
      <c r="K2617" t="n">
        <v>43.4</v>
      </c>
      <c r="L2617" t="n">
        <v>2.5</v>
      </c>
      <c r="M2617" t="n">
        <v>162</v>
      </c>
      <c r="N2617" t="n">
        <v>17.08</v>
      </c>
      <c r="O2617" t="n">
        <v>14785.31</v>
      </c>
      <c r="P2617" t="n">
        <v>568.28</v>
      </c>
      <c r="Q2617" t="n">
        <v>1368.01</v>
      </c>
      <c r="R2617" t="n">
        <v>259.54</v>
      </c>
      <c r="S2617" t="n">
        <v>104.26</v>
      </c>
      <c r="T2617" t="n">
        <v>76006.64999999999</v>
      </c>
      <c r="U2617" t="n">
        <v>0.4</v>
      </c>
      <c r="V2617" t="n">
        <v>0.84</v>
      </c>
      <c r="W2617" t="n">
        <v>20.93</v>
      </c>
      <c r="X2617" t="n">
        <v>4.72</v>
      </c>
      <c r="Y2617" t="n">
        <v>1</v>
      </c>
      <c r="Z2617" t="n">
        <v>10</v>
      </c>
    </row>
    <row r="2618">
      <c r="A2618" t="n">
        <v>7</v>
      </c>
      <c r="B2618" t="n">
        <v>55</v>
      </c>
      <c r="C2618" t="inlineStr">
        <is>
          <t xml:space="preserve">CONCLUIDO	</t>
        </is>
      </c>
      <c r="D2618" t="n">
        <v>1.6019</v>
      </c>
      <c r="E2618" t="n">
        <v>62.43</v>
      </c>
      <c r="F2618" t="n">
        <v>56.81</v>
      </c>
      <c r="G2618" t="n">
        <v>23.03</v>
      </c>
      <c r="H2618" t="n">
        <v>0.41</v>
      </c>
      <c r="I2618" t="n">
        <v>148</v>
      </c>
      <c r="J2618" t="n">
        <v>118.31</v>
      </c>
      <c r="K2618" t="n">
        <v>43.4</v>
      </c>
      <c r="L2618" t="n">
        <v>2.75</v>
      </c>
      <c r="M2618" t="n">
        <v>146</v>
      </c>
      <c r="N2618" t="n">
        <v>17.16</v>
      </c>
      <c r="O2618" t="n">
        <v>14825.26</v>
      </c>
      <c r="P2618" t="n">
        <v>561.51</v>
      </c>
      <c r="Q2618" t="n">
        <v>1367.83</v>
      </c>
      <c r="R2618" t="n">
        <v>243.68</v>
      </c>
      <c r="S2618" t="n">
        <v>104.26</v>
      </c>
      <c r="T2618" t="n">
        <v>68156.13</v>
      </c>
      <c r="U2618" t="n">
        <v>0.43</v>
      </c>
      <c r="V2618" t="n">
        <v>0.84</v>
      </c>
      <c r="W2618" t="n">
        <v>20.89</v>
      </c>
      <c r="X2618" t="n">
        <v>4.22</v>
      </c>
      <c r="Y2618" t="n">
        <v>1</v>
      </c>
      <c r="Z2618" t="n">
        <v>10</v>
      </c>
    </row>
    <row r="2619">
      <c r="A2619" t="n">
        <v>8</v>
      </c>
      <c r="B2619" t="n">
        <v>55</v>
      </c>
      <c r="C2619" t="inlineStr">
        <is>
          <t xml:space="preserve">CONCLUIDO	</t>
        </is>
      </c>
      <c r="D2619" t="n">
        <v>1.6208</v>
      </c>
      <c r="E2619" t="n">
        <v>61.7</v>
      </c>
      <c r="F2619" t="n">
        <v>56.41</v>
      </c>
      <c r="G2619" t="n">
        <v>25.26</v>
      </c>
      <c r="H2619" t="n">
        <v>0.45</v>
      </c>
      <c r="I2619" t="n">
        <v>134</v>
      </c>
      <c r="J2619" t="n">
        <v>118.63</v>
      </c>
      <c r="K2619" t="n">
        <v>43.4</v>
      </c>
      <c r="L2619" t="n">
        <v>3</v>
      </c>
      <c r="M2619" t="n">
        <v>132</v>
      </c>
      <c r="N2619" t="n">
        <v>17.23</v>
      </c>
      <c r="O2619" t="n">
        <v>14865.24</v>
      </c>
      <c r="P2619" t="n">
        <v>555.6</v>
      </c>
      <c r="Q2619" t="n">
        <v>1367.62</v>
      </c>
      <c r="R2619" t="n">
        <v>231.24</v>
      </c>
      <c r="S2619" t="n">
        <v>104.26</v>
      </c>
      <c r="T2619" t="n">
        <v>62005.22</v>
      </c>
      <c r="U2619" t="n">
        <v>0.45</v>
      </c>
      <c r="V2619" t="n">
        <v>0.85</v>
      </c>
      <c r="W2619" t="n">
        <v>20.86</v>
      </c>
      <c r="X2619" t="n">
        <v>3.83</v>
      </c>
      <c r="Y2619" t="n">
        <v>1</v>
      </c>
      <c r="Z2619" t="n">
        <v>10</v>
      </c>
    </row>
    <row r="2620">
      <c r="A2620" t="n">
        <v>9</v>
      </c>
      <c r="B2620" t="n">
        <v>55</v>
      </c>
      <c r="C2620" t="inlineStr">
        <is>
          <t xml:space="preserve">CONCLUIDO	</t>
        </is>
      </c>
      <c r="D2620" t="n">
        <v>1.6367</v>
      </c>
      <c r="E2620" t="n">
        <v>61.1</v>
      </c>
      <c r="F2620" t="n">
        <v>56.08</v>
      </c>
      <c r="G2620" t="n">
        <v>27.35</v>
      </c>
      <c r="H2620" t="n">
        <v>0.48</v>
      </c>
      <c r="I2620" t="n">
        <v>123</v>
      </c>
      <c r="J2620" t="n">
        <v>118.96</v>
      </c>
      <c r="K2620" t="n">
        <v>43.4</v>
      </c>
      <c r="L2620" t="n">
        <v>3.25</v>
      </c>
      <c r="M2620" t="n">
        <v>121</v>
      </c>
      <c r="N2620" t="n">
        <v>17.31</v>
      </c>
      <c r="O2620" t="n">
        <v>14905.25</v>
      </c>
      <c r="P2620" t="n">
        <v>550.5</v>
      </c>
      <c r="Q2620" t="n">
        <v>1367.84</v>
      </c>
      <c r="R2620" t="n">
        <v>220.1</v>
      </c>
      <c r="S2620" t="n">
        <v>104.26</v>
      </c>
      <c r="T2620" t="n">
        <v>56490.3</v>
      </c>
      <c r="U2620" t="n">
        <v>0.47</v>
      </c>
      <c r="V2620" t="n">
        <v>0.85</v>
      </c>
      <c r="W2620" t="n">
        <v>20.85</v>
      </c>
      <c r="X2620" t="n">
        <v>3.49</v>
      </c>
      <c r="Y2620" t="n">
        <v>1</v>
      </c>
      <c r="Z2620" t="n">
        <v>10</v>
      </c>
    </row>
    <row r="2621">
      <c r="A2621" t="n">
        <v>10</v>
      </c>
      <c r="B2621" t="n">
        <v>55</v>
      </c>
      <c r="C2621" t="inlineStr">
        <is>
          <t xml:space="preserve">CONCLUIDO	</t>
        </is>
      </c>
      <c r="D2621" t="n">
        <v>1.6497</v>
      </c>
      <c r="E2621" t="n">
        <v>60.62</v>
      </c>
      <c r="F2621" t="n">
        <v>55.83</v>
      </c>
      <c r="G2621" t="n">
        <v>29.65</v>
      </c>
      <c r="H2621" t="n">
        <v>0.52</v>
      </c>
      <c r="I2621" t="n">
        <v>113</v>
      </c>
      <c r="J2621" t="n">
        <v>119.28</v>
      </c>
      <c r="K2621" t="n">
        <v>43.4</v>
      </c>
      <c r="L2621" t="n">
        <v>3.5</v>
      </c>
      <c r="M2621" t="n">
        <v>111</v>
      </c>
      <c r="N2621" t="n">
        <v>17.38</v>
      </c>
      <c r="O2621" t="n">
        <v>14945.29</v>
      </c>
      <c r="P2621" t="n">
        <v>546.35</v>
      </c>
      <c r="Q2621" t="n">
        <v>1367.64</v>
      </c>
      <c r="R2621" t="n">
        <v>211.9</v>
      </c>
      <c r="S2621" t="n">
        <v>104.26</v>
      </c>
      <c r="T2621" t="n">
        <v>52441.92</v>
      </c>
      <c r="U2621" t="n">
        <v>0.49</v>
      </c>
      <c r="V2621" t="n">
        <v>0.86</v>
      </c>
      <c r="W2621" t="n">
        <v>20.84</v>
      </c>
      <c r="X2621" t="n">
        <v>3.25</v>
      </c>
      <c r="Y2621" t="n">
        <v>1</v>
      </c>
      <c r="Z2621" t="n">
        <v>10</v>
      </c>
    </row>
    <row r="2622">
      <c r="A2622" t="n">
        <v>11</v>
      </c>
      <c r="B2622" t="n">
        <v>55</v>
      </c>
      <c r="C2622" t="inlineStr">
        <is>
          <t xml:space="preserve">CONCLUIDO	</t>
        </is>
      </c>
      <c r="D2622" t="n">
        <v>1.662</v>
      </c>
      <c r="E2622" t="n">
        <v>60.17</v>
      </c>
      <c r="F2622" t="n">
        <v>55.57</v>
      </c>
      <c r="G2622" t="n">
        <v>31.76</v>
      </c>
      <c r="H2622" t="n">
        <v>0.55</v>
      </c>
      <c r="I2622" t="n">
        <v>105</v>
      </c>
      <c r="J2622" t="n">
        <v>119.61</v>
      </c>
      <c r="K2622" t="n">
        <v>43.4</v>
      </c>
      <c r="L2622" t="n">
        <v>3.75</v>
      </c>
      <c r="M2622" t="n">
        <v>103</v>
      </c>
      <c r="N2622" t="n">
        <v>17.46</v>
      </c>
      <c r="O2622" t="n">
        <v>14985.35</v>
      </c>
      <c r="P2622" t="n">
        <v>541.66</v>
      </c>
      <c r="Q2622" t="n">
        <v>1367.73</v>
      </c>
      <c r="R2622" t="n">
        <v>203.74</v>
      </c>
      <c r="S2622" t="n">
        <v>104.26</v>
      </c>
      <c r="T2622" t="n">
        <v>48401.91</v>
      </c>
      <c r="U2622" t="n">
        <v>0.51</v>
      </c>
      <c r="V2622" t="n">
        <v>0.86</v>
      </c>
      <c r="W2622" t="n">
        <v>20.82</v>
      </c>
      <c r="X2622" t="n">
        <v>2.99</v>
      </c>
      <c r="Y2622" t="n">
        <v>1</v>
      </c>
      <c r="Z2622" t="n">
        <v>10</v>
      </c>
    </row>
    <row r="2623">
      <c r="A2623" t="n">
        <v>12</v>
      </c>
      <c r="B2623" t="n">
        <v>55</v>
      </c>
      <c r="C2623" t="inlineStr">
        <is>
          <t xml:space="preserve">CONCLUIDO	</t>
        </is>
      </c>
      <c r="D2623" t="n">
        <v>1.672</v>
      </c>
      <c r="E2623" t="n">
        <v>59.81</v>
      </c>
      <c r="F2623" t="n">
        <v>55.38</v>
      </c>
      <c r="G2623" t="n">
        <v>33.91</v>
      </c>
      <c r="H2623" t="n">
        <v>0.59</v>
      </c>
      <c r="I2623" t="n">
        <v>98</v>
      </c>
      <c r="J2623" t="n">
        <v>119.93</v>
      </c>
      <c r="K2623" t="n">
        <v>43.4</v>
      </c>
      <c r="L2623" t="n">
        <v>4</v>
      </c>
      <c r="M2623" t="n">
        <v>96</v>
      </c>
      <c r="N2623" t="n">
        <v>17.53</v>
      </c>
      <c r="O2623" t="n">
        <v>15025.44</v>
      </c>
      <c r="P2623" t="n">
        <v>537.83</v>
      </c>
      <c r="Q2623" t="n">
        <v>1367.46</v>
      </c>
      <c r="R2623" t="n">
        <v>197.34</v>
      </c>
      <c r="S2623" t="n">
        <v>104.26</v>
      </c>
      <c r="T2623" t="n">
        <v>45237.5</v>
      </c>
      <c r="U2623" t="n">
        <v>0.53</v>
      </c>
      <c r="V2623" t="n">
        <v>0.87</v>
      </c>
      <c r="W2623" t="n">
        <v>20.81</v>
      </c>
      <c r="X2623" t="n">
        <v>2.8</v>
      </c>
      <c r="Y2623" t="n">
        <v>1</v>
      </c>
      <c r="Z2623" t="n">
        <v>10</v>
      </c>
    </row>
    <row r="2624">
      <c r="A2624" t="n">
        <v>13</v>
      </c>
      <c r="B2624" t="n">
        <v>55</v>
      </c>
      <c r="C2624" t="inlineStr">
        <is>
          <t xml:space="preserve">CONCLUIDO	</t>
        </is>
      </c>
      <c r="D2624" t="n">
        <v>1.6828</v>
      </c>
      <c r="E2624" t="n">
        <v>59.42</v>
      </c>
      <c r="F2624" t="n">
        <v>55.16</v>
      </c>
      <c r="G2624" t="n">
        <v>36.37</v>
      </c>
      <c r="H2624" t="n">
        <v>0.62</v>
      </c>
      <c r="I2624" t="n">
        <v>91</v>
      </c>
      <c r="J2624" t="n">
        <v>120.26</v>
      </c>
      <c r="K2624" t="n">
        <v>43.4</v>
      </c>
      <c r="L2624" t="n">
        <v>4.25</v>
      </c>
      <c r="M2624" t="n">
        <v>89</v>
      </c>
      <c r="N2624" t="n">
        <v>17.61</v>
      </c>
      <c r="O2624" t="n">
        <v>15065.56</v>
      </c>
      <c r="P2624" t="n">
        <v>533.58</v>
      </c>
      <c r="Q2624" t="n">
        <v>1367.44</v>
      </c>
      <c r="R2624" t="n">
        <v>190.62</v>
      </c>
      <c r="S2624" t="n">
        <v>104.26</v>
      </c>
      <c r="T2624" t="n">
        <v>41909.1</v>
      </c>
      <c r="U2624" t="n">
        <v>0.55</v>
      </c>
      <c r="V2624" t="n">
        <v>0.87</v>
      </c>
      <c r="W2624" t="n">
        <v>20.79</v>
      </c>
      <c r="X2624" t="n">
        <v>2.58</v>
      </c>
      <c r="Y2624" t="n">
        <v>1</v>
      </c>
      <c r="Z2624" t="n">
        <v>10</v>
      </c>
    </row>
    <row r="2625">
      <c r="A2625" t="n">
        <v>14</v>
      </c>
      <c r="B2625" t="n">
        <v>55</v>
      </c>
      <c r="C2625" t="inlineStr">
        <is>
          <t xml:space="preserve">CONCLUIDO	</t>
        </is>
      </c>
      <c r="D2625" t="n">
        <v>1.6905</v>
      </c>
      <c r="E2625" t="n">
        <v>59.15</v>
      </c>
      <c r="F2625" t="n">
        <v>55.02</v>
      </c>
      <c r="G2625" t="n">
        <v>38.38</v>
      </c>
      <c r="H2625" t="n">
        <v>0.66</v>
      </c>
      <c r="I2625" t="n">
        <v>86</v>
      </c>
      <c r="J2625" t="n">
        <v>120.58</v>
      </c>
      <c r="K2625" t="n">
        <v>43.4</v>
      </c>
      <c r="L2625" t="n">
        <v>4.5</v>
      </c>
      <c r="M2625" t="n">
        <v>84</v>
      </c>
      <c r="N2625" t="n">
        <v>17.68</v>
      </c>
      <c r="O2625" t="n">
        <v>15105.7</v>
      </c>
      <c r="P2625" t="n">
        <v>530.4</v>
      </c>
      <c r="Q2625" t="n">
        <v>1367.69</v>
      </c>
      <c r="R2625" t="n">
        <v>185.6</v>
      </c>
      <c r="S2625" t="n">
        <v>104.26</v>
      </c>
      <c r="T2625" t="n">
        <v>39427.83</v>
      </c>
      <c r="U2625" t="n">
        <v>0.5600000000000001</v>
      </c>
      <c r="V2625" t="n">
        <v>0.87</v>
      </c>
      <c r="W2625" t="n">
        <v>20.79</v>
      </c>
      <c r="X2625" t="n">
        <v>2.43</v>
      </c>
      <c r="Y2625" t="n">
        <v>1</v>
      </c>
      <c r="Z2625" t="n">
        <v>10</v>
      </c>
    </row>
    <row r="2626">
      <c r="A2626" t="n">
        <v>15</v>
      </c>
      <c r="B2626" t="n">
        <v>55</v>
      </c>
      <c r="C2626" t="inlineStr">
        <is>
          <t xml:space="preserve">CONCLUIDO	</t>
        </is>
      </c>
      <c r="D2626" t="n">
        <v>1.6982</v>
      </c>
      <c r="E2626" t="n">
        <v>58.88</v>
      </c>
      <c r="F2626" t="n">
        <v>54.87</v>
      </c>
      <c r="G2626" t="n">
        <v>40.64</v>
      </c>
      <c r="H2626" t="n">
        <v>0.6899999999999999</v>
      </c>
      <c r="I2626" t="n">
        <v>81</v>
      </c>
      <c r="J2626" t="n">
        <v>120.91</v>
      </c>
      <c r="K2626" t="n">
        <v>43.4</v>
      </c>
      <c r="L2626" t="n">
        <v>4.75</v>
      </c>
      <c r="M2626" t="n">
        <v>79</v>
      </c>
      <c r="N2626" t="n">
        <v>17.76</v>
      </c>
      <c r="O2626" t="n">
        <v>15145.88</v>
      </c>
      <c r="P2626" t="n">
        <v>526.89</v>
      </c>
      <c r="Q2626" t="n">
        <v>1367.5</v>
      </c>
      <c r="R2626" t="n">
        <v>180.84</v>
      </c>
      <c r="S2626" t="n">
        <v>104.26</v>
      </c>
      <c r="T2626" t="n">
        <v>37070.77</v>
      </c>
      <c r="U2626" t="n">
        <v>0.58</v>
      </c>
      <c r="V2626" t="n">
        <v>0.87</v>
      </c>
      <c r="W2626" t="n">
        <v>20.77</v>
      </c>
      <c r="X2626" t="n">
        <v>2.28</v>
      </c>
      <c r="Y2626" t="n">
        <v>1</v>
      </c>
      <c r="Z2626" t="n">
        <v>10</v>
      </c>
    </row>
    <row r="2627">
      <c r="A2627" t="n">
        <v>16</v>
      </c>
      <c r="B2627" t="n">
        <v>55</v>
      </c>
      <c r="C2627" t="inlineStr">
        <is>
          <t xml:space="preserve">CONCLUIDO	</t>
        </is>
      </c>
      <c r="D2627" t="n">
        <v>1.7048</v>
      </c>
      <c r="E2627" t="n">
        <v>58.66</v>
      </c>
      <c r="F2627" t="n">
        <v>54.76</v>
      </c>
      <c r="G2627" t="n">
        <v>43.23</v>
      </c>
      <c r="H2627" t="n">
        <v>0.73</v>
      </c>
      <c r="I2627" t="n">
        <v>76</v>
      </c>
      <c r="J2627" t="n">
        <v>121.23</v>
      </c>
      <c r="K2627" t="n">
        <v>43.4</v>
      </c>
      <c r="L2627" t="n">
        <v>5</v>
      </c>
      <c r="M2627" t="n">
        <v>74</v>
      </c>
      <c r="N2627" t="n">
        <v>17.83</v>
      </c>
      <c r="O2627" t="n">
        <v>15186.08</v>
      </c>
      <c r="P2627" t="n">
        <v>523.6</v>
      </c>
      <c r="Q2627" t="n">
        <v>1367.35</v>
      </c>
      <c r="R2627" t="n">
        <v>177.31</v>
      </c>
      <c r="S2627" t="n">
        <v>104.26</v>
      </c>
      <c r="T2627" t="n">
        <v>35329.75</v>
      </c>
      <c r="U2627" t="n">
        <v>0.59</v>
      </c>
      <c r="V2627" t="n">
        <v>0.88</v>
      </c>
      <c r="W2627" t="n">
        <v>20.78</v>
      </c>
      <c r="X2627" t="n">
        <v>2.18</v>
      </c>
      <c r="Y2627" t="n">
        <v>1</v>
      </c>
      <c r="Z2627" t="n">
        <v>10</v>
      </c>
    </row>
    <row r="2628">
      <c r="A2628" t="n">
        <v>17</v>
      </c>
      <c r="B2628" t="n">
        <v>55</v>
      </c>
      <c r="C2628" t="inlineStr">
        <is>
          <t xml:space="preserve">CONCLUIDO	</t>
        </is>
      </c>
      <c r="D2628" t="n">
        <v>1.7114</v>
      </c>
      <c r="E2628" t="n">
        <v>58.43</v>
      </c>
      <c r="F2628" t="n">
        <v>54.63</v>
      </c>
      <c r="G2628" t="n">
        <v>45.52</v>
      </c>
      <c r="H2628" t="n">
        <v>0.76</v>
      </c>
      <c r="I2628" t="n">
        <v>72</v>
      </c>
      <c r="J2628" t="n">
        <v>121.56</v>
      </c>
      <c r="K2628" t="n">
        <v>43.4</v>
      </c>
      <c r="L2628" t="n">
        <v>5.25</v>
      </c>
      <c r="M2628" t="n">
        <v>70</v>
      </c>
      <c r="N2628" t="n">
        <v>17.91</v>
      </c>
      <c r="O2628" t="n">
        <v>15226.31</v>
      </c>
      <c r="P2628" t="n">
        <v>520.48</v>
      </c>
      <c r="Q2628" t="n">
        <v>1367.37</v>
      </c>
      <c r="R2628" t="n">
        <v>173.05</v>
      </c>
      <c r="S2628" t="n">
        <v>104.26</v>
      </c>
      <c r="T2628" t="n">
        <v>33220.48</v>
      </c>
      <c r="U2628" t="n">
        <v>0.6</v>
      </c>
      <c r="V2628" t="n">
        <v>0.88</v>
      </c>
      <c r="W2628" t="n">
        <v>20.76</v>
      </c>
      <c r="X2628" t="n">
        <v>2.05</v>
      </c>
      <c r="Y2628" t="n">
        <v>1</v>
      </c>
      <c r="Z2628" t="n">
        <v>10</v>
      </c>
    </row>
    <row r="2629">
      <c r="A2629" t="n">
        <v>18</v>
      </c>
      <c r="B2629" t="n">
        <v>55</v>
      </c>
      <c r="C2629" t="inlineStr">
        <is>
          <t xml:space="preserve">CONCLUIDO	</t>
        </is>
      </c>
      <c r="D2629" t="n">
        <v>1.7158</v>
      </c>
      <c r="E2629" t="n">
        <v>58.28</v>
      </c>
      <c r="F2629" t="n">
        <v>54.55</v>
      </c>
      <c r="G2629" t="n">
        <v>47.43</v>
      </c>
      <c r="H2629" t="n">
        <v>0.8</v>
      </c>
      <c r="I2629" t="n">
        <v>69</v>
      </c>
      <c r="J2629" t="n">
        <v>121.89</v>
      </c>
      <c r="K2629" t="n">
        <v>43.4</v>
      </c>
      <c r="L2629" t="n">
        <v>5.5</v>
      </c>
      <c r="M2629" t="n">
        <v>67</v>
      </c>
      <c r="N2629" t="n">
        <v>17.99</v>
      </c>
      <c r="O2629" t="n">
        <v>15266.56</v>
      </c>
      <c r="P2629" t="n">
        <v>517.72</v>
      </c>
      <c r="Q2629" t="n">
        <v>1367.45</v>
      </c>
      <c r="R2629" t="n">
        <v>170.52</v>
      </c>
      <c r="S2629" t="n">
        <v>104.26</v>
      </c>
      <c r="T2629" t="n">
        <v>31970.65</v>
      </c>
      <c r="U2629" t="n">
        <v>0.61</v>
      </c>
      <c r="V2629" t="n">
        <v>0.88</v>
      </c>
      <c r="W2629" t="n">
        <v>20.76</v>
      </c>
      <c r="X2629" t="n">
        <v>1.97</v>
      </c>
      <c r="Y2629" t="n">
        <v>1</v>
      </c>
      <c r="Z2629" t="n">
        <v>10</v>
      </c>
    </row>
    <row r="2630">
      <c r="A2630" t="n">
        <v>19</v>
      </c>
      <c r="B2630" t="n">
        <v>55</v>
      </c>
      <c r="C2630" t="inlineStr">
        <is>
          <t xml:space="preserve">CONCLUIDO	</t>
        </is>
      </c>
      <c r="D2630" t="n">
        <v>1.7204</v>
      </c>
      <c r="E2630" t="n">
        <v>58.13</v>
      </c>
      <c r="F2630" t="n">
        <v>54.47</v>
      </c>
      <c r="G2630" t="n">
        <v>49.51</v>
      </c>
      <c r="H2630" t="n">
        <v>0.83</v>
      </c>
      <c r="I2630" t="n">
        <v>66</v>
      </c>
      <c r="J2630" t="n">
        <v>122.21</v>
      </c>
      <c r="K2630" t="n">
        <v>43.4</v>
      </c>
      <c r="L2630" t="n">
        <v>5.75</v>
      </c>
      <c r="M2630" t="n">
        <v>64</v>
      </c>
      <c r="N2630" t="n">
        <v>18.06</v>
      </c>
      <c r="O2630" t="n">
        <v>15306.85</v>
      </c>
      <c r="P2630" t="n">
        <v>515.21</v>
      </c>
      <c r="Q2630" t="n">
        <v>1367.62</v>
      </c>
      <c r="R2630" t="n">
        <v>167.62</v>
      </c>
      <c r="S2630" t="n">
        <v>104.26</v>
      </c>
      <c r="T2630" t="n">
        <v>30537.15</v>
      </c>
      <c r="U2630" t="n">
        <v>0.62</v>
      </c>
      <c r="V2630" t="n">
        <v>0.88</v>
      </c>
      <c r="W2630" t="n">
        <v>20.76</v>
      </c>
      <c r="X2630" t="n">
        <v>1.88</v>
      </c>
      <c r="Y2630" t="n">
        <v>1</v>
      </c>
      <c r="Z2630" t="n">
        <v>10</v>
      </c>
    </row>
    <row r="2631">
      <c r="A2631" t="n">
        <v>20</v>
      </c>
      <c r="B2631" t="n">
        <v>55</v>
      </c>
      <c r="C2631" t="inlineStr">
        <is>
          <t xml:space="preserve">CONCLUIDO	</t>
        </is>
      </c>
      <c r="D2631" t="n">
        <v>1.7254</v>
      </c>
      <c r="E2631" t="n">
        <v>57.96</v>
      </c>
      <c r="F2631" t="n">
        <v>54.37</v>
      </c>
      <c r="G2631" t="n">
        <v>51.78</v>
      </c>
      <c r="H2631" t="n">
        <v>0.86</v>
      </c>
      <c r="I2631" t="n">
        <v>63</v>
      </c>
      <c r="J2631" t="n">
        <v>122.54</v>
      </c>
      <c r="K2631" t="n">
        <v>43.4</v>
      </c>
      <c r="L2631" t="n">
        <v>6</v>
      </c>
      <c r="M2631" t="n">
        <v>61</v>
      </c>
      <c r="N2631" t="n">
        <v>18.14</v>
      </c>
      <c r="O2631" t="n">
        <v>15347.16</v>
      </c>
      <c r="P2631" t="n">
        <v>511.93</v>
      </c>
      <c r="Q2631" t="n">
        <v>1367.41</v>
      </c>
      <c r="R2631" t="n">
        <v>164.6</v>
      </c>
      <c r="S2631" t="n">
        <v>104.26</v>
      </c>
      <c r="T2631" t="n">
        <v>29039.25</v>
      </c>
      <c r="U2631" t="n">
        <v>0.63</v>
      </c>
      <c r="V2631" t="n">
        <v>0.88</v>
      </c>
      <c r="W2631" t="n">
        <v>20.75</v>
      </c>
      <c r="X2631" t="n">
        <v>1.79</v>
      </c>
      <c r="Y2631" t="n">
        <v>1</v>
      </c>
      <c r="Z2631" t="n">
        <v>10</v>
      </c>
    </row>
    <row r="2632">
      <c r="A2632" t="n">
        <v>21</v>
      </c>
      <c r="B2632" t="n">
        <v>55</v>
      </c>
      <c r="C2632" t="inlineStr">
        <is>
          <t xml:space="preserve">CONCLUIDO	</t>
        </is>
      </c>
      <c r="D2632" t="n">
        <v>1.7307</v>
      </c>
      <c r="E2632" t="n">
        <v>57.78</v>
      </c>
      <c r="F2632" t="n">
        <v>54.26</v>
      </c>
      <c r="G2632" t="n">
        <v>54.26</v>
      </c>
      <c r="H2632" t="n">
        <v>0.9</v>
      </c>
      <c r="I2632" t="n">
        <v>60</v>
      </c>
      <c r="J2632" t="n">
        <v>122.87</v>
      </c>
      <c r="K2632" t="n">
        <v>43.4</v>
      </c>
      <c r="L2632" t="n">
        <v>6.25</v>
      </c>
      <c r="M2632" t="n">
        <v>58</v>
      </c>
      <c r="N2632" t="n">
        <v>18.22</v>
      </c>
      <c r="O2632" t="n">
        <v>15387.5</v>
      </c>
      <c r="P2632" t="n">
        <v>508.8</v>
      </c>
      <c r="Q2632" t="n">
        <v>1367.36</v>
      </c>
      <c r="R2632" t="n">
        <v>161.41</v>
      </c>
      <c r="S2632" t="n">
        <v>104.26</v>
      </c>
      <c r="T2632" t="n">
        <v>27461.92</v>
      </c>
      <c r="U2632" t="n">
        <v>0.65</v>
      </c>
      <c r="V2632" t="n">
        <v>0.88</v>
      </c>
      <c r="W2632" t="n">
        <v>20.74</v>
      </c>
      <c r="X2632" t="n">
        <v>1.68</v>
      </c>
      <c r="Y2632" t="n">
        <v>1</v>
      </c>
      <c r="Z2632" t="n">
        <v>10</v>
      </c>
    </row>
    <row r="2633">
      <c r="A2633" t="n">
        <v>22</v>
      </c>
      <c r="B2633" t="n">
        <v>55</v>
      </c>
      <c r="C2633" t="inlineStr">
        <is>
          <t xml:space="preserve">CONCLUIDO	</t>
        </is>
      </c>
      <c r="D2633" t="n">
        <v>1.7356</v>
      </c>
      <c r="E2633" t="n">
        <v>57.62</v>
      </c>
      <c r="F2633" t="n">
        <v>54.17</v>
      </c>
      <c r="G2633" t="n">
        <v>57.02</v>
      </c>
      <c r="H2633" t="n">
        <v>0.93</v>
      </c>
      <c r="I2633" t="n">
        <v>57</v>
      </c>
      <c r="J2633" t="n">
        <v>123.19</v>
      </c>
      <c r="K2633" t="n">
        <v>43.4</v>
      </c>
      <c r="L2633" t="n">
        <v>6.5</v>
      </c>
      <c r="M2633" t="n">
        <v>55</v>
      </c>
      <c r="N2633" t="n">
        <v>18.29</v>
      </c>
      <c r="O2633" t="n">
        <v>15427.87</v>
      </c>
      <c r="P2633" t="n">
        <v>506.68</v>
      </c>
      <c r="Q2633" t="n">
        <v>1367.45</v>
      </c>
      <c r="R2633" t="n">
        <v>158.24</v>
      </c>
      <c r="S2633" t="n">
        <v>104.26</v>
      </c>
      <c r="T2633" t="n">
        <v>25890.64</v>
      </c>
      <c r="U2633" t="n">
        <v>0.66</v>
      </c>
      <c r="V2633" t="n">
        <v>0.88</v>
      </c>
      <c r="W2633" t="n">
        <v>20.74</v>
      </c>
      <c r="X2633" t="n">
        <v>1.59</v>
      </c>
      <c r="Y2633" t="n">
        <v>1</v>
      </c>
      <c r="Z2633" t="n">
        <v>10</v>
      </c>
    </row>
    <row r="2634">
      <c r="A2634" t="n">
        <v>23</v>
      </c>
      <c r="B2634" t="n">
        <v>55</v>
      </c>
      <c r="C2634" t="inlineStr">
        <is>
          <t xml:space="preserve">CONCLUIDO	</t>
        </is>
      </c>
      <c r="D2634" t="n">
        <v>1.7387</v>
      </c>
      <c r="E2634" t="n">
        <v>57.52</v>
      </c>
      <c r="F2634" t="n">
        <v>54.12</v>
      </c>
      <c r="G2634" t="n">
        <v>59.04</v>
      </c>
      <c r="H2634" t="n">
        <v>0.96</v>
      </c>
      <c r="I2634" t="n">
        <v>55</v>
      </c>
      <c r="J2634" t="n">
        <v>123.52</v>
      </c>
      <c r="K2634" t="n">
        <v>43.4</v>
      </c>
      <c r="L2634" t="n">
        <v>6.75</v>
      </c>
      <c r="M2634" t="n">
        <v>53</v>
      </c>
      <c r="N2634" t="n">
        <v>18.37</v>
      </c>
      <c r="O2634" t="n">
        <v>15468.27</v>
      </c>
      <c r="P2634" t="n">
        <v>503.51</v>
      </c>
      <c r="Q2634" t="n">
        <v>1367.37</v>
      </c>
      <c r="R2634" t="n">
        <v>156.54</v>
      </c>
      <c r="S2634" t="n">
        <v>104.26</v>
      </c>
      <c r="T2634" t="n">
        <v>25048.99</v>
      </c>
      <c r="U2634" t="n">
        <v>0.67</v>
      </c>
      <c r="V2634" t="n">
        <v>0.89</v>
      </c>
      <c r="W2634" t="n">
        <v>20.73</v>
      </c>
      <c r="X2634" t="n">
        <v>1.54</v>
      </c>
      <c r="Y2634" t="n">
        <v>1</v>
      </c>
      <c r="Z2634" t="n">
        <v>10</v>
      </c>
    </row>
    <row r="2635">
      <c r="A2635" t="n">
        <v>24</v>
      </c>
      <c r="B2635" t="n">
        <v>55</v>
      </c>
      <c r="C2635" t="inlineStr">
        <is>
          <t xml:space="preserve">CONCLUIDO	</t>
        </is>
      </c>
      <c r="D2635" t="n">
        <v>1.7419</v>
      </c>
      <c r="E2635" t="n">
        <v>57.41</v>
      </c>
      <c r="F2635" t="n">
        <v>54.06</v>
      </c>
      <c r="G2635" t="n">
        <v>61.2</v>
      </c>
      <c r="H2635" t="n">
        <v>1</v>
      </c>
      <c r="I2635" t="n">
        <v>53</v>
      </c>
      <c r="J2635" t="n">
        <v>123.85</v>
      </c>
      <c r="K2635" t="n">
        <v>43.4</v>
      </c>
      <c r="L2635" t="n">
        <v>7</v>
      </c>
      <c r="M2635" t="n">
        <v>51</v>
      </c>
      <c r="N2635" t="n">
        <v>18.45</v>
      </c>
      <c r="O2635" t="n">
        <v>15508.69</v>
      </c>
      <c r="P2635" t="n">
        <v>500.47</v>
      </c>
      <c r="Q2635" t="n">
        <v>1367.31</v>
      </c>
      <c r="R2635" t="n">
        <v>154.79</v>
      </c>
      <c r="S2635" t="n">
        <v>104.26</v>
      </c>
      <c r="T2635" t="n">
        <v>24186.1</v>
      </c>
      <c r="U2635" t="n">
        <v>0.67</v>
      </c>
      <c r="V2635" t="n">
        <v>0.89</v>
      </c>
      <c r="W2635" t="n">
        <v>20.73</v>
      </c>
      <c r="X2635" t="n">
        <v>1.48</v>
      </c>
      <c r="Y2635" t="n">
        <v>1</v>
      </c>
      <c r="Z2635" t="n">
        <v>10</v>
      </c>
    </row>
    <row r="2636">
      <c r="A2636" t="n">
        <v>25</v>
      </c>
      <c r="B2636" t="n">
        <v>55</v>
      </c>
      <c r="C2636" t="inlineStr">
        <is>
          <t xml:space="preserve">CONCLUIDO	</t>
        </is>
      </c>
      <c r="D2636" t="n">
        <v>1.7448</v>
      </c>
      <c r="E2636" t="n">
        <v>57.31</v>
      </c>
      <c r="F2636" t="n">
        <v>54.01</v>
      </c>
      <c r="G2636" t="n">
        <v>63.54</v>
      </c>
      <c r="H2636" t="n">
        <v>1.03</v>
      </c>
      <c r="I2636" t="n">
        <v>51</v>
      </c>
      <c r="J2636" t="n">
        <v>124.18</v>
      </c>
      <c r="K2636" t="n">
        <v>43.4</v>
      </c>
      <c r="L2636" t="n">
        <v>7.25</v>
      </c>
      <c r="M2636" t="n">
        <v>49</v>
      </c>
      <c r="N2636" t="n">
        <v>18.53</v>
      </c>
      <c r="O2636" t="n">
        <v>15549.15</v>
      </c>
      <c r="P2636" t="n">
        <v>498.46</v>
      </c>
      <c r="Q2636" t="n">
        <v>1367.35</v>
      </c>
      <c r="R2636" t="n">
        <v>153.21</v>
      </c>
      <c r="S2636" t="n">
        <v>104.26</v>
      </c>
      <c r="T2636" t="n">
        <v>23406.43</v>
      </c>
      <c r="U2636" t="n">
        <v>0.68</v>
      </c>
      <c r="V2636" t="n">
        <v>0.89</v>
      </c>
      <c r="W2636" t="n">
        <v>20.72</v>
      </c>
      <c r="X2636" t="n">
        <v>1.43</v>
      </c>
      <c r="Y2636" t="n">
        <v>1</v>
      </c>
      <c r="Z2636" t="n">
        <v>10</v>
      </c>
    </row>
    <row r="2637">
      <c r="A2637" t="n">
        <v>26</v>
      </c>
      <c r="B2637" t="n">
        <v>55</v>
      </c>
      <c r="C2637" t="inlineStr">
        <is>
          <t xml:space="preserve">CONCLUIDO	</t>
        </is>
      </c>
      <c r="D2637" t="n">
        <v>1.748</v>
      </c>
      <c r="E2637" t="n">
        <v>57.21</v>
      </c>
      <c r="F2637" t="n">
        <v>53.95</v>
      </c>
      <c r="G2637" t="n">
        <v>66.06</v>
      </c>
      <c r="H2637" t="n">
        <v>1.06</v>
      </c>
      <c r="I2637" t="n">
        <v>49</v>
      </c>
      <c r="J2637" t="n">
        <v>124.51</v>
      </c>
      <c r="K2637" t="n">
        <v>43.4</v>
      </c>
      <c r="L2637" t="n">
        <v>7.5</v>
      </c>
      <c r="M2637" t="n">
        <v>47</v>
      </c>
      <c r="N2637" t="n">
        <v>18.61</v>
      </c>
      <c r="O2637" t="n">
        <v>15589.63</v>
      </c>
      <c r="P2637" t="n">
        <v>495.6</v>
      </c>
      <c r="Q2637" t="n">
        <v>1367.36</v>
      </c>
      <c r="R2637" t="n">
        <v>151.06</v>
      </c>
      <c r="S2637" t="n">
        <v>104.26</v>
      </c>
      <c r="T2637" t="n">
        <v>22339.42</v>
      </c>
      <c r="U2637" t="n">
        <v>0.6899999999999999</v>
      </c>
      <c r="V2637" t="n">
        <v>0.89</v>
      </c>
      <c r="W2637" t="n">
        <v>20.73</v>
      </c>
      <c r="X2637" t="n">
        <v>1.37</v>
      </c>
      <c r="Y2637" t="n">
        <v>1</v>
      </c>
      <c r="Z2637" t="n">
        <v>10</v>
      </c>
    </row>
    <row r="2638">
      <c r="A2638" t="n">
        <v>27</v>
      </c>
      <c r="B2638" t="n">
        <v>55</v>
      </c>
      <c r="C2638" t="inlineStr">
        <is>
          <t xml:space="preserve">CONCLUIDO	</t>
        </is>
      </c>
      <c r="D2638" t="n">
        <v>1.7516</v>
      </c>
      <c r="E2638" t="n">
        <v>57.09</v>
      </c>
      <c r="F2638" t="n">
        <v>53.88</v>
      </c>
      <c r="G2638" t="n">
        <v>68.79000000000001</v>
      </c>
      <c r="H2638" t="n">
        <v>1.1</v>
      </c>
      <c r="I2638" t="n">
        <v>47</v>
      </c>
      <c r="J2638" t="n">
        <v>124.83</v>
      </c>
      <c r="K2638" t="n">
        <v>43.4</v>
      </c>
      <c r="L2638" t="n">
        <v>7.75</v>
      </c>
      <c r="M2638" t="n">
        <v>45</v>
      </c>
      <c r="N2638" t="n">
        <v>18.68</v>
      </c>
      <c r="O2638" t="n">
        <v>15630.14</v>
      </c>
      <c r="P2638" t="n">
        <v>492.69</v>
      </c>
      <c r="Q2638" t="n">
        <v>1367.31</v>
      </c>
      <c r="R2638" t="n">
        <v>148.9</v>
      </c>
      <c r="S2638" t="n">
        <v>104.26</v>
      </c>
      <c r="T2638" t="n">
        <v>21271.33</v>
      </c>
      <c r="U2638" t="n">
        <v>0.7</v>
      </c>
      <c r="V2638" t="n">
        <v>0.89</v>
      </c>
      <c r="W2638" t="n">
        <v>20.72</v>
      </c>
      <c r="X2638" t="n">
        <v>1.3</v>
      </c>
      <c r="Y2638" t="n">
        <v>1</v>
      </c>
      <c r="Z2638" t="n">
        <v>10</v>
      </c>
    </row>
    <row r="2639">
      <c r="A2639" t="n">
        <v>28</v>
      </c>
      <c r="B2639" t="n">
        <v>55</v>
      </c>
      <c r="C2639" t="inlineStr">
        <is>
          <t xml:space="preserve">CONCLUIDO	</t>
        </is>
      </c>
      <c r="D2639" t="n">
        <v>1.7547</v>
      </c>
      <c r="E2639" t="n">
        <v>56.99</v>
      </c>
      <c r="F2639" t="n">
        <v>53.83</v>
      </c>
      <c r="G2639" t="n">
        <v>71.77</v>
      </c>
      <c r="H2639" t="n">
        <v>1.13</v>
      </c>
      <c r="I2639" t="n">
        <v>45</v>
      </c>
      <c r="J2639" t="n">
        <v>125.16</v>
      </c>
      <c r="K2639" t="n">
        <v>43.4</v>
      </c>
      <c r="L2639" t="n">
        <v>8</v>
      </c>
      <c r="M2639" t="n">
        <v>43</v>
      </c>
      <c r="N2639" t="n">
        <v>18.76</v>
      </c>
      <c r="O2639" t="n">
        <v>15670.68</v>
      </c>
      <c r="P2639" t="n">
        <v>490.53</v>
      </c>
      <c r="Q2639" t="n">
        <v>1367.43</v>
      </c>
      <c r="R2639" t="n">
        <v>146.97</v>
      </c>
      <c r="S2639" t="n">
        <v>104.26</v>
      </c>
      <c r="T2639" t="n">
        <v>20317.12</v>
      </c>
      <c r="U2639" t="n">
        <v>0.71</v>
      </c>
      <c r="V2639" t="n">
        <v>0.89</v>
      </c>
      <c r="W2639" t="n">
        <v>20.72</v>
      </c>
      <c r="X2639" t="n">
        <v>1.25</v>
      </c>
      <c r="Y2639" t="n">
        <v>1</v>
      </c>
      <c r="Z2639" t="n">
        <v>10</v>
      </c>
    </row>
    <row r="2640">
      <c r="A2640" t="n">
        <v>29</v>
      </c>
      <c r="B2640" t="n">
        <v>55</v>
      </c>
      <c r="C2640" t="inlineStr">
        <is>
          <t xml:space="preserve">CONCLUIDO	</t>
        </is>
      </c>
      <c r="D2640" t="n">
        <v>1.7555</v>
      </c>
      <c r="E2640" t="n">
        <v>56.97</v>
      </c>
      <c r="F2640" t="n">
        <v>53.83</v>
      </c>
      <c r="G2640" t="n">
        <v>73.40000000000001</v>
      </c>
      <c r="H2640" t="n">
        <v>1.16</v>
      </c>
      <c r="I2640" t="n">
        <v>44</v>
      </c>
      <c r="J2640" t="n">
        <v>125.49</v>
      </c>
      <c r="K2640" t="n">
        <v>43.4</v>
      </c>
      <c r="L2640" t="n">
        <v>8.25</v>
      </c>
      <c r="M2640" t="n">
        <v>42</v>
      </c>
      <c r="N2640" t="n">
        <v>18.84</v>
      </c>
      <c r="O2640" t="n">
        <v>15711.24</v>
      </c>
      <c r="P2640" t="n">
        <v>488.1</v>
      </c>
      <c r="Q2640" t="n">
        <v>1367.25</v>
      </c>
      <c r="R2640" t="n">
        <v>147.35</v>
      </c>
      <c r="S2640" t="n">
        <v>104.26</v>
      </c>
      <c r="T2640" t="n">
        <v>20509.83</v>
      </c>
      <c r="U2640" t="n">
        <v>0.71</v>
      </c>
      <c r="V2640" t="n">
        <v>0.89</v>
      </c>
      <c r="W2640" t="n">
        <v>20.71</v>
      </c>
      <c r="X2640" t="n">
        <v>1.25</v>
      </c>
      <c r="Y2640" t="n">
        <v>1</v>
      </c>
      <c r="Z2640" t="n">
        <v>10</v>
      </c>
    </row>
    <row r="2641">
      <c r="A2641" t="n">
        <v>30</v>
      </c>
      <c r="B2641" t="n">
        <v>55</v>
      </c>
      <c r="C2641" t="inlineStr">
        <is>
          <t xml:space="preserve">CONCLUIDO	</t>
        </is>
      </c>
      <c r="D2641" t="n">
        <v>1.7593</v>
      </c>
      <c r="E2641" t="n">
        <v>56.84</v>
      </c>
      <c r="F2641" t="n">
        <v>53.75</v>
      </c>
      <c r="G2641" t="n">
        <v>76.79000000000001</v>
      </c>
      <c r="H2641" t="n">
        <v>1.19</v>
      </c>
      <c r="I2641" t="n">
        <v>42</v>
      </c>
      <c r="J2641" t="n">
        <v>125.82</v>
      </c>
      <c r="K2641" t="n">
        <v>43.4</v>
      </c>
      <c r="L2641" t="n">
        <v>8.5</v>
      </c>
      <c r="M2641" t="n">
        <v>40</v>
      </c>
      <c r="N2641" t="n">
        <v>18.92</v>
      </c>
      <c r="O2641" t="n">
        <v>15751.84</v>
      </c>
      <c r="P2641" t="n">
        <v>484.95</v>
      </c>
      <c r="Q2641" t="n">
        <v>1367.3</v>
      </c>
      <c r="R2641" t="n">
        <v>144.36</v>
      </c>
      <c r="S2641" t="n">
        <v>104.26</v>
      </c>
      <c r="T2641" t="n">
        <v>19028.62</v>
      </c>
      <c r="U2641" t="n">
        <v>0.72</v>
      </c>
      <c r="V2641" t="n">
        <v>0.89</v>
      </c>
      <c r="W2641" t="n">
        <v>20.72</v>
      </c>
      <c r="X2641" t="n">
        <v>1.18</v>
      </c>
      <c r="Y2641" t="n">
        <v>1</v>
      </c>
      <c r="Z2641" t="n">
        <v>10</v>
      </c>
    </row>
    <row r="2642">
      <c r="A2642" t="n">
        <v>31</v>
      </c>
      <c r="B2642" t="n">
        <v>55</v>
      </c>
      <c r="C2642" t="inlineStr">
        <is>
          <t xml:space="preserve">CONCLUIDO	</t>
        </is>
      </c>
      <c r="D2642" t="n">
        <v>1.7614</v>
      </c>
      <c r="E2642" t="n">
        <v>56.77</v>
      </c>
      <c r="F2642" t="n">
        <v>53.71</v>
      </c>
      <c r="G2642" t="n">
        <v>78.59999999999999</v>
      </c>
      <c r="H2642" t="n">
        <v>1.22</v>
      </c>
      <c r="I2642" t="n">
        <v>41</v>
      </c>
      <c r="J2642" t="n">
        <v>126.15</v>
      </c>
      <c r="K2642" t="n">
        <v>43.4</v>
      </c>
      <c r="L2642" t="n">
        <v>8.75</v>
      </c>
      <c r="M2642" t="n">
        <v>39</v>
      </c>
      <c r="N2642" t="n">
        <v>19</v>
      </c>
      <c r="O2642" t="n">
        <v>15792.46</v>
      </c>
      <c r="P2642" t="n">
        <v>482.44</v>
      </c>
      <c r="Q2642" t="n">
        <v>1367.24</v>
      </c>
      <c r="R2642" t="n">
        <v>143.14</v>
      </c>
      <c r="S2642" t="n">
        <v>104.26</v>
      </c>
      <c r="T2642" t="n">
        <v>18422.05</v>
      </c>
      <c r="U2642" t="n">
        <v>0.73</v>
      </c>
      <c r="V2642" t="n">
        <v>0.89</v>
      </c>
      <c r="W2642" t="n">
        <v>20.72</v>
      </c>
      <c r="X2642" t="n">
        <v>1.13</v>
      </c>
      <c r="Y2642" t="n">
        <v>1</v>
      </c>
      <c r="Z2642" t="n">
        <v>10</v>
      </c>
    </row>
    <row r="2643">
      <c r="A2643" t="n">
        <v>32</v>
      </c>
      <c r="B2643" t="n">
        <v>55</v>
      </c>
      <c r="C2643" t="inlineStr">
        <is>
          <t xml:space="preserve">CONCLUIDO	</t>
        </is>
      </c>
      <c r="D2643" t="n">
        <v>1.7631</v>
      </c>
      <c r="E2643" t="n">
        <v>56.72</v>
      </c>
      <c r="F2643" t="n">
        <v>53.68</v>
      </c>
      <c r="G2643" t="n">
        <v>80.52</v>
      </c>
      <c r="H2643" t="n">
        <v>1.26</v>
      </c>
      <c r="I2643" t="n">
        <v>40</v>
      </c>
      <c r="J2643" t="n">
        <v>126.48</v>
      </c>
      <c r="K2643" t="n">
        <v>43.4</v>
      </c>
      <c r="L2643" t="n">
        <v>9</v>
      </c>
      <c r="M2643" t="n">
        <v>38</v>
      </c>
      <c r="N2643" t="n">
        <v>19.08</v>
      </c>
      <c r="O2643" t="n">
        <v>15833.12</v>
      </c>
      <c r="P2643" t="n">
        <v>479.66</v>
      </c>
      <c r="Q2643" t="n">
        <v>1367.46</v>
      </c>
      <c r="R2643" t="n">
        <v>142.71</v>
      </c>
      <c r="S2643" t="n">
        <v>104.26</v>
      </c>
      <c r="T2643" t="n">
        <v>18213.41</v>
      </c>
      <c r="U2643" t="n">
        <v>0.73</v>
      </c>
      <c r="V2643" t="n">
        <v>0.89</v>
      </c>
      <c r="W2643" t="n">
        <v>20.7</v>
      </c>
      <c r="X2643" t="n">
        <v>1.1</v>
      </c>
      <c r="Y2643" t="n">
        <v>1</v>
      </c>
      <c r="Z2643" t="n">
        <v>10</v>
      </c>
    </row>
    <row r="2644">
      <c r="A2644" t="n">
        <v>33</v>
      </c>
      <c r="B2644" t="n">
        <v>55</v>
      </c>
      <c r="C2644" t="inlineStr">
        <is>
          <t xml:space="preserve">CONCLUIDO	</t>
        </is>
      </c>
      <c r="D2644" t="n">
        <v>1.7657</v>
      </c>
      <c r="E2644" t="n">
        <v>56.64</v>
      </c>
      <c r="F2644" t="n">
        <v>53.64</v>
      </c>
      <c r="G2644" t="n">
        <v>84.7</v>
      </c>
      <c r="H2644" t="n">
        <v>1.29</v>
      </c>
      <c r="I2644" t="n">
        <v>38</v>
      </c>
      <c r="J2644" t="n">
        <v>126.81</v>
      </c>
      <c r="K2644" t="n">
        <v>43.4</v>
      </c>
      <c r="L2644" t="n">
        <v>9.25</v>
      </c>
      <c r="M2644" t="n">
        <v>36</v>
      </c>
      <c r="N2644" t="n">
        <v>19.16</v>
      </c>
      <c r="O2644" t="n">
        <v>15873.8</v>
      </c>
      <c r="P2644" t="n">
        <v>477.52</v>
      </c>
      <c r="Q2644" t="n">
        <v>1367.22</v>
      </c>
      <c r="R2644" t="n">
        <v>141.05</v>
      </c>
      <c r="S2644" t="n">
        <v>104.26</v>
      </c>
      <c r="T2644" t="n">
        <v>17393.61</v>
      </c>
      <c r="U2644" t="n">
        <v>0.74</v>
      </c>
      <c r="V2644" t="n">
        <v>0.89</v>
      </c>
      <c r="W2644" t="n">
        <v>20.71</v>
      </c>
      <c r="X2644" t="n">
        <v>1.07</v>
      </c>
      <c r="Y2644" t="n">
        <v>1</v>
      </c>
      <c r="Z2644" t="n">
        <v>10</v>
      </c>
    </row>
    <row r="2645">
      <c r="A2645" t="n">
        <v>34</v>
      </c>
      <c r="B2645" t="n">
        <v>55</v>
      </c>
      <c r="C2645" t="inlineStr">
        <is>
          <t xml:space="preserve">CONCLUIDO	</t>
        </is>
      </c>
      <c r="D2645" t="n">
        <v>1.7679</v>
      </c>
      <c r="E2645" t="n">
        <v>56.56</v>
      </c>
      <c r="F2645" t="n">
        <v>53.59</v>
      </c>
      <c r="G2645" t="n">
        <v>86.91</v>
      </c>
      <c r="H2645" t="n">
        <v>1.32</v>
      </c>
      <c r="I2645" t="n">
        <v>37</v>
      </c>
      <c r="J2645" t="n">
        <v>127.14</v>
      </c>
      <c r="K2645" t="n">
        <v>43.4</v>
      </c>
      <c r="L2645" t="n">
        <v>9.5</v>
      </c>
      <c r="M2645" t="n">
        <v>35</v>
      </c>
      <c r="N2645" t="n">
        <v>19.24</v>
      </c>
      <c r="O2645" t="n">
        <v>15914.51</v>
      </c>
      <c r="P2645" t="n">
        <v>475</v>
      </c>
      <c r="Q2645" t="n">
        <v>1367.29</v>
      </c>
      <c r="R2645" t="n">
        <v>139.62</v>
      </c>
      <c r="S2645" t="n">
        <v>104.26</v>
      </c>
      <c r="T2645" t="n">
        <v>16682.8</v>
      </c>
      <c r="U2645" t="n">
        <v>0.75</v>
      </c>
      <c r="V2645" t="n">
        <v>0.89</v>
      </c>
      <c r="W2645" t="n">
        <v>20.7</v>
      </c>
      <c r="X2645" t="n">
        <v>1.02</v>
      </c>
      <c r="Y2645" t="n">
        <v>1</v>
      </c>
      <c r="Z2645" t="n">
        <v>10</v>
      </c>
    </row>
    <row r="2646">
      <c r="A2646" t="n">
        <v>35</v>
      </c>
      <c r="B2646" t="n">
        <v>55</v>
      </c>
      <c r="C2646" t="inlineStr">
        <is>
          <t xml:space="preserve">CONCLUIDO	</t>
        </is>
      </c>
      <c r="D2646" t="n">
        <v>1.7694</v>
      </c>
      <c r="E2646" t="n">
        <v>56.52</v>
      </c>
      <c r="F2646" t="n">
        <v>53.57</v>
      </c>
      <c r="G2646" t="n">
        <v>89.29000000000001</v>
      </c>
      <c r="H2646" t="n">
        <v>1.35</v>
      </c>
      <c r="I2646" t="n">
        <v>36</v>
      </c>
      <c r="J2646" t="n">
        <v>127.47</v>
      </c>
      <c r="K2646" t="n">
        <v>43.4</v>
      </c>
      <c r="L2646" t="n">
        <v>9.75</v>
      </c>
      <c r="M2646" t="n">
        <v>34</v>
      </c>
      <c r="N2646" t="n">
        <v>19.32</v>
      </c>
      <c r="O2646" t="n">
        <v>15955.25</v>
      </c>
      <c r="P2646" t="n">
        <v>472.41</v>
      </c>
      <c r="Q2646" t="n">
        <v>1367.3</v>
      </c>
      <c r="R2646" t="n">
        <v>138.99</v>
      </c>
      <c r="S2646" t="n">
        <v>104.26</v>
      </c>
      <c r="T2646" t="n">
        <v>16373.47</v>
      </c>
      <c r="U2646" t="n">
        <v>0.75</v>
      </c>
      <c r="V2646" t="n">
        <v>0.89</v>
      </c>
      <c r="W2646" t="n">
        <v>20.7</v>
      </c>
      <c r="X2646" t="n">
        <v>0.99</v>
      </c>
      <c r="Y2646" t="n">
        <v>1</v>
      </c>
      <c r="Z2646" t="n">
        <v>10</v>
      </c>
    </row>
    <row r="2647">
      <c r="A2647" t="n">
        <v>36</v>
      </c>
      <c r="B2647" t="n">
        <v>55</v>
      </c>
      <c r="C2647" t="inlineStr">
        <is>
          <t xml:space="preserve">CONCLUIDO	</t>
        </is>
      </c>
      <c r="D2647" t="n">
        <v>1.7699</v>
      </c>
      <c r="E2647" t="n">
        <v>56.5</v>
      </c>
      <c r="F2647" t="n">
        <v>53.58</v>
      </c>
      <c r="G2647" t="n">
        <v>91.84999999999999</v>
      </c>
      <c r="H2647" t="n">
        <v>1.38</v>
      </c>
      <c r="I2647" t="n">
        <v>35</v>
      </c>
      <c r="J2647" t="n">
        <v>127.8</v>
      </c>
      <c r="K2647" t="n">
        <v>43.4</v>
      </c>
      <c r="L2647" t="n">
        <v>10</v>
      </c>
      <c r="M2647" t="n">
        <v>33</v>
      </c>
      <c r="N2647" t="n">
        <v>19.4</v>
      </c>
      <c r="O2647" t="n">
        <v>15996.02</v>
      </c>
      <c r="P2647" t="n">
        <v>470.04</v>
      </c>
      <c r="Q2647" t="n">
        <v>1367.36</v>
      </c>
      <c r="R2647" t="n">
        <v>139.21</v>
      </c>
      <c r="S2647" t="n">
        <v>104.26</v>
      </c>
      <c r="T2647" t="n">
        <v>16485.11</v>
      </c>
      <c r="U2647" t="n">
        <v>0.75</v>
      </c>
      <c r="V2647" t="n">
        <v>0.89</v>
      </c>
      <c r="W2647" t="n">
        <v>20.7</v>
      </c>
      <c r="X2647" t="n">
        <v>1</v>
      </c>
      <c r="Y2647" t="n">
        <v>1</v>
      </c>
      <c r="Z2647" t="n">
        <v>10</v>
      </c>
    </row>
    <row r="2648">
      <c r="A2648" t="n">
        <v>37</v>
      </c>
      <c r="B2648" t="n">
        <v>55</v>
      </c>
      <c r="C2648" t="inlineStr">
        <is>
          <t xml:space="preserve">CONCLUIDO	</t>
        </is>
      </c>
      <c r="D2648" t="n">
        <v>1.7722</v>
      </c>
      <c r="E2648" t="n">
        <v>56.43</v>
      </c>
      <c r="F2648" t="n">
        <v>53.53</v>
      </c>
      <c r="G2648" t="n">
        <v>94.45999999999999</v>
      </c>
      <c r="H2648" t="n">
        <v>1.41</v>
      </c>
      <c r="I2648" t="n">
        <v>34</v>
      </c>
      <c r="J2648" t="n">
        <v>128.13</v>
      </c>
      <c r="K2648" t="n">
        <v>43.4</v>
      </c>
      <c r="L2648" t="n">
        <v>10.25</v>
      </c>
      <c r="M2648" t="n">
        <v>32</v>
      </c>
      <c r="N2648" t="n">
        <v>19.48</v>
      </c>
      <c r="O2648" t="n">
        <v>16036.82</v>
      </c>
      <c r="P2648" t="n">
        <v>466.79</v>
      </c>
      <c r="Q2648" t="n">
        <v>1367.24</v>
      </c>
      <c r="R2648" t="n">
        <v>137.39</v>
      </c>
      <c r="S2648" t="n">
        <v>104.26</v>
      </c>
      <c r="T2648" t="n">
        <v>15579.42</v>
      </c>
      <c r="U2648" t="n">
        <v>0.76</v>
      </c>
      <c r="V2648" t="n">
        <v>0.9</v>
      </c>
      <c r="W2648" t="n">
        <v>20.7</v>
      </c>
      <c r="X2648" t="n">
        <v>0.95</v>
      </c>
      <c r="Y2648" t="n">
        <v>1</v>
      </c>
      <c r="Z2648" t="n">
        <v>10</v>
      </c>
    </row>
    <row r="2649">
      <c r="A2649" t="n">
        <v>38</v>
      </c>
      <c r="B2649" t="n">
        <v>55</v>
      </c>
      <c r="C2649" t="inlineStr">
        <is>
          <t xml:space="preserve">CONCLUIDO	</t>
        </is>
      </c>
      <c r="D2649" t="n">
        <v>1.7741</v>
      </c>
      <c r="E2649" t="n">
        <v>56.37</v>
      </c>
      <c r="F2649" t="n">
        <v>53.49</v>
      </c>
      <c r="G2649" t="n">
        <v>97.26000000000001</v>
      </c>
      <c r="H2649" t="n">
        <v>1.44</v>
      </c>
      <c r="I2649" t="n">
        <v>33</v>
      </c>
      <c r="J2649" t="n">
        <v>128.46</v>
      </c>
      <c r="K2649" t="n">
        <v>43.4</v>
      </c>
      <c r="L2649" t="n">
        <v>10.5</v>
      </c>
      <c r="M2649" t="n">
        <v>31</v>
      </c>
      <c r="N2649" t="n">
        <v>19.56</v>
      </c>
      <c r="O2649" t="n">
        <v>16077.65</v>
      </c>
      <c r="P2649" t="n">
        <v>464.98</v>
      </c>
      <c r="Q2649" t="n">
        <v>1367.3</v>
      </c>
      <c r="R2649" t="n">
        <v>136.13</v>
      </c>
      <c r="S2649" t="n">
        <v>104.26</v>
      </c>
      <c r="T2649" t="n">
        <v>14957.71</v>
      </c>
      <c r="U2649" t="n">
        <v>0.77</v>
      </c>
      <c r="V2649" t="n">
        <v>0.9</v>
      </c>
      <c r="W2649" t="n">
        <v>20.7</v>
      </c>
      <c r="X2649" t="n">
        <v>0.92</v>
      </c>
      <c r="Y2649" t="n">
        <v>1</v>
      </c>
      <c r="Z2649" t="n">
        <v>10</v>
      </c>
    </row>
    <row r="2650">
      <c r="A2650" t="n">
        <v>39</v>
      </c>
      <c r="B2650" t="n">
        <v>55</v>
      </c>
      <c r="C2650" t="inlineStr">
        <is>
          <t xml:space="preserve">CONCLUIDO	</t>
        </is>
      </c>
      <c r="D2650" t="n">
        <v>1.7759</v>
      </c>
      <c r="E2650" t="n">
        <v>56.31</v>
      </c>
      <c r="F2650" t="n">
        <v>53.46</v>
      </c>
      <c r="G2650" t="n">
        <v>100.24</v>
      </c>
      <c r="H2650" t="n">
        <v>1.47</v>
      </c>
      <c r="I2650" t="n">
        <v>32</v>
      </c>
      <c r="J2650" t="n">
        <v>128.79</v>
      </c>
      <c r="K2650" t="n">
        <v>43.4</v>
      </c>
      <c r="L2650" t="n">
        <v>10.75</v>
      </c>
      <c r="M2650" t="n">
        <v>30</v>
      </c>
      <c r="N2650" t="n">
        <v>19.64</v>
      </c>
      <c r="O2650" t="n">
        <v>16118.5</v>
      </c>
      <c r="P2650" t="n">
        <v>462.56</v>
      </c>
      <c r="Q2650" t="n">
        <v>1367.18</v>
      </c>
      <c r="R2650" t="n">
        <v>135.49</v>
      </c>
      <c r="S2650" t="n">
        <v>104.26</v>
      </c>
      <c r="T2650" t="n">
        <v>14643.17</v>
      </c>
      <c r="U2650" t="n">
        <v>0.77</v>
      </c>
      <c r="V2650" t="n">
        <v>0.9</v>
      </c>
      <c r="W2650" t="n">
        <v>20.69</v>
      </c>
      <c r="X2650" t="n">
        <v>0.88</v>
      </c>
      <c r="Y2650" t="n">
        <v>1</v>
      </c>
      <c r="Z2650" t="n">
        <v>10</v>
      </c>
    </row>
    <row r="2651">
      <c r="A2651" t="n">
        <v>40</v>
      </c>
      <c r="B2651" t="n">
        <v>55</v>
      </c>
      <c r="C2651" t="inlineStr">
        <is>
          <t xml:space="preserve">CONCLUIDO	</t>
        </is>
      </c>
      <c r="D2651" t="n">
        <v>1.7773</v>
      </c>
      <c r="E2651" t="n">
        <v>56.27</v>
      </c>
      <c r="F2651" t="n">
        <v>53.44</v>
      </c>
      <c r="G2651" t="n">
        <v>103.44</v>
      </c>
      <c r="H2651" t="n">
        <v>1.5</v>
      </c>
      <c r="I2651" t="n">
        <v>31</v>
      </c>
      <c r="J2651" t="n">
        <v>129.13</v>
      </c>
      <c r="K2651" t="n">
        <v>43.4</v>
      </c>
      <c r="L2651" t="n">
        <v>11</v>
      </c>
      <c r="M2651" t="n">
        <v>29</v>
      </c>
      <c r="N2651" t="n">
        <v>19.73</v>
      </c>
      <c r="O2651" t="n">
        <v>16159.39</v>
      </c>
      <c r="P2651" t="n">
        <v>459.96</v>
      </c>
      <c r="Q2651" t="n">
        <v>1367.18</v>
      </c>
      <c r="R2651" t="n">
        <v>134.65</v>
      </c>
      <c r="S2651" t="n">
        <v>104.26</v>
      </c>
      <c r="T2651" t="n">
        <v>14226.81</v>
      </c>
      <c r="U2651" t="n">
        <v>0.77</v>
      </c>
      <c r="V2651" t="n">
        <v>0.9</v>
      </c>
      <c r="W2651" t="n">
        <v>20.7</v>
      </c>
      <c r="X2651" t="n">
        <v>0.87</v>
      </c>
      <c r="Y2651" t="n">
        <v>1</v>
      </c>
      <c r="Z2651" t="n">
        <v>10</v>
      </c>
    </row>
    <row r="2652">
      <c r="A2652" t="n">
        <v>41</v>
      </c>
      <c r="B2652" t="n">
        <v>55</v>
      </c>
      <c r="C2652" t="inlineStr">
        <is>
          <t xml:space="preserve">CONCLUIDO	</t>
        </is>
      </c>
      <c r="D2652" t="n">
        <v>1.779</v>
      </c>
      <c r="E2652" t="n">
        <v>56.21</v>
      </c>
      <c r="F2652" t="n">
        <v>53.41</v>
      </c>
      <c r="G2652" t="n">
        <v>106.82</v>
      </c>
      <c r="H2652" t="n">
        <v>1.54</v>
      </c>
      <c r="I2652" t="n">
        <v>30</v>
      </c>
      <c r="J2652" t="n">
        <v>129.46</v>
      </c>
      <c r="K2652" t="n">
        <v>43.4</v>
      </c>
      <c r="L2652" t="n">
        <v>11.25</v>
      </c>
      <c r="M2652" t="n">
        <v>28</v>
      </c>
      <c r="N2652" t="n">
        <v>19.81</v>
      </c>
      <c r="O2652" t="n">
        <v>16200.3</v>
      </c>
      <c r="P2652" t="n">
        <v>455.42</v>
      </c>
      <c r="Q2652" t="n">
        <v>1367.23</v>
      </c>
      <c r="R2652" t="n">
        <v>133.44</v>
      </c>
      <c r="S2652" t="n">
        <v>104.26</v>
      </c>
      <c r="T2652" t="n">
        <v>13624.66</v>
      </c>
      <c r="U2652" t="n">
        <v>0.78</v>
      </c>
      <c r="V2652" t="n">
        <v>0.9</v>
      </c>
      <c r="W2652" t="n">
        <v>20.7</v>
      </c>
      <c r="X2652" t="n">
        <v>0.83</v>
      </c>
      <c r="Y2652" t="n">
        <v>1</v>
      </c>
      <c r="Z2652" t="n">
        <v>10</v>
      </c>
    </row>
    <row r="2653">
      <c r="A2653" t="n">
        <v>42</v>
      </c>
      <c r="B2653" t="n">
        <v>55</v>
      </c>
      <c r="C2653" t="inlineStr">
        <is>
          <t xml:space="preserve">CONCLUIDO	</t>
        </is>
      </c>
      <c r="D2653" t="n">
        <v>1.7784</v>
      </c>
      <c r="E2653" t="n">
        <v>56.23</v>
      </c>
      <c r="F2653" t="n">
        <v>53.43</v>
      </c>
      <c r="G2653" t="n">
        <v>106.86</v>
      </c>
      <c r="H2653" t="n">
        <v>1.57</v>
      </c>
      <c r="I2653" t="n">
        <v>30</v>
      </c>
      <c r="J2653" t="n">
        <v>129.79</v>
      </c>
      <c r="K2653" t="n">
        <v>43.4</v>
      </c>
      <c r="L2653" t="n">
        <v>11.5</v>
      </c>
      <c r="M2653" t="n">
        <v>28</v>
      </c>
      <c r="N2653" t="n">
        <v>19.89</v>
      </c>
      <c r="O2653" t="n">
        <v>16241.25</v>
      </c>
      <c r="P2653" t="n">
        <v>454.83</v>
      </c>
      <c r="Q2653" t="n">
        <v>1367.33</v>
      </c>
      <c r="R2653" t="n">
        <v>134.06</v>
      </c>
      <c r="S2653" t="n">
        <v>104.26</v>
      </c>
      <c r="T2653" t="n">
        <v>13934.71</v>
      </c>
      <c r="U2653" t="n">
        <v>0.78</v>
      </c>
      <c r="V2653" t="n">
        <v>0.9</v>
      </c>
      <c r="W2653" t="n">
        <v>20.7</v>
      </c>
      <c r="X2653" t="n">
        <v>0.85</v>
      </c>
      <c r="Y2653" t="n">
        <v>1</v>
      </c>
      <c r="Z2653" t="n">
        <v>10</v>
      </c>
    </row>
    <row r="2654">
      <c r="A2654" t="n">
        <v>43</v>
      </c>
      <c r="B2654" t="n">
        <v>55</v>
      </c>
      <c r="C2654" t="inlineStr">
        <is>
          <t xml:space="preserve">CONCLUIDO	</t>
        </is>
      </c>
      <c r="D2654" t="n">
        <v>1.7808</v>
      </c>
      <c r="E2654" t="n">
        <v>56.16</v>
      </c>
      <c r="F2654" t="n">
        <v>53.38</v>
      </c>
      <c r="G2654" t="n">
        <v>110.44</v>
      </c>
      <c r="H2654" t="n">
        <v>1.6</v>
      </c>
      <c r="I2654" t="n">
        <v>29</v>
      </c>
      <c r="J2654" t="n">
        <v>130.12</v>
      </c>
      <c r="K2654" t="n">
        <v>43.4</v>
      </c>
      <c r="L2654" t="n">
        <v>11.75</v>
      </c>
      <c r="M2654" t="n">
        <v>25</v>
      </c>
      <c r="N2654" t="n">
        <v>19.97</v>
      </c>
      <c r="O2654" t="n">
        <v>16282.22</v>
      </c>
      <c r="P2654" t="n">
        <v>452.5</v>
      </c>
      <c r="Q2654" t="n">
        <v>1367.27</v>
      </c>
      <c r="R2654" t="n">
        <v>132.54</v>
      </c>
      <c r="S2654" t="n">
        <v>104.26</v>
      </c>
      <c r="T2654" t="n">
        <v>13181.58</v>
      </c>
      <c r="U2654" t="n">
        <v>0.79</v>
      </c>
      <c r="V2654" t="n">
        <v>0.9</v>
      </c>
      <c r="W2654" t="n">
        <v>20.69</v>
      </c>
      <c r="X2654" t="n">
        <v>0.8</v>
      </c>
      <c r="Y2654" t="n">
        <v>1</v>
      </c>
      <c r="Z2654" t="n">
        <v>10</v>
      </c>
    </row>
    <row r="2655">
      <c r="A2655" t="n">
        <v>44</v>
      </c>
      <c r="B2655" t="n">
        <v>55</v>
      </c>
      <c r="C2655" t="inlineStr">
        <is>
          <t xml:space="preserve">CONCLUIDO	</t>
        </is>
      </c>
      <c r="D2655" t="n">
        <v>1.7823</v>
      </c>
      <c r="E2655" t="n">
        <v>56.11</v>
      </c>
      <c r="F2655" t="n">
        <v>53.35</v>
      </c>
      <c r="G2655" t="n">
        <v>114.33</v>
      </c>
      <c r="H2655" t="n">
        <v>1.63</v>
      </c>
      <c r="I2655" t="n">
        <v>28</v>
      </c>
      <c r="J2655" t="n">
        <v>130.45</v>
      </c>
      <c r="K2655" t="n">
        <v>43.4</v>
      </c>
      <c r="L2655" t="n">
        <v>12</v>
      </c>
      <c r="M2655" t="n">
        <v>24</v>
      </c>
      <c r="N2655" t="n">
        <v>20.05</v>
      </c>
      <c r="O2655" t="n">
        <v>16323.22</v>
      </c>
      <c r="P2655" t="n">
        <v>449.01</v>
      </c>
      <c r="Q2655" t="n">
        <v>1367.24</v>
      </c>
      <c r="R2655" t="n">
        <v>131.76</v>
      </c>
      <c r="S2655" t="n">
        <v>104.26</v>
      </c>
      <c r="T2655" t="n">
        <v>12795.7</v>
      </c>
      <c r="U2655" t="n">
        <v>0.79</v>
      </c>
      <c r="V2655" t="n">
        <v>0.9</v>
      </c>
      <c r="W2655" t="n">
        <v>20.69</v>
      </c>
      <c r="X2655" t="n">
        <v>0.78</v>
      </c>
      <c r="Y2655" t="n">
        <v>1</v>
      </c>
      <c r="Z2655" t="n">
        <v>10</v>
      </c>
    </row>
    <row r="2656">
      <c r="A2656" t="n">
        <v>45</v>
      </c>
      <c r="B2656" t="n">
        <v>55</v>
      </c>
      <c r="C2656" t="inlineStr">
        <is>
          <t xml:space="preserve">CONCLUIDO	</t>
        </is>
      </c>
      <c r="D2656" t="n">
        <v>1.7823</v>
      </c>
      <c r="E2656" t="n">
        <v>56.11</v>
      </c>
      <c r="F2656" t="n">
        <v>53.35</v>
      </c>
      <c r="G2656" t="n">
        <v>114.33</v>
      </c>
      <c r="H2656" t="n">
        <v>1.65</v>
      </c>
      <c r="I2656" t="n">
        <v>28</v>
      </c>
      <c r="J2656" t="n">
        <v>130.79</v>
      </c>
      <c r="K2656" t="n">
        <v>43.4</v>
      </c>
      <c r="L2656" t="n">
        <v>12.25</v>
      </c>
      <c r="M2656" t="n">
        <v>22</v>
      </c>
      <c r="N2656" t="n">
        <v>20.14</v>
      </c>
      <c r="O2656" t="n">
        <v>16364.25</v>
      </c>
      <c r="P2656" t="n">
        <v>446.71</v>
      </c>
      <c r="Q2656" t="n">
        <v>1367.27</v>
      </c>
      <c r="R2656" t="n">
        <v>131.66</v>
      </c>
      <c r="S2656" t="n">
        <v>104.26</v>
      </c>
      <c r="T2656" t="n">
        <v>12748.31</v>
      </c>
      <c r="U2656" t="n">
        <v>0.79</v>
      </c>
      <c r="V2656" t="n">
        <v>0.9</v>
      </c>
      <c r="W2656" t="n">
        <v>20.69</v>
      </c>
      <c r="X2656" t="n">
        <v>0.78</v>
      </c>
      <c r="Y2656" t="n">
        <v>1</v>
      </c>
      <c r="Z2656" t="n">
        <v>10</v>
      </c>
    </row>
    <row r="2657">
      <c r="A2657" t="n">
        <v>46</v>
      </c>
      <c r="B2657" t="n">
        <v>55</v>
      </c>
      <c r="C2657" t="inlineStr">
        <is>
          <t xml:space="preserve">CONCLUIDO	</t>
        </is>
      </c>
      <c r="D2657" t="n">
        <v>1.7839</v>
      </c>
      <c r="E2657" t="n">
        <v>56.06</v>
      </c>
      <c r="F2657" t="n">
        <v>53.33</v>
      </c>
      <c r="G2657" t="n">
        <v>118.5</v>
      </c>
      <c r="H2657" t="n">
        <v>1.68</v>
      </c>
      <c r="I2657" t="n">
        <v>27</v>
      </c>
      <c r="J2657" t="n">
        <v>131.12</v>
      </c>
      <c r="K2657" t="n">
        <v>43.4</v>
      </c>
      <c r="L2657" t="n">
        <v>12.5</v>
      </c>
      <c r="M2657" t="n">
        <v>17</v>
      </c>
      <c r="N2657" t="n">
        <v>20.22</v>
      </c>
      <c r="O2657" t="n">
        <v>16405.32</v>
      </c>
      <c r="P2657" t="n">
        <v>445.39</v>
      </c>
      <c r="Q2657" t="n">
        <v>1367.3</v>
      </c>
      <c r="R2657" t="n">
        <v>130.49</v>
      </c>
      <c r="S2657" t="n">
        <v>104.26</v>
      </c>
      <c r="T2657" t="n">
        <v>12167.38</v>
      </c>
      <c r="U2657" t="n">
        <v>0.8</v>
      </c>
      <c r="V2657" t="n">
        <v>0.9</v>
      </c>
      <c r="W2657" t="n">
        <v>20.7</v>
      </c>
      <c r="X2657" t="n">
        <v>0.75</v>
      </c>
      <c r="Y2657" t="n">
        <v>1</v>
      </c>
      <c r="Z2657" t="n">
        <v>10</v>
      </c>
    </row>
    <row r="2658">
      <c r="A2658" t="n">
        <v>47</v>
      </c>
      <c r="B2658" t="n">
        <v>55</v>
      </c>
      <c r="C2658" t="inlineStr">
        <is>
          <t xml:space="preserve">CONCLUIDO	</t>
        </is>
      </c>
      <c r="D2658" t="n">
        <v>1.7839</v>
      </c>
      <c r="E2658" t="n">
        <v>56.06</v>
      </c>
      <c r="F2658" t="n">
        <v>53.33</v>
      </c>
      <c r="G2658" t="n">
        <v>118.51</v>
      </c>
      <c r="H2658" t="n">
        <v>1.71</v>
      </c>
      <c r="I2658" t="n">
        <v>27</v>
      </c>
      <c r="J2658" t="n">
        <v>131.45</v>
      </c>
      <c r="K2658" t="n">
        <v>43.4</v>
      </c>
      <c r="L2658" t="n">
        <v>12.75</v>
      </c>
      <c r="M2658" t="n">
        <v>12</v>
      </c>
      <c r="N2658" t="n">
        <v>20.3</v>
      </c>
      <c r="O2658" t="n">
        <v>16446.41</v>
      </c>
      <c r="P2658" t="n">
        <v>443.98</v>
      </c>
      <c r="Q2658" t="n">
        <v>1367.28</v>
      </c>
      <c r="R2658" t="n">
        <v>130.46</v>
      </c>
      <c r="S2658" t="n">
        <v>104.26</v>
      </c>
      <c r="T2658" t="n">
        <v>12153.28</v>
      </c>
      <c r="U2658" t="n">
        <v>0.8</v>
      </c>
      <c r="V2658" t="n">
        <v>0.9</v>
      </c>
      <c r="W2658" t="n">
        <v>20.7</v>
      </c>
      <c r="X2658" t="n">
        <v>0.75</v>
      </c>
      <c r="Y2658" t="n">
        <v>1</v>
      </c>
      <c r="Z2658" t="n">
        <v>10</v>
      </c>
    </row>
    <row r="2659">
      <c r="A2659" t="n">
        <v>48</v>
      </c>
      <c r="B2659" t="n">
        <v>55</v>
      </c>
      <c r="C2659" t="inlineStr">
        <is>
          <t xml:space="preserve">CONCLUIDO	</t>
        </is>
      </c>
      <c r="D2659" t="n">
        <v>1.784</v>
      </c>
      <c r="E2659" t="n">
        <v>56.06</v>
      </c>
      <c r="F2659" t="n">
        <v>53.33</v>
      </c>
      <c r="G2659" t="n">
        <v>118.5</v>
      </c>
      <c r="H2659" t="n">
        <v>1.74</v>
      </c>
      <c r="I2659" t="n">
        <v>27</v>
      </c>
      <c r="J2659" t="n">
        <v>131.79</v>
      </c>
      <c r="K2659" t="n">
        <v>43.4</v>
      </c>
      <c r="L2659" t="n">
        <v>13</v>
      </c>
      <c r="M2659" t="n">
        <v>8</v>
      </c>
      <c r="N2659" t="n">
        <v>20.39</v>
      </c>
      <c r="O2659" t="n">
        <v>16487.53</v>
      </c>
      <c r="P2659" t="n">
        <v>442.83</v>
      </c>
      <c r="Q2659" t="n">
        <v>1367.31</v>
      </c>
      <c r="R2659" t="n">
        <v>130.17</v>
      </c>
      <c r="S2659" t="n">
        <v>104.26</v>
      </c>
      <c r="T2659" t="n">
        <v>12004.95</v>
      </c>
      <c r="U2659" t="n">
        <v>0.8</v>
      </c>
      <c r="V2659" t="n">
        <v>0.9</v>
      </c>
      <c r="W2659" t="n">
        <v>20.71</v>
      </c>
      <c r="X2659" t="n">
        <v>0.75</v>
      </c>
      <c r="Y2659" t="n">
        <v>1</v>
      </c>
      <c r="Z2659" t="n">
        <v>10</v>
      </c>
    </row>
    <row r="2660">
      <c r="A2660" t="n">
        <v>49</v>
      </c>
      <c r="B2660" t="n">
        <v>55</v>
      </c>
      <c r="C2660" t="inlineStr">
        <is>
          <t xml:space="preserve">CONCLUIDO	</t>
        </is>
      </c>
      <c r="D2660" t="n">
        <v>1.7854</v>
      </c>
      <c r="E2660" t="n">
        <v>56.01</v>
      </c>
      <c r="F2660" t="n">
        <v>53.31</v>
      </c>
      <c r="G2660" t="n">
        <v>123.01</v>
      </c>
      <c r="H2660" t="n">
        <v>1.77</v>
      </c>
      <c r="I2660" t="n">
        <v>26</v>
      </c>
      <c r="J2660" t="n">
        <v>132.12</v>
      </c>
      <c r="K2660" t="n">
        <v>43.4</v>
      </c>
      <c r="L2660" t="n">
        <v>13.25</v>
      </c>
      <c r="M2660" t="n">
        <v>4</v>
      </c>
      <c r="N2660" t="n">
        <v>20.47</v>
      </c>
      <c r="O2660" t="n">
        <v>16528.68</v>
      </c>
      <c r="P2660" t="n">
        <v>443.47</v>
      </c>
      <c r="Q2660" t="n">
        <v>1367.31</v>
      </c>
      <c r="R2660" t="n">
        <v>129.31</v>
      </c>
      <c r="S2660" t="n">
        <v>104.26</v>
      </c>
      <c r="T2660" t="n">
        <v>11581.57</v>
      </c>
      <c r="U2660" t="n">
        <v>0.8100000000000001</v>
      </c>
      <c r="V2660" t="n">
        <v>0.9</v>
      </c>
      <c r="W2660" t="n">
        <v>20.71</v>
      </c>
      <c r="X2660" t="n">
        <v>0.73</v>
      </c>
      <c r="Y2660" t="n">
        <v>1</v>
      </c>
      <c r="Z2660" t="n">
        <v>10</v>
      </c>
    </row>
    <row r="2661">
      <c r="A2661" t="n">
        <v>50</v>
      </c>
      <c r="B2661" t="n">
        <v>55</v>
      </c>
      <c r="C2661" t="inlineStr">
        <is>
          <t xml:space="preserve">CONCLUIDO	</t>
        </is>
      </c>
      <c r="D2661" t="n">
        <v>1.7852</v>
      </c>
      <c r="E2661" t="n">
        <v>56.02</v>
      </c>
      <c r="F2661" t="n">
        <v>53.31</v>
      </c>
      <c r="G2661" t="n">
        <v>123.03</v>
      </c>
      <c r="H2661" t="n">
        <v>1.8</v>
      </c>
      <c r="I2661" t="n">
        <v>26</v>
      </c>
      <c r="J2661" t="n">
        <v>132.45</v>
      </c>
      <c r="K2661" t="n">
        <v>43.4</v>
      </c>
      <c r="L2661" t="n">
        <v>13.5</v>
      </c>
      <c r="M2661" t="n">
        <v>1</v>
      </c>
      <c r="N2661" t="n">
        <v>20.55</v>
      </c>
      <c r="O2661" t="n">
        <v>16569.86</v>
      </c>
      <c r="P2661" t="n">
        <v>444.4</v>
      </c>
      <c r="Q2661" t="n">
        <v>1367.33</v>
      </c>
      <c r="R2661" t="n">
        <v>129.32</v>
      </c>
      <c r="S2661" t="n">
        <v>104.26</v>
      </c>
      <c r="T2661" t="n">
        <v>11586.22</v>
      </c>
      <c r="U2661" t="n">
        <v>0.8100000000000001</v>
      </c>
      <c r="V2661" t="n">
        <v>0.9</v>
      </c>
      <c r="W2661" t="n">
        <v>20.72</v>
      </c>
      <c r="X2661" t="n">
        <v>0.73</v>
      </c>
      <c r="Y2661" t="n">
        <v>1</v>
      </c>
      <c r="Z2661" t="n">
        <v>10</v>
      </c>
    </row>
    <row r="2662">
      <c r="A2662" t="n">
        <v>51</v>
      </c>
      <c r="B2662" t="n">
        <v>55</v>
      </c>
      <c r="C2662" t="inlineStr">
        <is>
          <t xml:space="preserve">CONCLUIDO	</t>
        </is>
      </c>
      <c r="D2662" t="n">
        <v>1.7851</v>
      </c>
      <c r="E2662" t="n">
        <v>56.02</v>
      </c>
      <c r="F2662" t="n">
        <v>53.31</v>
      </c>
      <c r="G2662" t="n">
        <v>123.03</v>
      </c>
      <c r="H2662" t="n">
        <v>1.83</v>
      </c>
      <c r="I2662" t="n">
        <v>26</v>
      </c>
      <c r="J2662" t="n">
        <v>132.79</v>
      </c>
      <c r="K2662" t="n">
        <v>43.4</v>
      </c>
      <c r="L2662" t="n">
        <v>13.75</v>
      </c>
      <c r="M2662" t="n">
        <v>0</v>
      </c>
      <c r="N2662" t="n">
        <v>20.64</v>
      </c>
      <c r="O2662" t="n">
        <v>16611.07</v>
      </c>
      <c r="P2662" t="n">
        <v>445.55</v>
      </c>
      <c r="Q2662" t="n">
        <v>1367.41</v>
      </c>
      <c r="R2662" t="n">
        <v>129.39</v>
      </c>
      <c r="S2662" t="n">
        <v>104.26</v>
      </c>
      <c r="T2662" t="n">
        <v>11621.7</v>
      </c>
      <c r="U2662" t="n">
        <v>0.8100000000000001</v>
      </c>
      <c r="V2662" t="n">
        <v>0.9</v>
      </c>
      <c r="W2662" t="n">
        <v>20.72</v>
      </c>
      <c r="X2662" t="n">
        <v>0.74</v>
      </c>
      <c r="Y2662" t="n">
        <v>1</v>
      </c>
      <c r="Z2662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2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INDEX(resultados!$A$2:$ZZ$2662, 1, MATCH($B$1, resultados!$A$1:$ZZ$1, 0))</f>
        <v/>
      </c>
      <c r="B7">
        <f>INDEX(resultados!$A$2:$ZZ$2662, 1, MATCH($B$2, resultados!$A$1:$ZZ$1, 0))</f>
        <v/>
      </c>
      <c r="C7">
        <f>INDEX(resultados!$A$2:$ZZ$2662, 1, MATCH($B$3, resultados!$A$1:$ZZ$1, 0))</f>
        <v/>
      </c>
    </row>
    <row r="8">
      <c r="A8">
        <f>INDEX(resultados!$A$2:$ZZ$2662, 2, MATCH($B$1, resultados!$A$1:$ZZ$1, 0))</f>
        <v/>
      </c>
      <c r="B8">
        <f>INDEX(resultados!$A$2:$ZZ$2662, 2, MATCH($B$2, resultados!$A$1:$ZZ$1, 0))</f>
        <v/>
      </c>
      <c r="C8">
        <f>INDEX(resultados!$A$2:$ZZ$2662, 2, MATCH($B$3, resultados!$A$1:$ZZ$1, 0))</f>
        <v/>
      </c>
    </row>
    <row r="9">
      <c r="A9">
        <f>INDEX(resultados!$A$2:$ZZ$2662, 3, MATCH($B$1, resultados!$A$1:$ZZ$1, 0))</f>
        <v/>
      </c>
      <c r="B9">
        <f>INDEX(resultados!$A$2:$ZZ$2662, 3, MATCH($B$2, resultados!$A$1:$ZZ$1, 0))</f>
        <v/>
      </c>
      <c r="C9">
        <f>INDEX(resultados!$A$2:$ZZ$2662, 3, MATCH($B$3, resultados!$A$1:$ZZ$1, 0))</f>
        <v/>
      </c>
    </row>
    <row r="10">
      <c r="A10">
        <f>INDEX(resultados!$A$2:$ZZ$2662, 4, MATCH($B$1, resultados!$A$1:$ZZ$1, 0))</f>
        <v/>
      </c>
      <c r="B10">
        <f>INDEX(resultados!$A$2:$ZZ$2662, 4, MATCH($B$2, resultados!$A$1:$ZZ$1, 0))</f>
        <v/>
      </c>
      <c r="C10">
        <f>INDEX(resultados!$A$2:$ZZ$2662, 4, MATCH($B$3, resultados!$A$1:$ZZ$1, 0))</f>
        <v/>
      </c>
    </row>
    <row r="11">
      <c r="A11">
        <f>INDEX(resultados!$A$2:$ZZ$2662, 5, MATCH($B$1, resultados!$A$1:$ZZ$1, 0))</f>
        <v/>
      </c>
      <c r="B11">
        <f>INDEX(resultados!$A$2:$ZZ$2662, 5, MATCH($B$2, resultados!$A$1:$ZZ$1, 0))</f>
        <v/>
      </c>
      <c r="C11">
        <f>INDEX(resultados!$A$2:$ZZ$2662, 5, MATCH($B$3, resultados!$A$1:$ZZ$1, 0))</f>
        <v/>
      </c>
    </row>
    <row r="12">
      <c r="A12">
        <f>INDEX(resultados!$A$2:$ZZ$2662, 6, MATCH($B$1, resultados!$A$1:$ZZ$1, 0))</f>
        <v/>
      </c>
      <c r="B12">
        <f>INDEX(resultados!$A$2:$ZZ$2662, 6, MATCH($B$2, resultados!$A$1:$ZZ$1, 0))</f>
        <v/>
      </c>
      <c r="C12">
        <f>INDEX(resultados!$A$2:$ZZ$2662, 6, MATCH($B$3, resultados!$A$1:$ZZ$1, 0))</f>
        <v/>
      </c>
    </row>
    <row r="13">
      <c r="A13">
        <f>INDEX(resultados!$A$2:$ZZ$2662, 7, MATCH($B$1, resultados!$A$1:$ZZ$1, 0))</f>
        <v/>
      </c>
      <c r="B13">
        <f>INDEX(resultados!$A$2:$ZZ$2662, 7, MATCH($B$2, resultados!$A$1:$ZZ$1, 0))</f>
        <v/>
      </c>
      <c r="C13">
        <f>INDEX(resultados!$A$2:$ZZ$2662, 7, MATCH($B$3, resultados!$A$1:$ZZ$1, 0))</f>
        <v/>
      </c>
    </row>
    <row r="14">
      <c r="A14">
        <f>INDEX(resultados!$A$2:$ZZ$2662, 8, MATCH($B$1, resultados!$A$1:$ZZ$1, 0))</f>
        <v/>
      </c>
      <c r="B14">
        <f>INDEX(resultados!$A$2:$ZZ$2662, 8, MATCH($B$2, resultados!$A$1:$ZZ$1, 0))</f>
        <v/>
      </c>
      <c r="C14">
        <f>INDEX(resultados!$A$2:$ZZ$2662, 8, MATCH($B$3, resultados!$A$1:$ZZ$1, 0))</f>
        <v/>
      </c>
    </row>
    <row r="15">
      <c r="A15">
        <f>INDEX(resultados!$A$2:$ZZ$2662, 9, MATCH($B$1, resultados!$A$1:$ZZ$1, 0))</f>
        <v/>
      </c>
      <c r="B15">
        <f>INDEX(resultados!$A$2:$ZZ$2662, 9, MATCH($B$2, resultados!$A$1:$ZZ$1, 0))</f>
        <v/>
      </c>
      <c r="C15">
        <f>INDEX(resultados!$A$2:$ZZ$2662, 9, MATCH($B$3, resultados!$A$1:$ZZ$1, 0))</f>
        <v/>
      </c>
    </row>
    <row r="16">
      <c r="A16">
        <f>INDEX(resultados!$A$2:$ZZ$2662, 10, MATCH($B$1, resultados!$A$1:$ZZ$1, 0))</f>
        <v/>
      </c>
      <c r="B16">
        <f>INDEX(resultados!$A$2:$ZZ$2662, 10, MATCH($B$2, resultados!$A$1:$ZZ$1, 0))</f>
        <v/>
      </c>
      <c r="C16">
        <f>INDEX(resultados!$A$2:$ZZ$2662, 10, MATCH($B$3, resultados!$A$1:$ZZ$1, 0))</f>
        <v/>
      </c>
    </row>
    <row r="17">
      <c r="A17">
        <f>INDEX(resultados!$A$2:$ZZ$2662, 11, MATCH($B$1, resultados!$A$1:$ZZ$1, 0))</f>
        <v/>
      </c>
      <c r="B17">
        <f>INDEX(resultados!$A$2:$ZZ$2662, 11, MATCH($B$2, resultados!$A$1:$ZZ$1, 0))</f>
        <v/>
      </c>
      <c r="C17">
        <f>INDEX(resultados!$A$2:$ZZ$2662, 11, MATCH($B$3, resultados!$A$1:$ZZ$1, 0))</f>
        <v/>
      </c>
    </row>
    <row r="18">
      <c r="A18">
        <f>INDEX(resultados!$A$2:$ZZ$2662, 12, MATCH($B$1, resultados!$A$1:$ZZ$1, 0))</f>
        <v/>
      </c>
      <c r="B18">
        <f>INDEX(resultados!$A$2:$ZZ$2662, 12, MATCH($B$2, resultados!$A$1:$ZZ$1, 0))</f>
        <v/>
      </c>
      <c r="C18">
        <f>INDEX(resultados!$A$2:$ZZ$2662, 12, MATCH($B$3, resultados!$A$1:$ZZ$1, 0))</f>
        <v/>
      </c>
    </row>
    <row r="19">
      <c r="A19">
        <f>INDEX(resultados!$A$2:$ZZ$2662, 13, MATCH($B$1, resultados!$A$1:$ZZ$1, 0))</f>
        <v/>
      </c>
      <c r="B19">
        <f>INDEX(resultados!$A$2:$ZZ$2662, 13, MATCH($B$2, resultados!$A$1:$ZZ$1, 0))</f>
        <v/>
      </c>
      <c r="C19">
        <f>INDEX(resultados!$A$2:$ZZ$2662, 13, MATCH($B$3, resultados!$A$1:$ZZ$1, 0))</f>
        <v/>
      </c>
    </row>
    <row r="20">
      <c r="A20">
        <f>INDEX(resultados!$A$2:$ZZ$2662, 14, MATCH($B$1, resultados!$A$1:$ZZ$1, 0))</f>
        <v/>
      </c>
      <c r="B20">
        <f>INDEX(resultados!$A$2:$ZZ$2662, 14, MATCH($B$2, resultados!$A$1:$ZZ$1, 0))</f>
        <v/>
      </c>
      <c r="C20">
        <f>INDEX(resultados!$A$2:$ZZ$2662, 14, MATCH($B$3, resultados!$A$1:$ZZ$1, 0))</f>
        <v/>
      </c>
    </row>
    <row r="21">
      <c r="A21">
        <f>INDEX(resultados!$A$2:$ZZ$2662, 15, MATCH($B$1, resultados!$A$1:$ZZ$1, 0))</f>
        <v/>
      </c>
      <c r="B21">
        <f>INDEX(resultados!$A$2:$ZZ$2662, 15, MATCH($B$2, resultados!$A$1:$ZZ$1, 0))</f>
        <v/>
      </c>
      <c r="C21">
        <f>INDEX(resultados!$A$2:$ZZ$2662, 15, MATCH($B$3, resultados!$A$1:$ZZ$1, 0))</f>
        <v/>
      </c>
    </row>
    <row r="22">
      <c r="A22">
        <f>INDEX(resultados!$A$2:$ZZ$2662, 16, MATCH($B$1, resultados!$A$1:$ZZ$1, 0))</f>
        <v/>
      </c>
      <c r="B22">
        <f>INDEX(resultados!$A$2:$ZZ$2662, 16, MATCH($B$2, resultados!$A$1:$ZZ$1, 0))</f>
        <v/>
      </c>
      <c r="C22">
        <f>INDEX(resultados!$A$2:$ZZ$2662, 16, MATCH($B$3, resultados!$A$1:$ZZ$1, 0))</f>
        <v/>
      </c>
    </row>
    <row r="23">
      <c r="A23">
        <f>INDEX(resultados!$A$2:$ZZ$2662, 17, MATCH($B$1, resultados!$A$1:$ZZ$1, 0))</f>
        <v/>
      </c>
      <c r="B23">
        <f>INDEX(resultados!$A$2:$ZZ$2662, 17, MATCH($B$2, resultados!$A$1:$ZZ$1, 0))</f>
        <v/>
      </c>
      <c r="C23">
        <f>INDEX(resultados!$A$2:$ZZ$2662, 17, MATCH($B$3, resultados!$A$1:$ZZ$1, 0))</f>
        <v/>
      </c>
    </row>
    <row r="24">
      <c r="A24">
        <f>INDEX(resultados!$A$2:$ZZ$2662, 18, MATCH($B$1, resultados!$A$1:$ZZ$1, 0))</f>
        <v/>
      </c>
      <c r="B24">
        <f>INDEX(resultados!$A$2:$ZZ$2662, 18, MATCH($B$2, resultados!$A$1:$ZZ$1, 0))</f>
        <v/>
      </c>
      <c r="C24">
        <f>INDEX(resultados!$A$2:$ZZ$2662, 18, MATCH($B$3, resultados!$A$1:$ZZ$1, 0))</f>
        <v/>
      </c>
    </row>
    <row r="25">
      <c r="A25">
        <f>INDEX(resultados!$A$2:$ZZ$2662, 19, MATCH($B$1, resultados!$A$1:$ZZ$1, 0))</f>
        <v/>
      </c>
      <c r="B25">
        <f>INDEX(resultados!$A$2:$ZZ$2662, 19, MATCH($B$2, resultados!$A$1:$ZZ$1, 0))</f>
        <v/>
      </c>
      <c r="C25">
        <f>INDEX(resultados!$A$2:$ZZ$2662, 19, MATCH($B$3, resultados!$A$1:$ZZ$1, 0))</f>
        <v/>
      </c>
    </row>
    <row r="26">
      <c r="A26">
        <f>INDEX(resultados!$A$2:$ZZ$2662, 20, MATCH($B$1, resultados!$A$1:$ZZ$1, 0))</f>
        <v/>
      </c>
      <c r="B26">
        <f>INDEX(resultados!$A$2:$ZZ$2662, 20, MATCH($B$2, resultados!$A$1:$ZZ$1, 0))</f>
        <v/>
      </c>
      <c r="C26">
        <f>INDEX(resultados!$A$2:$ZZ$2662, 20, MATCH($B$3, resultados!$A$1:$ZZ$1, 0))</f>
        <v/>
      </c>
    </row>
    <row r="27">
      <c r="A27">
        <f>INDEX(resultados!$A$2:$ZZ$2662, 21, MATCH($B$1, resultados!$A$1:$ZZ$1, 0))</f>
        <v/>
      </c>
      <c r="B27">
        <f>INDEX(resultados!$A$2:$ZZ$2662, 21, MATCH($B$2, resultados!$A$1:$ZZ$1, 0))</f>
        <v/>
      </c>
      <c r="C27">
        <f>INDEX(resultados!$A$2:$ZZ$2662, 21, MATCH($B$3, resultados!$A$1:$ZZ$1, 0))</f>
        <v/>
      </c>
    </row>
    <row r="28">
      <c r="A28">
        <f>INDEX(resultados!$A$2:$ZZ$2662, 22, MATCH($B$1, resultados!$A$1:$ZZ$1, 0))</f>
        <v/>
      </c>
      <c r="B28">
        <f>INDEX(resultados!$A$2:$ZZ$2662, 22, MATCH($B$2, resultados!$A$1:$ZZ$1, 0))</f>
        <v/>
      </c>
      <c r="C28">
        <f>INDEX(resultados!$A$2:$ZZ$2662, 22, MATCH($B$3, resultados!$A$1:$ZZ$1, 0))</f>
        <v/>
      </c>
    </row>
    <row r="29">
      <c r="A29">
        <f>INDEX(resultados!$A$2:$ZZ$2662, 23, MATCH($B$1, resultados!$A$1:$ZZ$1, 0))</f>
        <v/>
      </c>
      <c r="B29">
        <f>INDEX(resultados!$A$2:$ZZ$2662, 23, MATCH($B$2, resultados!$A$1:$ZZ$1, 0))</f>
        <v/>
      </c>
      <c r="C29">
        <f>INDEX(resultados!$A$2:$ZZ$2662, 23, MATCH($B$3, resultados!$A$1:$ZZ$1, 0))</f>
        <v/>
      </c>
    </row>
    <row r="30">
      <c r="A30">
        <f>INDEX(resultados!$A$2:$ZZ$2662, 24, MATCH($B$1, resultados!$A$1:$ZZ$1, 0))</f>
        <v/>
      </c>
      <c r="B30">
        <f>INDEX(resultados!$A$2:$ZZ$2662, 24, MATCH($B$2, resultados!$A$1:$ZZ$1, 0))</f>
        <v/>
      </c>
      <c r="C30">
        <f>INDEX(resultados!$A$2:$ZZ$2662, 24, MATCH($B$3, resultados!$A$1:$ZZ$1, 0))</f>
        <v/>
      </c>
    </row>
    <row r="31">
      <c r="A31">
        <f>INDEX(resultados!$A$2:$ZZ$2662, 25, MATCH($B$1, resultados!$A$1:$ZZ$1, 0))</f>
        <v/>
      </c>
      <c r="B31">
        <f>INDEX(resultados!$A$2:$ZZ$2662, 25, MATCH($B$2, resultados!$A$1:$ZZ$1, 0))</f>
        <v/>
      </c>
      <c r="C31">
        <f>INDEX(resultados!$A$2:$ZZ$2662, 25, MATCH($B$3, resultados!$A$1:$ZZ$1, 0))</f>
        <v/>
      </c>
    </row>
    <row r="32">
      <c r="A32">
        <f>INDEX(resultados!$A$2:$ZZ$2662, 26, MATCH($B$1, resultados!$A$1:$ZZ$1, 0))</f>
        <v/>
      </c>
      <c r="B32">
        <f>INDEX(resultados!$A$2:$ZZ$2662, 26, MATCH($B$2, resultados!$A$1:$ZZ$1, 0))</f>
        <v/>
      </c>
      <c r="C32">
        <f>INDEX(resultados!$A$2:$ZZ$2662, 26, MATCH($B$3, resultados!$A$1:$ZZ$1, 0))</f>
        <v/>
      </c>
    </row>
    <row r="33">
      <c r="A33">
        <f>INDEX(resultados!$A$2:$ZZ$2662, 27, MATCH($B$1, resultados!$A$1:$ZZ$1, 0))</f>
        <v/>
      </c>
      <c r="B33">
        <f>INDEX(resultados!$A$2:$ZZ$2662, 27, MATCH($B$2, resultados!$A$1:$ZZ$1, 0))</f>
        <v/>
      </c>
      <c r="C33">
        <f>INDEX(resultados!$A$2:$ZZ$2662, 27, MATCH($B$3, resultados!$A$1:$ZZ$1, 0))</f>
        <v/>
      </c>
    </row>
    <row r="34">
      <c r="A34">
        <f>INDEX(resultados!$A$2:$ZZ$2662, 28, MATCH($B$1, resultados!$A$1:$ZZ$1, 0))</f>
        <v/>
      </c>
      <c r="B34">
        <f>INDEX(resultados!$A$2:$ZZ$2662, 28, MATCH($B$2, resultados!$A$1:$ZZ$1, 0))</f>
        <v/>
      </c>
      <c r="C34">
        <f>INDEX(resultados!$A$2:$ZZ$2662, 28, MATCH($B$3, resultados!$A$1:$ZZ$1, 0))</f>
        <v/>
      </c>
    </row>
    <row r="35">
      <c r="A35">
        <f>INDEX(resultados!$A$2:$ZZ$2662, 29, MATCH($B$1, resultados!$A$1:$ZZ$1, 0))</f>
        <v/>
      </c>
      <c r="B35">
        <f>INDEX(resultados!$A$2:$ZZ$2662, 29, MATCH($B$2, resultados!$A$1:$ZZ$1, 0))</f>
        <v/>
      </c>
      <c r="C35">
        <f>INDEX(resultados!$A$2:$ZZ$2662, 29, MATCH($B$3, resultados!$A$1:$ZZ$1, 0))</f>
        <v/>
      </c>
    </row>
    <row r="36">
      <c r="A36">
        <f>INDEX(resultados!$A$2:$ZZ$2662, 30, MATCH($B$1, resultados!$A$1:$ZZ$1, 0))</f>
        <v/>
      </c>
      <c r="B36">
        <f>INDEX(resultados!$A$2:$ZZ$2662, 30, MATCH($B$2, resultados!$A$1:$ZZ$1, 0))</f>
        <v/>
      </c>
      <c r="C36">
        <f>INDEX(resultados!$A$2:$ZZ$2662, 30, MATCH($B$3, resultados!$A$1:$ZZ$1, 0))</f>
        <v/>
      </c>
    </row>
    <row r="37">
      <c r="A37">
        <f>INDEX(resultados!$A$2:$ZZ$2662, 31, MATCH($B$1, resultados!$A$1:$ZZ$1, 0))</f>
        <v/>
      </c>
      <c r="B37">
        <f>INDEX(resultados!$A$2:$ZZ$2662, 31, MATCH($B$2, resultados!$A$1:$ZZ$1, 0))</f>
        <v/>
      </c>
      <c r="C37">
        <f>INDEX(resultados!$A$2:$ZZ$2662, 31, MATCH($B$3, resultados!$A$1:$ZZ$1, 0))</f>
        <v/>
      </c>
    </row>
    <row r="38">
      <c r="A38">
        <f>INDEX(resultados!$A$2:$ZZ$2662, 32, MATCH($B$1, resultados!$A$1:$ZZ$1, 0))</f>
        <v/>
      </c>
      <c r="B38">
        <f>INDEX(resultados!$A$2:$ZZ$2662, 32, MATCH($B$2, resultados!$A$1:$ZZ$1, 0))</f>
        <v/>
      </c>
      <c r="C38">
        <f>INDEX(resultados!$A$2:$ZZ$2662, 32, MATCH($B$3, resultados!$A$1:$ZZ$1, 0))</f>
        <v/>
      </c>
    </row>
    <row r="39">
      <c r="A39">
        <f>INDEX(resultados!$A$2:$ZZ$2662, 33, MATCH($B$1, resultados!$A$1:$ZZ$1, 0))</f>
        <v/>
      </c>
      <c r="B39">
        <f>INDEX(resultados!$A$2:$ZZ$2662, 33, MATCH($B$2, resultados!$A$1:$ZZ$1, 0))</f>
        <v/>
      </c>
      <c r="C39">
        <f>INDEX(resultados!$A$2:$ZZ$2662, 33, MATCH($B$3, resultados!$A$1:$ZZ$1, 0))</f>
        <v/>
      </c>
    </row>
    <row r="40">
      <c r="A40">
        <f>INDEX(resultados!$A$2:$ZZ$2662, 34, MATCH($B$1, resultados!$A$1:$ZZ$1, 0))</f>
        <v/>
      </c>
      <c r="B40">
        <f>INDEX(resultados!$A$2:$ZZ$2662, 34, MATCH($B$2, resultados!$A$1:$ZZ$1, 0))</f>
        <v/>
      </c>
      <c r="C40">
        <f>INDEX(resultados!$A$2:$ZZ$2662, 34, MATCH($B$3, resultados!$A$1:$ZZ$1, 0))</f>
        <v/>
      </c>
    </row>
    <row r="41">
      <c r="A41">
        <f>INDEX(resultados!$A$2:$ZZ$2662, 35, MATCH($B$1, resultados!$A$1:$ZZ$1, 0))</f>
        <v/>
      </c>
      <c r="B41">
        <f>INDEX(resultados!$A$2:$ZZ$2662, 35, MATCH($B$2, resultados!$A$1:$ZZ$1, 0))</f>
        <v/>
      </c>
      <c r="C41">
        <f>INDEX(resultados!$A$2:$ZZ$2662, 35, MATCH($B$3, resultados!$A$1:$ZZ$1, 0))</f>
        <v/>
      </c>
    </row>
    <row r="42">
      <c r="A42">
        <f>INDEX(resultados!$A$2:$ZZ$2662, 36, MATCH($B$1, resultados!$A$1:$ZZ$1, 0))</f>
        <v/>
      </c>
      <c r="B42">
        <f>INDEX(resultados!$A$2:$ZZ$2662, 36, MATCH($B$2, resultados!$A$1:$ZZ$1, 0))</f>
        <v/>
      </c>
      <c r="C42">
        <f>INDEX(resultados!$A$2:$ZZ$2662, 36, MATCH($B$3, resultados!$A$1:$ZZ$1, 0))</f>
        <v/>
      </c>
    </row>
    <row r="43">
      <c r="A43">
        <f>INDEX(resultados!$A$2:$ZZ$2662, 37, MATCH($B$1, resultados!$A$1:$ZZ$1, 0))</f>
        <v/>
      </c>
      <c r="B43">
        <f>INDEX(resultados!$A$2:$ZZ$2662, 37, MATCH($B$2, resultados!$A$1:$ZZ$1, 0))</f>
        <v/>
      </c>
      <c r="C43">
        <f>INDEX(resultados!$A$2:$ZZ$2662, 37, MATCH($B$3, resultados!$A$1:$ZZ$1, 0))</f>
        <v/>
      </c>
    </row>
    <row r="44">
      <c r="A44">
        <f>INDEX(resultados!$A$2:$ZZ$2662, 38, MATCH($B$1, resultados!$A$1:$ZZ$1, 0))</f>
        <v/>
      </c>
      <c r="B44">
        <f>INDEX(resultados!$A$2:$ZZ$2662, 38, MATCH($B$2, resultados!$A$1:$ZZ$1, 0))</f>
        <v/>
      </c>
      <c r="C44">
        <f>INDEX(resultados!$A$2:$ZZ$2662, 38, MATCH($B$3, resultados!$A$1:$ZZ$1, 0))</f>
        <v/>
      </c>
    </row>
    <row r="45">
      <c r="A45">
        <f>INDEX(resultados!$A$2:$ZZ$2662, 39, MATCH($B$1, resultados!$A$1:$ZZ$1, 0))</f>
        <v/>
      </c>
      <c r="B45">
        <f>INDEX(resultados!$A$2:$ZZ$2662, 39, MATCH($B$2, resultados!$A$1:$ZZ$1, 0))</f>
        <v/>
      </c>
      <c r="C45">
        <f>INDEX(resultados!$A$2:$ZZ$2662, 39, MATCH($B$3, resultados!$A$1:$ZZ$1, 0))</f>
        <v/>
      </c>
    </row>
    <row r="46">
      <c r="A46">
        <f>INDEX(resultados!$A$2:$ZZ$2662, 40, MATCH($B$1, resultados!$A$1:$ZZ$1, 0))</f>
        <v/>
      </c>
      <c r="B46">
        <f>INDEX(resultados!$A$2:$ZZ$2662, 40, MATCH($B$2, resultados!$A$1:$ZZ$1, 0))</f>
        <v/>
      </c>
      <c r="C46">
        <f>INDEX(resultados!$A$2:$ZZ$2662, 40, MATCH($B$3, resultados!$A$1:$ZZ$1, 0))</f>
        <v/>
      </c>
    </row>
    <row r="47">
      <c r="A47">
        <f>INDEX(resultados!$A$2:$ZZ$2662, 41, MATCH($B$1, resultados!$A$1:$ZZ$1, 0))</f>
        <v/>
      </c>
      <c r="B47">
        <f>INDEX(resultados!$A$2:$ZZ$2662, 41, MATCH($B$2, resultados!$A$1:$ZZ$1, 0))</f>
        <v/>
      </c>
      <c r="C47">
        <f>INDEX(resultados!$A$2:$ZZ$2662, 41, MATCH($B$3, resultados!$A$1:$ZZ$1, 0))</f>
        <v/>
      </c>
    </row>
    <row r="48">
      <c r="A48">
        <f>INDEX(resultados!$A$2:$ZZ$2662, 42, MATCH($B$1, resultados!$A$1:$ZZ$1, 0))</f>
        <v/>
      </c>
      <c r="B48">
        <f>INDEX(resultados!$A$2:$ZZ$2662, 42, MATCH($B$2, resultados!$A$1:$ZZ$1, 0))</f>
        <v/>
      </c>
      <c r="C48">
        <f>INDEX(resultados!$A$2:$ZZ$2662, 42, MATCH($B$3, resultados!$A$1:$ZZ$1, 0))</f>
        <v/>
      </c>
    </row>
    <row r="49">
      <c r="A49">
        <f>INDEX(resultados!$A$2:$ZZ$2662, 43, MATCH($B$1, resultados!$A$1:$ZZ$1, 0))</f>
        <v/>
      </c>
      <c r="B49">
        <f>INDEX(resultados!$A$2:$ZZ$2662, 43, MATCH($B$2, resultados!$A$1:$ZZ$1, 0))</f>
        <v/>
      </c>
      <c r="C49">
        <f>INDEX(resultados!$A$2:$ZZ$2662, 43, MATCH($B$3, resultados!$A$1:$ZZ$1, 0))</f>
        <v/>
      </c>
    </row>
    <row r="50">
      <c r="A50">
        <f>INDEX(resultados!$A$2:$ZZ$2662, 44, MATCH($B$1, resultados!$A$1:$ZZ$1, 0))</f>
        <v/>
      </c>
      <c r="B50">
        <f>INDEX(resultados!$A$2:$ZZ$2662, 44, MATCH($B$2, resultados!$A$1:$ZZ$1, 0))</f>
        <v/>
      </c>
      <c r="C50">
        <f>INDEX(resultados!$A$2:$ZZ$2662, 44, MATCH($B$3, resultados!$A$1:$ZZ$1, 0))</f>
        <v/>
      </c>
    </row>
    <row r="51">
      <c r="A51">
        <f>INDEX(resultados!$A$2:$ZZ$2662, 45, MATCH($B$1, resultados!$A$1:$ZZ$1, 0))</f>
        <v/>
      </c>
      <c r="B51">
        <f>INDEX(resultados!$A$2:$ZZ$2662, 45, MATCH($B$2, resultados!$A$1:$ZZ$1, 0))</f>
        <v/>
      </c>
      <c r="C51">
        <f>INDEX(resultados!$A$2:$ZZ$2662, 45, MATCH($B$3, resultados!$A$1:$ZZ$1, 0))</f>
        <v/>
      </c>
    </row>
    <row r="52">
      <c r="A52">
        <f>INDEX(resultados!$A$2:$ZZ$2662, 46, MATCH($B$1, resultados!$A$1:$ZZ$1, 0))</f>
        <v/>
      </c>
      <c r="B52">
        <f>INDEX(resultados!$A$2:$ZZ$2662, 46, MATCH($B$2, resultados!$A$1:$ZZ$1, 0))</f>
        <v/>
      </c>
      <c r="C52">
        <f>INDEX(resultados!$A$2:$ZZ$2662, 46, MATCH($B$3, resultados!$A$1:$ZZ$1, 0))</f>
        <v/>
      </c>
    </row>
    <row r="53">
      <c r="A53">
        <f>INDEX(resultados!$A$2:$ZZ$2662, 47, MATCH($B$1, resultados!$A$1:$ZZ$1, 0))</f>
        <v/>
      </c>
      <c r="B53">
        <f>INDEX(resultados!$A$2:$ZZ$2662, 47, MATCH($B$2, resultados!$A$1:$ZZ$1, 0))</f>
        <v/>
      </c>
      <c r="C53">
        <f>INDEX(resultados!$A$2:$ZZ$2662, 47, MATCH($B$3, resultados!$A$1:$ZZ$1, 0))</f>
        <v/>
      </c>
    </row>
    <row r="54">
      <c r="A54">
        <f>INDEX(resultados!$A$2:$ZZ$2662, 48, MATCH($B$1, resultados!$A$1:$ZZ$1, 0))</f>
        <v/>
      </c>
      <c r="B54">
        <f>INDEX(resultados!$A$2:$ZZ$2662, 48, MATCH($B$2, resultados!$A$1:$ZZ$1, 0))</f>
        <v/>
      </c>
      <c r="C54">
        <f>INDEX(resultados!$A$2:$ZZ$2662, 48, MATCH($B$3, resultados!$A$1:$ZZ$1, 0))</f>
        <v/>
      </c>
    </row>
    <row r="55">
      <c r="A55">
        <f>INDEX(resultados!$A$2:$ZZ$2662, 49, MATCH($B$1, resultados!$A$1:$ZZ$1, 0))</f>
        <v/>
      </c>
      <c r="B55">
        <f>INDEX(resultados!$A$2:$ZZ$2662, 49, MATCH($B$2, resultados!$A$1:$ZZ$1, 0))</f>
        <v/>
      </c>
      <c r="C55">
        <f>INDEX(resultados!$A$2:$ZZ$2662, 49, MATCH($B$3, resultados!$A$1:$ZZ$1, 0))</f>
        <v/>
      </c>
    </row>
    <row r="56">
      <c r="A56">
        <f>INDEX(resultados!$A$2:$ZZ$2662, 50, MATCH($B$1, resultados!$A$1:$ZZ$1, 0))</f>
        <v/>
      </c>
      <c r="B56">
        <f>INDEX(resultados!$A$2:$ZZ$2662, 50, MATCH($B$2, resultados!$A$1:$ZZ$1, 0))</f>
        <v/>
      </c>
      <c r="C56">
        <f>INDEX(resultados!$A$2:$ZZ$2662, 50, MATCH($B$3, resultados!$A$1:$ZZ$1, 0))</f>
        <v/>
      </c>
    </row>
    <row r="57">
      <c r="A57">
        <f>INDEX(resultados!$A$2:$ZZ$2662, 51, MATCH($B$1, resultados!$A$1:$ZZ$1, 0))</f>
        <v/>
      </c>
      <c r="B57">
        <f>INDEX(resultados!$A$2:$ZZ$2662, 51, MATCH($B$2, resultados!$A$1:$ZZ$1, 0))</f>
        <v/>
      </c>
      <c r="C57">
        <f>INDEX(resultados!$A$2:$ZZ$2662, 51, MATCH($B$3, resultados!$A$1:$ZZ$1, 0))</f>
        <v/>
      </c>
    </row>
    <row r="58">
      <c r="A58">
        <f>INDEX(resultados!$A$2:$ZZ$2662, 52, MATCH($B$1, resultados!$A$1:$ZZ$1, 0))</f>
        <v/>
      </c>
      <c r="B58">
        <f>INDEX(resultados!$A$2:$ZZ$2662, 52, MATCH($B$2, resultados!$A$1:$ZZ$1, 0))</f>
        <v/>
      </c>
      <c r="C58">
        <f>INDEX(resultados!$A$2:$ZZ$2662, 52, MATCH($B$3, resultados!$A$1:$ZZ$1, 0))</f>
        <v/>
      </c>
    </row>
    <row r="59">
      <c r="A59">
        <f>INDEX(resultados!$A$2:$ZZ$2662, 53, MATCH($B$1, resultados!$A$1:$ZZ$1, 0))</f>
        <v/>
      </c>
      <c r="B59">
        <f>INDEX(resultados!$A$2:$ZZ$2662, 53, MATCH($B$2, resultados!$A$1:$ZZ$1, 0))</f>
        <v/>
      </c>
      <c r="C59">
        <f>INDEX(resultados!$A$2:$ZZ$2662, 53, MATCH($B$3, resultados!$A$1:$ZZ$1, 0))</f>
        <v/>
      </c>
    </row>
    <row r="60">
      <c r="A60">
        <f>INDEX(resultados!$A$2:$ZZ$2662, 54, MATCH($B$1, resultados!$A$1:$ZZ$1, 0))</f>
        <v/>
      </c>
      <c r="B60">
        <f>INDEX(resultados!$A$2:$ZZ$2662, 54, MATCH($B$2, resultados!$A$1:$ZZ$1, 0))</f>
        <v/>
      </c>
      <c r="C60">
        <f>INDEX(resultados!$A$2:$ZZ$2662, 54, MATCH($B$3, resultados!$A$1:$ZZ$1, 0))</f>
        <v/>
      </c>
    </row>
    <row r="61">
      <c r="A61">
        <f>INDEX(resultados!$A$2:$ZZ$2662, 55, MATCH($B$1, resultados!$A$1:$ZZ$1, 0))</f>
        <v/>
      </c>
      <c r="B61">
        <f>INDEX(resultados!$A$2:$ZZ$2662, 55, MATCH($B$2, resultados!$A$1:$ZZ$1, 0))</f>
        <v/>
      </c>
      <c r="C61">
        <f>INDEX(resultados!$A$2:$ZZ$2662, 55, MATCH($B$3, resultados!$A$1:$ZZ$1, 0))</f>
        <v/>
      </c>
    </row>
    <row r="62">
      <c r="A62">
        <f>INDEX(resultados!$A$2:$ZZ$2662, 56, MATCH($B$1, resultados!$A$1:$ZZ$1, 0))</f>
        <v/>
      </c>
      <c r="B62">
        <f>INDEX(resultados!$A$2:$ZZ$2662, 56, MATCH($B$2, resultados!$A$1:$ZZ$1, 0))</f>
        <v/>
      </c>
      <c r="C62">
        <f>INDEX(resultados!$A$2:$ZZ$2662, 56, MATCH($B$3, resultados!$A$1:$ZZ$1, 0))</f>
        <v/>
      </c>
    </row>
    <row r="63">
      <c r="A63">
        <f>INDEX(resultados!$A$2:$ZZ$2662, 57, MATCH($B$1, resultados!$A$1:$ZZ$1, 0))</f>
        <v/>
      </c>
      <c r="B63">
        <f>INDEX(resultados!$A$2:$ZZ$2662, 57, MATCH($B$2, resultados!$A$1:$ZZ$1, 0))</f>
        <v/>
      </c>
      <c r="C63">
        <f>INDEX(resultados!$A$2:$ZZ$2662, 57, MATCH($B$3, resultados!$A$1:$ZZ$1, 0))</f>
        <v/>
      </c>
    </row>
    <row r="64">
      <c r="A64">
        <f>INDEX(resultados!$A$2:$ZZ$2662, 58, MATCH($B$1, resultados!$A$1:$ZZ$1, 0))</f>
        <v/>
      </c>
      <c r="B64">
        <f>INDEX(resultados!$A$2:$ZZ$2662, 58, MATCH($B$2, resultados!$A$1:$ZZ$1, 0))</f>
        <v/>
      </c>
      <c r="C64">
        <f>INDEX(resultados!$A$2:$ZZ$2662, 58, MATCH($B$3, resultados!$A$1:$ZZ$1, 0))</f>
        <v/>
      </c>
    </row>
    <row r="65">
      <c r="A65">
        <f>INDEX(resultados!$A$2:$ZZ$2662, 59, MATCH($B$1, resultados!$A$1:$ZZ$1, 0))</f>
        <v/>
      </c>
      <c r="B65">
        <f>INDEX(resultados!$A$2:$ZZ$2662, 59, MATCH($B$2, resultados!$A$1:$ZZ$1, 0))</f>
        <v/>
      </c>
      <c r="C65">
        <f>INDEX(resultados!$A$2:$ZZ$2662, 59, MATCH($B$3, resultados!$A$1:$ZZ$1, 0))</f>
        <v/>
      </c>
    </row>
    <row r="66">
      <c r="A66">
        <f>INDEX(resultados!$A$2:$ZZ$2662, 60, MATCH($B$1, resultados!$A$1:$ZZ$1, 0))</f>
        <v/>
      </c>
      <c r="B66">
        <f>INDEX(resultados!$A$2:$ZZ$2662, 60, MATCH($B$2, resultados!$A$1:$ZZ$1, 0))</f>
        <v/>
      </c>
      <c r="C66">
        <f>INDEX(resultados!$A$2:$ZZ$2662, 60, MATCH($B$3, resultados!$A$1:$ZZ$1, 0))</f>
        <v/>
      </c>
    </row>
    <row r="67">
      <c r="A67">
        <f>INDEX(resultados!$A$2:$ZZ$2662, 61, MATCH($B$1, resultados!$A$1:$ZZ$1, 0))</f>
        <v/>
      </c>
      <c r="B67">
        <f>INDEX(resultados!$A$2:$ZZ$2662, 61, MATCH($B$2, resultados!$A$1:$ZZ$1, 0))</f>
        <v/>
      </c>
      <c r="C67">
        <f>INDEX(resultados!$A$2:$ZZ$2662, 61, MATCH($B$3, resultados!$A$1:$ZZ$1, 0))</f>
        <v/>
      </c>
    </row>
    <row r="68">
      <c r="A68">
        <f>INDEX(resultados!$A$2:$ZZ$2662, 62, MATCH($B$1, resultados!$A$1:$ZZ$1, 0))</f>
        <v/>
      </c>
      <c r="B68">
        <f>INDEX(resultados!$A$2:$ZZ$2662, 62, MATCH($B$2, resultados!$A$1:$ZZ$1, 0))</f>
        <v/>
      </c>
      <c r="C68">
        <f>INDEX(resultados!$A$2:$ZZ$2662, 62, MATCH($B$3, resultados!$A$1:$ZZ$1, 0))</f>
        <v/>
      </c>
    </row>
    <row r="69">
      <c r="A69">
        <f>INDEX(resultados!$A$2:$ZZ$2662, 63, MATCH($B$1, resultados!$A$1:$ZZ$1, 0))</f>
        <v/>
      </c>
      <c r="B69">
        <f>INDEX(resultados!$A$2:$ZZ$2662, 63, MATCH($B$2, resultados!$A$1:$ZZ$1, 0))</f>
        <v/>
      </c>
      <c r="C69">
        <f>INDEX(resultados!$A$2:$ZZ$2662, 63, MATCH($B$3, resultados!$A$1:$ZZ$1, 0))</f>
        <v/>
      </c>
    </row>
    <row r="70">
      <c r="A70">
        <f>INDEX(resultados!$A$2:$ZZ$2662, 64, MATCH($B$1, resultados!$A$1:$ZZ$1, 0))</f>
        <v/>
      </c>
      <c r="B70">
        <f>INDEX(resultados!$A$2:$ZZ$2662, 64, MATCH($B$2, resultados!$A$1:$ZZ$1, 0))</f>
        <v/>
      </c>
      <c r="C70">
        <f>INDEX(resultados!$A$2:$ZZ$2662, 64, MATCH($B$3, resultados!$A$1:$ZZ$1, 0))</f>
        <v/>
      </c>
    </row>
    <row r="71">
      <c r="A71">
        <f>INDEX(resultados!$A$2:$ZZ$2662, 65, MATCH($B$1, resultados!$A$1:$ZZ$1, 0))</f>
        <v/>
      </c>
      <c r="B71">
        <f>INDEX(resultados!$A$2:$ZZ$2662, 65, MATCH($B$2, resultados!$A$1:$ZZ$1, 0))</f>
        <v/>
      </c>
      <c r="C71">
        <f>INDEX(resultados!$A$2:$ZZ$2662, 65, MATCH($B$3, resultados!$A$1:$ZZ$1, 0))</f>
        <v/>
      </c>
    </row>
    <row r="72">
      <c r="A72">
        <f>INDEX(resultados!$A$2:$ZZ$2662, 66, MATCH($B$1, resultados!$A$1:$ZZ$1, 0))</f>
        <v/>
      </c>
      <c r="B72">
        <f>INDEX(resultados!$A$2:$ZZ$2662, 66, MATCH($B$2, resultados!$A$1:$ZZ$1, 0))</f>
        <v/>
      </c>
      <c r="C72">
        <f>INDEX(resultados!$A$2:$ZZ$2662, 66, MATCH($B$3, resultados!$A$1:$ZZ$1, 0))</f>
        <v/>
      </c>
    </row>
    <row r="73">
      <c r="A73">
        <f>INDEX(resultados!$A$2:$ZZ$2662, 67, MATCH($B$1, resultados!$A$1:$ZZ$1, 0))</f>
        <v/>
      </c>
      <c r="B73">
        <f>INDEX(resultados!$A$2:$ZZ$2662, 67, MATCH($B$2, resultados!$A$1:$ZZ$1, 0))</f>
        <v/>
      </c>
      <c r="C73">
        <f>INDEX(resultados!$A$2:$ZZ$2662, 67, MATCH($B$3, resultados!$A$1:$ZZ$1, 0))</f>
        <v/>
      </c>
    </row>
    <row r="74">
      <c r="A74">
        <f>INDEX(resultados!$A$2:$ZZ$2662, 68, MATCH($B$1, resultados!$A$1:$ZZ$1, 0))</f>
        <v/>
      </c>
      <c r="B74">
        <f>INDEX(resultados!$A$2:$ZZ$2662, 68, MATCH($B$2, resultados!$A$1:$ZZ$1, 0))</f>
        <v/>
      </c>
      <c r="C74">
        <f>INDEX(resultados!$A$2:$ZZ$2662, 68, MATCH($B$3, resultados!$A$1:$ZZ$1, 0))</f>
        <v/>
      </c>
    </row>
    <row r="75">
      <c r="A75">
        <f>INDEX(resultados!$A$2:$ZZ$2662, 69, MATCH($B$1, resultados!$A$1:$ZZ$1, 0))</f>
        <v/>
      </c>
      <c r="B75">
        <f>INDEX(resultados!$A$2:$ZZ$2662, 69, MATCH($B$2, resultados!$A$1:$ZZ$1, 0))</f>
        <v/>
      </c>
      <c r="C75">
        <f>INDEX(resultados!$A$2:$ZZ$2662, 69, MATCH($B$3, resultados!$A$1:$ZZ$1, 0))</f>
        <v/>
      </c>
    </row>
    <row r="76">
      <c r="A76">
        <f>INDEX(resultados!$A$2:$ZZ$2662, 70, MATCH($B$1, resultados!$A$1:$ZZ$1, 0))</f>
        <v/>
      </c>
      <c r="B76">
        <f>INDEX(resultados!$A$2:$ZZ$2662, 70, MATCH($B$2, resultados!$A$1:$ZZ$1, 0))</f>
        <v/>
      </c>
      <c r="C76">
        <f>INDEX(resultados!$A$2:$ZZ$2662, 70, MATCH($B$3, resultados!$A$1:$ZZ$1, 0))</f>
        <v/>
      </c>
    </row>
    <row r="77">
      <c r="A77">
        <f>INDEX(resultados!$A$2:$ZZ$2662, 71, MATCH($B$1, resultados!$A$1:$ZZ$1, 0))</f>
        <v/>
      </c>
      <c r="B77">
        <f>INDEX(resultados!$A$2:$ZZ$2662, 71, MATCH($B$2, resultados!$A$1:$ZZ$1, 0))</f>
        <v/>
      </c>
      <c r="C77">
        <f>INDEX(resultados!$A$2:$ZZ$2662, 71, MATCH($B$3, resultados!$A$1:$ZZ$1, 0))</f>
        <v/>
      </c>
    </row>
    <row r="78">
      <c r="A78">
        <f>INDEX(resultados!$A$2:$ZZ$2662, 72, MATCH($B$1, resultados!$A$1:$ZZ$1, 0))</f>
        <v/>
      </c>
      <c r="B78">
        <f>INDEX(resultados!$A$2:$ZZ$2662, 72, MATCH($B$2, resultados!$A$1:$ZZ$1, 0))</f>
        <v/>
      </c>
      <c r="C78">
        <f>INDEX(resultados!$A$2:$ZZ$2662, 72, MATCH($B$3, resultados!$A$1:$ZZ$1, 0))</f>
        <v/>
      </c>
    </row>
    <row r="79">
      <c r="A79">
        <f>INDEX(resultados!$A$2:$ZZ$2662, 73, MATCH($B$1, resultados!$A$1:$ZZ$1, 0))</f>
        <v/>
      </c>
      <c r="B79">
        <f>INDEX(resultados!$A$2:$ZZ$2662, 73, MATCH($B$2, resultados!$A$1:$ZZ$1, 0))</f>
        <v/>
      </c>
      <c r="C79">
        <f>INDEX(resultados!$A$2:$ZZ$2662, 73, MATCH($B$3, resultados!$A$1:$ZZ$1, 0))</f>
        <v/>
      </c>
    </row>
    <row r="80">
      <c r="A80">
        <f>INDEX(resultados!$A$2:$ZZ$2662, 74, MATCH($B$1, resultados!$A$1:$ZZ$1, 0))</f>
        <v/>
      </c>
      <c r="B80">
        <f>INDEX(resultados!$A$2:$ZZ$2662, 74, MATCH($B$2, resultados!$A$1:$ZZ$1, 0))</f>
        <v/>
      </c>
      <c r="C80">
        <f>INDEX(resultados!$A$2:$ZZ$2662, 74, MATCH($B$3, resultados!$A$1:$ZZ$1, 0))</f>
        <v/>
      </c>
    </row>
    <row r="81">
      <c r="A81">
        <f>INDEX(resultados!$A$2:$ZZ$2662, 75, MATCH($B$1, resultados!$A$1:$ZZ$1, 0))</f>
        <v/>
      </c>
      <c r="B81">
        <f>INDEX(resultados!$A$2:$ZZ$2662, 75, MATCH($B$2, resultados!$A$1:$ZZ$1, 0))</f>
        <v/>
      </c>
      <c r="C81">
        <f>INDEX(resultados!$A$2:$ZZ$2662, 75, MATCH($B$3, resultados!$A$1:$ZZ$1, 0))</f>
        <v/>
      </c>
    </row>
    <row r="82">
      <c r="A82">
        <f>INDEX(resultados!$A$2:$ZZ$2662, 76, MATCH($B$1, resultados!$A$1:$ZZ$1, 0))</f>
        <v/>
      </c>
      <c r="B82">
        <f>INDEX(resultados!$A$2:$ZZ$2662, 76, MATCH($B$2, resultados!$A$1:$ZZ$1, 0))</f>
        <v/>
      </c>
      <c r="C82">
        <f>INDEX(resultados!$A$2:$ZZ$2662, 76, MATCH($B$3, resultados!$A$1:$ZZ$1, 0))</f>
        <v/>
      </c>
    </row>
    <row r="83">
      <c r="A83">
        <f>INDEX(resultados!$A$2:$ZZ$2662, 77, MATCH($B$1, resultados!$A$1:$ZZ$1, 0))</f>
        <v/>
      </c>
      <c r="B83">
        <f>INDEX(resultados!$A$2:$ZZ$2662, 77, MATCH($B$2, resultados!$A$1:$ZZ$1, 0))</f>
        <v/>
      </c>
      <c r="C83">
        <f>INDEX(resultados!$A$2:$ZZ$2662, 77, MATCH($B$3, resultados!$A$1:$ZZ$1, 0))</f>
        <v/>
      </c>
    </row>
    <row r="84">
      <c r="A84">
        <f>INDEX(resultados!$A$2:$ZZ$2662, 78, MATCH($B$1, resultados!$A$1:$ZZ$1, 0))</f>
        <v/>
      </c>
      <c r="B84">
        <f>INDEX(resultados!$A$2:$ZZ$2662, 78, MATCH($B$2, resultados!$A$1:$ZZ$1, 0))</f>
        <v/>
      </c>
      <c r="C84">
        <f>INDEX(resultados!$A$2:$ZZ$2662, 78, MATCH($B$3, resultados!$A$1:$ZZ$1, 0))</f>
        <v/>
      </c>
    </row>
    <row r="85">
      <c r="A85">
        <f>INDEX(resultados!$A$2:$ZZ$2662, 79, MATCH($B$1, resultados!$A$1:$ZZ$1, 0))</f>
        <v/>
      </c>
      <c r="B85">
        <f>INDEX(resultados!$A$2:$ZZ$2662, 79, MATCH($B$2, resultados!$A$1:$ZZ$1, 0))</f>
        <v/>
      </c>
      <c r="C85">
        <f>INDEX(resultados!$A$2:$ZZ$2662, 79, MATCH($B$3, resultados!$A$1:$ZZ$1, 0))</f>
        <v/>
      </c>
    </row>
    <row r="86">
      <c r="A86">
        <f>INDEX(resultados!$A$2:$ZZ$2662, 80, MATCH($B$1, resultados!$A$1:$ZZ$1, 0))</f>
        <v/>
      </c>
      <c r="B86">
        <f>INDEX(resultados!$A$2:$ZZ$2662, 80, MATCH($B$2, resultados!$A$1:$ZZ$1, 0))</f>
        <v/>
      </c>
      <c r="C86">
        <f>INDEX(resultados!$A$2:$ZZ$2662, 80, MATCH($B$3, resultados!$A$1:$ZZ$1, 0))</f>
        <v/>
      </c>
    </row>
    <row r="87">
      <c r="A87">
        <f>INDEX(resultados!$A$2:$ZZ$2662, 81, MATCH($B$1, resultados!$A$1:$ZZ$1, 0))</f>
        <v/>
      </c>
      <c r="B87">
        <f>INDEX(resultados!$A$2:$ZZ$2662, 81, MATCH($B$2, resultados!$A$1:$ZZ$1, 0))</f>
        <v/>
      </c>
      <c r="C87">
        <f>INDEX(resultados!$A$2:$ZZ$2662, 81, MATCH($B$3, resultados!$A$1:$ZZ$1, 0))</f>
        <v/>
      </c>
    </row>
    <row r="88">
      <c r="A88">
        <f>INDEX(resultados!$A$2:$ZZ$2662, 82, MATCH($B$1, resultados!$A$1:$ZZ$1, 0))</f>
        <v/>
      </c>
      <c r="B88">
        <f>INDEX(resultados!$A$2:$ZZ$2662, 82, MATCH($B$2, resultados!$A$1:$ZZ$1, 0))</f>
        <v/>
      </c>
      <c r="C88">
        <f>INDEX(resultados!$A$2:$ZZ$2662, 82, MATCH($B$3, resultados!$A$1:$ZZ$1, 0))</f>
        <v/>
      </c>
    </row>
    <row r="89">
      <c r="A89">
        <f>INDEX(resultados!$A$2:$ZZ$2662, 83, MATCH($B$1, resultados!$A$1:$ZZ$1, 0))</f>
        <v/>
      </c>
      <c r="B89">
        <f>INDEX(resultados!$A$2:$ZZ$2662, 83, MATCH($B$2, resultados!$A$1:$ZZ$1, 0))</f>
        <v/>
      </c>
      <c r="C89">
        <f>INDEX(resultados!$A$2:$ZZ$2662, 83, MATCH($B$3, resultados!$A$1:$ZZ$1, 0))</f>
        <v/>
      </c>
    </row>
    <row r="90">
      <c r="A90">
        <f>INDEX(resultados!$A$2:$ZZ$2662, 84, MATCH($B$1, resultados!$A$1:$ZZ$1, 0))</f>
        <v/>
      </c>
      <c r="B90">
        <f>INDEX(resultados!$A$2:$ZZ$2662, 84, MATCH($B$2, resultados!$A$1:$ZZ$1, 0))</f>
        <v/>
      </c>
      <c r="C90">
        <f>INDEX(resultados!$A$2:$ZZ$2662, 84, MATCH($B$3, resultados!$A$1:$ZZ$1, 0))</f>
        <v/>
      </c>
    </row>
    <row r="91">
      <c r="A91">
        <f>INDEX(resultados!$A$2:$ZZ$2662, 85, MATCH($B$1, resultados!$A$1:$ZZ$1, 0))</f>
        <v/>
      </c>
      <c r="B91">
        <f>INDEX(resultados!$A$2:$ZZ$2662, 85, MATCH($B$2, resultados!$A$1:$ZZ$1, 0))</f>
        <v/>
      </c>
      <c r="C91">
        <f>INDEX(resultados!$A$2:$ZZ$2662, 85, MATCH($B$3, resultados!$A$1:$ZZ$1, 0))</f>
        <v/>
      </c>
    </row>
    <row r="92">
      <c r="A92">
        <f>INDEX(resultados!$A$2:$ZZ$2662, 86, MATCH($B$1, resultados!$A$1:$ZZ$1, 0))</f>
        <v/>
      </c>
      <c r="B92">
        <f>INDEX(resultados!$A$2:$ZZ$2662, 86, MATCH($B$2, resultados!$A$1:$ZZ$1, 0))</f>
        <v/>
      </c>
      <c r="C92">
        <f>INDEX(resultados!$A$2:$ZZ$2662, 86, MATCH($B$3, resultados!$A$1:$ZZ$1, 0))</f>
        <v/>
      </c>
    </row>
    <row r="93">
      <c r="A93">
        <f>INDEX(resultados!$A$2:$ZZ$2662, 87, MATCH($B$1, resultados!$A$1:$ZZ$1, 0))</f>
        <v/>
      </c>
      <c r="B93">
        <f>INDEX(resultados!$A$2:$ZZ$2662, 87, MATCH($B$2, resultados!$A$1:$ZZ$1, 0))</f>
        <v/>
      </c>
      <c r="C93">
        <f>INDEX(resultados!$A$2:$ZZ$2662, 87, MATCH($B$3, resultados!$A$1:$ZZ$1, 0))</f>
        <v/>
      </c>
    </row>
    <row r="94">
      <c r="A94">
        <f>INDEX(resultados!$A$2:$ZZ$2662, 88, MATCH($B$1, resultados!$A$1:$ZZ$1, 0))</f>
        <v/>
      </c>
      <c r="B94">
        <f>INDEX(resultados!$A$2:$ZZ$2662, 88, MATCH($B$2, resultados!$A$1:$ZZ$1, 0))</f>
        <v/>
      </c>
      <c r="C94">
        <f>INDEX(resultados!$A$2:$ZZ$2662, 88, MATCH($B$3, resultados!$A$1:$ZZ$1, 0))</f>
        <v/>
      </c>
    </row>
    <row r="95">
      <c r="A95">
        <f>INDEX(resultados!$A$2:$ZZ$2662, 89, MATCH($B$1, resultados!$A$1:$ZZ$1, 0))</f>
        <v/>
      </c>
      <c r="B95">
        <f>INDEX(resultados!$A$2:$ZZ$2662, 89, MATCH($B$2, resultados!$A$1:$ZZ$1, 0))</f>
        <v/>
      </c>
      <c r="C95">
        <f>INDEX(resultados!$A$2:$ZZ$2662, 89, MATCH($B$3, resultados!$A$1:$ZZ$1, 0))</f>
        <v/>
      </c>
    </row>
    <row r="96">
      <c r="A96">
        <f>INDEX(resultados!$A$2:$ZZ$2662, 90, MATCH($B$1, resultados!$A$1:$ZZ$1, 0))</f>
        <v/>
      </c>
      <c r="B96">
        <f>INDEX(resultados!$A$2:$ZZ$2662, 90, MATCH($B$2, resultados!$A$1:$ZZ$1, 0))</f>
        <v/>
      </c>
      <c r="C96">
        <f>INDEX(resultados!$A$2:$ZZ$2662, 90, MATCH($B$3, resultados!$A$1:$ZZ$1, 0))</f>
        <v/>
      </c>
    </row>
    <row r="97">
      <c r="A97">
        <f>INDEX(resultados!$A$2:$ZZ$2662, 91, MATCH($B$1, resultados!$A$1:$ZZ$1, 0))</f>
        <v/>
      </c>
      <c r="B97">
        <f>INDEX(resultados!$A$2:$ZZ$2662, 91, MATCH($B$2, resultados!$A$1:$ZZ$1, 0))</f>
        <v/>
      </c>
      <c r="C97">
        <f>INDEX(resultados!$A$2:$ZZ$2662, 91, MATCH($B$3, resultados!$A$1:$ZZ$1, 0))</f>
        <v/>
      </c>
    </row>
    <row r="98">
      <c r="A98">
        <f>INDEX(resultados!$A$2:$ZZ$2662, 92, MATCH($B$1, resultados!$A$1:$ZZ$1, 0))</f>
        <v/>
      </c>
      <c r="B98">
        <f>INDEX(resultados!$A$2:$ZZ$2662, 92, MATCH($B$2, resultados!$A$1:$ZZ$1, 0))</f>
        <v/>
      </c>
      <c r="C98">
        <f>INDEX(resultados!$A$2:$ZZ$2662, 92, MATCH($B$3, resultados!$A$1:$ZZ$1, 0))</f>
        <v/>
      </c>
    </row>
    <row r="99">
      <c r="A99">
        <f>INDEX(resultados!$A$2:$ZZ$2662, 93, MATCH($B$1, resultados!$A$1:$ZZ$1, 0))</f>
        <v/>
      </c>
      <c r="B99">
        <f>INDEX(resultados!$A$2:$ZZ$2662, 93, MATCH($B$2, resultados!$A$1:$ZZ$1, 0))</f>
        <v/>
      </c>
      <c r="C99">
        <f>INDEX(resultados!$A$2:$ZZ$2662, 93, MATCH($B$3, resultados!$A$1:$ZZ$1, 0))</f>
        <v/>
      </c>
    </row>
    <row r="100">
      <c r="A100">
        <f>INDEX(resultados!$A$2:$ZZ$2662, 94, MATCH($B$1, resultados!$A$1:$ZZ$1, 0))</f>
        <v/>
      </c>
      <c r="B100">
        <f>INDEX(resultados!$A$2:$ZZ$2662, 94, MATCH($B$2, resultados!$A$1:$ZZ$1, 0))</f>
        <v/>
      </c>
      <c r="C100">
        <f>INDEX(resultados!$A$2:$ZZ$2662, 94, MATCH($B$3, resultados!$A$1:$ZZ$1, 0))</f>
        <v/>
      </c>
    </row>
    <row r="101">
      <c r="A101">
        <f>INDEX(resultados!$A$2:$ZZ$2662, 95, MATCH($B$1, resultados!$A$1:$ZZ$1, 0))</f>
        <v/>
      </c>
      <c r="B101">
        <f>INDEX(resultados!$A$2:$ZZ$2662, 95, MATCH($B$2, resultados!$A$1:$ZZ$1, 0))</f>
        <v/>
      </c>
      <c r="C101">
        <f>INDEX(resultados!$A$2:$ZZ$2662, 95, MATCH($B$3, resultados!$A$1:$ZZ$1, 0))</f>
        <v/>
      </c>
    </row>
    <row r="102">
      <c r="A102">
        <f>INDEX(resultados!$A$2:$ZZ$2662, 96, MATCH($B$1, resultados!$A$1:$ZZ$1, 0))</f>
        <v/>
      </c>
      <c r="B102">
        <f>INDEX(resultados!$A$2:$ZZ$2662, 96, MATCH($B$2, resultados!$A$1:$ZZ$1, 0))</f>
        <v/>
      </c>
      <c r="C102">
        <f>INDEX(resultados!$A$2:$ZZ$2662, 96, MATCH($B$3, resultados!$A$1:$ZZ$1, 0))</f>
        <v/>
      </c>
    </row>
    <row r="103">
      <c r="A103">
        <f>INDEX(resultados!$A$2:$ZZ$2662, 97, MATCH($B$1, resultados!$A$1:$ZZ$1, 0))</f>
        <v/>
      </c>
      <c r="B103">
        <f>INDEX(resultados!$A$2:$ZZ$2662, 97, MATCH($B$2, resultados!$A$1:$ZZ$1, 0))</f>
        <v/>
      </c>
      <c r="C103">
        <f>INDEX(resultados!$A$2:$ZZ$2662, 97, MATCH($B$3, resultados!$A$1:$ZZ$1, 0))</f>
        <v/>
      </c>
    </row>
    <row r="104">
      <c r="A104">
        <f>INDEX(resultados!$A$2:$ZZ$2662, 98, MATCH($B$1, resultados!$A$1:$ZZ$1, 0))</f>
        <v/>
      </c>
      <c r="B104">
        <f>INDEX(resultados!$A$2:$ZZ$2662, 98, MATCH($B$2, resultados!$A$1:$ZZ$1, 0))</f>
        <v/>
      </c>
      <c r="C104">
        <f>INDEX(resultados!$A$2:$ZZ$2662, 98, MATCH($B$3, resultados!$A$1:$ZZ$1, 0))</f>
        <v/>
      </c>
    </row>
    <row r="105">
      <c r="A105">
        <f>INDEX(resultados!$A$2:$ZZ$2662, 99, MATCH($B$1, resultados!$A$1:$ZZ$1, 0))</f>
        <v/>
      </c>
      <c r="B105">
        <f>INDEX(resultados!$A$2:$ZZ$2662, 99, MATCH($B$2, resultados!$A$1:$ZZ$1, 0))</f>
        <v/>
      </c>
      <c r="C105">
        <f>INDEX(resultados!$A$2:$ZZ$2662, 99, MATCH($B$3, resultados!$A$1:$ZZ$1, 0))</f>
        <v/>
      </c>
    </row>
    <row r="106">
      <c r="A106">
        <f>INDEX(resultados!$A$2:$ZZ$2662, 100, MATCH($B$1, resultados!$A$1:$ZZ$1, 0))</f>
        <v/>
      </c>
      <c r="B106">
        <f>INDEX(resultados!$A$2:$ZZ$2662, 100, MATCH($B$2, resultados!$A$1:$ZZ$1, 0))</f>
        <v/>
      </c>
      <c r="C106">
        <f>INDEX(resultados!$A$2:$ZZ$2662, 100, MATCH($B$3, resultados!$A$1:$ZZ$1, 0))</f>
        <v/>
      </c>
    </row>
    <row r="107">
      <c r="A107">
        <f>INDEX(resultados!$A$2:$ZZ$2662, 101, MATCH($B$1, resultados!$A$1:$ZZ$1, 0))</f>
        <v/>
      </c>
      <c r="B107">
        <f>INDEX(resultados!$A$2:$ZZ$2662, 101, MATCH($B$2, resultados!$A$1:$ZZ$1, 0))</f>
        <v/>
      </c>
      <c r="C107">
        <f>INDEX(resultados!$A$2:$ZZ$2662, 101, MATCH($B$3, resultados!$A$1:$ZZ$1, 0))</f>
        <v/>
      </c>
    </row>
    <row r="108">
      <c r="A108">
        <f>INDEX(resultados!$A$2:$ZZ$2662, 102, MATCH($B$1, resultados!$A$1:$ZZ$1, 0))</f>
        <v/>
      </c>
      <c r="B108">
        <f>INDEX(resultados!$A$2:$ZZ$2662, 102, MATCH($B$2, resultados!$A$1:$ZZ$1, 0))</f>
        <v/>
      </c>
      <c r="C108">
        <f>INDEX(resultados!$A$2:$ZZ$2662, 102, MATCH($B$3, resultados!$A$1:$ZZ$1, 0))</f>
        <v/>
      </c>
    </row>
    <row r="109">
      <c r="A109">
        <f>INDEX(resultados!$A$2:$ZZ$2662, 103, MATCH($B$1, resultados!$A$1:$ZZ$1, 0))</f>
        <v/>
      </c>
      <c r="B109">
        <f>INDEX(resultados!$A$2:$ZZ$2662, 103, MATCH($B$2, resultados!$A$1:$ZZ$1, 0))</f>
        <v/>
      </c>
      <c r="C109">
        <f>INDEX(resultados!$A$2:$ZZ$2662, 103, MATCH($B$3, resultados!$A$1:$ZZ$1, 0))</f>
        <v/>
      </c>
    </row>
    <row r="110">
      <c r="A110">
        <f>INDEX(resultados!$A$2:$ZZ$2662, 104, MATCH($B$1, resultados!$A$1:$ZZ$1, 0))</f>
        <v/>
      </c>
      <c r="B110">
        <f>INDEX(resultados!$A$2:$ZZ$2662, 104, MATCH($B$2, resultados!$A$1:$ZZ$1, 0))</f>
        <v/>
      </c>
      <c r="C110">
        <f>INDEX(resultados!$A$2:$ZZ$2662, 104, MATCH($B$3, resultados!$A$1:$ZZ$1, 0))</f>
        <v/>
      </c>
    </row>
    <row r="111">
      <c r="A111">
        <f>INDEX(resultados!$A$2:$ZZ$2662, 105, MATCH($B$1, resultados!$A$1:$ZZ$1, 0))</f>
        <v/>
      </c>
      <c r="B111">
        <f>INDEX(resultados!$A$2:$ZZ$2662, 105, MATCH($B$2, resultados!$A$1:$ZZ$1, 0))</f>
        <v/>
      </c>
      <c r="C111">
        <f>INDEX(resultados!$A$2:$ZZ$2662, 105, MATCH($B$3, resultados!$A$1:$ZZ$1, 0))</f>
        <v/>
      </c>
    </row>
    <row r="112">
      <c r="A112">
        <f>INDEX(resultados!$A$2:$ZZ$2662, 106, MATCH($B$1, resultados!$A$1:$ZZ$1, 0))</f>
        <v/>
      </c>
      <c r="B112">
        <f>INDEX(resultados!$A$2:$ZZ$2662, 106, MATCH($B$2, resultados!$A$1:$ZZ$1, 0))</f>
        <v/>
      </c>
      <c r="C112">
        <f>INDEX(resultados!$A$2:$ZZ$2662, 106, MATCH($B$3, resultados!$A$1:$ZZ$1, 0))</f>
        <v/>
      </c>
    </row>
    <row r="113">
      <c r="A113">
        <f>INDEX(resultados!$A$2:$ZZ$2662, 107, MATCH($B$1, resultados!$A$1:$ZZ$1, 0))</f>
        <v/>
      </c>
      <c r="B113">
        <f>INDEX(resultados!$A$2:$ZZ$2662, 107, MATCH($B$2, resultados!$A$1:$ZZ$1, 0))</f>
        <v/>
      </c>
      <c r="C113">
        <f>INDEX(resultados!$A$2:$ZZ$2662, 107, MATCH($B$3, resultados!$A$1:$ZZ$1, 0))</f>
        <v/>
      </c>
    </row>
    <row r="114">
      <c r="A114">
        <f>INDEX(resultados!$A$2:$ZZ$2662, 108, MATCH($B$1, resultados!$A$1:$ZZ$1, 0))</f>
        <v/>
      </c>
      <c r="B114">
        <f>INDEX(resultados!$A$2:$ZZ$2662, 108, MATCH($B$2, resultados!$A$1:$ZZ$1, 0))</f>
        <v/>
      </c>
      <c r="C114">
        <f>INDEX(resultados!$A$2:$ZZ$2662, 108, MATCH($B$3, resultados!$A$1:$ZZ$1, 0))</f>
        <v/>
      </c>
    </row>
    <row r="115">
      <c r="A115">
        <f>INDEX(resultados!$A$2:$ZZ$2662, 109, MATCH($B$1, resultados!$A$1:$ZZ$1, 0))</f>
        <v/>
      </c>
      <c r="B115">
        <f>INDEX(resultados!$A$2:$ZZ$2662, 109, MATCH($B$2, resultados!$A$1:$ZZ$1, 0))</f>
        <v/>
      </c>
      <c r="C115">
        <f>INDEX(resultados!$A$2:$ZZ$2662, 109, MATCH($B$3, resultados!$A$1:$ZZ$1, 0))</f>
        <v/>
      </c>
    </row>
    <row r="116">
      <c r="A116">
        <f>INDEX(resultados!$A$2:$ZZ$2662, 110, MATCH($B$1, resultados!$A$1:$ZZ$1, 0))</f>
        <v/>
      </c>
      <c r="B116">
        <f>INDEX(resultados!$A$2:$ZZ$2662, 110, MATCH($B$2, resultados!$A$1:$ZZ$1, 0))</f>
        <v/>
      </c>
      <c r="C116">
        <f>INDEX(resultados!$A$2:$ZZ$2662, 110, MATCH($B$3, resultados!$A$1:$ZZ$1, 0))</f>
        <v/>
      </c>
    </row>
    <row r="117">
      <c r="A117">
        <f>INDEX(resultados!$A$2:$ZZ$2662, 111, MATCH($B$1, resultados!$A$1:$ZZ$1, 0))</f>
        <v/>
      </c>
      <c r="B117">
        <f>INDEX(resultados!$A$2:$ZZ$2662, 111, MATCH($B$2, resultados!$A$1:$ZZ$1, 0))</f>
        <v/>
      </c>
      <c r="C117">
        <f>INDEX(resultados!$A$2:$ZZ$2662, 111, MATCH($B$3, resultados!$A$1:$ZZ$1, 0))</f>
        <v/>
      </c>
    </row>
    <row r="118">
      <c r="A118">
        <f>INDEX(resultados!$A$2:$ZZ$2662, 112, MATCH($B$1, resultados!$A$1:$ZZ$1, 0))</f>
        <v/>
      </c>
      <c r="B118">
        <f>INDEX(resultados!$A$2:$ZZ$2662, 112, MATCH($B$2, resultados!$A$1:$ZZ$1, 0))</f>
        <v/>
      </c>
      <c r="C118">
        <f>INDEX(resultados!$A$2:$ZZ$2662, 112, MATCH($B$3, resultados!$A$1:$ZZ$1, 0))</f>
        <v/>
      </c>
    </row>
    <row r="119">
      <c r="A119">
        <f>INDEX(resultados!$A$2:$ZZ$2662, 113, MATCH($B$1, resultados!$A$1:$ZZ$1, 0))</f>
        <v/>
      </c>
      <c r="B119">
        <f>INDEX(resultados!$A$2:$ZZ$2662, 113, MATCH($B$2, resultados!$A$1:$ZZ$1, 0))</f>
        <v/>
      </c>
      <c r="C119">
        <f>INDEX(resultados!$A$2:$ZZ$2662, 113, MATCH($B$3, resultados!$A$1:$ZZ$1, 0))</f>
        <v/>
      </c>
    </row>
    <row r="120">
      <c r="A120">
        <f>INDEX(resultados!$A$2:$ZZ$2662, 114, MATCH($B$1, resultados!$A$1:$ZZ$1, 0))</f>
        <v/>
      </c>
      <c r="B120">
        <f>INDEX(resultados!$A$2:$ZZ$2662, 114, MATCH($B$2, resultados!$A$1:$ZZ$1, 0))</f>
        <v/>
      </c>
      <c r="C120">
        <f>INDEX(resultados!$A$2:$ZZ$2662, 114, MATCH($B$3, resultados!$A$1:$ZZ$1, 0))</f>
        <v/>
      </c>
    </row>
    <row r="121">
      <c r="A121">
        <f>INDEX(resultados!$A$2:$ZZ$2662, 115, MATCH($B$1, resultados!$A$1:$ZZ$1, 0))</f>
        <v/>
      </c>
      <c r="B121">
        <f>INDEX(resultados!$A$2:$ZZ$2662, 115, MATCH($B$2, resultados!$A$1:$ZZ$1, 0))</f>
        <v/>
      </c>
      <c r="C121">
        <f>INDEX(resultados!$A$2:$ZZ$2662, 115, MATCH($B$3, resultados!$A$1:$ZZ$1, 0))</f>
        <v/>
      </c>
    </row>
    <row r="122">
      <c r="A122">
        <f>INDEX(resultados!$A$2:$ZZ$2662, 116, MATCH($B$1, resultados!$A$1:$ZZ$1, 0))</f>
        <v/>
      </c>
      <c r="B122">
        <f>INDEX(resultados!$A$2:$ZZ$2662, 116, MATCH($B$2, resultados!$A$1:$ZZ$1, 0))</f>
        <v/>
      </c>
      <c r="C122">
        <f>INDEX(resultados!$A$2:$ZZ$2662, 116, MATCH($B$3, resultados!$A$1:$ZZ$1, 0))</f>
        <v/>
      </c>
    </row>
    <row r="123">
      <c r="A123">
        <f>INDEX(resultados!$A$2:$ZZ$2662, 117, MATCH($B$1, resultados!$A$1:$ZZ$1, 0))</f>
        <v/>
      </c>
      <c r="B123">
        <f>INDEX(resultados!$A$2:$ZZ$2662, 117, MATCH($B$2, resultados!$A$1:$ZZ$1, 0))</f>
        <v/>
      </c>
      <c r="C123">
        <f>INDEX(resultados!$A$2:$ZZ$2662, 117, MATCH($B$3, resultados!$A$1:$ZZ$1, 0))</f>
        <v/>
      </c>
    </row>
    <row r="124">
      <c r="A124">
        <f>INDEX(resultados!$A$2:$ZZ$2662, 118, MATCH($B$1, resultados!$A$1:$ZZ$1, 0))</f>
        <v/>
      </c>
      <c r="B124">
        <f>INDEX(resultados!$A$2:$ZZ$2662, 118, MATCH($B$2, resultados!$A$1:$ZZ$1, 0))</f>
        <v/>
      </c>
      <c r="C124">
        <f>INDEX(resultados!$A$2:$ZZ$2662, 118, MATCH($B$3, resultados!$A$1:$ZZ$1, 0))</f>
        <v/>
      </c>
    </row>
    <row r="125">
      <c r="A125">
        <f>INDEX(resultados!$A$2:$ZZ$2662, 119, MATCH($B$1, resultados!$A$1:$ZZ$1, 0))</f>
        <v/>
      </c>
      <c r="B125">
        <f>INDEX(resultados!$A$2:$ZZ$2662, 119, MATCH($B$2, resultados!$A$1:$ZZ$1, 0))</f>
        <v/>
      </c>
      <c r="C125">
        <f>INDEX(resultados!$A$2:$ZZ$2662, 119, MATCH($B$3, resultados!$A$1:$ZZ$1, 0))</f>
        <v/>
      </c>
    </row>
    <row r="126">
      <c r="A126">
        <f>INDEX(resultados!$A$2:$ZZ$2662, 120, MATCH($B$1, resultados!$A$1:$ZZ$1, 0))</f>
        <v/>
      </c>
      <c r="B126">
        <f>INDEX(resultados!$A$2:$ZZ$2662, 120, MATCH($B$2, resultados!$A$1:$ZZ$1, 0))</f>
        <v/>
      </c>
      <c r="C126">
        <f>INDEX(resultados!$A$2:$ZZ$2662, 120, MATCH($B$3, resultados!$A$1:$ZZ$1, 0))</f>
        <v/>
      </c>
    </row>
    <row r="127">
      <c r="A127">
        <f>INDEX(resultados!$A$2:$ZZ$2662, 121, MATCH($B$1, resultados!$A$1:$ZZ$1, 0))</f>
        <v/>
      </c>
      <c r="B127">
        <f>INDEX(resultados!$A$2:$ZZ$2662, 121, MATCH($B$2, resultados!$A$1:$ZZ$1, 0))</f>
        <v/>
      </c>
      <c r="C127">
        <f>INDEX(resultados!$A$2:$ZZ$2662, 121, MATCH($B$3, resultados!$A$1:$ZZ$1, 0))</f>
        <v/>
      </c>
    </row>
    <row r="128">
      <c r="A128">
        <f>INDEX(resultados!$A$2:$ZZ$2662, 122, MATCH($B$1, resultados!$A$1:$ZZ$1, 0))</f>
        <v/>
      </c>
      <c r="B128">
        <f>INDEX(resultados!$A$2:$ZZ$2662, 122, MATCH($B$2, resultados!$A$1:$ZZ$1, 0))</f>
        <v/>
      </c>
      <c r="C128">
        <f>INDEX(resultados!$A$2:$ZZ$2662, 122, MATCH($B$3, resultados!$A$1:$ZZ$1, 0))</f>
        <v/>
      </c>
    </row>
    <row r="129">
      <c r="A129">
        <f>INDEX(resultados!$A$2:$ZZ$2662, 123, MATCH($B$1, resultados!$A$1:$ZZ$1, 0))</f>
        <v/>
      </c>
      <c r="B129">
        <f>INDEX(resultados!$A$2:$ZZ$2662, 123, MATCH($B$2, resultados!$A$1:$ZZ$1, 0))</f>
        <v/>
      </c>
      <c r="C129">
        <f>INDEX(resultados!$A$2:$ZZ$2662, 123, MATCH($B$3, resultados!$A$1:$ZZ$1, 0))</f>
        <v/>
      </c>
    </row>
    <row r="130">
      <c r="A130">
        <f>INDEX(resultados!$A$2:$ZZ$2662, 124, MATCH($B$1, resultados!$A$1:$ZZ$1, 0))</f>
        <v/>
      </c>
      <c r="B130">
        <f>INDEX(resultados!$A$2:$ZZ$2662, 124, MATCH($B$2, resultados!$A$1:$ZZ$1, 0))</f>
        <v/>
      </c>
      <c r="C130">
        <f>INDEX(resultados!$A$2:$ZZ$2662, 124, MATCH($B$3, resultados!$A$1:$ZZ$1, 0))</f>
        <v/>
      </c>
    </row>
    <row r="131">
      <c r="A131">
        <f>INDEX(resultados!$A$2:$ZZ$2662, 125, MATCH($B$1, resultados!$A$1:$ZZ$1, 0))</f>
        <v/>
      </c>
      <c r="B131">
        <f>INDEX(resultados!$A$2:$ZZ$2662, 125, MATCH($B$2, resultados!$A$1:$ZZ$1, 0))</f>
        <v/>
      </c>
      <c r="C131">
        <f>INDEX(resultados!$A$2:$ZZ$2662, 125, MATCH($B$3, resultados!$A$1:$ZZ$1, 0))</f>
        <v/>
      </c>
    </row>
    <row r="132">
      <c r="A132">
        <f>INDEX(resultados!$A$2:$ZZ$2662, 126, MATCH($B$1, resultados!$A$1:$ZZ$1, 0))</f>
        <v/>
      </c>
      <c r="B132">
        <f>INDEX(resultados!$A$2:$ZZ$2662, 126, MATCH($B$2, resultados!$A$1:$ZZ$1, 0))</f>
        <v/>
      </c>
      <c r="C132">
        <f>INDEX(resultados!$A$2:$ZZ$2662, 126, MATCH($B$3, resultados!$A$1:$ZZ$1, 0))</f>
        <v/>
      </c>
    </row>
    <row r="133">
      <c r="A133">
        <f>INDEX(resultados!$A$2:$ZZ$2662, 127, MATCH($B$1, resultados!$A$1:$ZZ$1, 0))</f>
        <v/>
      </c>
      <c r="B133">
        <f>INDEX(resultados!$A$2:$ZZ$2662, 127, MATCH($B$2, resultados!$A$1:$ZZ$1, 0))</f>
        <v/>
      </c>
      <c r="C133">
        <f>INDEX(resultados!$A$2:$ZZ$2662, 127, MATCH($B$3, resultados!$A$1:$ZZ$1, 0))</f>
        <v/>
      </c>
    </row>
    <row r="134">
      <c r="A134">
        <f>INDEX(resultados!$A$2:$ZZ$2662, 128, MATCH($B$1, resultados!$A$1:$ZZ$1, 0))</f>
        <v/>
      </c>
      <c r="B134">
        <f>INDEX(resultados!$A$2:$ZZ$2662, 128, MATCH($B$2, resultados!$A$1:$ZZ$1, 0))</f>
        <v/>
      </c>
      <c r="C134">
        <f>INDEX(resultados!$A$2:$ZZ$2662, 128, MATCH($B$3, resultados!$A$1:$ZZ$1, 0))</f>
        <v/>
      </c>
    </row>
    <row r="135">
      <c r="A135">
        <f>INDEX(resultados!$A$2:$ZZ$2662, 129, MATCH($B$1, resultados!$A$1:$ZZ$1, 0))</f>
        <v/>
      </c>
      <c r="B135">
        <f>INDEX(resultados!$A$2:$ZZ$2662, 129, MATCH($B$2, resultados!$A$1:$ZZ$1, 0))</f>
        <v/>
      </c>
      <c r="C135">
        <f>INDEX(resultados!$A$2:$ZZ$2662, 129, MATCH($B$3, resultados!$A$1:$ZZ$1, 0))</f>
        <v/>
      </c>
    </row>
    <row r="136">
      <c r="A136">
        <f>INDEX(resultados!$A$2:$ZZ$2662, 130, MATCH($B$1, resultados!$A$1:$ZZ$1, 0))</f>
        <v/>
      </c>
      <c r="B136">
        <f>INDEX(resultados!$A$2:$ZZ$2662, 130, MATCH($B$2, resultados!$A$1:$ZZ$1, 0))</f>
        <v/>
      </c>
      <c r="C136">
        <f>INDEX(resultados!$A$2:$ZZ$2662, 130, MATCH($B$3, resultados!$A$1:$ZZ$1, 0))</f>
        <v/>
      </c>
    </row>
    <row r="137">
      <c r="A137">
        <f>INDEX(resultados!$A$2:$ZZ$2662, 131, MATCH($B$1, resultados!$A$1:$ZZ$1, 0))</f>
        <v/>
      </c>
      <c r="B137">
        <f>INDEX(resultados!$A$2:$ZZ$2662, 131, MATCH($B$2, resultados!$A$1:$ZZ$1, 0))</f>
        <v/>
      </c>
      <c r="C137">
        <f>INDEX(resultados!$A$2:$ZZ$2662, 131, MATCH($B$3, resultados!$A$1:$ZZ$1, 0))</f>
        <v/>
      </c>
    </row>
    <row r="138">
      <c r="A138">
        <f>INDEX(resultados!$A$2:$ZZ$2662, 132, MATCH($B$1, resultados!$A$1:$ZZ$1, 0))</f>
        <v/>
      </c>
      <c r="B138">
        <f>INDEX(resultados!$A$2:$ZZ$2662, 132, MATCH($B$2, resultados!$A$1:$ZZ$1, 0))</f>
        <v/>
      </c>
      <c r="C138">
        <f>INDEX(resultados!$A$2:$ZZ$2662, 132, MATCH($B$3, resultados!$A$1:$ZZ$1, 0))</f>
        <v/>
      </c>
    </row>
    <row r="139">
      <c r="A139">
        <f>INDEX(resultados!$A$2:$ZZ$2662, 133, MATCH($B$1, resultados!$A$1:$ZZ$1, 0))</f>
        <v/>
      </c>
      <c r="B139">
        <f>INDEX(resultados!$A$2:$ZZ$2662, 133, MATCH($B$2, resultados!$A$1:$ZZ$1, 0))</f>
        <v/>
      </c>
      <c r="C139">
        <f>INDEX(resultados!$A$2:$ZZ$2662, 133, MATCH($B$3, resultados!$A$1:$ZZ$1, 0))</f>
        <v/>
      </c>
    </row>
    <row r="140">
      <c r="A140">
        <f>INDEX(resultados!$A$2:$ZZ$2662, 134, MATCH($B$1, resultados!$A$1:$ZZ$1, 0))</f>
        <v/>
      </c>
      <c r="B140">
        <f>INDEX(resultados!$A$2:$ZZ$2662, 134, MATCH($B$2, resultados!$A$1:$ZZ$1, 0))</f>
        <v/>
      </c>
      <c r="C140">
        <f>INDEX(resultados!$A$2:$ZZ$2662, 134, MATCH($B$3, resultados!$A$1:$ZZ$1, 0))</f>
        <v/>
      </c>
    </row>
    <row r="141">
      <c r="A141">
        <f>INDEX(resultados!$A$2:$ZZ$2662, 135, MATCH($B$1, resultados!$A$1:$ZZ$1, 0))</f>
        <v/>
      </c>
      <c r="B141">
        <f>INDEX(resultados!$A$2:$ZZ$2662, 135, MATCH($B$2, resultados!$A$1:$ZZ$1, 0))</f>
        <v/>
      </c>
      <c r="C141">
        <f>INDEX(resultados!$A$2:$ZZ$2662, 135, MATCH($B$3, resultados!$A$1:$ZZ$1, 0))</f>
        <v/>
      </c>
    </row>
    <row r="142">
      <c r="A142">
        <f>INDEX(resultados!$A$2:$ZZ$2662, 136, MATCH($B$1, resultados!$A$1:$ZZ$1, 0))</f>
        <v/>
      </c>
      <c r="B142">
        <f>INDEX(resultados!$A$2:$ZZ$2662, 136, MATCH($B$2, resultados!$A$1:$ZZ$1, 0))</f>
        <v/>
      </c>
      <c r="C142">
        <f>INDEX(resultados!$A$2:$ZZ$2662, 136, MATCH($B$3, resultados!$A$1:$ZZ$1, 0))</f>
        <v/>
      </c>
    </row>
    <row r="143">
      <c r="A143">
        <f>INDEX(resultados!$A$2:$ZZ$2662, 137, MATCH($B$1, resultados!$A$1:$ZZ$1, 0))</f>
        <v/>
      </c>
      <c r="B143">
        <f>INDEX(resultados!$A$2:$ZZ$2662, 137, MATCH($B$2, resultados!$A$1:$ZZ$1, 0))</f>
        <v/>
      </c>
      <c r="C143">
        <f>INDEX(resultados!$A$2:$ZZ$2662, 137, MATCH($B$3, resultados!$A$1:$ZZ$1, 0))</f>
        <v/>
      </c>
    </row>
    <row r="144">
      <c r="A144">
        <f>INDEX(resultados!$A$2:$ZZ$2662, 138, MATCH($B$1, resultados!$A$1:$ZZ$1, 0))</f>
        <v/>
      </c>
      <c r="B144">
        <f>INDEX(resultados!$A$2:$ZZ$2662, 138, MATCH($B$2, resultados!$A$1:$ZZ$1, 0))</f>
        <v/>
      </c>
      <c r="C144">
        <f>INDEX(resultados!$A$2:$ZZ$2662, 138, MATCH($B$3, resultados!$A$1:$ZZ$1, 0))</f>
        <v/>
      </c>
    </row>
    <row r="145">
      <c r="A145">
        <f>INDEX(resultados!$A$2:$ZZ$2662, 139, MATCH($B$1, resultados!$A$1:$ZZ$1, 0))</f>
        <v/>
      </c>
      <c r="B145">
        <f>INDEX(resultados!$A$2:$ZZ$2662, 139, MATCH($B$2, resultados!$A$1:$ZZ$1, 0))</f>
        <v/>
      </c>
      <c r="C145">
        <f>INDEX(resultados!$A$2:$ZZ$2662, 139, MATCH($B$3, resultados!$A$1:$ZZ$1, 0))</f>
        <v/>
      </c>
    </row>
    <row r="146">
      <c r="A146">
        <f>INDEX(resultados!$A$2:$ZZ$2662, 140, MATCH($B$1, resultados!$A$1:$ZZ$1, 0))</f>
        <v/>
      </c>
      <c r="B146">
        <f>INDEX(resultados!$A$2:$ZZ$2662, 140, MATCH($B$2, resultados!$A$1:$ZZ$1, 0))</f>
        <v/>
      </c>
      <c r="C146">
        <f>INDEX(resultados!$A$2:$ZZ$2662, 140, MATCH($B$3, resultados!$A$1:$ZZ$1, 0))</f>
        <v/>
      </c>
    </row>
    <row r="147">
      <c r="A147">
        <f>INDEX(resultados!$A$2:$ZZ$2662, 141, MATCH($B$1, resultados!$A$1:$ZZ$1, 0))</f>
        <v/>
      </c>
      <c r="B147">
        <f>INDEX(resultados!$A$2:$ZZ$2662, 141, MATCH($B$2, resultados!$A$1:$ZZ$1, 0))</f>
        <v/>
      </c>
      <c r="C147">
        <f>INDEX(resultados!$A$2:$ZZ$2662, 141, MATCH($B$3, resultados!$A$1:$ZZ$1, 0))</f>
        <v/>
      </c>
    </row>
    <row r="148">
      <c r="A148">
        <f>INDEX(resultados!$A$2:$ZZ$2662, 142, MATCH($B$1, resultados!$A$1:$ZZ$1, 0))</f>
        <v/>
      </c>
      <c r="B148">
        <f>INDEX(resultados!$A$2:$ZZ$2662, 142, MATCH($B$2, resultados!$A$1:$ZZ$1, 0))</f>
        <v/>
      </c>
      <c r="C148">
        <f>INDEX(resultados!$A$2:$ZZ$2662, 142, MATCH($B$3, resultados!$A$1:$ZZ$1, 0))</f>
        <v/>
      </c>
    </row>
    <row r="149">
      <c r="A149">
        <f>INDEX(resultados!$A$2:$ZZ$2662, 143, MATCH($B$1, resultados!$A$1:$ZZ$1, 0))</f>
        <v/>
      </c>
      <c r="B149">
        <f>INDEX(resultados!$A$2:$ZZ$2662, 143, MATCH($B$2, resultados!$A$1:$ZZ$1, 0))</f>
        <v/>
      </c>
      <c r="C149">
        <f>INDEX(resultados!$A$2:$ZZ$2662, 143, MATCH($B$3, resultados!$A$1:$ZZ$1, 0))</f>
        <v/>
      </c>
    </row>
    <row r="150">
      <c r="A150">
        <f>INDEX(resultados!$A$2:$ZZ$2662, 144, MATCH($B$1, resultados!$A$1:$ZZ$1, 0))</f>
        <v/>
      </c>
      <c r="B150">
        <f>INDEX(resultados!$A$2:$ZZ$2662, 144, MATCH($B$2, resultados!$A$1:$ZZ$1, 0))</f>
        <v/>
      </c>
      <c r="C150">
        <f>INDEX(resultados!$A$2:$ZZ$2662, 144, MATCH($B$3, resultados!$A$1:$ZZ$1, 0))</f>
        <v/>
      </c>
    </row>
    <row r="151">
      <c r="A151">
        <f>INDEX(resultados!$A$2:$ZZ$2662, 145, MATCH($B$1, resultados!$A$1:$ZZ$1, 0))</f>
        <v/>
      </c>
      <c r="B151">
        <f>INDEX(resultados!$A$2:$ZZ$2662, 145, MATCH($B$2, resultados!$A$1:$ZZ$1, 0))</f>
        <v/>
      </c>
      <c r="C151">
        <f>INDEX(resultados!$A$2:$ZZ$2662, 145, MATCH($B$3, resultados!$A$1:$ZZ$1, 0))</f>
        <v/>
      </c>
    </row>
    <row r="152">
      <c r="A152">
        <f>INDEX(resultados!$A$2:$ZZ$2662, 146, MATCH($B$1, resultados!$A$1:$ZZ$1, 0))</f>
        <v/>
      </c>
      <c r="B152">
        <f>INDEX(resultados!$A$2:$ZZ$2662, 146, MATCH($B$2, resultados!$A$1:$ZZ$1, 0))</f>
        <v/>
      </c>
      <c r="C152">
        <f>INDEX(resultados!$A$2:$ZZ$2662, 146, MATCH($B$3, resultados!$A$1:$ZZ$1, 0))</f>
        <v/>
      </c>
    </row>
    <row r="153">
      <c r="A153">
        <f>INDEX(resultados!$A$2:$ZZ$2662, 147, MATCH($B$1, resultados!$A$1:$ZZ$1, 0))</f>
        <v/>
      </c>
      <c r="B153">
        <f>INDEX(resultados!$A$2:$ZZ$2662, 147, MATCH($B$2, resultados!$A$1:$ZZ$1, 0))</f>
        <v/>
      </c>
      <c r="C153">
        <f>INDEX(resultados!$A$2:$ZZ$2662, 147, MATCH($B$3, resultados!$A$1:$ZZ$1, 0))</f>
        <v/>
      </c>
    </row>
    <row r="154">
      <c r="A154">
        <f>INDEX(resultados!$A$2:$ZZ$2662, 148, MATCH($B$1, resultados!$A$1:$ZZ$1, 0))</f>
        <v/>
      </c>
      <c r="B154">
        <f>INDEX(resultados!$A$2:$ZZ$2662, 148, MATCH($B$2, resultados!$A$1:$ZZ$1, 0))</f>
        <v/>
      </c>
      <c r="C154">
        <f>INDEX(resultados!$A$2:$ZZ$2662, 148, MATCH($B$3, resultados!$A$1:$ZZ$1, 0))</f>
        <v/>
      </c>
    </row>
    <row r="155">
      <c r="A155">
        <f>INDEX(resultados!$A$2:$ZZ$2662, 149, MATCH($B$1, resultados!$A$1:$ZZ$1, 0))</f>
        <v/>
      </c>
      <c r="B155">
        <f>INDEX(resultados!$A$2:$ZZ$2662, 149, MATCH($B$2, resultados!$A$1:$ZZ$1, 0))</f>
        <v/>
      </c>
      <c r="C155">
        <f>INDEX(resultados!$A$2:$ZZ$2662, 149, MATCH($B$3, resultados!$A$1:$ZZ$1, 0))</f>
        <v/>
      </c>
    </row>
    <row r="156">
      <c r="A156">
        <f>INDEX(resultados!$A$2:$ZZ$2662, 150, MATCH($B$1, resultados!$A$1:$ZZ$1, 0))</f>
        <v/>
      </c>
      <c r="B156">
        <f>INDEX(resultados!$A$2:$ZZ$2662, 150, MATCH($B$2, resultados!$A$1:$ZZ$1, 0))</f>
        <v/>
      </c>
      <c r="C156">
        <f>INDEX(resultados!$A$2:$ZZ$2662, 150, MATCH($B$3, resultados!$A$1:$ZZ$1, 0))</f>
        <v/>
      </c>
    </row>
    <row r="157">
      <c r="A157">
        <f>INDEX(resultados!$A$2:$ZZ$2662, 151, MATCH($B$1, resultados!$A$1:$ZZ$1, 0))</f>
        <v/>
      </c>
      <c r="B157">
        <f>INDEX(resultados!$A$2:$ZZ$2662, 151, MATCH($B$2, resultados!$A$1:$ZZ$1, 0))</f>
        <v/>
      </c>
      <c r="C157">
        <f>INDEX(resultados!$A$2:$ZZ$2662, 151, MATCH($B$3, resultados!$A$1:$ZZ$1, 0))</f>
        <v/>
      </c>
    </row>
    <row r="158">
      <c r="A158">
        <f>INDEX(resultados!$A$2:$ZZ$2662, 152, MATCH($B$1, resultados!$A$1:$ZZ$1, 0))</f>
        <v/>
      </c>
      <c r="B158">
        <f>INDEX(resultados!$A$2:$ZZ$2662, 152, MATCH($B$2, resultados!$A$1:$ZZ$1, 0))</f>
        <v/>
      </c>
      <c r="C158">
        <f>INDEX(resultados!$A$2:$ZZ$2662, 152, MATCH($B$3, resultados!$A$1:$ZZ$1, 0))</f>
        <v/>
      </c>
    </row>
    <row r="159">
      <c r="A159">
        <f>INDEX(resultados!$A$2:$ZZ$2662, 153, MATCH($B$1, resultados!$A$1:$ZZ$1, 0))</f>
        <v/>
      </c>
      <c r="B159">
        <f>INDEX(resultados!$A$2:$ZZ$2662, 153, MATCH($B$2, resultados!$A$1:$ZZ$1, 0))</f>
        <v/>
      </c>
      <c r="C159">
        <f>INDEX(resultados!$A$2:$ZZ$2662, 153, MATCH($B$3, resultados!$A$1:$ZZ$1, 0))</f>
        <v/>
      </c>
    </row>
    <row r="160">
      <c r="A160">
        <f>INDEX(resultados!$A$2:$ZZ$2662, 154, MATCH($B$1, resultados!$A$1:$ZZ$1, 0))</f>
        <v/>
      </c>
      <c r="B160">
        <f>INDEX(resultados!$A$2:$ZZ$2662, 154, MATCH($B$2, resultados!$A$1:$ZZ$1, 0))</f>
        <v/>
      </c>
      <c r="C160">
        <f>INDEX(resultados!$A$2:$ZZ$2662, 154, MATCH($B$3, resultados!$A$1:$ZZ$1, 0))</f>
        <v/>
      </c>
    </row>
    <row r="161">
      <c r="A161">
        <f>INDEX(resultados!$A$2:$ZZ$2662, 155, MATCH($B$1, resultados!$A$1:$ZZ$1, 0))</f>
        <v/>
      </c>
      <c r="B161">
        <f>INDEX(resultados!$A$2:$ZZ$2662, 155, MATCH($B$2, resultados!$A$1:$ZZ$1, 0))</f>
        <v/>
      </c>
      <c r="C161">
        <f>INDEX(resultados!$A$2:$ZZ$2662, 155, MATCH($B$3, resultados!$A$1:$ZZ$1, 0))</f>
        <v/>
      </c>
    </row>
    <row r="162">
      <c r="A162">
        <f>INDEX(resultados!$A$2:$ZZ$2662, 156, MATCH($B$1, resultados!$A$1:$ZZ$1, 0))</f>
        <v/>
      </c>
      <c r="B162">
        <f>INDEX(resultados!$A$2:$ZZ$2662, 156, MATCH($B$2, resultados!$A$1:$ZZ$1, 0))</f>
        <v/>
      </c>
      <c r="C162">
        <f>INDEX(resultados!$A$2:$ZZ$2662, 156, MATCH($B$3, resultados!$A$1:$ZZ$1, 0))</f>
        <v/>
      </c>
    </row>
    <row r="163">
      <c r="A163">
        <f>INDEX(resultados!$A$2:$ZZ$2662, 157, MATCH($B$1, resultados!$A$1:$ZZ$1, 0))</f>
        <v/>
      </c>
      <c r="B163">
        <f>INDEX(resultados!$A$2:$ZZ$2662, 157, MATCH($B$2, resultados!$A$1:$ZZ$1, 0))</f>
        <v/>
      </c>
      <c r="C163">
        <f>INDEX(resultados!$A$2:$ZZ$2662, 157, MATCH($B$3, resultados!$A$1:$ZZ$1, 0))</f>
        <v/>
      </c>
    </row>
    <row r="164">
      <c r="A164">
        <f>INDEX(resultados!$A$2:$ZZ$2662, 158, MATCH($B$1, resultados!$A$1:$ZZ$1, 0))</f>
        <v/>
      </c>
      <c r="B164">
        <f>INDEX(resultados!$A$2:$ZZ$2662, 158, MATCH($B$2, resultados!$A$1:$ZZ$1, 0))</f>
        <v/>
      </c>
      <c r="C164">
        <f>INDEX(resultados!$A$2:$ZZ$2662, 158, MATCH($B$3, resultados!$A$1:$ZZ$1, 0))</f>
        <v/>
      </c>
    </row>
    <row r="165">
      <c r="A165">
        <f>INDEX(resultados!$A$2:$ZZ$2662, 159, MATCH($B$1, resultados!$A$1:$ZZ$1, 0))</f>
        <v/>
      </c>
      <c r="B165">
        <f>INDEX(resultados!$A$2:$ZZ$2662, 159, MATCH($B$2, resultados!$A$1:$ZZ$1, 0))</f>
        <v/>
      </c>
      <c r="C165">
        <f>INDEX(resultados!$A$2:$ZZ$2662, 159, MATCH($B$3, resultados!$A$1:$ZZ$1, 0))</f>
        <v/>
      </c>
    </row>
    <row r="166">
      <c r="A166">
        <f>INDEX(resultados!$A$2:$ZZ$2662, 160, MATCH($B$1, resultados!$A$1:$ZZ$1, 0))</f>
        <v/>
      </c>
      <c r="B166">
        <f>INDEX(resultados!$A$2:$ZZ$2662, 160, MATCH($B$2, resultados!$A$1:$ZZ$1, 0))</f>
        <v/>
      </c>
      <c r="C166">
        <f>INDEX(resultados!$A$2:$ZZ$2662, 160, MATCH($B$3, resultados!$A$1:$ZZ$1, 0))</f>
        <v/>
      </c>
    </row>
    <row r="167">
      <c r="A167">
        <f>INDEX(resultados!$A$2:$ZZ$2662, 161, MATCH($B$1, resultados!$A$1:$ZZ$1, 0))</f>
        <v/>
      </c>
      <c r="B167">
        <f>INDEX(resultados!$A$2:$ZZ$2662, 161, MATCH($B$2, resultados!$A$1:$ZZ$1, 0))</f>
        <v/>
      </c>
      <c r="C167">
        <f>INDEX(resultados!$A$2:$ZZ$2662, 161, MATCH($B$3, resultados!$A$1:$ZZ$1, 0))</f>
        <v/>
      </c>
    </row>
    <row r="168">
      <c r="A168">
        <f>INDEX(resultados!$A$2:$ZZ$2662, 162, MATCH($B$1, resultados!$A$1:$ZZ$1, 0))</f>
        <v/>
      </c>
      <c r="B168">
        <f>INDEX(resultados!$A$2:$ZZ$2662, 162, MATCH($B$2, resultados!$A$1:$ZZ$1, 0))</f>
        <v/>
      </c>
      <c r="C168">
        <f>INDEX(resultados!$A$2:$ZZ$2662, 162, MATCH($B$3, resultados!$A$1:$ZZ$1, 0))</f>
        <v/>
      </c>
    </row>
    <row r="169">
      <c r="A169">
        <f>INDEX(resultados!$A$2:$ZZ$2662, 163, MATCH($B$1, resultados!$A$1:$ZZ$1, 0))</f>
        <v/>
      </c>
      <c r="B169">
        <f>INDEX(resultados!$A$2:$ZZ$2662, 163, MATCH($B$2, resultados!$A$1:$ZZ$1, 0))</f>
        <v/>
      </c>
      <c r="C169">
        <f>INDEX(resultados!$A$2:$ZZ$2662, 163, MATCH($B$3, resultados!$A$1:$ZZ$1, 0))</f>
        <v/>
      </c>
    </row>
    <row r="170">
      <c r="A170">
        <f>INDEX(resultados!$A$2:$ZZ$2662, 164, MATCH($B$1, resultados!$A$1:$ZZ$1, 0))</f>
        <v/>
      </c>
      <c r="B170">
        <f>INDEX(resultados!$A$2:$ZZ$2662, 164, MATCH($B$2, resultados!$A$1:$ZZ$1, 0))</f>
        <v/>
      </c>
      <c r="C170">
        <f>INDEX(resultados!$A$2:$ZZ$2662, 164, MATCH($B$3, resultados!$A$1:$ZZ$1, 0))</f>
        <v/>
      </c>
    </row>
    <row r="171">
      <c r="A171">
        <f>INDEX(resultados!$A$2:$ZZ$2662, 165, MATCH($B$1, resultados!$A$1:$ZZ$1, 0))</f>
        <v/>
      </c>
      <c r="B171">
        <f>INDEX(resultados!$A$2:$ZZ$2662, 165, MATCH($B$2, resultados!$A$1:$ZZ$1, 0))</f>
        <v/>
      </c>
      <c r="C171">
        <f>INDEX(resultados!$A$2:$ZZ$2662, 165, MATCH($B$3, resultados!$A$1:$ZZ$1, 0))</f>
        <v/>
      </c>
    </row>
    <row r="172">
      <c r="A172">
        <f>INDEX(resultados!$A$2:$ZZ$2662, 166, MATCH($B$1, resultados!$A$1:$ZZ$1, 0))</f>
        <v/>
      </c>
      <c r="B172">
        <f>INDEX(resultados!$A$2:$ZZ$2662, 166, MATCH($B$2, resultados!$A$1:$ZZ$1, 0))</f>
        <v/>
      </c>
      <c r="C172">
        <f>INDEX(resultados!$A$2:$ZZ$2662, 166, MATCH($B$3, resultados!$A$1:$ZZ$1, 0))</f>
        <v/>
      </c>
    </row>
    <row r="173">
      <c r="A173">
        <f>INDEX(resultados!$A$2:$ZZ$2662, 167, MATCH($B$1, resultados!$A$1:$ZZ$1, 0))</f>
        <v/>
      </c>
      <c r="B173">
        <f>INDEX(resultados!$A$2:$ZZ$2662, 167, MATCH($B$2, resultados!$A$1:$ZZ$1, 0))</f>
        <v/>
      </c>
      <c r="C173">
        <f>INDEX(resultados!$A$2:$ZZ$2662, 167, MATCH($B$3, resultados!$A$1:$ZZ$1, 0))</f>
        <v/>
      </c>
    </row>
    <row r="174">
      <c r="A174">
        <f>INDEX(resultados!$A$2:$ZZ$2662, 168, MATCH($B$1, resultados!$A$1:$ZZ$1, 0))</f>
        <v/>
      </c>
      <c r="B174">
        <f>INDEX(resultados!$A$2:$ZZ$2662, 168, MATCH($B$2, resultados!$A$1:$ZZ$1, 0))</f>
        <v/>
      </c>
      <c r="C174">
        <f>INDEX(resultados!$A$2:$ZZ$2662, 168, MATCH($B$3, resultados!$A$1:$ZZ$1, 0))</f>
        <v/>
      </c>
    </row>
    <row r="175">
      <c r="A175">
        <f>INDEX(resultados!$A$2:$ZZ$2662, 169, MATCH($B$1, resultados!$A$1:$ZZ$1, 0))</f>
        <v/>
      </c>
      <c r="B175">
        <f>INDEX(resultados!$A$2:$ZZ$2662, 169, MATCH($B$2, resultados!$A$1:$ZZ$1, 0))</f>
        <v/>
      </c>
      <c r="C175">
        <f>INDEX(resultados!$A$2:$ZZ$2662, 169, MATCH($B$3, resultados!$A$1:$ZZ$1, 0))</f>
        <v/>
      </c>
    </row>
    <row r="176">
      <c r="A176">
        <f>INDEX(resultados!$A$2:$ZZ$2662, 170, MATCH($B$1, resultados!$A$1:$ZZ$1, 0))</f>
        <v/>
      </c>
      <c r="B176">
        <f>INDEX(resultados!$A$2:$ZZ$2662, 170, MATCH($B$2, resultados!$A$1:$ZZ$1, 0))</f>
        <v/>
      </c>
      <c r="C176">
        <f>INDEX(resultados!$A$2:$ZZ$2662, 170, MATCH($B$3, resultados!$A$1:$ZZ$1, 0))</f>
        <v/>
      </c>
    </row>
    <row r="177">
      <c r="A177">
        <f>INDEX(resultados!$A$2:$ZZ$2662, 171, MATCH($B$1, resultados!$A$1:$ZZ$1, 0))</f>
        <v/>
      </c>
      <c r="B177">
        <f>INDEX(resultados!$A$2:$ZZ$2662, 171, MATCH($B$2, resultados!$A$1:$ZZ$1, 0))</f>
        <v/>
      </c>
      <c r="C177">
        <f>INDEX(resultados!$A$2:$ZZ$2662, 171, MATCH($B$3, resultados!$A$1:$ZZ$1, 0))</f>
        <v/>
      </c>
    </row>
    <row r="178">
      <c r="A178">
        <f>INDEX(resultados!$A$2:$ZZ$2662, 172, MATCH($B$1, resultados!$A$1:$ZZ$1, 0))</f>
        <v/>
      </c>
      <c r="B178">
        <f>INDEX(resultados!$A$2:$ZZ$2662, 172, MATCH($B$2, resultados!$A$1:$ZZ$1, 0))</f>
        <v/>
      </c>
      <c r="C178">
        <f>INDEX(resultados!$A$2:$ZZ$2662, 172, MATCH($B$3, resultados!$A$1:$ZZ$1, 0))</f>
        <v/>
      </c>
    </row>
    <row r="179">
      <c r="A179">
        <f>INDEX(resultados!$A$2:$ZZ$2662, 173, MATCH($B$1, resultados!$A$1:$ZZ$1, 0))</f>
        <v/>
      </c>
      <c r="B179">
        <f>INDEX(resultados!$A$2:$ZZ$2662, 173, MATCH($B$2, resultados!$A$1:$ZZ$1, 0))</f>
        <v/>
      </c>
      <c r="C179">
        <f>INDEX(resultados!$A$2:$ZZ$2662, 173, MATCH($B$3, resultados!$A$1:$ZZ$1, 0))</f>
        <v/>
      </c>
    </row>
    <row r="180">
      <c r="A180">
        <f>INDEX(resultados!$A$2:$ZZ$2662, 174, MATCH($B$1, resultados!$A$1:$ZZ$1, 0))</f>
        <v/>
      </c>
      <c r="B180">
        <f>INDEX(resultados!$A$2:$ZZ$2662, 174, MATCH($B$2, resultados!$A$1:$ZZ$1, 0))</f>
        <v/>
      </c>
      <c r="C180">
        <f>INDEX(resultados!$A$2:$ZZ$2662, 174, MATCH($B$3, resultados!$A$1:$ZZ$1, 0))</f>
        <v/>
      </c>
    </row>
    <row r="181">
      <c r="A181">
        <f>INDEX(resultados!$A$2:$ZZ$2662, 175, MATCH($B$1, resultados!$A$1:$ZZ$1, 0))</f>
        <v/>
      </c>
      <c r="B181">
        <f>INDEX(resultados!$A$2:$ZZ$2662, 175, MATCH($B$2, resultados!$A$1:$ZZ$1, 0))</f>
        <v/>
      </c>
      <c r="C181">
        <f>INDEX(resultados!$A$2:$ZZ$2662, 175, MATCH($B$3, resultados!$A$1:$ZZ$1, 0))</f>
        <v/>
      </c>
    </row>
    <row r="182">
      <c r="A182">
        <f>INDEX(resultados!$A$2:$ZZ$2662, 176, MATCH($B$1, resultados!$A$1:$ZZ$1, 0))</f>
        <v/>
      </c>
      <c r="B182">
        <f>INDEX(resultados!$A$2:$ZZ$2662, 176, MATCH($B$2, resultados!$A$1:$ZZ$1, 0))</f>
        <v/>
      </c>
      <c r="C182">
        <f>INDEX(resultados!$A$2:$ZZ$2662, 176, MATCH($B$3, resultados!$A$1:$ZZ$1, 0))</f>
        <v/>
      </c>
    </row>
    <row r="183">
      <c r="A183">
        <f>INDEX(resultados!$A$2:$ZZ$2662, 177, MATCH($B$1, resultados!$A$1:$ZZ$1, 0))</f>
        <v/>
      </c>
      <c r="B183">
        <f>INDEX(resultados!$A$2:$ZZ$2662, 177, MATCH($B$2, resultados!$A$1:$ZZ$1, 0))</f>
        <v/>
      </c>
      <c r="C183">
        <f>INDEX(resultados!$A$2:$ZZ$2662, 177, MATCH($B$3, resultados!$A$1:$ZZ$1, 0))</f>
        <v/>
      </c>
    </row>
    <row r="184">
      <c r="A184">
        <f>INDEX(resultados!$A$2:$ZZ$2662, 178, MATCH($B$1, resultados!$A$1:$ZZ$1, 0))</f>
        <v/>
      </c>
      <c r="B184">
        <f>INDEX(resultados!$A$2:$ZZ$2662, 178, MATCH($B$2, resultados!$A$1:$ZZ$1, 0))</f>
        <v/>
      </c>
      <c r="C184">
        <f>INDEX(resultados!$A$2:$ZZ$2662, 178, MATCH($B$3, resultados!$A$1:$ZZ$1, 0))</f>
        <v/>
      </c>
    </row>
    <row r="185">
      <c r="A185">
        <f>INDEX(resultados!$A$2:$ZZ$2662, 179, MATCH($B$1, resultados!$A$1:$ZZ$1, 0))</f>
        <v/>
      </c>
      <c r="B185">
        <f>INDEX(resultados!$A$2:$ZZ$2662, 179, MATCH($B$2, resultados!$A$1:$ZZ$1, 0))</f>
        <v/>
      </c>
      <c r="C185">
        <f>INDEX(resultados!$A$2:$ZZ$2662, 179, MATCH($B$3, resultados!$A$1:$ZZ$1, 0))</f>
        <v/>
      </c>
    </row>
    <row r="186">
      <c r="A186">
        <f>INDEX(resultados!$A$2:$ZZ$2662, 180, MATCH($B$1, resultados!$A$1:$ZZ$1, 0))</f>
        <v/>
      </c>
      <c r="B186">
        <f>INDEX(resultados!$A$2:$ZZ$2662, 180, MATCH($B$2, resultados!$A$1:$ZZ$1, 0))</f>
        <v/>
      </c>
      <c r="C186">
        <f>INDEX(resultados!$A$2:$ZZ$2662, 180, MATCH($B$3, resultados!$A$1:$ZZ$1, 0))</f>
        <v/>
      </c>
    </row>
    <row r="187">
      <c r="A187">
        <f>INDEX(resultados!$A$2:$ZZ$2662, 181, MATCH($B$1, resultados!$A$1:$ZZ$1, 0))</f>
        <v/>
      </c>
      <c r="B187">
        <f>INDEX(resultados!$A$2:$ZZ$2662, 181, MATCH($B$2, resultados!$A$1:$ZZ$1, 0))</f>
        <v/>
      </c>
      <c r="C187">
        <f>INDEX(resultados!$A$2:$ZZ$2662, 181, MATCH($B$3, resultados!$A$1:$ZZ$1, 0))</f>
        <v/>
      </c>
    </row>
    <row r="188">
      <c r="A188">
        <f>INDEX(resultados!$A$2:$ZZ$2662, 182, MATCH($B$1, resultados!$A$1:$ZZ$1, 0))</f>
        <v/>
      </c>
      <c r="B188">
        <f>INDEX(resultados!$A$2:$ZZ$2662, 182, MATCH($B$2, resultados!$A$1:$ZZ$1, 0))</f>
        <v/>
      </c>
      <c r="C188">
        <f>INDEX(resultados!$A$2:$ZZ$2662, 182, MATCH($B$3, resultados!$A$1:$ZZ$1, 0))</f>
        <v/>
      </c>
    </row>
    <row r="189">
      <c r="A189">
        <f>INDEX(resultados!$A$2:$ZZ$2662, 183, MATCH($B$1, resultados!$A$1:$ZZ$1, 0))</f>
        <v/>
      </c>
      <c r="B189">
        <f>INDEX(resultados!$A$2:$ZZ$2662, 183, MATCH($B$2, resultados!$A$1:$ZZ$1, 0))</f>
        <v/>
      </c>
      <c r="C189">
        <f>INDEX(resultados!$A$2:$ZZ$2662, 183, MATCH($B$3, resultados!$A$1:$ZZ$1, 0))</f>
        <v/>
      </c>
    </row>
    <row r="190">
      <c r="A190">
        <f>INDEX(resultados!$A$2:$ZZ$2662, 184, MATCH($B$1, resultados!$A$1:$ZZ$1, 0))</f>
        <v/>
      </c>
      <c r="B190">
        <f>INDEX(resultados!$A$2:$ZZ$2662, 184, MATCH($B$2, resultados!$A$1:$ZZ$1, 0))</f>
        <v/>
      </c>
      <c r="C190">
        <f>INDEX(resultados!$A$2:$ZZ$2662, 184, MATCH($B$3, resultados!$A$1:$ZZ$1, 0))</f>
        <v/>
      </c>
    </row>
    <row r="191">
      <c r="A191">
        <f>INDEX(resultados!$A$2:$ZZ$2662, 185, MATCH($B$1, resultados!$A$1:$ZZ$1, 0))</f>
        <v/>
      </c>
      <c r="B191">
        <f>INDEX(resultados!$A$2:$ZZ$2662, 185, MATCH($B$2, resultados!$A$1:$ZZ$1, 0))</f>
        <v/>
      </c>
      <c r="C191">
        <f>INDEX(resultados!$A$2:$ZZ$2662, 185, MATCH($B$3, resultados!$A$1:$ZZ$1, 0))</f>
        <v/>
      </c>
    </row>
    <row r="192">
      <c r="A192">
        <f>INDEX(resultados!$A$2:$ZZ$2662, 186, MATCH($B$1, resultados!$A$1:$ZZ$1, 0))</f>
        <v/>
      </c>
      <c r="B192">
        <f>INDEX(resultados!$A$2:$ZZ$2662, 186, MATCH($B$2, resultados!$A$1:$ZZ$1, 0))</f>
        <v/>
      </c>
      <c r="C192">
        <f>INDEX(resultados!$A$2:$ZZ$2662, 186, MATCH($B$3, resultados!$A$1:$ZZ$1, 0))</f>
        <v/>
      </c>
    </row>
    <row r="193">
      <c r="A193">
        <f>INDEX(resultados!$A$2:$ZZ$2662, 187, MATCH($B$1, resultados!$A$1:$ZZ$1, 0))</f>
        <v/>
      </c>
      <c r="B193">
        <f>INDEX(resultados!$A$2:$ZZ$2662, 187, MATCH($B$2, resultados!$A$1:$ZZ$1, 0))</f>
        <v/>
      </c>
      <c r="C193">
        <f>INDEX(resultados!$A$2:$ZZ$2662, 187, MATCH($B$3, resultados!$A$1:$ZZ$1, 0))</f>
        <v/>
      </c>
    </row>
    <row r="194">
      <c r="A194">
        <f>INDEX(resultados!$A$2:$ZZ$2662, 188, MATCH($B$1, resultados!$A$1:$ZZ$1, 0))</f>
        <v/>
      </c>
      <c r="B194">
        <f>INDEX(resultados!$A$2:$ZZ$2662, 188, MATCH($B$2, resultados!$A$1:$ZZ$1, 0))</f>
        <v/>
      </c>
      <c r="C194">
        <f>INDEX(resultados!$A$2:$ZZ$2662, 188, MATCH($B$3, resultados!$A$1:$ZZ$1, 0))</f>
        <v/>
      </c>
    </row>
    <row r="195">
      <c r="A195">
        <f>INDEX(resultados!$A$2:$ZZ$2662, 189, MATCH($B$1, resultados!$A$1:$ZZ$1, 0))</f>
        <v/>
      </c>
      <c r="B195">
        <f>INDEX(resultados!$A$2:$ZZ$2662, 189, MATCH($B$2, resultados!$A$1:$ZZ$1, 0))</f>
        <v/>
      </c>
      <c r="C195">
        <f>INDEX(resultados!$A$2:$ZZ$2662, 189, MATCH($B$3, resultados!$A$1:$ZZ$1, 0))</f>
        <v/>
      </c>
    </row>
    <row r="196">
      <c r="A196">
        <f>INDEX(resultados!$A$2:$ZZ$2662, 190, MATCH($B$1, resultados!$A$1:$ZZ$1, 0))</f>
        <v/>
      </c>
      <c r="B196">
        <f>INDEX(resultados!$A$2:$ZZ$2662, 190, MATCH($B$2, resultados!$A$1:$ZZ$1, 0))</f>
        <v/>
      </c>
      <c r="C196">
        <f>INDEX(resultados!$A$2:$ZZ$2662, 190, MATCH($B$3, resultados!$A$1:$ZZ$1, 0))</f>
        <v/>
      </c>
    </row>
    <row r="197">
      <c r="A197">
        <f>INDEX(resultados!$A$2:$ZZ$2662, 191, MATCH($B$1, resultados!$A$1:$ZZ$1, 0))</f>
        <v/>
      </c>
      <c r="B197">
        <f>INDEX(resultados!$A$2:$ZZ$2662, 191, MATCH($B$2, resultados!$A$1:$ZZ$1, 0))</f>
        <v/>
      </c>
      <c r="C197">
        <f>INDEX(resultados!$A$2:$ZZ$2662, 191, MATCH($B$3, resultados!$A$1:$ZZ$1, 0))</f>
        <v/>
      </c>
    </row>
    <row r="198">
      <c r="A198">
        <f>INDEX(resultados!$A$2:$ZZ$2662, 192, MATCH($B$1, resultados!$A$1:$ZZ$1, 0))</f>
        <v/>
      </c>
      <c r="B198">
        <f>INDEX(resultados!$A$2:$ZZ$2662, 192, MATCH($B$2, resultados!$A$1:$ZZ$1, 0))</f>
        <v/>
      </c>
      <c r="C198">
        <f>INDEX(resultados!$A$2:$ZZ$2662, 192, MATCH($B$3, resultados!$A$1:$ZZ$1, 0))</f>
        <v/>
      </c>
    </row>
    <row r="199">
      <c r="A199">
        <f>INDEX(resultados!$A$2:$ZZ$2662, 193, MATCH($B$1, resultados!$A$1:$ZZ$1, 0))</f>
        <v/>
      </c>
      <c r="B199">
        <f>INDEX(resultados!$A$2:$ZZ$2662, 193, MATCH($B$2, resultados!$A$1:$ZZ$1, 0))</f>
        <v/>
      </c>
      <c r="C199">
        <f>INDEX(resultados!$A$2:$ZZ$2662, 193, MATCH($B$3, resultados!$A$1:$ZZ$1, 0))</f>
        <v/>
      </c>
    </row>
    <row r="200">
      <c r="A200">
        <f>INDEX(resultados!$A$2:$ZZ$2662, 194, MATCH($B$1, resultados!$A$1:$ZZ$1, 0))</f>
        <v/>
      </c>
      <c r="B200">
        <f>INDEX(resultados!$A$2:$ZZ$2662, 194, MATCH($B$2, resultados!$A$1:$ZZ$1, 0))</f>
        <v/>
      </c>
      <c r="C200">
        <f>INDEX(resultados!$A$2:$ZZ$2662, 194, MATCH($B$3, resultados!$A$1:$ZZ$1, 0))</f>
        <v/>
      </c>
    </row>
    <row r="201">
      <c r="A201">
        <f>INDEX(resultados!$A$2:$ZZ$2662, 195, MATCH($B$1, resultados!$A$1:$ZZ$1, 0))</f>
        <v/>
      </c>
      <c r="B201">
        <f>INDEX(resultados!$A$2:$ZZ$2662, 195, MATCH($B$2, resultados!$A$1:$ZZ$1, 0))</f>
        <v/>
      </c>
      <c r="C201">
        <f>INDEX(resultados!$A$2:$ZZ$2662, 195, MATCH($B$3, resultados!$A$1:$ZZ$1, 0))</f>
        <v/>
      </c>
    </row>
    <row r="202">
      <c r="A202">
        <f>INDEX(resultados!$A$2:$ZZ$2662, 196, MATCH($B$1, resultados!$A$1:$ZZ$1, 0))</f>
        <v/>
      </c>
      <c r="B202">
        <f>INDEX(resultados!$A$2:$ZZ$2662, 196, MATCH($B$2, resultados!$A$1:$ZZ$1, 0))</f>
        <v/>
      </c>
      <c r="C202">
        <f>INDEX(resultados!$A$2:$ZZ$2662, 196, MATCH($B$3, resultados!$A$1:$ZZ$1, 0))</f>
        <v/>
      </c>
    </row>
    <row r="203">
      <c r="A203">
        <f>INDEX(resultados!$A$2:$ZZ$2662, 197, MATCH($B$1, resultados!$A$1:$ZZ$1, 0))</f>
        <v/>
      </c>
      <c r="B203">
        <f>INDEX(resultados!$A$2:$ZZ$2662, 197, MATCH($B$2, resultados!$A$1:$ZZ$1, 0))</f>
        <v/>
      </c>
      <c r="C203">
        <f>INDEX(resultados!$A$2:$ZZ$2662, 197, MATCH($B$3, resultados!$A$1:$ZZ$1, 0))</f>
        <v/>
      </c>
    </row>
    <row r="204">
      <c r="A204">
        <f>INDEX(resultados!$A$2:$ZZ$2662, 198, MATCH($B$1, resultados!$A$1:$ZZ$1, 0))</f>
        <v/>
      </c>
      <c r="B204">
        <f>INDEX(resultados!$A$2:$ZZ$2662, 198, MATCH($B$2, resultados!$A$1:$ZZ$1, 0))</f>
        <v/>
      </c>
      <c r="C204">
        <f>INDEX(resultados!$A$2:$ZZ$2662, 198, MATCH($B$3, resultados!$A$1:$ZZ$1, 0))</f>
        <v/>
      </c>
    </row>
    <row r="205">
      <c r="A205">
        <f>INDEX(resultados!$A$2:$ZZ$2662, 199, MATCH($B$1, resultados!$A$1:$ZZ$1, 0))</f>
        <v/>
      </c>
      <c r="B205">
        <f>INDEX(resultados!$A$2:$ZZ$2662, 199, MATCH($B$2, resultados!$A$1:$ZZ$1, 0))</f>
        <v/>
      </c>
      <c r="C205">
        <f>INDEX(resultados!$A$2:$ZZ$2662, 199, MATCH($B$3, resultados!$A$1:$ZZ$1, 0))</f>
        <v/>
      </c>
    </row>
    <row r="206">
      <c r="A206">
        <f>INDEX(resultados!$A$2:$ZZ$2662, 200, MATCH($B$1, resultados!$A$1:$ZZ$1, 0))</f>
        <v/>
      </c>
      <c r="B206">
        <f>INDEX(resultados!$A$2:$ZZ$2662, 200, MATCH($B$2, resultados!$A$1:$ZZ$1, 0))</f>
        <v/>
      </c>
      <c r="C206">
        <f>INDEX(resultados!$A$2:$ZZ$2662, 200, MATCH($B$3, resultados!$A$1:$ZZ$1, 0))</f>
        <v/>
      </c>
    </row>
    <row r="207">
      <c r="A207">
        <f>INDEX(resultados!$A$2:$ZZ$2662, 201, MATCH($B$1, resultados!$A$1:$ZZ$1, 0))</f>
        <v/>
      </c>
      <c r="B207">
        <f>INDEX(resultados!$A$2:$ZZ$2662, 201, MATCH($B$2, resultados!$A$1:$ZZ$1, 0))</f>
        <v/>
      </c>
      <c r="C207">
        <f>INDEX(resultados!$A$2:$ZZ$2662, 201, MATCH($B$3, resultados!$A$1:$ZZ$1, 0))</f>
        <v/>
      </c>
    </row>
    <row r="208">
      <c r="A208">
        <f>INDEX(resultados!$A$2:$ZZ$2662, 202, MATCH($B$1, resultados!$A$1:$ZZ$1, 0))</f>
        <v/>
      </c>
      <c r="B208">
        <f>INDEX(resultados!$A$2:$ZZ$2662, 202, MATCH($B$2, resultados!$A$1:$ZZ$1, 0))</f>
        <v/>
      </c>
      <c r="C208">
        <f>INDEX(resultados!$A$2:$ZZ$2662, 202, MATCH($B$3, resultados!$A$1:$ZZ$1, 0))</f>
        <v/>
      </c>
    </row>
    <row r="209">
      <c r="A209">
        <f>INDEX(resultados!$A$2:$ZZ$2662, 203, MATCH($B$1, resultados!$A$1:$ZZ$1, 0))</f>
        <v/>
      </c>
      <c r="B209">
        <f>INDEX(resultados!$A$2:$ZZ$2662, 203, MATCH($B$2, resultados!$A$1:$ZZ$1, 0))</f>
        <v/>
      </c>
      <c r="C209">
        <f>INDEX(resultados!$A$2:$ZZ$2662, 203, MATCH($B$3, resultados!$A$1:$ZZ$1, 0))</f>
        <v/>
      </c>
    </row>
    <row r="210">
      <c r="A210">
        <f>INDEX(resultados!$A$2:$ZZ$2662, 204, MATCH($B$1, resultados!$A$1:$ZZ$1, 0))</f>
        <v/>
      </c>
      <c r="B210">
        <f>INDEX(resultados!$A$2:$ZZ$2662, 204, MATCH($B$2, resultados!$A$1:$ZZ$1, 0))</f>
        <v/>
      </c>
      <c r="C210">
        <f>INDEX(resultados!$A$2:$ZZ$2662, 204, MATCH($B$3, resultados!$A$1:$ZZ$1, 0))</f>
        <v/>
      </c>
    </row>
    <row r="211">
      <c r="A211">
        <f>INDEX(resultados!$A$2:$ZZ$2662, 205, MATCH($B$1, resultados!$A$1:$ZZ$1, 0))</f>
        <v/>
      </c>
      <c r="B211">
        <f>INDEX(resultados!$A$2:$ZZ$2662, 205, MATCH($B$2, resultados!$A$1:$ZZ$1, 0))</f>
        <v/>
      </c>
      <c r="C211">
        <f>INDEX(resultados!$A$2:$ZZ$2662, 205, MATCH($B$3, resultados!$A$1:$ZZ$1, 0))</f>
        <v/>
      </c>
    </row>
    <row r="212">
      <c r="A212">
        <f>INDEX(resultados!$A$2:$ZZ$2662, 206, MATCH($B$1, resultados!$A$1:$ZZ$1, 0))</f>
        <v/>
      </c>
      <c r="B212">
        <f>INDEX(resultados!$A$2:$ZZ$2662, 206, MATCH($B$2, resultados!$A$1:$ZZ$1, 0))</f>
        <v/>
      </c>
      <c r="C212">
        <f>INDEX(resultados!$A$2:$ZZ$2662, 206, MATCH($B$3, resultados!$A$1:$ZZ$1, 0))</f>
        <v/>
      </c>
    </row>
    <row r="213">
      <c r="A213">
        <f>INDEX(resultados!$A$2:$ZZ$2662, 207, MATCH($B$1, resultados!$A$1:$ZZ$1, 0))</f>
        <v/>
      </c>
      <c r="B213">
        <f>INDEX(resultados!$A$2:$ZZ$2662, 207, MATCH($B$2, resultados!$A$1:$ZZ$1, 0))</f>
        <v/>
      </c>
      <c r="C213">
        <f>INDEX(resultados!$A$2:$ZZ$2662, 207, MATCH($B$3, resultados!$A$1:$ZZ$1, 0))</f>
        <v/>
      </c>
    </row>
    <row r="214">
      <c r="A214">
        <f>INDEX(resultados!$A$2:$ZZ$2662, 208, MATCH($B$1, resultados!$A$1:$ZZ$1, 0))</f>
        <v/>
      </c>
      <c r="B214">
        <f>INDEX(resultados!$A$2:$ZZ$2662, 208, MATCH($B$2, resultados!$A$1:$ZZ$1, 0))</f>
        <v/>
      </c>
      <c r="C214">
        <f>INDEX(resultados!$A$2:$ZZ$2662, 208, MATCH($B$3, resultados!$A$1:$ZZ$1, 0))</f>
        <v/>
      </c>
    </row>
    <row r="215">
      <c r="A215">
        <f>INDEX(resultados!$A$2:$ZZ$2662, 209, MATCH($B$1, resultados!$A$1:$ZZ$1, 0))</f>
        <v/>
      </c>
      <c r="B215">
        <f>INDEX(resultados!$A$2:$ZZ$2662, 209, MATCH($B$2, resultados!$A$1:$ZZ$1, 0))</f>
        <v/>
      </c>
      <c r="C215">
        <f>INDEX(resultados!$A$2:$ZZ$2662, 209, MATCH($B$3, resultados!$A$1:$ZZ$1, 0))</f>
        <v/>
      </c>
    </row>
    <row r="216">
      <c r="A216">
        <f>INDEX(resultados!$A$2:$ZZ$2662, 210, MATCH($B$1, resultados!$A$1:$ZZ$1, 0))</f>
        <v/>
      </c>
      <c r="B216">
        <f>INDEX(resultados!$A$2:$ZZ$2662, 210, MATCH($B$2, resultados!$A$1:$ZZ$1, 0))</f>
        <v/>
      </c>
      <c r="C216">
        <f>INDEX(resultados!$A$2:$ZZ$2662, 210, MATCH($B$3, resultados!$A$1:$ZZ$1, 0))</f>
        <v/>
      </c>
    </row>
    <row r="217">
      <c r="A217">
        <f>INDEX(resultados!$A$2:$ZZ$2662, 211, MATCH($B$1, resultados!$A$1:$ZZ$1, 0))</f>
        <v/>
      </c>
      <c r="B217">
        <f>INDEX(resultados!$A$2:$ZZ$2662, 211, MATCH($B$2, resultados!$A$1:$ZZ$1, 0))</f>
        <v/>
      </c>
      <c r="C217">
        <f>INDEX(resultados!$A$2:$ZZ$2662, 211, MATCH($B$3, resultados!$A$1:$ZZ$1, 0))</f>
        <v/>
      </c>
    </row>
    <row r="218">
      <c r="A218">
        <f>INDEX(resultados!$A$2:$ZZ$2662, 212, MATCH($B$1, resultados!$A$1:$ZZ$1, 0))</f>
        <v/>
      </c>
      <c r="B218">
        <f>INDEX(resultados!$A$2:$ZZ$2662, 212, MATCH($B$2, resultados!$A$1:$ZZ$1, 0))</f>
        <v/>
      </c>
      <c r="C218">
        <f>INDEX(resultados!$A$2:$ZZ$2662, 212, MATCH($B$3, resultados!$A$1:$ZZ$1, 0))</f>
        <v/>
      </c>
    </row>
    <row r="219">
      <c r="A219">
        <f>INDEX(resultados!$A$2:$ZZ$2662, 213, MATCH($B$1, resultados!$A$1:$ZZ$1, 0))</f>
        <v/>
      </c>
      <c r="B219">
        <f>INDEX(resultados!$A$2:$ZZ$2662, 213, MATCH($B$2, resultados!$A$1:$ZZ$1, 0))</f>
        <v/>
      </c>
      <c r="C219">
        <f>INDEX(resultados!$A$2:$ZZ$2662, 213, MATCH($B$3, resultados!$A$1:$ZZ$1, 0))</f>
        <v/>
      </c>
    </row>
    <row r="220">
      <c r="A220">
        <f>INDEX(resultados!$A$2:$ZZ$2662, 214, MATCH($B$1, resultados!$A$1:$ZZ$1, 0))</f>
        <v/>
      </c>
      <c r="B220">
        <f>INDEX(resultados!$A$2:$ZZ$2662, 214, MATCH($B$2, resultados!$A$1:$ZZ$1, 0))</f>
        <v/>
      </c>
      <c r="C220">
        <f>INDEX(resultados!$A$2:$ZZ$2662, 214, MATCH($B$3, resultados!$A$1:$ZZ$1, 0))</f>
        <v/>
      </c>
    </row>
    <row r="221">
      <c r="A221">
        <f>INDEX(resultados!$A$2:$ZZ$2662, 215, MATCH($B$1, resultados!$A$1:$ZZ$1, 0))</f>
        <v/>
      </c>
      <c r="B221">
        <f>INDEX(resultados!$A$2:$ZZ$2662, 215, MATCH($B$2, resultados!$A$1:$ZZ$1, 0))</f>
        <v/>
      </c>
      <c r="C221">
        <f>INDEX(resultados!$A$2:$ZZ$2662, 215, MATCH($B$3, resultados!$A$1:$ZZ$1, 0))</f>
        <v/>
      </c>
    </row>
    <row r="222">
      <c r="A222">
        <f>INDEX(resultados!$A$2:$ZZ$2662, 216, MATCH($B$1, resultados!$A$1:$ZZ$1, 0))</f>
        <v/>
      </c>
      <c r="B222">
        <f>INDEX(resultados!$A$2:$ZZ$2662, 216, MATCH($B$2, resultados!$A$1:$ZZ$1, 0))</f>
        <v/>
      </c>
      <c r="C222">
        <f>INDEX(resultados!$A$2:$ZZ$2662, 216, MATCH($B$3, resultados!$A$1:$ZZ$1, 0))</f>
        <v/>
      </c>
    </row>
    <row r="223">
      <c r="A223">
        <f>INDEX(resultados!$A$2:$ZZ$2662, 217, MATCH($B$1, resultados!$A$1:$ZZ$1, 0))</f>
        <v/>
      </c>
      <c r="B223">
        <f>INDEX(resultados!$A$2:$ZZ$2662, 217, MATCH($B$2, resultados!$A$1:$ZZ$1, 0))</f>
        <v/>
      </c>
      <c r="C223">
        <f>INDEX(resultados!$A$2:$ZZ$2662, 217, MATCH($B$3, resultados!$A$1:$ZZ$1, 0))</f>
        <v/>
      </c>
    </row>
    <row r="224">
      <c r="A224">
        <f>INDEX(resultados!$A$2:$ZZ$2662, 218, MATCH($B$1, resultados!$A$1:$ZZ$1, 0))</f>
        <v/>
      </c>
      <c r="B224">
        <f>INDEX(resultados!$A$2:$ZZ$2662, 218, MATCH($B$2, resultados!$A$1:$ZZ$1, 0))</f>
        <v/>
      </c>
      <c r="C224">
        <f>INDEX(resultados!$A$2:$ZZ$2662, 218, MATCH($B$3, resultados!$A$1:$ZZ$1, 0))</f>
        <v/>
      </c>
    </row>
    <row r="225">
      <c r="A225">
        <f>INDEX(resultados!$A$2:$ZZ$2662, 219, MATCH($B$1, resultados!$A$1:$ZZ$1, 0))</f>
        <v/>
      </c>
      <c r="B225">
        <f>INDEX(resultados!$A$2:$ZZ$2662, 219, MATCH($B$2, resultados!$A$1:$ZZ$1, 0))</f>
        <v/>
      </c>
      <c r="C225">
        <f>INDEX(resultados!$A$2:$ZZ$2662, 219, MATCH($B$3, resultados!$A$1:$ZZ$1, 0))</f>
        <v/>
      </c>
    </row>
    <row r="226">
      <c r="A226">
        <f>INDEX(resultados!$A$2:$ZZ$2662, 220, MATCH($B$1, resultados!$A$1:$ZZ$1, 0))</f>
        <v/>
      </c>
      <c r="B226">
        <f>INDEX(resultados!$A$2:$ZZ$2662, 220, MATCH($B$2, resultados!$A$1:$ZZ$1, 0))</f>
        <v/>
      </c>
      <c r="C226">
        <f>INDEX(resultados!$A$2:$ZZ$2662, 220, MATCH($B$3, resultados!$A$1:$ZZ$1, 0))</f>
        <v/>
      </c>
    </row>
    <row r="227">
      <c r="A227">
        <f>INDEX(resultados!$A$2:$ZZ$2662, 221, MATCH($B$1, resultados!$A$1:$ZZ$1, 0))</f>
        <v/>
      </c>
      <c r="B227">
        <f>INDEX(resultados!$A$2:$ZZ$2662, 221, MATCH($B$2, resultados!$A$1:$ZZ$1, 0))</f>
        <v/>
      </c>
      <c r="C227">
        <f>INDEX(resultados!$A$2:$ZZ$2662, 221, MATCH($B$3, resultados!$A$1:$ZZ$1, 0))</f>
        <v/>
      </c>
    </row>
    <row r="228">
      <c r="A228">
        <f>INDEX(resultados!$A$2:$ZZ$2662, 222, MATCH($B$1, resultados!$A$1:$ZZ$1, 0))</f>
        <v/>
      </c>
      <c r="B228">
        <f>INDEX(resultados!$A$2:$ZZ$2662, 222, MATCH($B$2, resultados!$A$1:$ZZ$1, 0))</f>
        <v/>
      </c>
      <c r="C228">
        <f>INDEX(resultados!$A$2:$ZZ$2662, 222, MATCH($B$3, resultados!$A$1:$ZZ$1, 0))</f>
        <v/>
      </c>
    </row>
    <row r="229">
      <c r="A229">
        <f>INDEX(resultados!$A$2:$ZZ$2662, 223, MATCH($B$1, resultados!$A$1:$ZZ$1, 0))</f>
        <v/>
      </c>
      <c r="B229">
        <f>INDEX(resultados!$A$2:$ZZ$2662, 223, MATCH($B$2, resultados!$A$1:$ZZ$1, 0))</f>
        <v/>
      </c>
      <c r="C229">
        <f>INDEX(resultados!$A$2:$ZZ$2662, 223, MATCH($B$3, resultados!$A$1:$ZZ$1, 0))</f>
        <v/>
      </c>
    </row>
    <row r="230">
      <c r="A230">
        <f>INDEX(resultados!$A$2:$ZZ$2662, 224, MATCH($B$1, resultados!$A$1:$ZZ$1, 0))</f>
        <v/>
      </c>
      <c r="B230">
        <f>INDEX(resultados!$A$2:$ZZ$2662, 224, MATCH($B$2, resultados!$A$1:$ZZ$1, 0))</f>
        <v/>
      </c>
      <c r="C230">
        <f>INDEX(resultados!$A$2:$ZZ$2662, 224, MATCH($B$3, resultados!$A$1:$ZZ$1, 0))</f>
        <v/>
      </c>
    </row>
    <row r="231">
      <c r="A231">
        <f>INDEX(resultados!$A$2:$ZZ$2662, 225, MATCH($B$1, resultados!$A$1:$ZZ$1, 0))</f>
        <v/>
      </c>
      <c r="B231">
        <f>INDEX(resultados!$A$2:$ZZ$2662, 225, MATCH($B$2, resultados!$A$1:$ZZ$1, 0))</f>
        <v/>
      </c>
      <c r="C231">
        <f>INDEX(resultados!$A$2:$ZZ$2662, 225, MATCH($B$3, resultados!$A$1:$ZZ$1, 0))</f>
        <v/>
      </c>
    </row>
    <row r="232">
      <c r="A232">
        <f>INDEX(resultados!$A$2:$ZZ$2662, 226, MATCH($B$1, resultados!$A$1:$ZZ$1, 0))</f>
        <v/>
      </c>
      <c r="B232">
        <f>INDEX(resultados!$A$2:$ZZ$2662, 226, MATCH($B$2, resultados!$A$1:$ZZ$1, 0))</f>
        <v/>
      </c>
      <c r="C232">
        <f>INDEX(resultados!$A$2:$ZZ$2662, 226, MATCH($B$3, resultados!$A$1:$ZZ$1, 0))</f>
        <v/>
      </c>
    </row>
    <row r="233">
      <c r="A233">
        <f>INDEX(resultados!$A$2:$ZZ$2662, 227, MATCH($B$1, resultados!$A$1:$ZZ$1, 0))</f>
        <v/>
      </c>
      <c r="B233">
        <f>INDEX(resultados!$A$2:$ZZ$2662, 227, MATCH($B$2, resultados!$A$1:$ZZ$1, 0))</f>
        <v/>
      </c>
      <c r="C233">
        <f>INDEX(resultados!$A$2:$ZZ$2662, 227, MATCH($B$3, resultados!$A$1:$ZZ$1, 0))</f>
        <v/>
      </c>
    </row>
    <row r="234">
      <c r="A234">
        <f>INDEX(resultados!$A$2:$ZZ$2662, 228, MATCH($B$1, resultados!$A$1:$ZZ$1, 0))</f>
        <v/>
      </c>
      <c r="B234">
        <f>INDEX(resultados!$A$2:$ZZ$2662, 228, MATCH($B$2, resultados!$A$1:$ZZ$1, 0))</f>
        <v/>
      </c>
      <c r="C234">
        <f>INDEX(resultados!$A$2:$ZZ$2662, 228, MATCH($B$3, resultados!$A$1:$ZZ$1, 0))</f>
        <v/>
      </c>
    </row>
    <row r="235">
      <c r="A235">
        <f>INDEX(resultados!$A$2:$ZZ$2662, 229, MATCH($B$1, resultados!$A$1:$ZZ$1, 0))</f>
        <v/>
      </c>
      <c r="B235">
        <f>INDEX(resultados!$A$2:$ZZ$2662, 229, MATCH($B$2, resultados!$A$1:$ZZ$1, 0))</f>
        <v/>
      </c>
      <c r="C235">
        <f>INDEX(resultados!$A$2:$ZZ$2662, 229, MATCH($B$3, resultados!$A$1:$ZZ$1, 0))</f>
        <v/>
      </c>
    </row>
    <row r="236">
      <c r="A236">
        <f>INDEX(resultados!$A$2:$ZZ$2662, 230, MATCH($B$1, resultados!$A$1:$ZZ$1, 0))</f>
        <v/>
      </c>
      <c r="B236">
        <f>INDEX(resultados!$A$2:$ZZ$2662, 230, MATCH($B$2, resultados!$A$1:$ZZ$1, 0))</f>
        <v/>
      </c>
      <c r="C236">
        <f>INDEX(resultados!$A$2:$ZZ$2662, 230, MATCH($B$3, resultados!$A$1:$ZZ$1, 0))</f>
        <v/>
      </c>
    </row>
    <row r="237">
      <c r="A237">
        <f>INDEX(resultados!$A$2:$ZZ$2662, 231, MATCH($B$1, resultados!$A$1:$ZZ$1, 0))</f>
        <v/>
      </c>
      <c r="B237">
        <f>INDEX(resultados!$A$2:$ZZ$2662, 231, MATCH($B$2, resultados!$A$1:$ZZ$1, 0))</f>
        <v/>
      </c>
      <c r="C237">
        <f>INDEX(resultados!$A$2:$ZZ$2662, 231, MATCH($B$3, resultados!$A$1:$ZZ$1, 0))</f>
        <v/>
      </c>
    </row>
    <row r="238">
      <c r="A238">
        <f>INDEX(resultados!$A$2:$ZZ$2662, 232, MATCH($B$1, resultados!$A$1:$ZZ$1, 0))</f>
        <v/>
      </c>
      <c r="B238">
        <f>INDEX(resultados!$A$2:$ZZ$2662, 232, MATCH($B$2, resultados!$A$1:$ZZ$1, 0))</f>
        <v/>
      </c>
      <c r="C238">
        <f>INDEX(resultados!$A$2:$ZZ$2662, 232, MATCH($B$3, resultados!$A$1:$ZZ$1, 0))</f>
        <v/>
      </c>
    </row>
    <row r="239">
      <c r="A239">
        <f>INDEX(resultados!$A$2:$ZZ$2662, 233, MATCH($B$1, resultados!$A$1:$ZZ$1, 0))</f>
        <v/>
      </c>
      <c r="B239">
        <f>INDEX(resultados!$A$2:$ZZ$2662, 233, MATCH($B$2, resultados!$A$1:$ZZ$1, 0))</f>
        <v/>
      </c>
      <c r="C239">
        <f>INDEX(resultados!$A$2:$ZZ$2662, 233, MATCH($B$3, resultados!$A$1:$ZZ$1, 0))</f>
        <v/>
      </c>
    </row>
    <row r="240">
      <c r="A240">
        <f>INDEX(resultados!$A$2:$ZZ$2662, 234, MATCH($B$1, resultados!$A$1:$ZZ$1, 0))</f>
        <v/>
      </c>
      <c r="B240">
        <f>INDEX(resultados!$A$2:$ZZ$2662, 234, MATCH($B$2, resultados!$A$1:$ZZ$1, 0))</f>
        <v/>
      </c>
      <c r="C240">
        <f>INDEX(resultados!$A$2:$ZZ$2662, 234, MATCH($B$3, resultados!$A$1:$ZZ$1, 0))</f>
        <v/>
      </c>
    </row>
    <row r="241">
      <c r="A241">
        <f>INDEX(resultados!$A$2:$ZZ$2662, 235, MATCH($B$1, resultados!$A$1:$ZZ$1, 0))</f>
        <v/>
      </c>
      <c r="B241">
        <f>INDEX(resultados!$A$2:$ZZ$2662, 235, MATCH($B$2, resultados!$A$1:$ZZ$1, 0))</f>
        <v/>
      </c>
      <c r="C241">
        <f>INDEX(resultados!$A$2:$ZZ$2662, 235, MATCH($B$3, resultados!$A$1:$ZZ$1, 0))</f>
        <v/>
      </c>
    </row>
    <row r="242">
      <c r="A242">
        <f>INDEX(resultados!$A$2:$ZZ$2662, 236, MATCH($B$1, resultados!$A$1:$ZZ$1, 0))</f>
        <v/>
      </c>
      <c r="B242">
        <f>INDEX(resultados!$A$2:$ZZ$2662, 236, MATCH($B$2, resultados!$A$1:$ZZ$1, 0))</f>
        <v/>
      </c>
      <c r="C242">
        <f>INDEX(resultados!$A$2:$ZZ$2662, 236, MATCH($B$3, resultados!$A$1:$ZZ$1, 0))</f>
        <v/>
      </c>
    </row>
    <row r="243">
      <c r="A243">
        <f>INDEX(resultados!$A$2:$ZZ$2662, 237, MATCH($B$1, resultados!$A$1:$ZZ$1, 0))</f>
        <v/>
      </c>
      <c r="B243">
        <f>INDEX(resultados!$A$2:$ZZ$2662, 237, MATCH($B$2, resultados!$A$1:$ZZ$1, 0))</f>
        <v/>
      </c>
      <c r="C243">
        <f>INDEX(resultados!$A$2:$ZZ$2662, 237, MATCH($B$3, resultados!$A$1:$ZZ$1, 0))</f>
        <v/>
      </c>
    </row>
    <row r="244">
      <c r="A244">
        <f>INDEX(resultados!$A$2:$ZZ$2662, 238, MATCH($B$1, resultados!$A$1:$ZZ$1, 0))</f>
        <v/>
      </c>
      <c r="B244">
        <f>INDEX(resultados!$A$2:$ZZ$2662, 238, MATCH($B$2, resultados!$A$1:$ZZ$1, 0))</f>
        <v/>
      </c>
      <c r="C244">
        <f>INDEX(resultados!$A$2:$ZZ$2662, 238, MATCH($B$3, resultados!$A$1:$ZZ$1, 0))</f>
        <v/>
      </c>
    </row>
    <row r="245">
      <c r="A245">
        <f>INDEX(resultados!$A$2:$ZZ$2662, 239, MATCH($B$1, resultados!$A$1:$ZZ$1, 0))</f>
        <v/>
      </c>
      <c r="B245">
        <f>INDEX(resultados!$A$2:$ZZ$2662, 239, MATCH($B$2, resultados!$A$1:$ZZ$1, 0))</f>
        <v/>
      </c>
      <c r="C245">
        <f>INDEX(resultados!$A$2:$ZZ$2662, 239, MATCH($B$3, resultados!$A$1:$ZZ$1, 0))</f>
        <v/>
      </c>
    </row>
    <row r="246">
      <c r="A246">
        <f>INDEX(resultados!$A$2:$ZZ$2662, 240, MATCH($B$1, resultados!$A$1:$ZZ$1, 0))</f>
        <v/>
      </c>
      <c r="B246">
        <f>INDEX(resultados!$A$2:$ZZ$2662, 240, MATCH($B$2, resultados!$A$1:$ZZ$1, 0))</f>
        <v/>
      </c>
      <c r="C246">
        <f>INDEX(resultados!$A$2:$ZZ$2662, 240, MATCH($B$3, resultados!$A$1:$ZZ$1, 0))</f>
        <v/>
      </c>
    </row>
    <row r="247">
      <c r="A247">
        <f>INDEX(resultados!$A$2:$ZZ$2662, 241, MATCH($B$1, resultados!$A$1:$ZZ$1, 0))</f>
        <v/>
      </c>
      <c r="B247">
        <f>INDEX(resultados!$A$2:$ZZ$2662, 241, MATCH($B$2, resultados!$A$1:$ZZ$1, 0))</f>
        <v/>
      </c>
      <c r="C247">
        <f>INDEX(resultados!$A$2:$ZZ$2662, 241, MATCH($B$3, resultados!$A$1:$ZZ$1, 0))</f>
        <v/>
      </c>
    </row>
    <row r="248">
      <c r="A248">
        <f>INDEX(resultados!$A$2:$ZZ$2662, 242, MATCH($B$1, resultados!$A$1:$ZZ$1, 0))</f>
        <v/>
      </c>
      <c r="B248">
        <f>INDEX(resultados!$A$2:$ZZ$2662, 242, MATCH($B$2, resultados!$A$1:$ZZ$1, 0))</f>
        <v/>
      </c>
      <c r="C248">
        <f>INDEX(resultados!$A$2:$ZZ$2662, 242, MATCH($B$3, resultados!$A$1:$ZZ$1, 0))</f>
        <v/>
      </c>
    </row>
    <row r="249">
      <c r="A249">
        <f>INDEX(resultados!$A$2:$ZZ$2662, 243, MATCH($B$1, resultados!$A$1:$ZZ$1, 0))</f>
        <v/>
      </c>
      <c r="B249">
        <f>INDEX(resultados!$A$2:$ZZ$2662, 243, MATCH($B$2, resultados!$A$1:$ZZ$1, 0))</f>
        <v/>
      </c>
      <c r="C249">
        <f>INDEX(resultados!$A$2:$ZZ$2662, 243, MATCH($B$3, resultados!$A$1:$ZZ$1, 0))</f>
        <v/>
      </c>
    </row>
    <row r="250">
      <c r="A250">
        <f>INDEX(resultados!$A$2:$ZZ$2662, 244, MATCH($B$1, resultados!$A$1:$ZZ$1, 0))</f>
        <v/>
      </c>
      <c r="B250">
        <f>INDEX(resultados!$A$2:$ZZ$2662, 244, MATCH($B$2, resultados!$A$1:$ZZ$1, 0))</f>
        <v/>
      </c>
      <c r="C250">
        <f>INDEX(resultados!$A$2:$ZZ$2662, 244, MATCH($B$3, resultados!$A$1:$ZZ$1, 0))</f>
        <v/>
      </c>
    </row>
    <row r="251">
      <c r="A251">
        <f>INDEX(resultados!$A$2:$ZZ$2662, 245, MATCH($B$1, resultados!$A$1:$ZZ$1, 0))</f>
        <v/>
      </c>
      <c r="B251">
        <f>INDEX(resultados!$A$2:$ZZ$2662, 245, MATCH($B$2, resultados!$A$1:$ZZ$1, 0))</f>
        <v/>
      </c>
      <c r="C251">
        <f>INDEX(resultados!$A$2:$ZZ$2662, 245, MATCH($B$3, resultados!$A$1:$ZZ$1, 0))</f>
        <v/>
      </c>
    </row>
    <row r="252">
      <c r="A252">
        <f>INDEX(resultados!$A$2:$ZZ$2662, 246, MATCH($B$1, resultados!$A$1:$ZZ$1, 0))</f>
        <v/>
      </c>
      <c r="B252">
        <f>INDEX(resultados!$A$2:$ZZ$2662, 246, MATCH($B$2, resultados!$A$1:$ZZ$1, 0))</f>
        <v/>
      </c>
      <c r="C252">
        <f>INDEX(resultados!$A$2:$ZZ$2662, 246, MATCH($B$3, resultados!$A$1:$ZZ$1, 0))</f>
        <v/>
      </c>
    </row>
    <row r="253">
      <c r="A253">
        <f>INDEX(resultados!$A$2:$ZZ$2662, 247, MATCH($B$1, resultados!$A$1:$ZZ$1, 0))</f>
        <v/>
      </c>
      <c r="B253">
        <f>INDEX(resultados!$A$2:$ZZ$2662, 247, MATCH($B$2, resultados!$A$1:$ZZ$1, 0))</f>
        <v/>
      </c>
      <c r="C253">
        <f>INDEX(resultados!$A$2:$ZZ$2662, 247, MATCH($B$3, resultados!$A$1:$ZZ$1, 0))</f>
        <v/>
      </c>
    </row>
    <row r="254">
      <c r="A254">
        <f>INDEX(resultados!$A$2:$ZZ$2662, 248, MATCH($B$1, resultados!$A$1:$ZZ$1, 0))</f>
        <v/>
      </c>
      <c r="B254">
        <f>INDEX(resultados!$A$2:$ZZ$2662, 248, MATCH($B$2, resultados!$A$1:$ZZ$1, 0))</f>
        <v/>
      </c>
      <c r="C254">
        <f>INDEX(resultados!$A$2:$ZZ$2662, 248, MATCH($B$3, resultados!$A$1:$ZZ$1, 0))</f>
        <v/>
      </c>
    </row>
    <row r="255">
      <c r="A255">
        <f>INDEX(resultados!$A$2:$ZZ$2662, 249, MATCH($B$1, resultados!$A$1:$ZZ$1, 0))</f>
        <v/>
      </c>
      <c r="B255">
        <f>INDEX(resultados!$A$2:$ZZ$2662, 249, MATCH($B$2, resultados!$A$1:$ZZ$1, 0))</f>
        <v/>
      </c>
      <c r="C255">
        <f>INDEX(resultados!$A$2:$ZZ$2662, 249, MATCH($B$3, resultados!$A$1:$ZZ$1, 0))</f>
        <v/>
      </c>
    </row>
    <row r="256">
      <c r="A256">
        <f>INDEX(resultados!$A$2:$ZZ$2662, 250, MATCH($B$1, resultados!$A$1:$ZZ$1, 0))</f>
        <v/>
      </c>
      <c r="B256">
        <f>INDEX(resultados!$A$2:$ZZ$2662, 250, MATCH($B$2, resultados!$A$1:$ZZ$1, 0))</f>
        <v/>
      </c>
      <c r="C256">
        <f>INDEX(resultados!$A$2:$ZZ$2662, 250, MATCH($B$3, resultados!$A$1:$ZZ$1, 0))</f>
        <v/>
      </c>
    </row>
    <row r="257">
      <c r="A257">
        <f>INDEX(resultados!$A$2:$ZZ$2662, 251, MATCH($B$1, resultados!$A$1:$ZZ$1, 0))</f>
        <v/>
      </c>
      <c r="B257">
        <f>INDEX(resultados!$A$2:$ZZ$2662, 251, MATCH($B$2, resultados!$A$1:$ZZ$1, 0))</f>
        <v/>
      </c>
      <c r="C257">
        <f>INDEX(resultados!$A$2:$ZZ$2662, 251, MATCH($B$3, resultados!$A$1:$ZZ$1, 0))</f>
        <v/>
      </c>
    </row>
    <row r="258">
      <c r="A258">
        <f>INDEX(resultados!$A$2:$ZZ$2662, 252, MATCH($B$1, resultados!$A$1:$ZZ$1, 0))</f>
        <v/>
      </c>
      <c r="B258">
        <f>INDEX(resultados!$A$2:$ZZ$2662, 252, MATCH($B$2, resultados!$A$1:$ZZ$1, 0))</f>
        <v/>
      </c>
      <c r="C258">
        <f>INDEX(resultados!$A$2:$ZZ$2662, 252, MATCH($B$3, resultados!$A$1:$ZZ$1, 0))</f>
        <v/>
      </c>
    </row>
    <row r="259">
      <c r="A259">
        <f>INDEX(resultados!$A$2:$ZZ$2662, 253, MATCH($B$1, resultados!$A$1:$ZZ$1, 0))</f>
        <v/>
      </c>
      <c r="B259">
        <f>INDEX(resultados!$A$2:$ZZ$2662, 253, MATCH($B$2, resultados!$A$1:$ZZ$1, 0))</f>
        <v/>
      </c>
      <c r="C259">
        <f>INDEX(resultados!$A$2:$ZZ$2662, 253, MATCH($B$3, resultados!$A$1:$ZZ$1, 0))</f>
        <v/>
      </c>
    </row>
    <row r="260">
      <c r="A260">
        <f>INDEX(resultados!$A$2:$ZZ$2662, 254, MATCH($B$1, resultados!$A$1:$ZZ$1, 0))</f>
        <v/>
      </c>
      <c r="B260">
        <f>INDEX(resultados!$A$2:$ZZ$2662, 254, MATCH($B$2, resultados!$A$1:$ZZ$1, 0))</f>
        <v/>
      </c>
      <c r="C260">
        <f>INDEX(resultados!$A$2:$ZZ$2662, 254, MATCH($B$3, resultados!$A$1:$ZZ$1, 0))</f>
        <v/>
      </c>
    </row>
    <row r="261">
      <c r="A261">
        <f>INDEX(resultados!$A$2:$ZZ$2662, 255, MATCH($B$1, resultados!$A$1:$ZZ$1, 0))</f>
        <v/>
      </c>
      <c r="B261">
        <f>INDEX(resultados!$A$2:$ZZ$2662, 255, MATCH($B$2, resultados!$A$1:$ZZ$1, 0))</f>
        <v/>
      </c>
      <c r="C261">
        <f>INDEX(resultados!$A$2:$ZZ$2662, 255, MATCH($B$3, resultados!$A$1:$ZZ$1, 0))</f>
        <v/>
      </c>
    </row>
    <row r="262">
      <c r="A262">
        <f>INDEX(resultados!$A$2:$ZZ$2662, 256, MATCH($B$1, resultados!$A$1:$ZZ$1, 0))</f>
        <v/>
      </c>
      <c r="B262">
        <f>INDEX(resultados!$A$2:$ZZ$2662, 256, MATCH($B$2, resultados!$A$1:$ZZ$1, 0))</f>
        <v/>
      </c>
      <c r="C262">
        <f>INDEX(resultados!$A$2:$ZZ$2662, 256, MATCH($B$3, resultados!$A$1:$ZZ$1, 0))</f>
        <v/>
      </c>
    </row>
    <row r="263">
      <c r="A263">
        <f>INDEX(resultados!$A$2:$ZZ$2662, 257, MATCH($B$1, resultados!$A$1:$ZZ$1, 0))</f>
        <v/>
      </c>
      <c r="B263">
        <f>INDEX(resultados!$A$2:$ZZ$2662, 257, MATCH($B$2, resultados!$A$1:$ZZ$1, 0))</f>
        <v/>
      </c>
      <c r="C263">
        <f>INDEX(resultados!$A$2:$ZZ$2662, 257, MATCH($B$3, resultados!$A$1:$ZZ$1, 0))</f>
        <v/>
      </c>
    </row>
    <row r="264">
      <c r="A264">
        <f>INDEX(resultados!$A$2:$ZZ$2662, 258, MATCH($B$1, resultados!$A$1:$ZZ$1, 0))</f>
        <v/>
      </c>
      <c r="B264">
        <f>INDEX(resultados!$A$2:$ZZ$2662, 258, MATCH($B$2, resultados!$A$1:$ZZ$1, 0))</f>
        <v/>
      </c>
      <c r="C264">
        <f>INDEX(resultados!$A$2:$ZZ$2662, 258, MATCH($B$3, resultados!$A$1:$ZZ$1, 0))</f>
        <v/>
      </c>
    </row>
    <row r="265">
      <c r="A265">
        <f>INDEX(resultados!$A$2:$ZZ$2662, 259, MATCH($B$1, resultados!$A$1:$ZZ$1, 0))</f>
        <v/>
      </c>
      <c r="B265">
        <f>INDEX(resultados!$A$2:$ZZ$2662, 259, MATCH($B$2, resultados!$A$1:$ZZ$1, 0))</f>
        <v/>
      </c>
      <c r="C265">
        <f>INDEX(resultados!$A$2:$ZZ$2662, 259, MATCH($B$3, resultados!$A$1:$ZZ$1, 0))</f>
        <v/>
      </c>
    </row>
    <row r="266">
      <c r="A266">
        <f>INDEX(resultados!$A$2:$ZZ$2662, 260, MATCH($B$1, resultados!$A$1:$ZZ$1, 0))</f>
        <v/>
      </c>
      <c r="B266">
        <f>INDEX(resultados!$A$2:$ZZ$2662, 260, MATCH($B$2, resultados!$A$1:$ZZ$1, 0))</f>
        <v/>
      </c>
      <c r="C266">
        <f>INDEX(resultados!$A$2:$ZZ$2662, 260, MATCH($B$3, resultados!$A$1:$ZZ$1, 0))</f>
        <v/>
      </c>
    </row>
    <row r="267">
      <c r="A267">
        <f>INDEX(resultados!$A$2:$ZZ$2662, 261, MATCH($B$1, resultados!$A$1:$ZZ$1, 0))</f>
        <v/>
      </c>
      <c r="B267">
        <f>INDEX(resultados!$A$2:$ZZ$2662, 261, MATCH($B$2, resultados!$A$1:$ZZ$1, 0))</f>
        <v/>
      </c>
      <c r="C267">
        <f>INDEX(resultados!$A$2:$ZZ$2662, 261, MATCH($B$3, resultados!$A$1:$ZZ$1, 0))</f>
        <v/>
      </c>
    </row>
    <row r="268">
      <c r="A268">
        <f>INDEX(resultados!$A$2:$ZZ$2662, 262, MATCH($B$1, resultados!$A$1:$ZZ$1, 0))</f>
        <v/>
      </c>
      <c r="B268">
        <f>INDEX(resultados!$A$2:$ZZ$2662, 262, MATCH($B$2, resultados!$A$1:$ZZ$1, 0))</f>
        <v/>
      </c>
      <c r="C268">
        <f>INDEX(resultados!$A$2:$ZZ$2662, 262, MATCH($B$3, resultados!$A$1:$ZZ$1, 0))</f>
        <v/>
      </c>
    </row>
    <row r="269">
      <c r="A269">
        <f>INDEX(resultados!$A$2:$ZZ$2662, 263, MATCH($B$1, resultados!$A$1:$ZZ$1, 0))</f>
        <v/>
      </c>
      <c r="B269">
        <f>INDEX(resultados!$A$2:$ZZ$2662, 263, MATCH($B$2, resultados!$A$1:$ZZ$1, 0))</f>
        <v/>
      </c>
      <c r="C269">
        <f>INDEX(resultados!$A$2:$ZZ$2662, 263, MATCH($B$3, resultados!$A$1:$ZZ$1, 0))</f>
        <v/>
      </c>
    </row>
    <row r="270">
      <c r="A270">
        <f>INDEX(resultados!$A$2:$ZZ$2662, 264, MATCH($B$1, resultados!$A$1:$ZZ$1, 0))</f>
        <v/>
      </c>
      <c r="B270">
        <f>INDEX(resultados!$A$2:$ZZ$2662, 264, MATCH($B$2, resultados!$A$1:$ZZ$1, 0))</f>
        <v/>
      </c>
      <c r="C270">
        <f>INDEX(resultados!$A$2:$ZZ$2662, 264, MATCH($B$3, resultados!$A$1:$ZZ$1, 0))</f>
        <v/>
      </c>
    </row>
    <row r="271">
      <c r="A271">
        <f>INDEX(resultados!$A$2:$ZZ$2662, 265, MATCH($B$1, resultados!$A$1:$ZZ$1, 0))</f>
        <v/>
      </c>
      <c r="B271">
        <f>INDEX(resultados!$A$2:$ZZ$2662, 265, MATCH($B$2, resultados!$A$1:$ZZ$1, 0))</f>
        <v/>
      </c>
      <c r="C271">
        <f>INDEX(resultados!$A$2:$ZZ$2662, 265, MATCH($B$3, resultados!$A$1:$ZZ$1, 0))</f>
        <v/>
      </c>
    </row>
    <row r="272">
      <c r="A272">
        <f>INDEX(resultados!$A$2:$ZZ$2662, 266, MATCH($B$1, resultados!$A$1:$ZZ$1, 0))</f>
        <v/>
      </c>
      <c r="B272">
        <f>INDEX(resultados!$A$2:$ZZ$2662, 266, MATCH($B$2, resultados!$A$1:$ZZ$1, 0))</f>
        <v/>
      </c>
      <c r="C272">
        <f>INDEX(resultados!$A$2:$ZZ$2662, 266, MATCH($B$3, resultados!$A$1:$ZZ$1, 0))</f>
        <v/>
      </c>
    </row>
    <row r="273">
      <c r="A273">
        <f>INDEX(resultados!$A$2:$ZZ$2662, 267, MATCH($B$1, resultados!$A$1:$ZZ$1, 0))</f>
        <v/>
      </c>
      <c r="B273">
        <f>INDEX(resultados!$A$2:$ZZ$2662, 267, MATCH($B$2, resultados!$A$1:$ZZ$1, 0))</f>
        <v/>
      </c>
      <c r="C273">
        <f>INDEX(resultados!$A$2:$ZZ$2662, 267, MATCH($B$3, resultados!$A$1:$ZZ$1, 0))</f>
        <v/>
      </c>
    </row>
    <row r="274">
      <c r="A274">
        <f>INDEX(resultados!$A$2:$ZZ$2662, 268, MATCH($B$1, resultados!$A$1:$ZZ$1, 0))</f>
        <v/>
      </c>
      <c r="B274">
        <f>INDEX(resultados!$A$2:$ZZ$2662, 268, MATCH($B$2, resultados!$A$1:$ZZ$1, 0))</f>
        <v/>
      </c>
      <c r="C274">
        <f>INDEX(resultados!$A$2:$ZZ$2662, 268, MATCH($B$3, resultados!$A$1:$ZZ$1, 0))</f>
        <v/>
      </c>
    </row>
    <row r="275">
      <c r="A275">
        <f>INDEX(resultados!$A$2:$ZZ$2662, 269, MATCH($B$1, resultados!$A$1:$ZZ$1, 0))</f>
        <v/>
      </c>
      <c r="B275">
        <f>INDEX(resultados!$A$2:$ZZ$2662, 269, MATCH($B$2, resultados!$A$1:$ZZ$1, 0))</f>
        <v/>
      </c>
      <c r="C275">
        <f>INDEX(resultados!$A$2:$ZZ$2662, 269, MATCH($B$3, resultados!$A$1:$ZZ$1, 0))</f>
        <v/>
      </c>
    </row>
    <row r="276">
      <c r="A276">
        <f>INDEX(resultados!$A$2:$ZZ$2662, 270, MATCH($B$1, resultados!$A$1:$ZZ$1, 0))</f>
        <v/>
      </c>
      <c r="B276">
        <f>INDEX(resultados!$A$2:$ZZ$2662, 270, MATCH($B$2, resultados!$A$1:$ZZ$1, 0))</f>
        <v/>
      </c>
      <c r="C276">
        <f>INDEX(resultados!$A$2:$ZZ$2662, 270, MATCH($B$3, resultados!$A$1:$ZZ$1, 0))</f>
        <v/>
      </c>
    </row>
    <row r="277">
      <c r="A277">
        <f>INDEX(resultados!$A$2:$ZZ$2662, 271, MATCH($B$1, resultados!$A$1:$ZZ$1, 0))</f>
        <v/>
      </c>
      <c r="B277">
        <f>INDEX(resultados!$A$2:$ZZ$2662, 271, MATCH($B$2, resultados!$A$1:$ZZ$1, 0))</f>
        <v/>
      </c>
      <c r="C277">
        <f>INDEX(resultados!$A$2:$ZZ$2662, 271, MATCH($B$3, resultados!$A$1:$ZZ$1, 0))</f>
        <v/>
      </c>
    </row>
    <row r="278">
      <c r="A278">
        <f>INDEX(resultados!$A$2:$ZZ$2662, 272, MATCH($B$1, resultados!$A$1:$ZZ$1, 0))</f>
        <v/>
      </c>
      <c r="B278">
        <f>INDEX(resultados!$A$2:$ZZ$2662, 272, MATCH($B$2, resultados!$A$1:$ZZ$1, 0))</f>
        <v/>
      </c>
      <c r="C278">
        <f>INDEX(resultados!$A$2:$ZZ$2662, 272, MATCH($B$3, resultados!$A$1:$ZZ$1, 0))</f>
        <v/>
      </c>
    </row>
    <row r="279">
      <c r="A279">
        <f>INDEX(resultados!$A$2:$ZZ$2662, 273, MATCH($B$1, resultados!$A$1:$ZZ$1, 0))</f>
        <v/>
      </c>
      <c r="B279">
        <f>INDEX(resultados!$A$2:$ZZ$2662, 273, MATCH($B$2, resultados!$A$1:$ZZ$1, 0))</f>
        <v/>
      </c>
      <c r="C279">
        <f>INDEX(resultados!$A$2:$ZZ$2662, 273, MATCH($B$3, resultados!$A$1:$ZZ$1, 0))</f>
        <v/>
      </c>
    </row>
    <row r="280">
      <c r="A280">
        <f>INDEX(resultados!$A$2:$ZZ$2662, 274, MATCH($B$1, resultados!$A$1:$ZZ$1, 0))</f>
        <v/>
      </c>
      <c r="B280">
        <f>INDEX(resultados!$A$2:$ZZ$2662, 274, MATCH($B$2, resultados!$A$1:$ZZ$1, 0))</f>
        <v/>
      </c>
      <c r="C280">
        <f>INDEX(resultados!$A$2:$ZZ$2662, 274, MATCH($B$3, resultados!$A$1:$ZZ$1, 0))</f>
        <v/>
      </c>
    </row>
    <row r="281">
      <c r="A281">
        <f>INDEX(resultados!$A$2:$ZZ$2662, 275, MATCH($B$1, resultados!$A$1:$ZZ$1, 0))</f>
        <v/>
      </c>
      <c r="B281">
        <f>INDEX(resultados!$A$2:$ZZ$2662, 275, MATCH($B$2, resultados!$A$1:$ZZ$1, 0))</f>
        <v/>
      </c>
      <c r="C281">
        <f>INDEX(resultados!$A$2:$ZZ$2662, 275, MATCH($B$3, resultados!$A$1:$ZZ$1, 0))</f>
        <v/>
      </c>
    </row>
    <row r="282">
      <c r="A282">
        <f>INDEX(resultados!$A$2:$ZZ$2662, 276, MATCH($B$1, resultados!$A$1:$ZZ$1, 0))</f>
        <v/>
      </c>
      <c r="B282">
        <f>INDEX(resultados!$A$2:$ZZ$2662, 276, MATCH($B$2, resultados!$A$1:$ZZ$1, 0))</f>
        <v/>
      </c>
      <c r="C282">
        <f>INDEX(resultados!$A$2:$ZZ$2662, 276, MATCH($B$3, resultados!$A$1:$ZZ$1, 0))</f>
        <v/>
      </c>
    </row>
    <row r="283">
      <c r="A283">
        <f>INDEX(resultados!$A$2:$ZZ$2662, 277, MATCH($B$1, resultados!$A$1:$ZZ$1, 0))</f>
        <v/>
      </c>
      <c r="B283">
        <f>INDEX(resultados!$A$2:$ZZ$2662, 277, MATCH($B$2, resultados!$A$1:$ZZ$1, 0))</f>
        <v/>
      </c>
      <c r="C283">
        <f>INDEX(resultados!$A$2:$ZZ$2662, 277, MATCH($B$3, resultados!$A$1:$ZZ$1, 0))</f>
        <v/>
      </c>
    </row>
    <row r="284">
      <c r="A284">
        <f>INDEX(resultados!$A$2:$ZZ$2662, 278, MATCH($B$1, resultados!$A$1:$ZZ$1, 0))</f>
        <v/>
      </c>
      <c r="B284">
        <f>INDEX(resultados!$A$2:$ZZ$2662, 278, MATCH($B$2, resultados!$A$1:$ZZ$1, 0))</f>
        <v/>
      </c>
      <c r="C284">
        <f>INDEX(resultados!$A$2:$ZZ$2662, 278, MATCH($B$3, resultados!$A$1:$ZZ$1, 0))</f>
        <v/>
      </c>
    </row>
    <row r="285">
      <c r="A285">
        <f>INDEX(resultados!$A$2:$ZZ$2662, 279, MATCH($B$1, resultados!$A$1:$ZZ$1, 0))</f>
        <v/>
      </c>
      <c r="B285">
        <f>INDEX(resultados!$A$2:$ZZ$2662, 279, MATCH($B$2, resultados!$A$1:$ZZ$1, 0))</f>
        <v/>
      </c>
      <c r="C285">
        <f>INDEX(resultados!$A$2:$ZZ$2662, 279, MATCH($B$3, resultados!$A$1:$ZZ$1, 0))</f>
        <v/>
      </c>
    </row>
    <row r="286">
      <c r="A286">
        <f>INDEX(resultados!$A$2:$ZZ$2662, 280, MATCH($B$1, resultados!$A$1:$ZZ$1, 0))</f>
        <v/>
      </c>
      <c r="B286">
        <f>INDEX(resultados!$A$2:$ZZ$2662, 280, MATCH($B$2, resultados!$A$1:$ZZ$1, 0))</f>
        <v/>
      </c>
      <c r="C286">
        <f>INDEX(resultados!$A$2:$ZZ$2662, 280, MATCH($B$3, resultados!$A$1:$ZZ$1, 0))</f>
        <v/>
      </c>
    </row>
    <row r="287">
      <c r="A287">
        <f>INDEX(resultados!$A$2:$ZZ$2662, 281, MATCH($B$1, resultados!$A$1:$ZZ$1, 0))</f>
        <v/>
      </c>
      <c r="B287">
        <f>INDEX(resultados!$A$2:$ZZ$2662, 281, MATCH($B$2, resultados!$A$1:$ZZ$1, 0))</f>
        <v/>
      </c>
      <c r="C287">
        <f>INDEX(resultados!$A$2:$ZZ$2662, 281, MATCH($B$3, resultados!$A$1:$ZZ$1, 0))</f>
        <v/>
      </c>
    </row>
    <row r="288">
      <c r="A288">
        <f>INDEX(resultados!$A$2:$ZZ$2662, 282, MATCH($B$1, resultados!$A$1:$ZZ$1, 0))</f>
        <v/>
      </c>
      <c r="B288">
        <f>INDEX(resultados!$A$2:$ZZ$2662, 282, MATCH($B$2, resultados!$A$1:$ZZ$1, 0))</f>
        <v/>
      </c>
      <c r="C288">
        <f>INDEX(resultados!$A$2:$ZZ$2662, 282, MATCH($B$3, resultados!$A$1:$ZZ$1, 0))</f>
        <v/>
      </c>
    </row>
    <row r="289">
      <c r="A289">
        <f>INDEX(resultados!$A$2:$ZZ$2662, 283, MATCH($B$1, resultados!$A$1:$ZZ$1, 0))</f>
        <v/>
      </c>
      <c r="B289">
        <f>INDEX(resultados!$A$2:$ZZ$2662, 283, MATCH($B$2, resultados!$A$1:$ZZ$1, 0))</f>
        <v/>
      </c>
      <c r="C289">
        <f>INDEX(resultados!$A$2:$ZZ$2662, 283, MATCH($B$3, resultados!$A$1:$ZZ$1, 0))</f>
        <v/>
      </c>
    </row>
    <row r="290">
      <c r="A290">
        <f>INDEX(resultados!$A$2:$ZZ$2662, 284, MATCH($B$1, resultados!$A$1:$ZZ$1, 0))</f>
        <v/>
      </c>
      <c r="B290">
        <f>INDEX(resultados!$A$2:$ZZ$2662, 284, MATCH($B$2, resultados!$A$1:$ZZ$1, 0))</f>
        <v/>
      </c>
      <c r="C290">
        <f>INDEX(resultados!$A$2:$ZZ$2662, 284, MATCH($B$3, resultados!$A$1:$ZZ$1, 0))</f>
        <v/>
      </c>
    </row>
    <row r="291">
      <c r="A291">
        <f>INDEX(resultados!$A$2:$ZZ$2662, 285, MATCH($B$1, resultados!$A$1:$ZZ$1, 0))</f>
        <v/>
      </c>
      <c r="B291">
        <f>INDEX(resultados!$A$2:$ZZ$2662, 285, MATCH($B$2, resultados!$A$1:$ZZ$1, 0))</f>
        <v/>
      </c>
      <c r="C291">
        <f>INDEX(resultados!$A$2:$ZZ$2662, 285, MATCH($B$3, resultados!$A$1:$ZZ$1, 0))</f>
        <v/>
      </c>
    </row>
    <row r="292">
      <c r="A292">
        <f>INDEX(resultados!$A$2:$ZZ$2662, 286, MATCH($B$1, resultados!$A$1:$ZZ$1, 0))</f>
        <v/>
      </c>
      <c r="B292">
        <f>INDEX(resultados!$A$2:$ZZ$2662, 286, MATCH($B$2, resultados!$A$1:$ZZ$1, 0))</f>
        <v/>
      </c>
      <c r="C292">
        <f>INDEX(resultados!$A$2:$ZZ$2662, 286, MATCH($B$3, resultados!$A$1:$ZZ$1, 0))</f>
        <v/>
      </c>
    </row>
    <row r="293">
      <c r="A293">
        <f>INDEX(resultados!$A$2:$ZZ$2662, 287, MATCH($B$1, resultados!$A$1:$ZZ$1, 0))</f>
        <v/>
      </c>
      <c r="B293">
        <f>INDEX(resultados!$A$2:$ZZ$2662, 287, MATCH($B$2, resultados!$A$1:$ZZ$1, 0))</f>
        <v/>
      </c>
      <c r="C293">
        <f>INDEX(resultados!$A$2:$ZZ$2662, 287, MATCH($B$3, resultados!$A$1:$ZZ$1, 0))</f>
        <v/>
      </c>
    </row>
    <row r="294">
      <c r="A294">
        <f>INDEX(resultados!$A$2:$ZZ$2662, 288, MATCH($B$1, resultados!$A$1:$ZZ$1, 0))</f>
        <v/>
      </c>
      <c r="B294">
        <f>INDEX(resultados!$A$2:$ZZ$2662, 288, MATCH($B$2, resultados!$A$1:$ZZ$1, 0))</f>
        <v/>
      </c>
      <c r="C294">
        <f>INDEX(resultados!$A$2:$ZZ$2662, 288, MATCH($B$3, resultados!$A$1:$ZZ$1, 0))</f>
        <v/>
      </c>
    </row>
    <row r="295">
      <c r="A295">
        <f>INDEX(resultados!$A$2:$ZZ$2662, 289, MATCH($B$1, resultados!$A$1:$ZZ$1, 0))</f>
        <v/>
      </c>
      <c r="B295">
        <f>INDEX(resultados!$A$2:$ZZ$2662, 289, MATCH($B$2, resultados!$A$1:$ZZ$1, 0))</f>
        <v/>
      </c>
      <c r="C295">
        <f>INDEX(resultados!$A$2:$ZZ$2662, 289, MATCH($B$3, resultados!$A$1:$ZZ$1, 0))</f>
        <v/>
      </c>
    </row>
    <row r="296">
      <c r="A296">
        <f>INDEX(resultados!$A$2:$ZZ$2662, 290, MATCH($B$1, resultados!$A$1:$ZZ$1, 0))</f>
        <v/>
      </c>
      <c r="B296">
        <f>INDEX(resultados!$A$2:$ZZ$2662, 290, MATCH($B$2, resultados!$A$1:$ZZ$1, 0))</f>
        <v/>
      </c>
      <c r="C296">
        <f>INDEX(resultados!$A$2:$ZZ$2662, 290, MATCH($B$3, resultados!$A$1:$ZZ$1, 0))</f>
        <v/>
      </c>
    </row>
    <row r="297">
      <c r="A297">
        <f>INDEX(resultados!$A$2:$ZZ$2662, 291, MATCH($B$1, resultados!$A$1:$ZZ$1, 0))</f>
        <v/>
      </c>
      <c r="B297">
        <f>INDEX(resultados!$A$2:$ZZ$2662, 291, MATCH($B$2, resultados!$A$1:$ZZ$1, 0))</f>
        <v/>
      </c>
      <c r="C297">
        <f>INDEX(resultados!$A$2:$ZZ$2662, 291, MATCH($B$3, resultados!$A$1:$ZZ$1, 0))</f>
        <v/>
      </c>
    </row>
    <row r="298">
      <c r="A298">
        <f>INDEX(resultados!$A$2:$ZZ$2662, 292, MATCH($B$1, resultados!$A$1:$ZZ$1, 0))</f>
        <v/>
      </c>
      <c r="B298">
        <f>INDEX(resultados!$A$2:$ZZ$2662, 292, MATCH($B$2, resultados!$A$1:$ZZ$1, 0))</f>
        <v/>
      </c>
      <c r="C298">
        <f>INDEX(resultados!$A$2:$ZZ$2662, 292, MATCH($B$3, resultados!$A$1:$ZZ$1, 0))</f>
        <v/>
      </c>
    </row>
    <row r="299">
      <c r="A299">
        <f>INDEX(resultados!$A$2:$ZZ$2662, 293, MATCH($B$1, resultados!$A$1:$ZZ$1, 0))</f>
        <v/>
      </c>
      <c r="B299">
        <f>INDEX(resultados!$A$2:$ZZ$2662, 293, MATCH($B$2, resultados!$A$1:$ZZ$1, 0))</f>
        <v/>
      </c>
      <c r="C299">
        <f>INDEX(resultados!$A$2:$ZZ$2662, 293, MATCH($B$3, resultados!$A$1:$ZZ$1, 0))</f>
        <v/>
      </c>
    </row>
    <row r="300">
      <c r="A300">
        <f>INDEX(resultados!$A$2:$ZZ$2662, 294, MATCH($B$1, resultados!$A$1:$ZZ$1, 0))</f>
        <v/>
      </c>
      <c r="B300">
        <f>INDEX(resultados!$A$2:$ZZ$2662, 294, MATCH($B$2, resultados!$A$1:$ZZ$1, 0))</f>
        <v/>
      </c>
      <c r="C300">
        <f>INDEX(resultados!$A$2:$ZZ$2662, 294, MATCH($B$3, resultados!$A$1:$ZZ$1, 0))</f>
        <v/>
      </c>
    </row>
    <row r="301">
      <c r="A301">
        <f>INDEX(resultados!$A$2:$ZZ$2662, 295, MATCH($B$1, resultados!$A$1:$ZZ$1, 0))</f>
        <v/>
      </c>
      <c r="B301">
        <f>INDEX(resultados!$A$2:$ZZ$2662, 295, MATCH($B$2, resultados!$A$1:$ZZ$1, 0))</f>
        <v/>
      </c>
      <c r="C301">
        <f>INDEX(resultados!$A$2:$ZZ$2662, 295, MATCH($B$3, resultados!$A$1:$ZZ$1, 0))</f>
        <v/>
      </c>
    </row>
    <row r="302">
      <c r="A302">
        <f>INDEX(resultados!$A$2:$ZZ$2662, 296, MATCH($B$1, resultados!$A$1:$ZZ$1, 0))</f>
        <v/>
      </c>
      <c r="B302">
        <f>INDEX(resultados!$A$2:$ZZ$2662, 296, MATCH($B$2, resultados!$A$1:$ZZ$1, 0))</f>
        <v/>
      </c>
      <c r="C302">
        <f>INDEX(resultados!$A$2:$ZZ$2662, 296, MATCH($B$3, resultados!$A$1:$ZZ$1, 0))</f>
        <v/>
      </c>
    </row>
    <row r="303">
      <c r="A303">
        <f>INDEX(resultados!$A$2:$ZZ$2662, 297, MATCH($B$1, resultados!$A$1:$ZZ$1, 0))</f>
        <v/>
      </c>
      <c r="B303">
        <f>INDEX(resultados!$A$2:$ZZ$2662, 297, MATCH($B$2, resultados!$A$1:$ZZ$1, 0))</f>
        <v/>
      </c>
      <c r="C303">
        <f>INDEX(resultados!$A$2:$ZZ$2662, 297, MATCH($B$3, resultados!$A$1:$ZZ$1, 0))</f>
        <v/>
      </c>
    </row>
    <row r="304">
      <c r="A304">
        <f>INDEX(resultados!$A$2:$ZZ$2662, 298, MATCH($B$1, resultados!$A$1:$ZZ$1, 0))</f>
        <v/>
      </c>
      <c r="B304">
        <f>INDEX(resultados!$A$2:$ZZ$2662, 298, MATCH($B$2, resultados!$A$1:$ZZ$1, 0))</f>
        <v/>
      </c>
      <c r="C304">
        <f>INDEX(resultados!$A$2:$ZZ$2662, 298, MATCH($B$3, resultados!$A$1:$ZZ$1, 0))</f>
        <v/>
      </c>
    </row>
    <row r="305">
      <c r="A305">
        <f>INDEX(resultados!$A$2:$ZZ$2662, 299, MATCH($B$1, resultados!$A$1:$ZZ$1, 0))</f>
        <v/>
      </c>
      <c r="B305">
        <f>INDEX(resultados!$A$2:$ZZ$2662, 299, MATCH($B$2, resultados!$A$1:$ZZ$1, 0))</f>
        <v/>
      </c>
      <c r="C305">
        <f>INDEX(resultados!$A$2:$ZZ$2662, 299, MATCH($B$3, resultados!$A$1:$ZZ$1, 0))</f>
        <v/>
      </c>
    </row>
    <row r="306">
      <c r="A306">
        <f>INDEX(resultados!$A$2:$ZZ$2662, 300, MATCH($B$1, resultados!$A$1:$ZZ$1, 0))</f>
        <v/>
      </c>
      <c r="B306">
        <f>INDEX(resultados!$A$2:$ZZ$2662, 300, MATCH($B$2, resultados!$A$1:$ZZ$1, 0))</f>
        <v/>
      </c>
      <c r="C306">
        <f>INDEX(resultados!$A$2:$ZZ$2662, 300, MATCH($B$3, resultados!$A$1:$ZZ$1, 0))</f>
        <v/>
      </c>
    </row>
    <row r="307">
      <c r="A307">
        <f>INDEX(resultados!$A$2:$ZZ$2662, 301, MATCH($B$1, resultados!$A$1:$ZZ$1, 0))</f>
        <v/>
      </c>
      <c r="B307">
        <f>INDEX(resultados!$A$2:$ZZ$2662, 301, MATCH($B$2, resultados!$A$1:$ZZ$1, 0))</f>
        <v/>
      </c>
      <c r="C307">
        <f>INDEX(resultados!$A$2:$ZZ$2662, 301, MATCH($B$3, resultados!$A$1:$ZZ$1, 0))</f>
        <v/>
      </c>
    </row>
    <row r="308">
      <c r="A308">
        <f>INDEX(resultados!$A$2:$ZZ$2662, 302, MATCH($B$1, resultados!$A$1:$ZZ$1, 0))</f>
        <v/>
      </c>
      <c r="B308">
        <f>INDEX(resultados!$A$2:$ZZ$2662, 302, MATCH($B$2, resultados!$A$1:$ZZ$1, 0))</f>
        <v/>
      </c>
      <c r="C308">
        <f>INDEX(resultados!$A$2:$ZZ$2662, 302, MATCH($B$3, resultados!$A$1:$ZZ$1, 0))</f>
        <v/>
      </c>
    </row>
    <row r="309">
      <c r="A309">
        <f>INDEX(resultados!$A$2:$ZZ$2662, 303, MATCH($B$1, resultados!$A$1:$ZZ$1, 0))</f>
        <v/>
      </c>
      <c r="B309">
        <f>INDEX(resultados!$A$2:$ZZ$2662, 303, MATCH($B$2, resultados!$A$1:$ZZ$1, 0))</f>
        <v/>
      </c>
      <c r="C309">
        <f>INDEX(resultados!$A$2:$ZZ$2662, 303, MATCH($B$3, resultados!$A$1:$ZZ$1, 0))</f>
        <v/>
      </c>
    </row>
    <row r="310">
      <c r="A310">
        <f>INDEX(resultados!$A$2:$ZZ$2662, 304, MATCH($B$1, resultados!$A$1:$ZZ$1, 0))</f>
        <v/>
      </c>
      <c r="B310">
        <f>INDEX(resultados!$A$2:$ZZ$2662, 304, MATCH($B$2, resultados!$A$1:$ZZ$1, 0))</f>
        <v/>
      </c>
      <c r="C310">
        <f>INDEX(resultados!$A$2:$ZZ$2662, 304, MATCH($B$3, resultados!$A$1:$ZZ$1, 0))</f>
        <v/>
      </c>
    </row>
    <row r="311">
      <c r="A311">
        <f>INDEX(resultados!$A$2:$ZZ$2662, 305, MATCH($B$1, resultados!$A$1:$ZZ$1, 0))</f>
        <v/>
      </c>
      <c r="B311">
        <f>INDEX(resultados!$A$2:$ZZ$2662, 305, MATCH($B$2, resultados!$A$1:$ZZ$1, 0))</f>
        <v/>
      </c>
      <c r="C311">
        <f>INDEX(resultados!$A$2:$ZZ$2662, 305, MATCH($B$3, resultados!$A$1:$ZZ$1, 0))</f>
        <v/>
      </c>
    </row>
    <row r="312">
      <c r="A312">
        <f>INDEX(resultados!$A$2:$ZZ$2662, 306, MATCH($B$1, resultados!$A$1:$ZZ$1, 0))</f>
        <v/>
      </c>
      <c r="B312">
        <f>INDEX(resultados!$A$2:$ZZ$2662, 306, MATCH($B$2, resultados!$A$1:$ZZ$1, 0))</f>
        <v/>
      </c>
      <c r="C312">
        <f>INDEX(resultados!$A$2:$ZZ$2662, 306, MATCH($B$3, resultados!$A$1:$ZZ$1, 0))</f>
        <v/>
      </c>
    </row>
    <row r="313">
      <c r="A313">
        <f>INDEX(resultados!$A$2:$ZZ$2662, 307, MATCH($B$1, resultados!$A$1:$ZZ$1, 0))</f>
        <v/>
      </c>
      <c r="B313">
        <f>INDEX(resultados!$A$2:$ZZ$2662, 307, MATCH($B$2, resultados!$A$1:$ZZ$1, 0))</f>
        <v/>
      </c>
      <c r="C313">
        <f>INDEX(resultados!$A$2:$ZZ$2662, 307, MATCH($B$3, resultados!$A$1:$ZZ$1, 0))</f>
        <v/>
      </c>
    </row>
    <row r="314">
      <c r="A314">
        <f>INDEX(resultados!$A$2:$ZZ$2662, 308, MATCH($B$1, resultados!$A$1:$ZZ$1, 0))</f>
        <v/>
      </c>
      <c r="B314">
        <f>INDEX(resultados!$A$2:$ZZ$2662, 308, MATCH($B$2, resultados!$A$1:$ZZ$1, 0))</f>
        <v/>
      </c>
      <c r="C314">
        <f>INDEX(resultados!$A$2:$ZZ$2662, 308, MATCH($B$3, resultados!$A$1:$ZZ$1, 0))</f>
        <v/>
      </c>
    </row>
    <row r="315">
      <c r="A315">
        <f>INDEX(resultados!$A$2:$ZZ$2662, 309, MATCH($B$1, resultados!$A$1:$ZZ$1, 0))</f>
        <v/>
      </c>
      <c r="B315">
        <f>INDEX(resultados!$A$2:$ZZ$2662, 309, MATCH($B$2, resultados!$A$1:$ZZ$1, 0))</f>
        <v/>
      </c>
      <c r="C315">
        <f>INDEX(resultados!$A$2:$ZZ$2662, 309, MATCH($B$3, resultados!$A$1:$ZZ$1, 0))</f>
        <v/>
      </c>
    </row>
    <row r="316">
      <c r="A316">
        <f>INDEX(resultados!$A$2:$ZZ$2662, 310, MATCH($B$1, resultados!$A$1:$ZZ$1, 0))</f>
        <v/>
      </c>
      <c r="B316">
        <f>INDEX(resultados!$A$2:$ZZ$2662, 310, MATCH($B$2, resultados!$A$1:$ZZ$1, 0))</f>
        <v/>
      </c>
      <c r="C316">
        <f>INDEX(resultados!$A$2:$ZZ$2662, 310, MATCH($B$3, resultados!$A$1:$ZZ$1, 0))</f>
        <v/>
      </c>
    </row>
    <row r="317">
      <c r="A317">
        <f>INDEX(resultados!$A$2:$ZZ$2662, 311, MATCH($B$1, resultados!$A$1:$ZZ$1, 0))</f>
        <v/>
      </c>
      <c r="B317">
        <f>INDEX(resultados!$A$2:$ZZ$2662, 311, MATCH($B$2, resultados!$A$1:$ZZ$1, 0))</f>
        <v/>
      </c>
      <c r="C317">
        <f>INDEX(resultados!$A$2:$ZZ$2662, 311, MATCH($B$3, resultados!$A$1:$ZZ$1, 0))</f>
        <v/>
      </c>
    </row>
    <row r="318">
      <c r="A318">
        <f>INDEX(resultados!$A$2:$ZZ$2662, 312, MATCH($B$1, resultados!$A$1:$ZZ$1, 0))</f>
        <v/>
      </c>
      <c r="B318">
        <f>INDEX(resultados!$A$2:$ZZ$2662, 312, MATCH($B$2, resultados!$A$1:$ZZ$1, 0))</f>
        <v/>
      </c>
      <c r="C318">
        <f>INDEX(resultados!$A$2:$ZZ$2662, 312, MATCH($B$3, resultados!$A$1:$ZZ$1, 0))</f>
        <v/>
      </c>
    </row>
    <row r="319">
      <c r="A319">
        <f>INDEX(resultados!$A$2:$ZZ$2662, 313, MATCH($B$1, resultados!$A$1:$ZZ$1, 0))</f>
        <v/>
      </c>
      <c r="B319">
        <f>INDEX(resultados!$A$2:$ZZ$2662, 313, MATCH($B$2, resultados!$A$1:$ZZ$1, 0))</f>
        <v/>
      </c>
      <c r="C319">
        <f>INDEX(resultados!$A$2:$ZZ$2662, 313, MATCH($B$3, resultados!$A$1:$ZZ$1, 0))</f>
        <v/>
      </c>
    </row>
    <row r="320">
      <c r="A320">
        <f>INDEX(resultados!$A$2:$ZZ$2662, 314, MATCH($B$1, resultados!$A$1:$ZZ$1, 0))</f>
        <v/>
      </c>
      <c r="B320">
        <f>INDEX(resultados!$A$2:$ZZ$2662, 314, MATCH($B$2, resultados!$A$1:$ZZ$1, 0))</f>
        <v/>
      </c>
      <c r="C320">
        <f>INDEX(resultados!$A$2:$ZZ$2662, 314, MATCH($B$3, resultados!$A$1:$ZZ$1, 0))</f>
        <v/>
      </c>
    </row>
    <row r="321">
      <c r="A321">
        <f>INDEX(resultados!$A$2:$ZZ$2662, 315, MATCH($B$1, resultados!$A$1:$ZZ$1, 0))</f>
        <v/>
      </c>
      <c r="B321">
        <f>INDEX(resultados!$A$2:$ZZ$2662, 315, MATCH($B$2, resultados!$A$1:$ZZ$1, 0))</f>
        <v/>
      </c>
      <c r="C321">
        <f>INDEX(resultados!$A$2:$ZZ$2662, 315, MATCH($B$3, resultados!$A$1:$ZZ$1, 0))</f>
        <v/>
      </c>
    </row>
    <row r="322">
      <c r="A322">
        <f>INDEX(resultados!$A$2:$ZZ$2662, 316, MATCH($B$1, resultados!$A$1:$ZZ$1, 0))</f>
        <v/>
      </c>
      <c r="B322">
        <f>INDEX(resultados!$A$2:$ZZ$2662, 316, MATCH($B$2, resultados!$A$1:$ZZ$1, 0))</f>
        <v/>
      </c>
      <c r="C322">
        <f>INDEX(resultados!$A$2:$ZZ$2662, 316, MATCH($B$3, resultados!$A$1:$ZZ$1, 0))</f>
        <v/>
      </c>
    </row>
    <row r="323">
      <c r="A323">
        <f>INDEX(resultados!$A$2:$ZZ$2662, 317, MATCH($B$1, resultados!$A$1:$ZZ$1, 0))</f>
        <v/>
      </c>
      <c r="B323">
        <f>INDEX(resultados!$A$2:$ZZ$2662, 317, MATCH($B$2, resultados!$A$1:$ZZ$1, 0))</f>
        <v/>
      </c>
      <c r="C323">
        <f>INDEX(resultados!$A$2:$ZZ$2662, 317, MATCH($B$3, resultados!$A$1:$ZZ$1, 0))</f>
        <v/>
      </c>
    </row>
    <row r="324">
      <c r="A324">
        <f>INDEX(resultados!$A$2:$ZZ$2662, 318, MATCH($B$1, resultados!$A$1:$ZZ$1, 0))</f>
        <v/>
      </c>
      <c r="B324">
        <f>INDEX(resultados!$A$2:$ZZ$2662, 318, MATCH($B$2, resultados!$A$1:$ZZ$1, 0))</f>
        <v/>
      </c>
      <c r="C324">
        <f>INDEX(resultados!$A$2:$ZZ$2662, 318, MATCH($B$3, resultados!$A$1:$ZZ$1, 0))</f>
        <v/>
      </c>
    </row>
    <row r="325">
      <c r="A325">
        <f>INDEX(resultados!$A$2:$ZZ$2662, 319, MATCH($B$1, resultados!$A$1:$ZZ$1, 0))</f>
        <v/>
      </c>
      <c r="B325">
        <f>INDEX(resultados!$A$2:$ZZ$2662, 319, MATCH($B$2, resultados!$A$1:$ZZ$1, 0))</f>
        <v/>
      </c>
      <c r="C325">
        <f>INDEX(resultados!$A$2:$ZZ$2662, 319, MATCH($B$3, resultados!$A$1:$ZZ$1, 0))</f>
        <v/>
      </c>
    </row>
    <row r="326">
      <c r="A326">
        <f>INDEX(resultados!$A$2:$ZZ$2662, 320, MATCH($B$1, resultados!$A$1:$ZZ$1, 0))</f>
        <v/>
      </c>
      <c r="B326">
        <f>INDEX(resultados!$A$2:$ZZ$2662, 320, MATCH($B$2, resultados!$A$1:$ZZ$1, 0))</f>
        <v/>
      </c>
      <c r="C326">
        <f>INDEX(resultados!$A$2:$ZZ$2662, 320, MATCH($B$3, resultados!$A$1:$ZZ$1, 0))</f>
        <v/>
      </c>
    </row>
    <row r="327">
      <c r="A327">
        <f>INDEX(resultados!$A$2:$ZZ$2662, 321, MATCH($B$1, resultados!$A$1:$ZZ$1, 0))</f>
        <v/>
      </c>
      <c r="B327">
        <f>INDEX(resultados!$A$2:$ZZ$2662, 321, MATCH($B$2, resultados!$A$1:$ZZ$1, 0))</f>
        <v/>
      </c>
      <c r="C327">
        <f>INDEX(resultados!$A$2:$ZZ$2662, 321, MATCH($B$3, resultados!$A$1:$ZZ$1, 0))</f>
        <v/>
      </c>
    </row>
    <row r="328">
      <c r="A328">
        <f>INDEX(resultados!$A$2:$ZZ$2662, 322, MATCH($B$1, resultados!$A$1:$ZZ$1, 0))</f>
        <v/>
      </c>
      <c r="B328">
        <f>INDEX(resultados!$A$2:$ZZ$2662, 322, MATCH($B$2, resultados!$A$1:$ZZ$1, 0))</f>
        <v/>
      </c>
      <c r="C328">
        <f>INDEX(resultados!$A$2:$ZZ$2662, 322, MATCH($B$3, resultados!$A$1:$ZZ$1, 0))</f>
        <v/>
      </c>
    </row>
    <row r="329">
      <c r="A329">
        <f>INDEX(resultados!$A$2:$ZZ$2662, 323, MATCH($B$1, resultados!$A$1:$ZZ$1, 0))</f>
        <v/>
      </c>
      <c r="B329">
        <f>INDEX(resultados!$A$2:$ZZ$2662, 323, MATCH($B$2, resultados!$A$1:$ZZ$1, 0))</f>
        <v/>
      </c>
      <c r="C329">
        <f>INDEX(resultados!$A$2:$ZZ$2662, 323, MATCH($B$3, resultados!$A$1:$ZZ$1, 0))</f>
        <v/>
      </c>
    </row>
    <row r="330">
      <c r="A330">
        <f>INDEX(resultados!$A$2:$ZZ$2662, 324, MATCH($B$1, resultados!$A$1:$ZZ$1, 0))</f>
        <v/>
      </c>
      <c r="B330">
        <f>INDEX(resultados!$A$2:$ZZ$2662, 324, MATCH($B$2, resultados!$A$1:$ZZ$1, 0))</f>
        <v/>
      </c>
      <c r="C330">
        <f>INDEX(resultados!$A$2:$ZZ$2662, 324, MATCH($B$3, resultados!$A$1:$ZZ$1, 0))</f>
        <v/>
      </c>
    </row>
    <row r="331">
      <c r="A331">
        <f>INDEX(resultados!$A$2:$ZZ$2662, 325, MATCH($B$1, resultados!$A$1:$ZZ$1, 0))</f>
        <v/>
      </c>
      <c r="B331">
        <f>INDEX(resultados!$A$2:$ZZ$2662, 325, MATCH($B$2, resultados!$A$1:$ZZ$1, 0))</f>
        <v/>
      </c>
      <c r="C331">
        <f>INDEX(resultados!$A$2:$ZZ$2662, 325, MATCH($B$3, resultados!$A$1:$ZZ$1, 0))</f>
        <v/>
      </c>
    </row>
    <row r="332">
      <c r="A332">
        <f>INDEX(resultados!$A$2:$ZZ$2662, 326, MATCH($B$1, resultados!$A$1:$ZZ$1, 0))</f>
        <v/>
      </c>
      <c r="B332">
        <f>INDEX(resultados!$A$2:$ZZ$2662, 326, MATCH($B$2, resultados!$A$1:$ZZ$1, 0))</f>
        <v/>
      </c>
      <c r="C332">
        <f>INDEX(resultados!$A$2:$ZZ$2662, 326, MATCH($B$3, resultados!$A$1:$ZZ$1, 0))</f>
        <v/>
      </c>
    </row>
    <row r="333">
      <c r="A333">
        <f>INDEX(resultados!$A$2:$ZZ$2662, 327, MATCH($B$1, resultados!$A$1:$ZZ$1, 0))</f>
        <v/>
      </c>
      <c r="B333">
        <f>INDEX(resultados!$A$2:$ZZ$2662, 327, MATCH($B$2, resultados!$A$1:$ZZ$1, 0))</f>
        <v/>
      </c>
      <c r="C333">
        <f>INDEX(resultados!$A$2:$ZZ$2662, 327, MATCH($B$3, resultados!$A$1:$ZZ$1, 0))</f>
        <v/>
      </c>
    </row>
    <row r="334">
      <c r="A334">
        <f>INDEX(resultados!$A$2:$ZZ$2662, 328, MATCH($B$1, resultados!$A$1:$ZZ$1, 0))</f>
        <v/>
      </c>
      <c r="B334">
        <f>INDEX(resultados!$A$2:$ZZ$2662, 328, MATCH($B$2, resultados!$A$1:$ZZ$1, 0))</f>
        <v/>
      </c>
      <c r="C334">
        <f>INDEX(resultados!$A$2:$ZZ$2662, 328, MATCH($B$3, resultados!$A$1:$ZZ$1, 0))</f>
        <v/>
      </c>
    </row>
    <row r="335">
      <c r="A335">
        <f>INDEX(resultados!$A$2:$ZZ$2662, 329, MATCH($B$1, resultados!$A$1:$ZZ$1, 0))</f>
        <v/>
      </c>
      <c r="B335">
        <f>INDEX(resultados!$A$2:$ZZ$2662, 329, MATCH($B$2, resultados!$A$1:$ZZ$1, 0))</f>
        <v/>
      </c>
      <c r="C335">
        <f>INDEX(resultados!$A$2:$ZZ$2662, 329, MATCH($B$3, resultados!$A$1:$ZZ$1, 0))</f>
        <v/>
      </c>
    </row>
    <row r="336">
      <c r="A336">
        <f>INDEX(resultados!$A$2:$ZZ$2662, 330, MATCH($B$1, resultados!$A$1:$ZZ$1, 0))</f>
        <v/>
      </c>
      <c r="B336">
        <f>INDEX(resultados!$A$2:$ZZ$2662, 330, MATCH($B$2, resultados!$A$1:$ZZ$1, 0))</f>
        <v/>
      </c>
      <c r="C336">
        <f>INDEX(resultados!$A$2:$ZZ$2662, 330, MATCH($B$3, resultados!$A$1:$ZZ$1, 0))</f>
        <v/>
      </c>
    </row>
    <row r="337">
      <c r="A337">
        <f>INDEX(resultados!$A$2:$ZZ$2662, 331, MATCH($B$1, resultados!$A$1:$ZZ$1, 0))</f>
        <v/>
      </c>
      <c r="B337">
        <f>INDEX(resultados!$A$2:$ZZ$2662, 331, MATCH($B$2, resultados!$A$1:$ZZ$1, 0))</f>
        <v/>
      </c>
      <c r="C337">
        <f>INDEX(resultados!$A$2:$ZZ$2662, 331, MATCH($B$3, resultados!$A$1:$ZZ$1, 0))</f>
        <v/>
      </c>
    </row>
    <row r="338">
      <c r="A338">
        <f>INDEX(resultados!$A$2:$ZZ$2662, 332, MATCH($B$1, resultados!$A$1:$ZZ$1, 0))</f>
        <v/>
      </c>
      <c r="B338">
        <f>INDEX(resultados!$A$2:$ZZ$2662, 332, MATCH($B$2, resultados!$A$1:$ZZ$1, 0))</f>
        <v/>
      </c>
      <c r="C338">
        <f>INDEX(resultados!$A$2:$ZZ$2662, 332, MATCH($B$3, resultados!$A$1:$ZZ$1, 0))</f>
        <v/>
      </c>
    </row>
    <row r="339">
      <c r="A339">
        <f>INDEX(resultados!$A$2:$ZZ$2662, 333, MATCH($B$1, resultados!$A$1:$ZZ$1, 0))</f>
        <v/>
      </c>
      <c r="B339">
        <f>INDEX(resultados!$A$2:$ZZ$2662, 333, MATCH($B$2, resultados!$A$1:$ZZ$1, 0))</f>
        <v/>
      </c>
      <c r="C339">
        <f>INDEX(resultados!$A$2:$ZZ$2662, 333, MATCH($B$3, resultados!$A$1:$ZZ$1, 0))</f>
        <v/>
      </c>
    </row>
    <row r="340">
      <c r="A340">
        <f>INDEX(resultados!$A$2:$ZZ$2662, 334, MATCH($B$1, resultados!$A$1:$ZZ$1, 0))</f>
        <v/>
      </c>
      <c r="B340">
        <f>INDEX(resultados!$A$2:$ZZ$2662, 334, MATCH($B$2, resultados!$A$1:$ZZ$1, 0))</f>
        <v/>
      </c>
      <c r="C340">
        <f>INDEX(resultados!$A$2:$ZZ$2662, 334, MATCH($B$3, resultados!$A$1:$ZZ$1, 0))</f>
        <v/>
      </c>
    </row>
    <row r="341">
      <c r="A341">
        <f>INDEX(resultados!$A$2:$ZZ$2662, 335, MATCH($B$1, resultados!$A$1:$ZZ$1, 0))</f>
        <v/>
      </c>
      <c r="B341">
        <f>INDEX(resultados!$A$2:$ZZ$2662, 335, MATCH($B$2, resultados!$A$1:$ZZ$1, 0))</f>
        <v/>
      </c>
      <c r="C341">
        <f>INDEX(resultados!$A$2:$ZZ$2662, 335, MATCH($B$3, resultados!$A$1:$ZZ$1, 0))</f>
        <v/>
      </c>
    </row>
    <row r="342">
      <c r="A342">
        <f>INDEX(resultados!$A$2:$ZZ$2662, 336, MATCH($B$1, resultados!$A$1:$ZZ$1, 0))</f>
        <v/>
      </c>
      <c r="B342">
        <f>INDEX(resultados!$A$2:$ZZ$2662, 336, MATCH($B$2, resultados!$A$1:$ZZ$1, 0))</f>
        <v/>
      </c>
      <c r="C342">
        <f>INDEX(resultados!$A$2:$ZZ$2662, 336, MATCH($B$3, resultados!$A$1:$ZZ$1, 0))</f>
        <v/>
      </c>
    </row>
    <row r="343">
      <c r="A343">
        <f>INDEX(resultados!$A$2:$ZZ$2662, 337, MATCH($B$1, resultados!$A$1:$ZZ$1, 0))</f>
        <v/>
      </c>
      <c r="B343">
        <f>INDEX(resultados!$A$2:$ZZ$2662, 337, MATCH($B$2, resultados!$A$1:$ZZ$1, 0))</f>
        <v/>
      </c>
      <c r="C343">
        <f>INDEX(resultados!$A$2:$ZZ$2662, 337, MATCH($B$3, resultados!$A$1:$ZZ$1, 0))</f>
        <v/>
      </c>
    </row>
    <row r="344">
      <c r="A344">
        <f>INDEX(resultados!$A$2:$ZZ$2662, 338, MATCH($B$1, resultados!$A$1:$ZZ$1, 0))</f>
        <v/>
      </c>
      <c r="B344">
        <f>INDEX(resultados!$A$2:$ZZ$2662, 338, MATCH($B$2, resultados!$A$1:$ZZ$1, 0))</f>
        <v/>
      </c>
      <c r="C344">
        <f>INDEX(resultados!$A$2:$ZZ$2662, 338, MATCH($B$3, resultados!$A$1:$ZZ$1, 0))</f>
        <v/>
      </c>
    </row>
    <row r="345">
      <c r="A345">
        <f>INDEX(resultados!$A$2:$ZZ$2662, 339, MATCH($B$1, resultados!$A$1:$ZZ$1, 0))</f>
        <v/>
      </c>
      <c r="B345">
        <f>INDEX(resultados!$A$2:$ZZ$2662, 339, MATCH($B$2, resultados!$A$1:$ZZ$1, 0))</f>
        <v/>
      </c>
      <c r="C345">
        <f>INDEX(resultados!$A$2:$ZZ$2662, 339, MATCH($B$3, resultados!$A$1:$ZZ$1, 0))</f>
        <v/>
      </c>
    </row>
    <row r="346">
      <c r="A346">
        <f>INDEX(resultados!$A$2:$ZZ$2662, 340, MATCH($B$1, resultados!$A$1:$ZZ$1, 0))</f>
        <v/>
      </c>
      <c r="B346">
        <f>INDEX(resultados!$A$2:$ZZ$2662, 340, MATCH($B$2, resultados!$A$1:$ZZ$1, 0))</f>
        <v/>
      </c>
      <c r="C346">
        <f>INDEX(resultados!$A$2:$ZZ$2662, 340, MATCH($B$3, resultados!$A$1:$ZZ$1, 0))</f>
        <v/>
      </c>
    </row>
    <row r="347">
      <c r="A347">
        <f>INDEX(resultados!$A$2:$ZZ$2662, 341, MATCH($B$1, resultados!$A$1:$ZZ$1, 0))</f>
        <v/>
      </c>
      <c r="B347">
        <f>INDEX(resultados!$A$2:$ZZ$2662, 341, MATCH($B$2, resultados!$A$1:$ZZ$1, 0))</f>
        <v/>
      </c>
      <c r="C347">
        <f>INDEX(resultados!$A$2:$ZZ$2662, 341, MATCH($B$3, resultados!$A$1:$ZZ$1, 0))</f>
        <v/>
      </c>
    </row>
    <row r="348">
      <c r="A348">
        <f>INDEX(resultados!$A$2:$ZZ$2662, 342, MATCH($B$1, resultados!$A$1:$ZZ$1, 0))</f>
        <v/>
      </c>
      <c r="B348">
        <f>INDEX(resultados!$A$2:$ZZ$2662, 342, MATCH($B$2, resultados!$A$1:$ZZ$1, 0))</f>
        <v/>
      </c>
      <c r="C348">
        <f>INDEX(resultados!$A$2:$ZZ$2662, 342, MATCH($B$3, resultados!$A$1:$ZZ$1, 0))</f>
        <v/>
      </c>
    </row>
    <row r="349">
      <c r="A349">
        <f>INDEX(resultados!$A$2:$ZZ$2662, 343, MATCH($B$1, resultados!$A$1:$ZZ$1, 0))</f>
        <v/>
      </c>
      <c r="B349">
        <f>INDEX(resultados!$A$2:$ZZ$2662, 343, MATCH($B$2, resultados!$A$1:$ZZ$1, 0))</f>
        <v/>
      </c>
      <c r="C349">
        <f>INDEX(resultados!$A$2:$ZZ$2662, 343, MATCH($B$3, resultados!$A$1:$ZZ$1, 0))</f>
        <v/>
      </c>
    </row>
    <row r="350">
      <c r="A350">
        <f>INDEX(resultados!$A$2:$ZZ$2662, 344, MATCH($B$1, resultados!$A$1:$ZZ$1, 0))</f>
        <v/>
      </c>
      <c r="B350">
        <f>INDEX(resultados!$A$2:$ZZ$2662, 344, MATCH($B$2, resultados!$A$1:$ZZ$1, 0))</f>
        <v/>
      </c>
      <c r="C350">
        <f>INDEX(resultados!$A$2:$ZZ$2662, 344, MATCH($B$3, resultados!$A$1:$ZZ$1, 0))</f>
        <v/>
      </c>
    </row>
    <row r="351">
      <c r="A351">
        <f>INDEX(resultados!$A$2:$ZZ$2662, 345, MATCH($B$1, resultados!$A$1:$ZZ$1, 0))</f>
        <v/>
      </c>
      <c r="B351">
        <f>INDEX(resultados!$A$2:$ZZ$2662, 345, MATCH($B$2, resultados!$A$1:$ZZ$1, 0))</f>
        <v/>
      </c>
      <c r="C351">
        <f>INDEX(resultados!$A$2:$ZZ$2662, 345, MATCH($B$3, resultados!$A$1:$ZZ$1, 0))</f>
        <v/>
      </c>
    </row>
    <row r="352">
      <c r="A352">
        <f>INDEX(resultados!$A$2:$ZZ$2662, 346, MATCH($B$1, resultados!$A$1:$ZZ$1, 0))</f>
        <v/>
      </c>
      <c r="B352">
        <f>INDEX(resultados!$A$2:$ZZ$2662, 346, MATCH($B$2, resultados!$A$1:$ZZ$1, 0))</f>
        <v/>
      </c>
      <c r="C352">
        <f>INDEX(resultados!$A$2:$ZZ$2662, 346, MATCH($B$3, resultados!$A$1:$ZZ$1, 0))</f>
        <v/>
      </c>
    </row>
    <row r="353">
      <c r="A353">
        <f>INDEX(resultados!$A$2:$ZZ$2662, 347, MATCH($B$1, resultados!$A$1:$ZZ$1, 0))</f>
        <v/>
      </c>
      <c r="B353">
        <f>INDEX(resultados!$A$2:$ZZ$2662, 347, MATCH($B$2, resultados!$A$1:$ZZ$1, 0))</f>
        <v/>
      </c>
      <c r="C353">
        <f>INDEX(resultados!$A$2:$ZZ$2662, 347, MATCH($B$3, resultados!$A$1:$ZZ$1, 0))</f>
        <v/>
      </c>
    </row>
    <row r="354">
      <c r="A354">
        <f>INDEX(resultados!$A$2:$ZZ$2662, 348, MATCH($B$1, resultados!$A$1:$ZZ$1, 0))</f>
        <v/>
      </c>
      <c r="B354">
        <f>INDEX(resultados!$A$2:$ZZ$2662, 348, MATCH($B$2, resultados!$A$1:$ZZ$1, 0))</f>
        <v/>
      </c>
      <c r="C354">
        <f>INDEX(resultados!$A$2:$ZZ$2662, 348, MATCH($B$3, resultados!$A$1:$ZZ$1, 0))</f>
        <v/>
      </c>
    </row>
    <row r="355">
      <c r="A355">
        <f>INDEX(resultados!$A$2:$ZZ$2662, 349, MATCH($B$1, resultados!$A$1:$ZZ$1, 0))</f>
        <v/>
      </c>
      <c r="B355">
        <f>INDEX(resultados!$A$2:$ZZ$2662, 349, MATCH($B$2, resultados!$A$1:$ZZ$1, 0))</f>
        <v/>
      </c>
      <c r="C355">
        <f>INDEX(resultados!$A$2:$ZZ$2662, 349, MATCH($B$3, resultados!$A$1:$ZZ$1, 0))</f>
        <v/>
      </c>
    </row>
    <row r="356">
      <c r="A356">
        <f>INDEX(resultados!$A$2:$ZZ$2662, 350, MATCH($B$1, resultados!$A$1:$ZZ$1, 0))</f>
        <v/>
      </c>
      <c r="B356">
        <f>INDEX(resultados!$A$2:$ZZ$2662, 350, MATCH($B$2, resultados!$A$1:$ZZ$1, 0))</f>
        <v/>
      </c>
      <c r="C356">
        <f>INDEX(resultados!$A$2:$ZZ$2662, 350, MATCH($B$3, resultados!$A$1:$ZZ$1, 0))</f>
        <v/>
      </c>
    </row>
    <row r="357">
      <c r="A357">
        <f>INDEX(resultados!$A$2:$ZZ$2662, 351, MATCH($B$1, resultados!$A$1:$ZZ$1, 0))</f>
        <v/>
      </c>
      <c r="B357">
        <f>INDEX(resultados!$A$2:$ZZ$2662, 351, MATCH($B$2, resultados!$A$1:$ZZ$1, 0))</f>
        <v/>
      </c>
      <c r="C357">
        <f>INDEX(resultados!$A$2:$ZZ$2662, 351, MATCH($B$3, resultados!$A$1:$ZZ$1, 0))</f>
        <v/>
      </c>
    </row>
    <row r="358">
      <c r="A358">
        <f>INDEX(resultados!$A$2:$ZZ$2662, 352, MATCH($B$1, resultados!$A$1:$ZZ$1, 0))</f>
        <v/>
      </c>
      <c r="B358">
        <f>INDEX(resultados!$A$2:$ZZ$2662, 352, MATCH($B$2, resultados!$A$1:$ZZ$1, 0))</f>
        <v/>
      </c>
      <c r="C358">
        <f>INDEX(resultados!$A$2:$ZZ$2662, 352, MATCH($B$3, resultados!$A$1:$ZZ$1, 0))</f>
        <v/>
      </c>
    </row>
    <row r="359">
      <c r="A359">
        <f>INDEX(resultados!$A$2:$ZZ$2662, 353, MATCH($B$1, resultados!$A$1:$ZZ$1, 0))</f>
        <v/>
      </c>
      <c r="B359">
        <f>INDEX(resultados!$A$2:$ZZ$2662, 353, MATCH($B$2, resultados!$A$1:$ZZ$1, 0))</f>
        <v/>
      </c>
      <c r="C359">
        <f>INDEX(resultados!$A$2:$ZZ$2662, 353, MATCH($B$3, resultados!$A$1:$ZZ$1, 0))</f>
        <v/>
      </c>
    </row>
    <row r="360">
      <c r="A360">
        <f>INDEX(resultados!$A$2:$ZZ$2662, 354, MATCH($B$1, resultados!$A$1:$ZZ$1, 0))</f>
        <v/>
      </c>
      <c r="B360">
        <f>INDEX(resultados!$A$2:$ZZ$2662, 354, MATCH($B$2, resultados!$A$1:$ZZ$1, 0))</f>
        <v/>
      </c>
      <c r="C360">
        <f>INDEX(resultados!$A$2:$ZZ$2662, 354, MATCH($B$3, resultados!$A$1:$ZZ$1, 0))</f>
        <v/>
      </c>
    </row>
    <row r="361">
      <c r="A361">
        <f>INDEX(resultados!$A$2:$ZZ$2662, 355, MATCH($B$1, resultados!$A$1:$ZZ$1, 0))</f>
        <v/>
      </c>
      <c r="B361">
        <f>INDEX(resultados!$A$2:$ZZ$2662, 355, MATCH($B$2, resultados!$A$1:$ZZ$1, 0))</f>
        <v/>
      </c>
      <c r="C361">
        <f>INDEX(resultados!$A$2:$ZZ$2662, 355, MATCH($B$3, resultados!$A$1:$ZZ$1, 0))</f>
        <v/>
      </c>
    </row>
    <row r="362">
      <c r="A362">
        <f>INDEX(resultados!$A$2:$ZZ$2662, 356, MATCH($B$1, resultados!$A$1:$ZZ$1, 0))</f>
        <v/>
      </c>
      <c r="B362">
        <f>INDEX(resultados!$A$2:$ZZ$2662, 356, MATCH($B$2, resultados!$A$1:$ZZ$1, 0))</f>
        <v/>
      </c>
      <c r="C362">
        <f>INDEX(resultados!$A$2:$ZZ$2662, 356, MATCH($B$3, resultados!$A$1:$ZZ$1, 0))</f>
        <v/>
      </c>
    </row>
    <row r="363">
      <c r="A363">
        <f>INDEX(resultados!$A$2:$ZZ$2662, 357, MATCH($B$1, resultados!$A$1:$ZZ$1, 0))</f>
        <v/>
      </c>
      <c r="B363">
        <f>INDEX(resultados!$A$2:$ZZ$2662, 357, MATCH($B$2, resultados!$A$1:$ZZ$1, 0))</f>
        <v/>
      </c>
      <c r="C363">
        <f>INDEX(resultados!$A$2:$ZZ$2662, 357, MATCH($B$3, resultados!$A$1:$ZZ$1, 0))</f>
        <v/>
      </c>
    </row>
    <row r="364">
      <c r="A364">
        <f>INDEX(resultados!$A$2:$ZZ$2662, 358, MATCH($B$1, resultados!$A$1:$ZZ$1, 0))</f>
        <v/>
      </c>
      <c r="B364">
        <f>INDEX(resultados!$A$2:$ZZ$2662, 358, MATCH($B$2, resultados!$A$1:$ZZ$1, 0))</f>
        <v/>
      </c>
      <c r="C364">
        <f>INDEX(resultados!$A$2:$ZZ$2662, 358, MATCH($B$3, resultados!$A$1:$ZZ$1, 0))</f>
        <v/>
      </c>
    </row>
    <row r="365">
      <c r="A365">
        <f>INDEX(resultados!$A$2:$ZZ$2662, 359, MATCH($B$1, resultados!$A$1:$ZZ$1, 0))</f>
        <v/>
      </c>
      <c r="B365">
        <f>INDEX(resultados!$A$2:$ZZ$2662, 359, MATCH($B$2, resultados!$A$1:$ZZ$1, 0))</f>
        <v/>
      </c>
      <c r="C365">
        <f>INDEX(resultados!$A$2:$ZZ$2662, 359, MATCH($B$3, resultados!$A$1:$ZZ$1, 0))</f>
        <v/>
      </c>
    </row>
    <row r="366">
      <c r="A366">
        <f>INDEX(resultados!$A$2:$ZZ$2662, 360, MATCH($B$1, resultados!$A$1:$ZZ$1, 0))</f>
        <v/>
      </c>
      <c r="B366">
        <f>INDEX(resultados!$A$2:$ZZ$2662, 360, MATCH($B$2, resultados!$A$1:$ZZ$1, 0))</f>
        <v/>
      </c>
      <c r="C366">
        <f>INDEX(resultados!$A$2:$ZZ$2662, 360, MATCH($B$3, resultados!$A$1:$ZZ$1, 0))</f>
        <v/>
      </c>
    </row>
    <row r="367">
      <c r="A367">
        <f>INDEX(resultados!$A$2:$ZZ$2662, 361, MATCH($B$1, resultados!$A$1:$ZZ$1, 0))</f>
        <v/>
      </c>
      <c r="B367">
        <f>INDEX(resultados!$A$2:$ZZ$2662, 361, MATCH($B$2, resultados!$A$1:$ZZ$1, 0))</f>
        <v/>
      </c>
      <c r="C367">
        <f>INDEX(resultados!$A$2:$ZZ$2662, 361, MATCH($B$3, resultados!$A$1:$ZZ$1, 0))</f>
        <v/>
      </c>
    </row>
    <row r="368">
      <c r="A368">
        <f>INDEX(resultados!$A$2:$ZZ$2662, 362, MATCH($B$1, resultados!$A$1:$ZZ$1, 0))</f>
        <v/>
      </c>
      <c r="B368">
        <f>INDEX(resultados!$A$2:$ZZ$2662, 362, MATCH($B$2, resultados!$A$1:$ZZ$1, 0))</f>
        <v/>
      </c>
      <c r="C368">
        <f>INDEX(resultados!$A$2:$ZZ$2662, 362, MATCH($B$3, resultados!$A$1:$ZZ$1, 0))</f>
        <v/>
      </c>
    </row>
    <row r="369">
      <c r="A369">
        <f>INDEX(resultados!$A$2:$ZZ$2662, 363, MATCH($B$1, resultados!$A$1:$ZZ$1, 0))</f>
        <v/>
      </c>
      <c r="B369">
        <f>INDEX(resultados!$A$2:$ZZ$2662, 363, MATCH($B$2, resultados!$A$1:$ZZ$1, 0))</f>
        <v/>
      </c>
      <c r="C369">
        <f>INDEX(resultados!$A$2:$ZZ$2662, 363, MATCH($B$3, resultados!$A$1:$ZZ$1, 0))</f>
        <v/>
      </c>
    </row>
    <row r="370">
      <c r="A370">
        <f>INDEX(resultados!$A$2:$ZZ$2662, 364, MATCH($B$1, resultados!$A$1:$ZZ$1, 0))</f>
        <v/>
      </c>
      <c r="B370">
        <f>INDEX(resultados!$A$2:$ZZ$2662, 364, MATCH($B$2, resultados!$A$1:$ZZ$1, 0))</f>
        <v/>
      </c>
      <c r="C370">
        <f>INDEX(resultados!$A$2:$ZZ$2662, 364, MATCH($B$3, resultados!$A$1:$ZZ$1, 0))</f>
        <v/>
      </c>
    </row>
    <row r="371">
      <c r="A371">
        <f>INDEX(resultados!$A$2:$ZZ$2662, 365, MATCH($B$1, resultados!$A$1:$ZZ$1, 0))</f>
        <v/>
      </c>
      <c r="B371">
        <f>INDEX(resultados!$A$2:$ZZ$2662, 365, MATCH($B$2, resultados!$A$1:$ZZ$1, 0))</f>
        <v/>
      </c>
      <c r="C371">
        <f>INDEX(resultados!$A$2:$ZZ$2662, 365, MATCH($B$3, resultados!$A$1:$ZZ$1, 0))</f>
        <v/>
      </c>
    </row>
    <row r="372">
      <c r="A372">
        <f>INDEX(resultados!$A$2:$ZZ$2662, 366, MATCH($B$1, resultados!$A$1:$ZZ$1, 0))</f>
        <v/>
      </c>
      <c r="B372">
        <f>INDEX(resultados!$A$2:$ZZ$2662, 366, MATCH($B$2, resultados!$A$1:$ZZ$1, 0))</f>
        <v/>
      </c>
      <c r="C372">
        <f>INDEX(resultados!$A$2:$ZZ$2662, 366, MATCH($B$3, resultados!$A$1:$ZZ$1, 0))</f>
        <v/>
      </c>
    </row>
    <row r="373">
      <c r="A373">
        <f>INDEX(resultados!$A$2:$ZZ$2662, 367, MATCH($B$1, resultados!$A$1:$ZZ$1, 0))</f>
        <v/>
      </c>
      <c r="B373">
        <f>INDEX(resultados!$A$2:$ZZ$2662, 367, MATCH($B$2, resultados!$A$1:$ZZ$1, 0))</f>
        <v/>
      </c>
      <c r="C373">
        <f>INDEX(resultados!$A$2:$ZZ$2662, 367, MATCH($B$3, resultados!$A$1:$ZZ$1, 0))</f>
        <v/>
      </c>
    </row>
    <row r="374">
      <c r="A374">
        <f>INDEX(resultados!$A$2:$ZZ$2662, 368, MATCH($B$1, resultados!$A$1:$ZZ$1, 0))</f>
        <v/>
      </c>
      <c r="B374">
        <f>INDEX(resultados!$A$2:$ZZ$2662, 368, MATCH($B$2, resultados!$A$1:$ZZ$1, 0))</f>
        <v/>
      </c>
      <c r="C374">
        <f>INDEX(resultados!$A$2:$ZZ$2662, 368, MATCH($B$3, resultados!$A$1:$ZZ$1, 0))</f>
        <v/>
      </c>
    </row>
    <row r="375">
      <c r="A375">
        <f>INDEX(resultados!$A$2:$ZZ$2662, 369, MATCH($B$1, resultados!$A$1:$ZZ$1, 0))</f>
        <v/>
      </c>
      <c r="B375">
        <f>INDEX(resultados!$A$2:$ZZ$2662, 369, MATCH($B$2, resultados!$A$1:$ZZ$1, 0))</f>
        <v/>
      </c>
      <c r="C375">
        <f>INDEX(resultados!$A$2:$ZZ$2662, 369, MATCH($B$3, resultados!$A$1:$ZZ$1, 0))</f>
        <v/>
      </c>
    </row>
    <row r="376">
      <c r="A376">
        <f>INDEX(resultados!$A$2:$ZZ$2662, 370, MATCH($B$1, resultados!$A$1:$ZZ$1, 0))</f>
        <v/>
      </c>
      <c r="B376">
        <f>INDEX(resultados!$A$2:$ZZ$2662, 370, MATCH($B$2, resultados!$A$1:$ZZ$1, 0))</f>
        <v/>
      </c>
      <c r="C376">
        <f>INDEX(resultados!$A$2:$ZZ$2662, 370, MATCH($B$3, resultados!$A$1:$ZZ$1, 0))</f>
        <v/>
      </c>
    </row>
    <row r="377">
      <c r="A377">
        <f>INDEX(resultados!$A$2:$ZZ$2662, 371, MATCH($B$1, resultados!$A$1:$ZZ$1, 0))</f>
        <v/>
      </c>
      <c r="B377">
        <f>INDEX(resultados!$A$2:$ZZ$2662, 371, MATCH($B$2, resultados!$A$1:$ZZ$1, 0))</f>
        <v/>
      </c>
      <c r="C377">
        <f>INDEX(resultados!$A$2:$ZZ$2662, 371, MATCH($B$3, resultados!$A$1:$ZZ$1, 0))</f>
        <v/>
      </c>
    </row>
    <row r="378">
      <c r="A378">
        <f>INDEX(resultados!$A$2:$ZZ$2662, 372, MATCH($B$1, resultados!$A$1:$ZZ$1, 0))</f>
        <v/>
      </c>
      <c r="B378">
        <f>INDEX(resultados!$A$2:$ZZ$2662, 372, MATCH($B$2, resultados!$A$1:$ZZ$1, 0))</f>
        <v/>
      </c>
      <c r="C378">
        <f>INDEX(resultados!$A$2:$ZZ$2662, 372, MATCH($B$3, resultados!$A$1:$ZZ$1, 0))</f>
        <v/>
      </c>
    </row>
    <row r="379">
      <c r="A379">
        <f>INDEX(resultados!$A$2:$ZZ$2662, 373, MATCH($B$1, resultados!$A$1:$ZZ$1, 0))</f>
        <v/>
      </c>
      <c r="B379">
        <f>INDEX(resultados!$A$2:$ZZ$2662, 373, MATCH($B$2, resultados!$A$1:$ZZ$1, 0))</f>
        <v/>
      </c>
      <c r="C379">
        <f>INDEX(resultados!$A$2:$ZZ$2662, 373, MATCH($B$3, resultados!$A$1:$ZZ$1, 0))</f>
        <v/>
      </c>
    </row>
    <row r="380">
      <c r="A380">
        <f>INDEX(resultados!$A$2:$ZZ$2662, 374, MATCH($B$1, resultados!$A$1:$ZZ$1, 0))</f>
        <v/>
      </c>
      <c r="B380">
        <f>INDEX(resultados!$A$2:$ZZ$2662, 374, MATCH($B$2, resultados!$A$1:$ZZ$1, 0))</f>
        <v/>
      </c>
      <c r="C380">
        <f>INDEX(resultados!$A$2:$ZZ$2662, 374, MATCH($B$3, resultados!$A$1:$ZZ$1, 0))</f>
        <v/>
      </c>
    </row>
    <row r="381">
      <c r="A381">
        <f>INDEX(resultados!$A$2:$ZZ$2662, 375, MATCH($B$1, resultados!$A$1:$ZZ$1, 0))</f>
        <v/>
      </c>
      <c r="B381">
        <f>INDEX(resultados!$A$2:$ZZ$2662, 375, MATCH($B$2, resultados!$A$1:$ZZ$1, 0))</f>
        <v/>
      </c>
      <c r="C381">
        <f>INDEX(resultados!$A$2:$ZZ$2662, 375, MATCH($B$3, resultados!$A$1:$ZZ$1, 0))</f>
        <v/>
      </c>
    </row>
    <row r="382">
      <c r="A382">
        <f>INDEX(resultados!$A$2:$ZZ$2662, 376, MATCH($B$1, resultados!$A$1:$ZZ$1, 0))</f>
        <v/>
      </c>
      <c r="B382">
        <f>INDEX(resultados!$A$2:$ZZ$2662, 376, MATCH($B$2, resultados!$A$1:$ZZ$1, 0))</f>
        <v/>
      </c>
      <c r="C382">
        <f>INDEX(resultados!$A$2:$ZZ$2662, 376, MATCH($B$3, resultados!$A$1:$ZZ$1, 0))</f>
        <v/>
      </c>
    </row>
    <row r="383">
      <c r="A383">
        <f>INDEX(resultados!$A$2:$ZZ$2662, 377, MATCH($B$1, resultados!$A$1:$ZZ$1, 0))</f>
        <v/>
      </c>
      <c r="B383">
        <f>INDEX(resultados!$A$2:$ZZ$2662, 377, MATCH($B$2, resultados!$A$1:$ZZ$1, 0))</f>
        <v/>
      </c>
      <c r="C383">
        <f>INDEX(resultados!$A$2:$ZZ$2662, 377, MATCH($B$3, resultados!$A$1:$ZZ$1, 0))</f>
        <v/>
      </c>
    </row>
    <row r="384">
      <c r="A384">
        <f>INDEX(resultados!$A$2:$ZZ$2662, 378, MATCH($B$1, resultados!$A$1:$ZZ$1, 0))</f>
        <v/>
      </c>
      <c r="B384">
        <f>INDEX(resultados!$A$2:$ZZ$2662, 378, MATCH($B$2, resultados!$A$1:$ZZ$1, 0))</f>
        <v/>
      </c>
      <c r="C384">
        <f>INDEX(resultados!$A$2:$ZZ$2662, 378, MATCH($B$3, resultados!$A$1:$ZZ$1, 0))</f>
        <v/>
      </c>
    </row>
    <row r="385">
      <c r="A385">
        <f>INDEX(resultados!$A$2:$ZZ$2662, 379, MATCH($B$1, resultados!$A$1:$ZZ$1, 0))</f>
        <v/>
      </c>
      <c r="B385">
        <f>INDEX(resultados!$A$2:$ZZ$2662, 379, MATCH($B$2, resultados!$A$1:$ZZ$1, 0))</f>
        <v/>
      </c>
      <c r="C385">
        <f>INDEX(resultados!$A$2:$ZZ$2662, 379, MATCH($B$3, resultados!$A$1:$ZZ$1, 0))</f>
        <v/>
      </c>
    </row>
    <row r="386">
      <c r="A386">
        <f>INDEX(resultados!$A$2:$ZZ$2662, 380, MATCH($B$1, resultados!$A$1:$ZZ$1, 0))</f>
        <v/>
      </c>
      <c r="B386">
        <f>INDEX(resultados!$A$2:$ZZ$2662, 380, MATCH($B$2, resultados!$A$1:$ZZ$1, 0))</f>
        <v/>
      </c>
      <c r="C386">
        <f>INDEX(resultados!$A$2:$ZZ$2662, 380, MATCH($B$3, resultados!$A$1:$ZZ$1, 0))</f>
        <v/>
      </c>
    </row>
    <row r="387">
      <c r="A387">
        <f>INDEX(resultados!$A$2:$ZZ$2662, 381, MATCH($B$1, resultados!$A$1:$ZZ$1, 0))</f>
        <v/>
      </c>
      <c r="B387">
        <f>INDEX(resultados!$A$2:$ZZ$2662, 381, MATCH($B$2, resultados!$A$1:$ZZ$1, 0))</f>
        <v/>
      </c>
      <c r="C387">
        <f>INDEX(resultados!$A$2:$ZZ$2662, 381, MATCH($B$3, resultados!$A$1:$ZZ$1, 0))</f>
        <v/>
      </c>
    </row>
    <row r="388">
      <c r="A388">
        <f>INDEX(resultados!$A$2:$ZZ$2662, 382, MATCH($B$1, resultados!$A$1:$ZZ$1, 0))</f>
        <v/>
      </c>
      <c r="B388">
        <f>INDEX(resultados!$A$2:$ZZ$2662, 382, MATCH($B$2, resultados!$A$1:$ZZ$1, 0))</f>
        <v/>
      </c>
      <c r="C388">
        <f>INDEX(resultados!$A$2:$ZZ$2662, 382, MATCH($B$3, resultados!$A$1:$ZZ$1, 0))</f>
        <v/>
      </c>
    </row>
    <row r="389">
      <c r="A389">
        <f>INDEX(resultados!$A$2:$ZZ$2662, 383, MATCH($B$1, resultados!$A$1:$ZZ$1, 0))</f>
        <v/>
      </c>
      <c r="B389">
        <f>INDEX(resultados!$A$2:$ZZ$2662, 383, MATCH($B$2, resultados!$A$1:$ZZ$1, 0))</f>
        <v/>
      </c>
      <c r="C389">
        <f>INDEX(resultados!$A$2:$ZZ$2662, 383, MATCH($B$3, resultados!$A$1:$ZZ$1, 0))</f>
        <v/>
      </c>
    </row>
    <row r="390">
      <c r="A390">
        <f>INDEX(resultados!$A$2:$ZZ$2662, 384, MATCH($B$1, resultados!$A$1:$ZZ$1, 0))</f>
        <v/>
      </c>
      <c r="B390">
        <f>INDEX(resultados!$A$2:$ZZ$2662, 384, MATCH($B$2, resultados!$A$1:$ZZ$1, 0))</f>
        <v/>
      </c>
      <c r="C390">
        <f>INDEX(resultados!$A$2:$ZZ$2662, 384, MATCH($B$3, resultados!$A$1:$ZZ$1, 0))</f>
        <v/>
      </c>
    </row>
    <row r="391">
      <c r="A391">
        <f>INDEX(resultados!$A$2:$ZZ$2662, 385, MATCH($B$1, resultados!$A$1:$ZZ$1, 0))</f>
        <v/>
      </c>
      <c r="B391">
        <f>INDEX(resultados!$A$2:$ZZ$2662, 385, MATCH($B$2, resultados!$A$1:$ZZ$1, 0))</f>
        <v/>
      </c>
      <c r="C391">
        <f>INDEX(resultados!$A$2:$ZZ$2662, 385, MATCH($B$3, resultados!$A$1:$ZZ$1, 0))</f>
        <v/>
      </c>
    </row>
    <row r="392">
      <c r="A392">
        <f>INDEX(resultados!$A$2:$ZZ$2662, 386, MATCH($B$1, resultados!$A$1:$ZZ$1, 0))</f>
        <v/>
      </c>
      <c r="B392">
        <f>INDEX(resultados!$A$2:$ZZ$2662, 386, MATCH($B$2, resultados!$A$1:$ZZ$1, 0))</f>
        <v/>
      </c>
      <c r="C392">
        <f>INDEX(resultados!$A$2:$ZZ$2662, 386, MATCH($B$3, resultados!$A$1:$ZZ$1, 0))</f>
        <v/>
      </c>
    </row>
    <row r="393">
      <c r="A393">
        <f>INDEX(resultados!$A$2:$ZZ$2662, 387, MATCH($B$1, resultados!$A$1:$ZZ$1, 0))</f>
        <v/>
      </c>
      <c r="B393">
        <f>INDEX(resultados!$A$2:$ZZ$2662, 387, MATCH($B$2, resultados!$A$1:$ZZ$1, 0))</f>
        <v/>
      </c>
      <c r="C393">
        <f>INDEX(resultados!$A$2:$ZZ$2662, 387, MATCH($B$3, resultados!$A$1:$ZZ$1, 0))</f>
        <v/>
      </c>
    </row>
    <row r="394">
      <c r="A394">
        <f>INDEX(resultados!$A$2:$ZZ$2662, 388, MATCH($B$1, resultados!$A$1:$ZZ$1, 0))</f>
        <v/>
      </c>
      <c r="B394">
        <f>INDEX(resultados!$A$2:$ZZ$2662, 388, MATCH($B$2, resultados!$A$1:$ZZ$1, 0))</f>
        <v/>
      </c>
      <c r="C394">
        <f>INDEX(resultados!$A$2:$ZZ$2662, 388, MATCH($B$3, resultados!$A$1:$ZZ$1, 0))</f>
        <v/>
      </c>
    </row>
    <row r="395">
      <c r="A395">
        <f>INDEX(resultados!$A$2:$ZZ$2662, 389, MATCH($B$1, resultados!$A$1:$ZZ$1, 0))</f>
        <v/>
      </c>
      <c r="B395">
        <f>INDEX(resultados!$A$2:$ZZ$2662, 389, MATCH($B$2, resultados!$A$1:$ZZ$1, 0))</f>
        <v/>
      </c>
      <c r="C395">
        <f>INDEX(resultados!$A$2:$ZZ$2662, 389, MATCH($B$3, resultados!$A$1:$ZZ$1, 0))</f>
        <v/>
      </c>
    </row>
    <row r="396">
      <c r="A396">
        <f>INDEX(resultados!$A$2:$ZZ$2662, 390, MATCH($B$1, resultados!$A$1:$ZZ$1, 0))</f>
        <v/>
      </c>
      <c r="B396">
        <f>INDEX(resultados!$A$2:$ZZ$2662, 390, MATCH($B$2, resultados!$A$1:$ZZ$1, 0))</f>
        <v/>
      </c>
      <c r="C396">
        <f>INDEX(resultados!$A$2:$ZZ$2662, 390, MATCH($B$3, resultados!$A$1:$ZZ$1, 0))</f>
        <v/>
      </c>
    </row>
    <row r="397">
      <c r="A397">
        <f>INDEX(resultados!$A$2:$ZZ$2662, 391, MATCH($B$1, resultados!$A$1:$ZZ$1, 0))</f>
        <v/>
      </c>
      <c r="B397">
        <f>INDEX(resultados!$A$2:$ZZ$2662, 391, MATCH($B$2, resultados!$A$1:$ZZ$1, 0))</f>
        <v/>
      </c>
      <c r="C397">
        <f>INDEX(resultados!$A$2:$ZZ$2662, 391, MATCH($B$3, resultados!$A$1:$ZZ$1, 0))</f>
        <v/>
      </c>
    </row>
    <row r="398">
      <c r="A398">
        <f>INDEX(resultados!$A$2:$ZZ$2662, 392, MATCH($B$1, resultados!$A$1:$ZZ$1, 0))</f>
        <v/>
      </c>
      <c r="B398">
        <f>INDEX(resultados!$A$2:$ZZ$2662, 392, MATCH($B$2, resultados!$A$1:$ZZ$1, 0))</f>
        <v/>
      </c>
      <c r="C398">
        <f>INDEX(resultados!$A$2:$ZZ$2662, 392, MATCH($B$3, resultados!$A$1:$ZZ$1, 0))</f>
        <v/>
      </c>
    </row>
    <row r="399">
      <c r="A399">
        <f>INDEX(resultados!$A$2:$ZZ$2662, 393, MATCH($B$1, resultados!$A$1:$ZZ$1, 0))</f>
        <v/>
      </c>
      <c r="B399">
        <f>INDEX(resultados!$A$2:$ZZ$2662, 393, MATCH($B$2, resultados!$A$1:$ZZ$1, 0))</f>
        <v/>
      </c>
      <c r="C399">
        <f>INDEX(resultados!$A$2:$ZZ$2662, 393, MATCH($B$3, resultados!$A$1:$ZZ$1, 0))</f>
        <v/>
      </c>
    </row>
    <row r="400">
      <c r="A400">
        <f>INDEX(resultados!$A$2:$ZZ$2662, 394, MATCH($B$1, resultados!$A$1:$ZZ$1, 0))</f>
        <v/>
      </c>
      <c r="B400">
        <f>INDEX(resultados!$A$2:$ZZ$2662, 394, MATCH($B$2, resultados!$A$1:$ZZ$1, 0))</f>
        <v/>
      </c>
      <c r="C400">
        <f>INDEX(resultados!$A$2:$ZZ$2662, 394, MATCH($B$3, resultados!$A$1:$ZZ$1, 0))</f>
        <v/>
      </c>
    </row>
    <row r="401">
      <c r="A401">
        <f>INDEX(resultados!$A$2:$ZZ$2662, 395, MATCH($B$1, resultados!$A$1:$ZZ$1, 0))</f>
        <v/>
      </c>
      <c r="B401">
        <f>INDEX(resultados!$A$2:$ZZ$2662, 395, MATCH($B$2, resultados!$A$1:$ZZ$1, 0))</f>
        <v/>
      </c>
      <c r="C401">
        <f>INDEX(resultados!$A$2:$ZZ$2662, 395, MATCH($B$3, resultados!$A$1:$ZZ$1, 0))</f>
        <v/>
      </c>
    </row>
    <row r="402">
      <c r="A402">
        <f>INDEX(resultados!$A$2:$ZZ$2662, 396, MATCH($B$1, resultados!$A$1:$ZZ$1, 0))</f>
        <v/>
      </c>
      <c r="B402">
        <f>INDEX(resultados!$A$2:$ZZ$2662, 396, MATCH($B$2, resultados!$A$1:$ZZ$1, 0))</f>
        <v/>
      </c>
      <c r="C402">
        <f>INDEX(resultados!$A$2:$ZZ$2662, 396, MATCH($B$3, resultados!$A$1:$ZZ$1, 0))</f>
        <v/>
      </c>
    </row>
    <row r="403">
      <c r="A403">
        <f>INDEX(resultados!$A$2:$ZZ$2662, 397, MATCH($B$1, resultados!$A$1:$ZZ$1, 0))</f>
        <v/>
      </c>
      <c r="B403">
        <f>INDEX(resultados!$A$2:$ZZ$2662, 397, MATCH($B$2, resultados!$A$1:$ZZ$1, 0))</f>
        <v/>
      </c>
      <c r="C403">
        <f>INDEX(resultados!$A$2:$ZZ$2662, 397, MATCH($B$3, resultados!$A$1:$ZZ$1, 0))</f>
        <v/>
      </c>
    </row>
    <row r="404">
      <c r="A404">
        <f>INDEX(resultados!$A$2:$ZZ$2662, 398, MATCH($B$1, resultados!$A$1:$ZZ$1, 0))</f>
        <v/>
      </c>
      <c r="B404">
        <f>INDEX(resultados!$A$2:$ZZ$2662, 398, MATCH($B$2, resultados!$A$1:$ZZ$1, 0))</f>
        <v/>
      </c>
      <c r="C404">
        <f>INDEX(resultados!$A$2:$ZZ$2662, 398, MATCH($B$3, resultados!$A$1:$ZZ$1, 0))</f>
        <v/>
      </c>
    </row>
    <row r="405">
      <c r="A405">
        <f>INDEX(resultados!$A$2:$ZZ$2662, 399, MATCH($B$1, resultados!$A$1:$ZZ$1, 0))</f>
        <v/>
      </c>
      <c r="B405">
        <f>INDEX(resultados!$A$2:$ZZ$2662, 399, MATCH($B$2, resultados!$A$1:$ZZ$1, 0))</f>
        <v/>
      </c>
      <c r="C405">
        <f>INDEX(resultados!$A$2:$ZZ$2662, 399, MATCH($B$3, resultados!$A$1:$ZZ$1, 0))</f>
        <v/>
      </c>
    </row>
    <row r="406">
      <c r="A406">
        <f>INDEX(resultados!$A$2:$ZZ$2662, 400, MATCH($B$1, resultados!$A$1:$ZZ$1, 0))</f>
        <v/>
      </c>
      <c r="B406">
        <f>INDEX(resultados!$A$2:$ZZ$2662, 400, MATCH($B$2, resultados!$A$1:$ZZ$1, 0))</f>
        <v/>
      </c>
      <c r="C406">
        <f>INDEX(resultados!$A$2:$ZZ$2662, 400, MATCH($B$3, resultados!$A$1:$ZZ$1, 0))</f>
        <v/>
      </c>
    </row>
    <row r="407">
      <c r="A407">
        <f>INDEX(resultados!$A$2:$ZZ$2662, 401, MATCH($B$1, resultados!$A$1:$ZZ$1, 0))</f>
        <v/>
      </c>
      <c r="B407">
        <f>INDEX(resultados!$A$2:$ZZ$2662, 401, MATCH($B$2, resultados!$A$1:$ZZ$1, 0))</f>
        <v/>
      </c>
      <c r="C407">
        <f>INDEX(resultados!$A$2:$ZZ$2662, 401, MATCH($B$3, resultados!$A$1:$ZZ$1, 0))</f>
        <v/>
      </c>
    </row>
    <row r="408">
      <c r="A408">
        <f>INDEX(resultados!$A$2:$ZZ$2662, 402, MATCH($B$1, resultados!$A$1:$ZZ$1, 0))</f>
        <v/>
      </c>
      <c r="B408">
        <f>INDEX(resultados!$A$2:$ZZ$2662, 402, MATCH($B$2, resultados!$A$1:$ZZ$1, 0))</f>
        <v/>
      </c>
      <c r="C408">
        <f>INDEX(resultados!$A$2:$ZZ$2662, 402, MATCH($B$3, resultados!$A$1:$ZZ$1, 0))</f>
        <v/>
      </c>
    </row>
    <row r="409">
      <c r="A409">
        <f>INDEX(resultados!$A$2:$ZZ$2662, 403, MATCH($B$1, resultados!$A$1:$ZZ$1, 0))</f>
        <v/>
      </c>
      <c r="B409">
        <f>INDEX(resultados!$A$2:$ZZ$2662, 403, MATCH($B$2, resultados!$A$1:$ZZ$1, 0))</f>
        <v/>
      </c>
      <c r="C409">
        <f>INDEX(resultados!$A$2:$ZZ$2662, 403, MATCH($B$3, resultados!$A$1:$ZZ$1, 0))</f>
        <v/>
      </c>
    </row>
    <row r="410">
      <c r="A410">
        <f>INDEX(resultados!$A$2:$ZZ$2662, 404, MATCH($B$1, resultados!$A$1:$ZZ$1, 0))</f>
        <v/>
      </c>
      <c r="B410">
        <f>INDEX(resultados!$A$2:$ZZ$2662, 404, MATCH($B$2, resultados!$A$1:$ZZ$1, 0))</f>
        <v/>
      </c>
      <c r="C410">
        <f>INDEX(resultados!$A$2:$ZZ$2662, 404, MATCH($B$3, resultados!$A$1:$ZZ$1, 0))</f>
        <v/>
      </c>
    </row>
    <row r="411">
      <c r="A411">
        <f>INDEX(resultados!$A$2:$ZZ$2662, 405, MATCH($B$1, resultados!$A$1:$ZZ$1, 0))</f>
        <v/>
      </c>
      <c r="B411">
        <f>INDEX(resultados!$A$2:$ZZ$2662, 405, MATCH($B$2, resultados!$A$1:$ZZ$1, 0))</f>
        <v/>
      </c>
      <c r="C411">
        <f>INDEX(resultados!$A$2:$ZZ$2662, 405, MATCH($B$3, resultados!$A$1:$ZZ$1, 0))</f>
        <v/>
      </c>
    </row>
    <row r="412">
      <c r="A412">
        <f>INDEX(resultados!$A$2:$ZZ$2662, 406, MATCH($B$1, resultados!$A$1:$ZZ$1, 0))</f>
        <v/>
      </c>
      <c r="B412">
        <f>INDEX(resultados!$A$2:$ZZ$2662, 406, MATCH($B$2, resultados!$A$1:$ZZ$1, 0))</f>
        <v/>
      </c>
      <c r="C412">
        <f>INDEX(resultados!$A$2:$ZZ$2662, 406, MATCH($B$3, resultados!$A$1:$ZZ$1, 0))</f>
        <v/>
      </c>
    </row>
    <row r="413">
      <c r="A413">
        <f>INDEX(resultados!$A$2:$ZZ$2662, 407, MATCH($B$1, resultados!$A$1:$ZZ$1, 0))</f>
        <v/>
      </c>
      <c r="B413">
        <f>INDEX(resultados!$A$2:$ZZ$2662, 407, MATCH($B$2, resultados!$A$1:$ZZ$1, 0))</f>
        <v/>
      </c>
      <c r="C413">
        <f>INDEX(resultados!$A$2:$ZZ$2662, 407, MATCH($B$3, resultados!$A$1:$ZZ$1, 0))</f>
        <v/>
      </c>
    </row>
    <row r="414">
      <c r="A414">
        <f>INDEX(resultados!$A$2:$ZZ$2662, 408, MATCH($B$1, resultados!$A$1:$ZZ$1, 0))</f>
        <v/>
      </c>
      <c r="B414">
        <f>INDEX(resultados!$A$2:$ZZ$2662, 408, MATCH($B$2, resultados!$A$1:$ZZ$1, 0))</f>
        <v/>
      </c>
      <c r="C414">
        <f>INDEX(resultados!$A$2:$ZZ$2662, 408, MATCH($B$3, resultados!$A$1:$ZZ$1, 0))</f>
        <v/>
      </c>
    </row>
    <row r="415">
      <c r="A415">
        <f>INDEX(resultados!$A$2:$ZZ$2662, 409, MATCH($B$1, resultados!$A$1:$ZZ$1, 0))</f>
        <v/>
      </c>
      <c r="B415">
        <f>INDEX(resultados!$A$2:$ZZ$2662, 409, MATCH($B$2, resultados!$A$1:$ZZ$1, 0))</f>
        <v/>
      </c>
      <c r="C415">
        <f>INDEX(resultados!$A$2:$ZZ$2662, 409, MATCH($B$3, resultados!$A$1:$ZZ$1, 0))</f>
        <v/>
      </c>
    </row>
    <row r="416">
      <c r="A416">
        <f>INDEX(resultados!$A$2:$ZZ$2662, 410, MATCH($B$1, resultados!$A$1:$ZZ$1, 0))</f>
        <v/>
      </c>
      <c r="B416">
        <f>INDEX(resultados!$A$2:$ZZ$2662, 410, MATCH($B$2, resultados!$A$1:$ZZ$1, 0))</f>
        <v/>
      </c>
      <c r="C416">
        <f>INDEX(resultados!$A$2:$ZZ$2662, 410, MATCH($B$3, resultados!$A$1:$ZZ$1, 0))</f>
        <v/>
      </c>
    </row>
    <row r="417">
      <c r="A417">
        <f>INDEX(resultados!$A$2:$ZZ$2662, 411, MATCH($B$1, resultados!$A$1:$ZZ$1, 0))</f>
        <v/>
      </c>
      <c r="B417">
        <f>INDEX(resultados!$A$2:$ZZ$2662, 411, MATCH($B$2, resultados!$A$1:$ZZ$1, 0))</f>
        <v/>
      </c>
      <c r="C417">
        <f>INDEX(resultados!$A$2:$ZZ$2662, 411, MATCH($B$3, resultados!$A$1:$ZZ$1, 0))</f>
        <v/>
      </c>
    </row>
    <row r="418">
      <c r="A418">
        <f>INDEX(resultados!$A$2:$ZZ$2662, 412, MATCH($B$1, resultados!$A$1:$ZZ$1, 0))</f>
        <v/>
      </c>
      <c r="B418">
        <f>INDEX(resultados!$A$2:$ZZ$2662, 412, MATCH($B$2, resultados!$A$1:$ZZ$1, 0))</f>
        <v/>
      </c>
      <c r="C418">
        <f>INDEX(resultados!$A$2:$ZZ$2662, 412, MATCH($B$3, resultados!$A$1:$ZZ$1, 0))</f>
        <v/>
      </c>
    </row>
    <row r="419">
      <c r="A419">
        <f>INDEX(resultados!$A$2:$ZZ$2662, 413, MATCH($B$1, resultados!$A$1:$ZZ$1, 0))</f>
        <v/>
      </c>
      <c r="B419">
        <f>INDEX(resultados!$A$2:$ZZ$2662, 413, MATCH($B$2, resultados!$A$1:$ZZ$1, 0))</f>
        <v/>
      </c>
      <c r="C419">
        <f>INDEX(resultados!$A$2:$ZZ$2662, 413, MATCH($B$3, resultados!$A$1:$ZZ$1, 0))</f>
        <v/>
      </c>
    </row>
    <row r="420">
      <c r="A420">
        <f>INDEX(resultados!$A$2:$ZZ$2662, 414, MATCH($B$1, resultados!$A$1:$ZZ$1, 0))</f>
        <v/>
      </c>
      <c r="B420">
        <f>INDEX(resultados!$A$2:$ZZ$2662, 414, MATCH($B$2, resultados!$A$1:$ZZ$1, 0))</f>
        <v/>
      </c>
      <c r="C420">
        <f>INDEX(resultados!$A$2:$ZZ$2662, 414, MATCH($B$3, resultados!$A$1:$ZZ$1, 0))</f>
        <v/>
      </c>
    </row>
    <row r="421">
      <c r="A421">
        <f>INDEX(resultados!$A$2:$ZZ$2662, 415, MATCH($B$1, resultados!$A$1:$ZZ$1, 0))</f>
        <v/>
      </c>
      <c r="B421">
        <f>INDEX(resultados!$A$2:$ZZ$2662, 415, MATCH($B$2, resultados!$A$1:$ZZ$1, 0))</f>
        <v/>
      </c>
      <c r="C421">
        <f>INDEX(resultados!$A$2:$ZZ$2662, 415, MATCH($B$3, resultados!$A$1:$ZZ$1, 0))</f>
        <v/>
      </c>
    </row>
    <row r="422">
      <c r="A422">
        <f>INDEX(resultados!$A$2:$ZZ$2662, 416, MATCH($B$1, resultados!$A$1:$ZZ$1, 0))</f>
        <v/>
      </c>
      <c r="B422">
        <f>INDEX(resultados!$A$2:$ZZ$2662, 416, MATCH($B$2, resultados!$A$1:$ZZ$1, 0))</f>
        <v/>
      </c>
      <c r="C422">
        <f>INDEX(resultados!$A$2:$ZZ$2662, 416, MATCH($B$3, resultados!$A$1:$ZZ$1, 0))</f>
        <v/>
      </c>
    </row>
    <row r="423">
      <c r="A423">
        <f>INDEX(resultados!$A$2:$ZZ$2662, 417, MATCH($B$1, resultados!$A$1:$ZZ$1, 0))</f>
        <v/>
      </c>
      <c r="B423">
        <f>INDEX(resultados!$A$2:$ZZ$2662, 417, MATCH($B$2, resultados!$A$1:$ZZ$1, 0))</f>
        <v/>
      </c>
      <c r="C423">
        <f>INDEX(resultados!$A$2:$ZZ$2662, 417, MATCH($B$3, resultados!$A$1:$ZZ$1, 0))</f>
        <v/>
      </c>
    </row>
    <row r="424">
      <c r="A424">
        <f>INDEX(resultados!$A$2:$ZZ$2662, 418, MATCH($B$1, resultados!$A$1:$ZZ$1, 0))</f>
        <v/>
      </c>
      <c r="B424">
        <f>INDEX(resultados!$A$2:$ZZ$2662, 418, MATCH($B$2, resultados!$A$1:$ZZ$1, 0))</f>
        <v/>
      </c>
      <c r="C424">
        <f>INDEX(resultados!$A$2:$ZZ$2662, 418, MATCH($B$3, resultados!$A$1:$ZZ$1, 0))</f>
        <v/>
      </c>
    </row>
    <row r="425">
      <c r="A425">
        <f>INDEX(resultados!$A$2:$ZZ$2662, 419, MATCH($B$1, resultados!$A$1:$ZZ$1, 0))</f>
        <v/>
      </c>
      <c r="B425">
        <f>INDEX(resultados!$A$2:$ZZ$2662, 419, MATCH($B$2, resultados!$A$1:$ZZ$1, 0))</f>
        <v/>
      </c>
      <c r="C425">
        <f>INDEX(resultados!$A$2:$ZZ$2662, 419, MATCH($B$3, resultados!$A$1:$ZZ$1, 0))</f>
        <v/>
      </c>
    </row>
    <row r="426">
      <c r="A426">
        <f>INDEX(resultados!$A$2:$ZZ$2662, 420, MATCH($B$1, resultados!$A$1:$ZZ$1, 0))</f>
        <v/>
      </c>
      <c r="B426">
        <f>INDEX(resultados!$A$2:$ZZ$2662, 420, MATCH($B$2, resultados!$A$1:$ZZ$1, 0))</f>
        <v/>
      </c>
      <c r="C426">
        <f>INDEX(resultados!$A$2:$ZZ$2662, 420, MATCH($B$3, resultados!$A$1:$ZZ$1, 0))</f>
        <v/>
      </c>
    </row>
    <row r="427">
      <c r="A427">
        <f>INDEX(resultados!$A$2:$ZZ$2662, 421, MATCH($B$1, resultados!$A$1:$ZZ$1, 0))</f>
        <v/>
      </c>
      <c r="B427">
        <f>INDEX(resultados!$A$2:$ZZ$2662, 421, MATCH($B$2, resultados!$A$1:$ZZ$1, 0))</f>
        <v/>
      </c>
      <c r="C427">
        <f>INDEX(resultados!$A$2:$ZZ$2662, 421, MATCH($B$3, resultados!$A$1:$ZZ$1, 0))</f>
        <v/>
      </c>
    </row>
    <row r="428">
      <c r="A428">
        <f>INDEX(resultados!$A$2:$ZZ$2662, 422, MATCH($B$1, resultados!$A$1:$ZZ$1, 0))</f>
        <v/>
      </c>
      <c r="B428">
        <f>INDEX(resultados!$A$2:$ZZ$2662, 422, MATCH($B$2, resultados!$A$1:$ZZ$1, 0))</f>
        <v/>
      </c>
      <c r="C428">
        <f>INDEX(resultados!$A$2:$ZZ$2662, 422, MATCH($B$3, resultados!$A$1:$ZZ$1, 0))</f>
        <v/>
      </c>
    </row>
    <row r="429">
      <c r="A429">
        <f>INDEX(resultados!$A$2:$ZZ$2662, 423, MATCH($B$1, resultados!$A$1:$ZZ$1, 0))</f>
        <v/>
      </c>
      <c r="B429">
        <f>INDEX(resultados!$A$2:$ZZ$2662, 423, MATCH($B$2, resultados!$A$1:$ZZ$1, 0))</f>
        <v/>
      </c>
      <c r="C429">
        <f>INDEX(resultados!$A$2:$ZZ$2662, 423, MATCH($B$3, resultados!$A$1:$ZZ$1, 0))</f>
        <v/>
      </c>
    </row>
    <row r="430">
      <c r="A430">
        <f>INDEX(resultados!$A$2:$ZZ$2662, 424, MATCH($B$1, resultados!$A$1:$ZZ$1, 0))</f>
        <v/>
      </c>
      <c r="B430">
        <f>INDEX(resultados!$A$2:$ZZ$2662, 424, MATCH($B$2, resultados!$A$1:$ZZ$1, 0))</f>
        <v/>
      </c>
      <c r="C430">
        <f>INDEX(resultados!$A$2:$ZZ$2662, 424, MATCH($B$3, resultados!$A$1:$ZZ$1, 0))</f>
        <v/>
      </c>
    </row>
    <row r="431">
      <c r="A431">
        <f>INDEX(resultados!$A$2:$ZZ$2662, 425, MATCH($B$1, resultados!$A$1:$ZZ$1, 0))</f>
        <v/>
      </c>
      <c r="B431">
        <f>INDEX(resultados!$A$2:$ZZ$2662, 425, MATCH($B$2, resultados!$A$1:$ZZ$1, 0))</f>
        <v/>
      </c>
      <c r="C431">
        <f>INDEX(resultados!$A$2:$ZZ$2662, 425, MATCH($B$3, resultados!$A$1:$ZZ$1, 0))</f>
        <v/>
      </c>
    </row>
    <row r="432">
      <c r="A432">
        <f>INDEX(resultados!$A$2:$ZZ$2662, 426, MATCH($B$1, resultados!$A$1:$ZZ$1, 0))</f>
        <v/>
      </c>
      <c r="B432">
        <f>INDEX(resultados!$A$2:$ZZ$2662, 426, MATCH($B$2, resultados!$A$1:$ZZ$1, 0))</f>
        <v/>
      </c>
      <c r="C432">
        <f>INDEX(resultados!$A$2:$ZZ$2662, 426, MATCH($B$3, resultados!$A$1:$ZZ$1, 0))</f>
        <v/>
      </c>
    </row>
    <row r="433">
      <c r="A433">
        <f>INDEX(resultados!$A$2:$ZZ$2662, 427, MATCH($B$1, resultados!$A$1:$ZZ$1, 0))</f>
        <v/>
      </c>
      <c r="B433">
        <f>INDEX(resultados!$A$2:$ZZ$2662, 427, MATCH($B$2, resultados!$A$1:$ZZ$1, 0))</f>
        <v/>
      </c>
      <c r="C433">
        <f>INDEX(resultados!$A$2:$ZZ$2662, 427, MATCH($B$3, resultados!$A$1:$ZZ$1, 0))</f>
        <v/>
      </c>
    </row>
    <row r="434">
      <c r="A434">
        <f>INDEX(resultados!$A$2:$ZZ$2662, 428, MATCH($B$1, resultados!$A$1:$ZZ$1, 0))</f>
        <v/>
      </c>
      <c r="B434">
        <f>INDEX(resultados!$A$2:$ZZ$2662, 428, MATCH($B$2, resultados!$A$1:$ZZ$1, 0))</f>
        <v/>
      </c>
      <c r="C434">
        <f>INDEX(resultados!$A$2:$ZZ$2662, 428, MATCH($B$3, resultados!$A$1:$ZZ$1, 0))</f>
        <v/>
      </c>
    </row>
    <row r="435">
      <c r="A435">
        <f>INDEX(resultados!$A$2:$ZZ$2662, 429, MATCH($B$1, resultados!$A$1:$ZZ$1, 0))</f>
        <v/>
      </c>
      <c r="B435">
        <f>INDEX(resultados!$A$2:$ZZ$2662, 429, MATCH($B$2, resultados!$A$1:$ZZ$1, 0))</f>
        <v/>
      </c>
      <c r="C435">
        <f>INDEX(resultados!$A$2:$ZZ$2662, 429, MATCH($B$3, resultados!$A$1:$ZZ$1, 0))</f>
        <v/>
      </c>
    </row>
    <row r="436">
      <c r="A436">
        <f>INDEX(resultados!$A$2:$ZZ$2662, 430, MATCH($B$1, resultados!$A$1:$ZZ$1, 0))</f>
        <v/>
      </c>
      <c r="B436">
        <f>INDEX(resultados!$A$2:$ZZ$2662, 430, MATCH($B$2, resultados!$A$1:$ZZ$1, 0))</f>
        <v/>
      </c>
      <c r="C436">
        <f>INDEX(resultados!$A$2:$ZZ$2662, 430, MATCH($B$3, resultados!$A$1:$ZZ$1, 0))</f>
        <v/>
      </c>
    </row>
    <row r="437">
      <c r="A437">
        <f>INDEX(resultados!$A$2:$ZZ$2662, 431, MATCH($B$1, resultados!$A$1:$ZZ$1, 0))</f>
        <v/>
      </c>
      <c r="B437">
        <f>INDEX(resultados!$A$2:$ZZ$2662, 431, MATCH($B$2, resultados!$A$1:$ZZ$1, 0))</f>
        <v/>
      </c>
      <c r="C437">
        <f>INDEX(resultados!$A$2:$ZZ$2662, 431, MATCH($B$3, resultados!$A$1:$ZZ$1, 0))</f>
        <v/>
      </c>
    </row>
    <row r="438">
      <c r="A438">
        <f>INDEX(resultados!$A$2:$ZZ$2662, 432, MATCH($B$1, resultados!$A$1:$ZZ$1, 0))</f>
        <v/>
      </c>
      <c r="B438">
        <f>INDEX(resultados!$A$2:$ZZ$2662, 432, MATCH($B$2, resultados!$A$1:$ZZ$1, 0))</f>
        <v/>
      </c>
      <c r="C438">
        <f>INDEX(resultados!$A$2:$ZZ$2662, 432, MATCH($B$3, resultados!$A$1:$ZZ$1, 0))</f>
        <v/>
      </c>
    </row>
    <row r="439">
      <c r="A439">
        <f>INDEX(resultados!$A$2:$ZZ$2662, 433, MATCH($B$1, resultados!$A$1:$ZZ$1, 0))</f>
        <v/>
      </c>
      <c r="B439">
        <f>INDEX(resultados!$A$2:$ZZ$2662, 433, MATCH($B$2, resultados!$A$1:$ZZ$1, 0))</f>
        <v/>
      </c>
      <c r="C439">
        <f>INDEX(resultados!$A$2:$ZZ$2662, 433, MATCH($B$3, resultados!$A$1:$ZZ$1, 0))</f>
        <v/>
      </c>
    </row>
    <row r="440">
      <c r="A440">
        <f>INDEX(resultados!$A$2:$ZZ$2662, 434, MATCH($B$1, resultados!$A$1:$ZZ$1, 0))</f>
        <v/>
      </c>
      <c r="B440">
        <f>INDEX(resultados!$A$2:$ZZ$2662, 434, MATCH($B$2, resultados!$A$1:$ZZ$1, 0))</f>
        <v/>
      </c>
      <c r="C440">
        <f>INDEX(resultados!$A$2:$ZZ$2662, 434, MATCH($B$3, resultados!$A$1:$ZZ$1, 0))</f>
        <v/>
      </c>
    </row>
    <row r="441">
      <c r="A441">
        <f>INDEX(resultados!$A$2:$ZZ$2662, 435, MATCH($B$1, resultados!$A$1:$ZZ$1, 0))</f>
        <v/>
      </c>
      <c r="B441">
        <f>INDEX(resultados!$A$2:$ZZ$2662, 435, MATCH($B$2, resultados!$A$1:$ZZ$1, 0))</f>
        <v/>
      </c>
      <c r="C441">
        <f>INDEX(resultados!$A$2:$ZZ$2662, 435, MATCH($B$3, resultados!$A$1:$ZZ$1, 0))</f>
        <v/>
      </c>
    </row>
    <row r="442">
      <c r="A442">
        <f>INDEX(resultados!$A$2:$ZZ$2662, 436, MATCH($B$1, resultados!$A$1:$ZZ$1, 0))</f>
        <v/>
      </c>
      <c r="B442">
        <f>INDEX(resultados!$A$2:$ZZ$2662, 436, MATCH($B$2, resultados!$A$1:$ZZ$1, 0))</f>
        <v/>
      </c>
      <c r="C442">
        <f>INDEX(resultados!$A$2:$ZZ$2662, 436, MATCH($B$3, resultados!$A$1:$ZZ$1, 0))</f>
        <v/>
      </c>
    </row>
    <row r="443">
      <c r="A443">
        <f>INDEX(resultados!$A$2:$ZZ$2662, 437, MATCH($B$1, resultados!$A$1:$ZZ$1, 0))</f>
        <v/>
      </c>
      <c r="B443">
        <f>INDEX(resultados!$A$2:$ZZ$2662, 437, MATCH($B$2, resultados!$A$1:$ZZ$1, 0))</f>
        <v/>
      </c>
      <c r="C443">
        <f>INDEX(resultados!$A$2:$ZZ$2662, 437, MATCH($B$3, resultados!$A$1:$ZZ$1, 0))</f>
        <v/>
      </c>
    </row>
    <row r="444">
      <c r="A444">
        <f>INDEX(resultados!$A$2:$ZZ$2662, 438, MATCH($B$1, resultados!$A$1:$ZZ$1, 0))</f>
        <v/>
      </c>
      <c r="B444">
        <f>INDEX(resultados!$A$2:$ZZ$2662, 438, MATCH($B$2, resultados!$A$1:$ZZ$1, 0))</f>
        <v/>
      </c>
      <c r="C444">
        <f>INDEX(resultados!$A$2:$ZZ$2662, 438, MATCH($B$3, resultados!$A$1:$ZZ$1, 0))</f>
        <v/>
      </c>
    </row>
    <row r="445">
      <c r="A445">
        <f>INDEX(resultados!$A$2:$ZZ$2662, 439, MATCH($B$1, resultados!$A$1:$ZZ$1, 0))</f>
        <v/>
      </c>
      <c r="B445">
        <f>INDEX(resultados!$A$2:$ZZ$2662, 439, MATCH($B$2, resultados!$A$1:$ZZ$1, 0))</f>
        <v/>
      </c>
      <c r="C445">
        <f>INDEX(resultados!$A$2:$ZZ$2662, 439, MATCH($B$3, resultados!$A$1:$ZZ$1, 0))</f>
        <v/>
      </c>
    </row>
    <row r="446">
      <c r="A446">
        <f>INDEX(resultados!$A$2:$ZZ$2662, 440, MATCH($B$1, resultados!$A$1:$ZZ$1, 0))</f>
        <v/>
      </c>
      <c r="B446">
        <f>INDEX(resultados!$A$2:$ZZ$2662, 440, MATCH($B$2, resultados!$A$1:$ZZ$1, 0))</f>
        <v/>
      </c>
      <c r="C446">
        <f>INDEX(resultados!$A$2:$ZZ$2662, 440, MATCH($B$3, resultados!$A$1:$ZZ$1, 0))</f>
        <v/>
      </c>
    </row>
    <row r="447">
      <c r="A447">
        <f>INDEX(resultados!$A$2:$ZZ$2662, 441, MATCH($B$1, resultados!$A$1:$ZZ$1, 0))</f>
        <v/>
      </c>
      <c r="B447">
        <f>INDEX(resultados!$A$2:$ZZ$2662, 441, MATCH($B$2, resultados!$A$1:$ZZ$1, 0))</f>
        <v/>
      </c>
      <c r="C447">
        <f>INDEX(resultados!$A$2:$ZZ$2662, 441, MATCH($B$3, resultados!$A$1:$ZZ$1, 0))</f>
        <v/>
      </c>
    </row>
    <row r="448">
      <c r="A448">
        <f>INDEX(resultados!$A$2:$ZZ$2662, 442, MATCH($B$1, resultados!$A$1:$ZZ$1, 0))</f>
        <v/>
      </c>
      <c r="B448">
        <f>INDEX(resultados!$A$2:$ZZ$2662, 442, MATCH($B$2, resultados!$A$1:$ZZ$1, 0))</f>
        <v/>
      </c>
      <c r="C448">
        <f>INDEX(resultados!$A$2:$ZZ$2662, 442, MATCH($B$3, resultados!$A$1:$ZZ$1, 0))</f>
        <v/>
      </c>
    </row>
    <row r="449">
      <c r="A449">
        <f>INDEX(resultados!$A$2:$ZZ$2662, 443, MATCH($B$1, resultados!$A$1:$ZZ$1, 0))</f>
        <v/>
      </c>
      <c r="B449">
        <f>INDEX(resultados!$A$2:$ZZ$2662, 443, MATCH($B$2, resultados!$A$1:$ZZ$1, 0))</f>
        <v/>
      </c>
      <c r="C449">
        <f>INDEX(resultados!$A$2:$ZZ$2662, 443, MATCH($B$3, resultados!$A$1:$ZZ$1, 0))</f>
        <v/>
      </c>
    </row>
    <row r="450">
      <c r="A450">
        <f>INDEX(resultados!$A$2:$ZZ$2662, 444, MATCH($B$1, resultados!$A$1:$ZZ$1, 0))</f>
        <v/>
      </c>
      <c r="B450">
        <f>INDEX(resultados!$A$2:$ZZ$2662, 444, MATCH($B$2, resultados!$A$1:$ZZ$1, 0))</f>
        <v/>
      </c>
      <c r="C450">
        <f>INDEX(resultados!$A$2:$ZZ$2662, 444, MATCH($B$3, resultados!$A$1:$ZZ$1, 0))</f>
        <v/>
      </c>
    </row>
    <row r="451">
      <c r="A451">
        <f>INDEX(resultados!$A$2:$ZZ$2662, 445, MATCH($B$1, resultados!$A$1:$ZZ$1, 0))</f>
        <v/>
      </c>
      <c r="B451">
        <f>INDEX(resultados!$A$2:$ZZ$2662, 445, MATCH($B$2, resultados!$A$1:$ZZ$1, 0))</f>
        <v/>
      </c>
      <c r="C451">
        <f>INDEX(resultados!$A$2:$ZZ$2662, 445, MATCH($B$3, resultados!$A$1:$ZZ$1, 0))</f>
        <v/>
      </c>
    </row>
    <row r="452">
      <c r="A452">
        <f>INDEX(resultados!$A$2:$ZZ$2662, 446, MATCH($B$1, resultados!$A$1:$ZZ$1, 0))</f>
        <v/>
      </c>
      <c r="B452">
        <f>INDEX(resultados!$A$2:$ZZ$2662, 446, MATCH($B$2, resultados!$A$1:$ZZ$1, 0))</f>
        <v/>
      </c>
      <c r="C452">
        <f>INDEX(resultados!$A$2:$ZZ$2662, 446, MATCH($B$3, resultados!$A$1:$ZZ$1, 0))</f>
        <v/>
      </c>
    </row>
    <row r="453">
      <c r="A453">
        <f>INDEX(resultados!$A$2:$ZZ$2662, 447, MATCH($B$1, resultados!$A$1:$ZZ$1, 0))</f>
        <v/>
      </c>
      <c r="B453">
        <f>INDEX(resultados!$A$2:$ZZ$2662, 447, MATCH($B$2, resultados!$A$1:$ZZ$1, 0))</f>
        <v/>
      </c>
      <c r="C453">
        <f>INDEX(resultados!$A$2:$ZZ$2662, 447, MATCH($B$3, resultados!$A$1:$ZZ$1, 0))</f>
        <v/>
      </c>
    </row>
    <row r="454">
      <c r="A454">
        <f>INDEX(resultados!$A$2:$ZZ$2662, 448, MATCH($B$1, resultados!$A$1:$ZZ$1, 0))</f>
        <v/>
      </c>
      <c r="B454">
        <f>INDEX(resultados!$A$2:$ZZ$2662, 448, MATCH($B$2, resultados!$A$1:$ZZ$1, 0))</f>
        <v/>
      </c>
      <c r="C454">
        <f>INDEX(resultados!$A$2:$ZZ$2662, 448, MATCH($B$3, resultados!$A$1:$ZZ$1, 0))</f>
        <v/>
      </c>
    </row>
    <row r="455">
      <c r="A455">
        <f>INDEX(resultados!$A$2:$ZZ$2662, 449, MATCH($B$1, resultados!$A$1:$ZZ$1, 0))</f>
        <v/>
      </c>
      <c r="B455">
        <f>INDEX(resultados!$A$2:$ZZ$2662, 449, MATCH($B$2, resultados!$A$1:$ZZ$1, 0))</f>
        <v/>
      </c>
      <c r="C455">
        <f>INDEX(resultados!$A$2:$ZZ$2662, 449, MATCH($B$3, resultados!$A$1:$ZZ$1, 0))</f>
        <v/>
      </c>
    </row>
    <row r="456">
      <c r="A456">
        <f>INDEX(resultados!$A$2:$ZZ$2662, 450, MATCH($B$1, resultados!$A$1:$ZZ$1, 0))</f>
        <v/>
      </c>
      <c r="B456">
        <f>INDEX(resultados!$A$2:$ZZ$2662, 450, MATCH($B$2, resultados!$A$1:$ZZ$1, 0))</f>
        <v/>
      </c>
      <c r="C456">
        <f>INDEX(resultados!$A$2:$ZZ$2662, 450, MATCH($B$3, resultados!$A$1:$ZZ$1, 0))</f>
        <v/>
      </c>
    </row>
    <row r="457">
      <c r="A457">
        <f>INDEX(resultados!$A$2:$ZZ$2662, 451, MATCH($B$1, resultados!$A$1:$ZZ$1, 0))</f>
        <v/>
      </c>
      <c r="B457">
        <f>INDEX(resultados!$A$2:$ZZ$2662, 451, MATCH($B$2, resultados!$A$1:$ZZ$1, 0))</f>
        <v/>
      </c>
      <c r="C457">
        <f>INDEX(resultados!$A$2:$ZZ$2662, 451, MATCH($B$3, resultados!$A$1:$ZZ$1, 0))</f>
        <v/>
      </c>
    </row>
    <row r="458">
      <c r="A458">
        <f>INDEX(resultados!$A$2:$ZZ$2662, 452, MATCH($B$1, resultados!$A$1:$ZZ$1, 0))</f>
        <v/>
      </c>
      <c r="B458">
        <f>INDEX(resultados!$A$2:$ZZ$2662, 452, MATCH($B$2, resultados!$A$1:$ZZ$1, 0))</f>
        <v/>
      </c>
      <c r="C458">
        <f>INDEX(resultados!$A$2:$ZZ$2662, 452, MATCH($B$3, resultados!$A$1:$ZZ$1, 0))</f>
        <v/>
      </c>
    </row>
    <row r="459">
      <c r="A459">
        <f>INDEX(resultados!$A$2:$ZZ$2662, 453, MATCH($B$1, resultados!$A$1:$ZZ$1, 0))</f>
        <v/>
      </c>
      <c r="B459">
        <f>INDEX(resultados!$A$2:$ZZ$2662, 453, MATCH($B$2, resultados!$A$1:$ZZ$1, 0))</f>
        <v/>
      </c>
      <c r="C459">
        <f>INDEX(resultados!$A$2:$ZZ$2662, 453, MATCH($B$3, resultados!$A$1:$ZZ$1, 0))</f>
        <v/>
      </c>
    </row>
    <row r="460">
      <c r="A460">
        <f>INDEX(resultados!$A$2:$ZZ$2662, 454, MATCH($B$1, resultados!$A$1:$ZZ$1, 0))</f>
        <v/>
      </c>
      <c r="B460">
        <f>INDEX(resultados!$A$2:$ZZ$2662, 454, MATCH($B$2, resultados!$A$1:$ZZ$1, 0))</f>
        <v/>
      </c>
      <c r="C460">
        <f>INDEX(resultados!$A$2:$ZZ$2662, 454, MATCH($B$3, resultados!$A$1:$ZZ$1, 0))</f>
        <v/>
      </c>
    </row>
    <row r="461">
      <c r="A461">
        <f>INDEX(resultados!$A$2:$ZZ$2662, 455, MATCH($B$1, resultados!$A$1:$ZZ$1, 0))</f>
        <v/>
      </c>
      <c r="B461">
        <f>INDEX(resultados!$A$2:$ZZ$2662, 455, MATCH($B$2, resultados!$A$1:$ZZ$1, 0))</f>
        <v/>
      </c>
      <c r="C461">
        <f>INDEX(resultados!$A$2:$ZZ$2662, 455, MATCH($B$3, resultados!$A$1:$ZZ$1, 0))</f>
        <v/>
      </c>
    </row>
    <row r="462">
      <c r="A462">
        <f>INDEX(resultados!$A$2:$ZZ$2662, 456, MATCH($B$1, resultados!$A$1:$ZZ$1, 0))</f>
        <v/>
      </c>
      <c r="B462">
        <f>INDEX(resultados!$A$2:$ZZ$2662, 456, MATCH($B$2, resultados!$A$1:$ZZ$1, 0))</f>
        <v/>
      </c>
      <c r="C462">
        <f>INDEX(resultados!$A$2:$ZZ$2662, 456, MATCH($B$3, resultados!$A$1:$ZZ$1, 0))</f>
        <v/>
      </c>
    </row>
    <row r="463">
      <c r="A463">
        <f>INDEX(resultados!$A$2:$ZZ$2662, 457, MATCH($B$1, resultados!$A$1:$ZZ$1, 0))</f>
        <v/>
      </c>
      <c r="B463">
        <f>INDEX(resultados!$A$2:$ZZ$2662, 457, MATCH($B$2, resultados!$A$1:$ZZ$1, 0))</f>
        <v/>
      </c>
      <c r="C463">
        <f>INDEX(resultados!$A$2:$ZZ$2662, 457, MATCH($B$3, resultados!$A$1:$ZZ$1, 0))</f>
        <v/>
      </c>
    </row>
    <row r="464">
      <c r="A464">
        <f>INDEX(resultados!$A$2:$ZZ$2662, 458, MATCH($B$1, resultados!$A$1:$ZZ$1, 0))</f>
        <v/>
      </c>
      <c r="B464">
        <f>INDEX(resultados!$A$2:$ZZ$2662, 458, MATCH($B$2, resultados!$A$1:$ZZ$1, 0))</f>
        <v/>
      </c>
      <c r="C464">
        <f>INDEX(resultados!$A$2:$ZZ$2662, 458, MATCH($B$3, resultados!$A$1:$ZZ$1, 0))</f>
        <v/>
      </c>
    </row>
    <row r="465">
      <c r="A465">
        <f>INDEX(resultados!$A$2:$ZZ$2662, 459, MATCH($B$1, resultados!$A$1:$ZZ$1, 0))</f>
        <v/>
      </c>
      <c r="B465">
        <f>INDEX(resultados!$A$2:$ZZ$2662, 459, MATCH($B$2, resultados!$A$1:$ZZ$1, 0))</f>
        <v/>
      </c>
      <c r="C465">
        <f>INDEX(resultados!$A$2:$ZZ$2662, 459, MATCH($B$3, resultados!$A$1:$ZZ$1, 0))</f>
        <v/>
      </c>
    </row>
    <row r="466">
      <c r="A466">
        <f>INDEX(resultados!$A$2:$ZZ$2662, 460, MATCH($B$1, resultados!$A$1:$ZZ$1, 0))</f>
        <v/>
      </c>
      <c r="B466">
        <f>INDEX(resultados!$A$2:$ZZ$2662, 460, MATCH($B$2, resultados!$A$1:$ZZ$1, 0))</f>
        <v/>
      </c>
      <c r="C466">
        <f>INDEX(resultados!$A$2:$ZZ$2662, 460, MATCH($B$3, resultados!$A$1:$ZZ$1, 0))</f>
        <v/>
      </c>
    </row>
    <row r="467">
      <c r="A467">
        <f>INDEX(resultados!$A$2:$ZZ$2662, 461, MATCH($B$1, resultados!$A$1:$ZZ$1, 0))</f>
        <v/>
      </c>
      <c r="B467">
        <f>INDEX(resultados!$A$2:$ZZ$2662, 461, MATCH($B$2, resultados!$A$1:$ZZ$1, 0))</f>
        <v/>
      </c>
      <c r="C467">
        <f>INDEX(resultados!$A$2:$ZZ$2662, 461, MATCH($B$3, resultados!$A$1:$ZZ$1, 0))</f>
        <v/>
      </c>
    </row>
    <row r="468">
      <c r="A468">
        <f>INDEX(resultados!$A$2:$ZZ$2662, 462, MATCH($B$1, resultados!$A$1:$ZZ$1, 0))</f>
        <v/>
      </c>
      <c r="B468">
        <f>INDEX(resultados!$A$2:$ZZ$2662, 462, MATCH($B$2, resultados!$A$1:$ZZ$1, 0))</f>
        <v/>
      </c>
      <c r="C468">
        <f>INDEX(resultados!$A$2:$ZZ$2662, 462, MATCH($B$3, resultados!$A$1:$ZZ$1, 0))</f>
        <v/>
      </c>
    </row>
    <row r="469">
      <c r="A469">
        <f>INDEX(resultados!$A$2:$ZZ$2662, 463, MATCH($B$1, resultados!$A$1:$ZZ$1, 0))</f>
        <v/>
      </c>
      <c r="B469">
        <f>INDEX(resultados!$A$2:$ZZ$2662, 463, MATCH($B$2, resultados!$A$1:$ZZ$1, 0))</f>
        <v/>
      </c>
      <c r="C469">
        <f>INDEX(resultados!$A$2:$ZZ$2662, 463, MATCH($B$3, resultados!$A$1:$ZZ$1, 0))</f>
        <v/>
      </c>
    </row>
    <row r="470">
      <c r="A470">
        <f>INDEX(resultados!$A$2:$ZZ$2662, 464, MATCH($B$1, resultados!$A$1:$ZZ$1, 0))</f>
        <v/>
      </c>
      <c r="B470">
        <f>INDEX(resultados!$A$2:$ZZ$2662, 464, MATCH($B$2, resultados!$A$1:$ZZ$1, 0))</f>
        <v/>
      </c>
      <c r="C470">
        <f>INDEX(resultados!$A$2:$ZZ$2662, 464, MATCH($B$3, resultados!$A$1:$ZZ$1, 0))</f>
        <v/>
      </c>
    </row>
    <row r="471">
      <c r="A471">
        <f>INDEX(resultados!$A$2:$ZZ$2662, 465, MATCH($B$1, resultados!$A$1:$ZZ$1, 0))</f>
        <v/>
      </c>
      <c r="B471">
        <f>INDEX(resultados!$A$2:$ZZ$2662, 465, MATCH($B$2, resultados!$A$1:$ZZ$1, 0))</f>
        <v/>
      </c>
      <c r="C471">
        <f>INDEX(resultados!$A$2:$ZZ$2662, 465, MATCH($B$3, resultados!$A$1:$ZZ$1, 0))</f>
        <v/>
      </c>
    </row>
    <row r="472">
      <c r="A472">
        <f>INDEX(resultados!$A$2:$ZZ$2662, 466, MATCH($B$1, resultados!$A$1:$ZZ$1, 0))</f>
        <v/>
      </c>
      <c r="B472">
        <f>INDEX(resultados!$A$2:$ZZ$2662, 466, MATCH($B$2, resultados!$A$1:$ZZ$1, 0))</f>
        <v/>
      </c>
      <c r="C472">
        <f>INDEX(resultados!$A$2:$ZZ$2662, 466, MATCH($B$3, resultados!$A$1:$ZZ$1, 0))</f>
        <v/>
      </c>
    </row>
    <row r="473">
      <c r="A473">
        <f>INDEX(resultados!$A$2:$ZZ$2662, 467, MATCH($B$1, resultados!$A$1:$ZZ$1, 0))</f>
        <v/>
      </c>
      <c r="B473">
        <f>INDEX(resultados!$A$2:$ZZ$2662, 467, MATCH($B$2, resultados!$A$1:$ZZ$1, 0))</f>
        <v/>
      </c>
      <c r="C473">
        <f>INDEX(resultados!$A$2:$ZZ$2662, 467, MATCH($B$3, resultados!$A$1:$ZZ$1, 0))</f>
        <v/>
      </c>
    </row>
    <row r="474">
      <c r="A474">
        <f>INDEX(resultados!$A$2:$ZZ$2662, 468, MATCH($B$1, resultados!$A$1:$ZZ$1, 0))</f>
        <v/>
      </c>
      <c r="B474">
        <f>INDEX(resultados!$A$2:$ZZ$2662, 468, MATCH($B$2, resultados!$A$1:$ZZ$1, 0))</f>
        <v/>
      </c>
      <c r="C474">
        <f>INDEX(resultados!$A$2:$ZZ$2662, 468, MATCH($B$3, resultados!$A$1:$ZZ$1, 0))</f>
        <v/>
      </c>
    </row>
    <row r="475">
      <c r="A475">
        <f>INDEX(resultados!$A$2:$ZZ$2662, 469, MATCH($B$1, resultados!$A$1:$ZZ$1, 0))</f>
        <v/>
      </c>
      <c r="B475">
        <f>INDEX(resultados!$A$2:$ZZ$2662, 469, MATCH($B$2, resultados!$A$1:$ZZ$1, 0))</f>
        <v/>
      </c>
      <c r="C475">
        <f>INDEX(resultados!$A$2:$ZZ$2662, 469, MATCH($B$3, resultados!$A$1:$ZZ$1, 0))</f>
        <v/>
      </c>
    </row>
    <row r="476">
      <c r="A476">
        <f>INDEX(resultados!$A$2:$ZZ$2662, 470, MATCH($B$1, resultados!$A$1:$ZZ$1, 0))</f>
        <v/>
      </c>
      <c r="B476">
        <f>INDEX(resultados!$A$2:$ZZ$2662, 470, MATCH($B$2, resultados!$A$1:$ZZ$1, 0))</f>
        <v/>
      </c>
      <c r="C476">
        <f>INDEX(resultados!$A$2:$ZZ$2662, 470, MATCH($B$3, resultados!$A$1:$ZZ$1, 0))</f>
        <v/>
      </c>
    </row>
    <row r="477">
      <c r="A477">
        <f>INDEX(resultados!$A$2:$ZZ$2662, 471, MATCH($B$1, resultados!$A$1:$ZZ$1, 0))</f>
        <v/>
      </c>
      <c r="B477">
        <f>INDEX(resultados!$A$2:$ZZ$2662, 471, MATCH($B$2, resultados!$A$1:$ZZ$1, 0))</f>
        <v/>
      </c>
      <c r="C477">
        <f>INDEX(resultados!$A$2:$ZZ$2662, 471, MATCH($B$3, resultados!$A$1:$ZZ$1, 0))</f>
        <v/>
      </c>
    </row>
    <row r="478">
      <c r="A478">
        <f>INDEX(resultados!$A$2:$ZZ$2662, 472, MATCH($B$1, resultados!$A$1:$ZZ$1, 0))</f>
        <v/>
      </c>
      <c r="B478">
        <f>INDEX(resultados!$A$2:$ZZ$2662, 472, MATCH($B$2, resultados!$A$1:$ZZ$1, 0))</f>
        <v/>
      </c>
      <c r="C478">
        <f>INDEX(resultados!$A$2:$ZZ$2662, 472, MATCH($B$3, resultados!$A$1:$ZZ$1, 0))</f>
        <v/>
      </c>
    </row>
    <row r="479">
      <c r="A479">
        <f>INDEX(resultados!$A$2:$ZZ$2662, 473, MATCH($B$1, resultados!$A$1:$ZZ$1, 0))</f>
        <v/>
      </c>
      <c r="B479">
        <f>INDEX(resultados!$A$2:$ZZ$2662, 473, MATCH($B$2, resultados!$A$1:$ZZ$1, 0))</f>
        <v/>
      </c>
      <c r="C479">
        <f>INDEX(resultados!$A$2:$ZZ$2662, 473, MATCH($B$3, resultados!$A$1:$ZZ$1, 0))</f>
        <v/>
      </c>
    </row>
    <row r="480">
      <c r="A480">
        <f>INDEX(resultados!$A$2:$ZZ$2662, 474, MATCH($B$1, resultados!$A$1:$ZZ$1, 0))</f>
        <v/>
      </c>
      <c r="B480">
        <f>INDEX(resultados!$A$2:$ZZ$2662, 474, MATCH($B$2, resultados!$A$1:$ZZ$1, 0))</f>
        <v/>
      </c>
      <c r="C480">
        <f>INDEX(resultados!$A$2:$ZZ$2662, 474, MATCH($B$3, resultados!$A$1:$ZZ$1, 0))</f>
        <v/>
      </c>
    </row>
    <row r="481">
      <c r="A481">
        <f>INDEX(resultados!$A$2:$ZZ$2662, 475, MATCH($B$1, resultados!$A$1:$ZZ$1, 0))</f>
        <v/>
      </c>
      <c r="B481">
        <f>INDEX(resultados!$A$2:$ZZ$2662, 475, MATCH($B$2, resultados!$A$1:$ZZ$1, 0))</f>
        <v/>
      </c>
      <c r="C481">
        <f>INDEX(resultados!$A$2:$ZZ$2662, 475, MATCH($B$3, resultados!$A$1:$ZZ$1, 0))</f>
        <v/>
      </c>
    </row>
    <row r="482">
      <c r="A482">
        <f>INDEX(resultados!$A$2:$ZZ$2662, 476, MATCH($B$1, resultados!$A$1:$ZZ$1, 0))</f>
        <v/>
      </c>
      <c r="B482">
        <f>INDEX(resultados!$A$2:$ZZ$2662, 476, MATCH($B$2, resultados!$A$1:$ZZ$1, 0))</f>
        <v/>
      </c>
      <c r="C482">
        <f>INDEX(resultados!$A$2:$ZZ$2662, 476, MATCH($B$3, resultados!$A$1:$ZZ$1, 0))</f>
        <v/>
      </c>
    </row>
    <row r="483">
      <c r="A483">
        <f>INDEX(resultados!$A$2:$ZZ$2662, 477, MATCH($B$1, resultados!$A$1:$ZZ$1, 0))</f>
        <v/>
      </c>
      <c r="B483">
        <f>INDEX(resultados!$A$2:$ZZ$2662, 477, MATCH($B$2, resultados!$A$1:$ZZ$1, 0))</f>
        <v/>
      </c>
      <c r="C483">
        <f>INDEX(resultados!$A$2:$ZZ$2662, 477, MATCH($B$3, resultados!$A$1:$ZZ$1, 0))</f>
        <v/>
      </c>
    </row>
    <row r="484">
      <c r="A484">
        <f>INDEX(resultados!$A$2:$ZZ$2662, 478, MATCH($B$1, resultados!$A$1:$ZZ$1, 0))</f>
        <v/>
      </c>
      <c r="B484">
        <f>INDEX(resultados!$A$2:$ZZ$2662, 478, MATCH($B$2, resultados!$A$1:$ZZ$1, 0))</f>
        <v/>
      </c>
      <c r="C484">
        <f>INDEX(resultados!$A$2:$ZZ$2662, 478, MATCH($B$3, resultados!$A$1:$ZZ$1, 0))</f>
        <v/>
      </c>
    </row>
    <row r="485">
      <c r="A485">
        <f>INDEX(resultados!$A$2:$ZZ$2662, 479, MATCH($B$1, resultados!$A$1:$ZZ$1, 0))</f>
        <v/>
      </c>
      <c r="B485">
        <f>INDEX(resultados!$A$2:$ZZ$2662, 479, MATCH($B$2, resultados!$A$1:$ZZ$1, 0))</f>
        <v/>
      </c>
      <c r="C485">
        <f>INDEX(resultados!$A$2:$ZZ$2662, 479, MATCH($B$3, resultados!$A$1:$ZZ$1, 0))</f>
        <v/>
      </c>
    </row>
    <row r="486">
      <c r="A486">
        <f>INDEX(resultados!$A$2:$ZZ$2662, 480, MATCH($B$1, resultados!$A$1:$ZZ$1, 0))</f>
        <v/>
      </c>
      <c r="B486">
        <f>INDEX(resultados!$A$2:$ZZ$2662, 480, MATCH($B$2, resultados!$A$1:$ZZ$1, 0))</f>
        <v/>
      </c>
      <c r="C486">
        <f>INDEX(resultados!$A$2:$ZZ$2662, 480, MATCH($B$3, resultados!$A$1:$ZZ$1, 0))</f>
        <v/>
      </c>
    </row>
    <row r="487">
      <c r="A487">
        <f>INDEX(resultados!$A$2:$ZZ$2662, 481, MATCH($B$1, resultados!$A$1:$ZZ$1, 0))</f>
        <v/>
      </c>
      <c r="B487">
        <f>INDEX(resultados!$A$2:$ZZ$2662, 481, MATCH($B$2, resultados!$A$1:$ZZ$1, 0))</f>
        <v/>
      </c>
      <c r="C487">
        <f>INDEX(resultados!$A$2:$ZZ$2662, 481, MATCH($B$3, resultados!$A$1:$ZZ$1, 0))</f>
        <v/>
      </c>
    </row>
    <row r="488">
      <c r="A488">
        <f>INDEX(resultados!$A$2:$ZZ$2662, 482, MATCH($B$1, resultados!$A$1:$ZZ$1, 0))</f>
        <v/>
      </c>
      <c r="B488">
        <f>INDEX(resultados!$A$2:$ZZ$2662, 482, MATCH($B$2, resultados!$A$1:$ZZ$1, 0))</f>
        <v/>
      </c>
      <c r="C488">
        <f>INDEX(resultados!$A$2:$ZZ$2662, 482, MATCH($B$3, resultados!$A$1:$ZZ$1, 0))</f>
        <v/>
      </c>
    </row>
    <row r="489">
      <c r="A489">
        <f>INDEX(resultados!$A$2:$ZZ$2662, 483, MATCH($B$1, resultados!$A$1:$ZZ$1, 0))</f>
        <v/>
      </c>
      <c r="B489">
        <f>INDEX(resultados!$A$2:$ZZ$2662, 483, MATCH($B$2, resultados!$A$1:$ZZ$1, 0))</f>
        <v/>
      </c>
      <c r="C489">
        <f>INDEX(resultados!$A$2:$ZZ$2662, 483, MATCH($B$3, resultados!$A$1:$ZZ$1, 0))</f>
        <v/>
      </c>
    </row>
    <row r="490">
      <c r="A490">
        <f>INDEX(resultados!$A$2:$ZZ$2662, 484, MATCH($B$1, resultados!$A$1:$ZZ$1, 0))</f>
        <v/>
      </c>
      <c r="B490">
        <f>INDEX(resultados!$A$2:$ZZ$2662, 484, MATCH($B$2, resultados!$A$1:$ZZ$1, 0))</f>
        <v/>
      </c>
      <c r="C490">
        <f>INDEX(resultados!$A$2:$ZZ$2662, 484, MATCH($B$3, resultados!$A$1:$ZZ$1, 0))</f>
        <v/>
      </c>
    </row>
    <row r="491">
      <c r="A491">
        <f>INDEX(resultados!$A$2:$ZZ$2662, 485, MATCH($B$1, resultados!$A$1:$ZZ$1, 0))</f>
        <v/>
      </c>
      <c r="B491">
        <f>INDEX(resultados!$A$2:$ZZ$2662, 485, MATCH($B$2, resultados!$A$1:$ZZ$1, 0))</f>
        <v/>
      </c>
      <c r="C491">
        <f>INDEX(resultados!$A$2:$ZZ$2662, 485, MATCH($B$3, resultados!$A$1:$ZZ$1, 0))</f>
        <v/>
      </c>
    </row>
    <row r="492">
      <c r="A492">
        <f>INDEX(resultados!$A$2:$ZZ$2662, 486, MATCH($B$1, resultados!$A$1:$ZZ$1, 0))</f>
        <v/>
      </c>
      <c r="B492">
        <f>INDEX(resultados!$A$2:$ZZ$2662, 486, MATCH($B$2, resultados!$A$1:$ZZ$1, 0))</f>
        <v/>
      </c>
      <c r="C492">
        <f>INDEX(resultados!$A$2:$ZZ$2662, 486, MATCH($B$3, resultados!$A$1:$ZZ$1, 0))</f>
        <v/>
      </c>
    </row>
    <row r="493">
      <c r="A493">
        <f>INDEX(resultados!$A$2:$ZZ$2662, 487, MATCH($B$1, resultados!$A$1:$ZZ$1, 0))</f>
        <v/>
      </c>
      <c r="B493">
        <f>INDEX(resultados!$A$2:$ZZ$2662, 487, MATCH($B$2, resultados!$A$1:$ZZ$1, 0))</f>
        <v/>
      </c>
      <c r="C493">
        <f>INDEX(resultados!$A$2:$ZZ$2662, 487, MATCH($B$3, resultados!$A$1:$ZZ$1, 0))</f>
        <v/>
      </c>
    </row>
    <row r="494">
      <c r="A494">
        <f>INDEX(resultados!$A$2:$ZZ$2662, 488, MATCH($B$1, resultados!$A$1:$ZZ$1, 0))</f>
        <v/>
      </c>
      <c r="B494">
        <f>INDEX(resultados!$A$2:$ZZ$2662, 488, MATCH($B$2, resultados!$A$1:$ZZ$1, 0))</f>
        <v/>
      </c>
      <c r="C494">
        <f>INDEX(resultados!$A$2:$ZZ$2662, 488, MATCH($B$3, resultados!$A$1:$ZZ$1, 0))</f>
        <v/>
      </c>
    </row>
    <row r="495">
      <c r="A495">
        <f>INDEX(resultados!$A$2:$ZZ$2662, 489, MATCH($B$1, resultados!$A$1:$ZZ$1, 0))</f>
        <v/>
      </c>
      <c r="B495">
        <f>INDEX(resultados!$A$2:$ZZ$2662, 489, MATCH($B$2, resultados!$A$1:$ZZ$1, 0))</f>
        <v/>
      </c>
      <c r="C495">
        <f>INDEX(resultados!$A$2:$ZZ$2662, 489, MATCH($B$3, resultados!$A$1:$ZZ$1, 0))</f>
        <v/>
      </c>
    </row>
    <row r="496">
      <c r="A496">
        <f>INDEX(resultados!$A$2:$ZZ$2662, 490, MATCH($B$1, resultados!$A$1:$ZZ$1, 0))</f>
        <v/>
      </c>
      <c r="B496">
        <f>INDEX(resultados!$A$2:$ZZ$2662, 490, MATCH($B$2, resultados!$A$1:$ZZ$1, 0))</f>
        <v/>
      </c>
      <c r="C496">
        <f>INDEX(resultados!$A$2:$ZZ$2662, 490, MATCH($B$3, resultados!$A$1:$ZZ$1, 0))</f>
        <v/>
      </c>
    </row>
    <row r="497">
      <c r="A497">
        <f>INDEX(resultados!$A$2:$ZZ$2662, 491, MATCH($B$1, resultados!$A$1:$ZZ$1, 0))</f>
        <v/>
      </c>
      <c r="B497">
        <f>INDEX(resultados!$A$2:$ZZ$2662, 491, MATCH($B$2, resultados!$A$1:$ZZ$1, 0))</f>
        <v/>
      </c>
      <c r="C497">
        <f>INDEX(resultados!$A$2:$ZZ$2662, 491, MATCH($B$3, resultados!$A$1:$ZZ$1, 0))</f>
        <v/>
      </c>
    </row>
    <row r="498">
      <c r="A498">
        <f>INDEX(resultados!$A$2:$ZZ$2662, 492, MATCH($B$1, resultados!$A$1:$ZZ$1, 0))</f>
        <v/>
      </c>
      <c r="B498">
        <f>INDEX(resultados!$A$2:$ZZ$2662, 492, MATCH($B$2, resultados!$A$1:$ZZ$1, 0))</f>
        <v/>
      </c>
      <c r="C498">
        <f>INDEX(resultados!$A$2:$ZZ$2662, 492, MATCH($B$3, resultados!$A$1:$ZZ$1, 0))</f>
        <v/>
      </c>
    </row>
    <row r="499">
      <c r="A499">
        <f>INDEX(resultados!$A$2:$ZZ$2662, 493, MATCH($B$1, resultados!$A$1:$ZZ$1, 0))</f>
        <v/>
      </c>
      <c r="B499">
        <f>INDEX(resultados!$A$2:$ZZ$2662, 493, MATCH($B$2, resultados!$A$1:$ZZ$1, 0))</f>
        <v/>
      </c>
      <c r="C499">
        <f>INDEX(resultados!$A$2:$ZZ$2662, 493, MATCH($B$3, resultados!$A$1:$ZZ$1, 0))</f>
        <v/>
      </c>
    </row>
    <row r="500">
      <c r="A500">
        <f>INDEX(resultados!$A$2:$ZZ$2662, 494, MATCH($B$1, resultados!$A$1:$ZZ$1, 0))</f>
        <v/>
      </c>
      <c r="B500">
        <f>INDEX(resultados!$A$2:$ZZ$2662, 494, MATCH($B$2, resultados!$A$1:$ZZ$1, 0))</f>
        <v/>
      </c>
      <c r="C500">
        <f>INDEX(resultados!$A$2:$ZZ$2662, 494, MATCH($B$3, resultados!$A$1:$ZZ$1, 0))</f>
        <v/>
      </c>
    </row>
    <row r="501">
      <c r="A501">
        <f>INDEX(resultados!$A$2:$ZZ$2662, 495, MATCH($B$1, resultados!$A$1:$ZZ$1, 0))</f>
        <v/>
      </c>
      <c r="B501">
        <f>INDEX(resultados!$A$2:$ZZ$2662, 495, MATCH($B$2, resultados!$A$1:$ZZ$1, 0))</f>
        <v/>
      </c>
      <c r="C501">
        <f>INDEX(resultados!$A$2:$ZZ$2662, 495, MATCH($B$3, resultados!$A$1:$ZZ$1, 0))</f>
        <v/>
      </c>
    </row>
    <row r="502">
      <c r="A502">
        <f>INDEX(resultados!$A$2:$ZZ$2662, 496, MATCH($B$1, resultados!$A$1:$ZZ$1, 0))</f>
        <v/>
      </c>
      <c r="B502">
        <f>INDEX(resultados!$A$2:$ZZ$2662, 496, MATCH($B$2, resultados!$A$1:$ZZ$1, 0))</f>
        <v/>
      </c>
      <c r="C502">
        <f>INDEX(resultados!$A$2:$ZZ$2662, 496, MATCH($B$3, resultados!$A$1:$ZZ$1, 0))</f>
        <v/>
      </c>
    </row>
    <row r="503">
      <c r="A503">
        <f>INDEX(resultados!$A$2:$ZZ$2662, 497, MATCH($B$1, resultados!$A$1:$ZZ$1, 0))</f>
        <v/>
      </c>
      <c r="B503">
        <f>INDEX(resultados!$A$2:$ZZ$2662, 497, MATCH($B$2, resultados!$A$1:$ZZ$1, 0))</f>
        <v/>
      </c>
      <c r="C503">
        <f>INDEX(resultados!$A$2:$ZZ$2662, 497, MATCH($B$3, resultados!$A$1:$ZZ$1, 0))</f>
        <v/>
      </c>
    </row>
    <row r="504">
      <c r="A504">
        <f>INDEX(resultados!$A$2:$ZZ$2662, 498, MATCH($B$1, resultados!$A$1:$ZZ$1, 0))</f>
        <v/>
      </c>
      <c r="B504">
        <f>INDEX(resultados!$A$2:$ZZ$2662, 498, MATCH($B$2, resultados!$A$1:$ZZ$1, 0))</f>
        <v/>
      </c>
      <c r="C504">
        <f>INDEX(resultados!$A$2:$ZZ$2662, 498, MATCH($B$3, resultados!$A$1:$ZZ$1, 0))</f>
        <v/>
      </c>
    </row>
    <row r="505">
      <c r="A505">
        <f>INDEX(resultados!$A$2:$ZZ$2662, 499, MATCH($B$1, resultados!$A$1:$ZZ$1, 0))</f>
        <v/>
      </c>
      <c r="B505">
        <f>INDEX(resultados!$A$2:$ZZ$2662, 499, MATCH($B$2, resultados!$A$1:$ZZ$1, 0))</f>
        <v/>
      </c>
      <c r="C505">
        <f>INDEX(resultados!$A$2:$ZZ$2662, 499, MATCH($B$3, resultados!$A$1:$ZZ$1, 0))</f>
        <v/>
      </c>
    </row>
    <row r="506">
      <c r="A506">
        <f>INDEX(resultados!$A$2:$ZZ$2662, 500, MATCH($B$1, resultados!$A$1:$ZZ$1, 0))</f>
        <v/>
      </c>
      <c r="B506">
        <f>INDEX(resultados!$A$2:$ZZ$2662, 500, MATCH($B$2, resultados!$A$1:$ZZ$1, 0))</f>
        <v/>
      </c>
      <c r="C506">
        <f>INDEX(resultados!$A$2:$ZZ$2662, 500, MATCH($B$3, resultados!$A$1:$ZZ$1, 0))</f>
        <v/>
      </c>
    </row>
    <row r="507">
      <c r="A507">
        <f>INDEX(resultados!$A$2:$ZZ$2662, 501, MATCH($B$1, resultados!$A$1:$ZZ$1, 0))</f>
        <v/>
      </c>
      <c r="B507">
        <f>INDEX(resultados!$A$2:$ZZ$2662, 501, MATCH($B$2, resultados!$A$1:$ZZ$1, 0))</f>
        <v/>
      </c>
      <c r="C507">
        <f>INDEX(resultados!$A$2:$ZZ$2662, 501, MATCH($B$3, resultados!$A$1:$ZZ$1, 0))</f>
        <v/>
      </c>
    </row>
    <row r="508">
      <c r="A508">
        <f>INDEX(resultados!$A$2:$ZZ$2662, 502, MATCH($B$1, resultados!$A$1:$ZZ$1, 0))</f>
        <v/>
      </c>
      <c r="B508">
        <f>INDEX(resultados!$A$2:$ZZ$2662, 502, MATCH($B$2, resultados!$A$1:$ZZ$1, 0))</f>
        <v/>
      </c>
      <c r="C508">
        <f>INDEX(resultados!$A$2:$ZZ$2662, 502, MATCH($B$3, resultados!$A$1:$ZZ$1, 0))</f>
        <v/>
      </c>
    </row>
    <row r="509">
      <c r="A509">
        <f>INDEX(resultados!$A$2:$ZZ$2662, 503, MATCH($B$1, resultados!$A$1:$ZZ$1, 0))</f>
        <v/>
      </c>
      <c r="B509">
        <f>INDEX(resultados!$A$2:$ZZ$2662, 503, MATCH($B$2, resultados!$A$1:$ZZ$1, 0))</f>
        <v/>
      </c>
      <c r="C509">
        <f>INDEX(resultados!$A$2:$ZZ$2662, 503, MATCH($B$3, resultados!$A$1:$ZZ$1, 0))</f>
        <v/>
      </c>
    </row>
    <row r="510">
      <c r="A510">
        <f>INDEX(resultados!$A$2:$ZZ$2662, 504, MATCH($B$1, resultados!$A$1:$ZZ$1, 0))</f>
        <v/>
      </c>
      <c r="B510">
        <f>INDEX(resultados!$A$2:$ZZ$2662, 504, MATCH($B$2, resultados!$A$1:$ZZ$1, 0))</f>
        <v/>
      </c>
      <c r="C510">
        <f>INDEX(resultados!$A$2:$ZZ$2662, 504, MATCH($B$3, resultados!$A$1:$ZZ$1, 0))</f>
        <v/>
      </c>
    </row>
    <row r="511">
      <c r="A511">
        <f>INDEX(resultados!$A$2:$ZZ$2662, 505, MATCH($B$1, resultados!$A$1:$ZZ$1, 0))</f>
        <v/>
      </c>
      <c r="B511">
        <f>INDEX(resultados!$A$2:$ZZ$2662, 505, MATCH($B$2, resultados!$A$1:$ZZ$1, 0))</f>
        <v/>
      </c>
      <c r="C511">
        <f>INDEX(resultados!$A$2:$ZZ$2662, 505, MATCH($B$3, resultados!$A$1:$ZZ$1, 0))</f>
        <v/>
      </c>
    </row>
    <row r="512">
      <c r="A512">
        <f>INDEX(resultados!$A$2:$ZZ$2662, 506, MATCH($B$1, resultados!$A$1:$ZZ$1, 0))</f>
        <v/>
      </c>
      <c r="B512">
        <f>INDEX(resultados!$A$2:$ZZ$2662, 506, MATCH($B$2, resultados!$A$1:$ZZ$1, 0))</f>
        <v/>
      </c>
      <c r="C512">
        <f>INDEX(resultados!$A$2:$ZZ$2662, 506, MATCH($B$3, resultados!$A$1:$ZZ$1, 0))</f>
        <v/>
      </c>
    </row>
    <row r="513">
      <c r="A513">
        <f>INDEX(resultados!$A$2:$ZZ$2662, 507, MATCH($B$1, resultados!$A$1:$ZZ$1, 0))</f>
        <v/>
      </c>
      <c r="B513">
        <f>INDEX(resultados!$A$2:$ZZ$2662, 507, MATCH($B$2, resultados!$A$1:$ZZ$1, 0))</f>
        <v/>
      </c>
      <c r="C513">
        <f>INDEX(resultados!$A$2:$ZZ$2662, 507, MATCH($B$3, resultados!$A$1:$ZZ$1, 0))</f>
        <v/>
      </c>
    </row>
    <row r="514">
      <c r="A514">
        <f>INDEX(resultados!$A$2:$ZZ$2662, 508, MATCH($B$1, resultados!$A$1:$ZZ$1, 0))</f>
        <v/>
      </c>
      <c r="B514">
        <f>INDEX(resultados!$A$2:$ZZ$2662, 508, MATCH($B$2, resultados!$A$1:$ZZ$1, 0))</f>
        <v/>
      </c>
      <c r="C514">
        <f>INDEX(resultados!$A$2:$ZZ$2662, 508, MATCH($B$3, resultados!$A$1:$ZZ$1, 0))</f>
        <v/>
      </c>
    </row>
    <row r="515">
      <c r="A515">
        <f>INDEX(resultados!$A$2:$ZZ$2662, 509, MATCH($B$1, resultados!$A$1:$ZZ$1, 0))</f>
        <v/>
      </c>
      <c r="B515">
        <f>INDEX(resultados!$A$2:$ZZ$2662, 509, MATCH($B$2, resultados!$A$1:$ZZ$1, 0))</f>
        <v/>
      </c>
      <c r="C515">
        <f>INDEX(resultados!$A$2:$ZZ$2662, 509, MATCH($B$3, resultados!$A$1:$ZZ$1, 0))</f>
        <v/>
      </c>
    </row>
    <row r="516">
      <c r="A516">
        <f>INDEX(resultados!$A$2:$ZZ$2662, 510, MATCH($B$1, resultados!$A$1:$ZZ$1, 0))</f>
        <v/>
      </c>
      <c r="B516">
        <f>INDEX(resultados!$A$2:$ZZ$2662, 510, MATCH($B$2, resultados!$A$1:$ZZ$1, 0))</f>
        <v/>
      </c>
      <c r="C516">
        <f>INDEX(resultados!$A$2:$ZZ$2662, 510, MATCH($B$3, resultados!$A$1:$ZZ$1, 0))</f>
        <v/>
      </c>
    </row>
    <row r="517">
      <c r="A517">
        <f>INDEX(resultados!$A$2:$ZZ$2662, 511, MATCH($B$1, resultados!$A$1:$ZZ$1, 0))</f>
        <v/>
      </c>
      <c r="B517">
        <f>INDEX(resultados!$A$2:$ZZ$2662, 511, MATCH($B$2, resultados!$A$1:$ZZ$1, 0))</f>
        <v/>
      </c>
      <c r="C517">
        <f>INDEX(resultados!$A$2:$ZZ$2662, 511, MATCH($B$3, resultados!$A$1:$ZZ$1, 0))</f>
        <v/>
      </c>
    </row>
    <row r="518">
      <c r="A518">
        <f>INDEX(resultados!$A$2:$ZZ$2662, 512, MATCH($B$1, resultados!$A$1:$ZZ$1, 0))</f>
        <v/>
      </c>
      <c r="B518">
        <f>INDEX(resultados!$A$2:$ZZ$2662, 512, MATCH($B$2, resultados!$A$1:$ZZ$1, 0))</f>
        <v/>
      </c>
      <c r="C518">
        <f>INDEX(resultados!$A$2:$ZZ$2662, 512, MATCH($B$3, resultados!$A$1:$ZZ$1, 0))</f>
        <v/>
      </c>
    </row>
    <row r="519">
      <c r="A519">
        <f>INDEX(resultados!$A$2:$ZZ$2662, 513, MATCH($B$1, resultados!$A$1:$ZZ$1, 0))</f>
        <v/>
      </c>
      <c r="B519">
        <f>INDEX(resultados!$A$2:$ZZ$2662, 513, MATCH($B$2, resultados!$A$1:$ZZ$1, 0))</f>
        <v/>
      </c>
      <c r="C519">
        <f>INDEX(resultados!$A$2:$ZZ$2662, 513, MATCH($B$3, resultados!$A$1:$ZZ$1, 0))</f>
        <v/>
      </c>
    </row>
    <row r="520">
      <c r="A520">
        <f>INDEX(resultados!$A$2:$ZZ$2662, 514, MATCH($B$1, resultados!$A$1:$ZZ$1, 0))</f>
        <v/>
      </c>
      <c r="B520">
        <f>INDEX(resultados!$A$2:$ZZ$2662, 514, MATCH($B$2, resultados!$A$1:$ZZ$1, 0))</f>
        <v/>
      </c>
      <c r="C520">
        <f>INDEX(resultados!$A$2:$ZZ$2662, 514, MATCH($B$3, resultados!$A$1:$ZZ$1, 0))</f>
        <v/>
      </c>
    </row>
    <row r="521">
      <c r="A521">
        <f>INDEX(resultados!$A$2:$ZZ$2662, 515, MATCH($B$1, resultados!$A$1:$ZZ$1, 0))</f>
        <v/>
      </c>
      <c r="B521">
        <f>INDEX(resultados!$A$2:$ZZ$2662, 515, MATCH($B$2, resultados!$A$1:$ZZ$1, 0))</f>
        <v/>
      </c>
      <c r="C521">
        <f>INDEX(resultados!$A$2:$ZZ$2662, 515, MATCH($B$3, resultados!$A$1:$ZZ$1, 0))</f>
        <v/>
      </c>
    </row>
    <row r="522">
      <c r="A522">
        <f>INDEX(resultados!$A$2:$ZZ$2662, 516, MATCH($B$1, resultados!$A$1:$ZZ$1, 0))</f>
        <v/>
      </c>
      <c r="B522">
        <f>INDEX(resultados!$A$2:$ZZ$2662, 516, MATCH($B$2, resultados!$A$1:$ZZ$1, 0))</f>
        <v/>
      </c>
      <c r="C522">
        <f>INDEX(resultados!$A$2:$ZZ$2662, 516, MATCH($B$3, resultados!$A$1:$ZZ$1, 0))</f>
        <v/>
      </c>
    </row>
    <row r="523">
      <c r="A523">
        <f>INDEX(resultados!$A$2:$ZZ$2662, 517, MATCH($B$1, resultados!$A$1:$ZZ$1, 0))</f>
        <v/>
      </c>
      <c r="B523">
        <f>INDEX(resultados!$A$2:$ZZ$2662, 517, MATCH($B$2, resultados!$A$1:$ZZ$1, 0))</f>
        <v/>
      </c>
      <c r="C523">
        <f>INDEX(resultados!$A$2:$ZZ$2662, 517, MATCH($B$3, resultados!$A$1:$ZZ$1, 0))</f>
        <v/>
      </c>
    </row>
    <row r="524">
      <c r="A524">
        <f>INDEX(resultados!$A$2:$ZZ$2662, 518, MATCH($B$1, resultados!$A$1:$ZZ$1, 0))</f>
        <v/>
      </c>
      <c r="B524">
        <f>INDEX(resultados!$A$2:$ZZ$2662, 518, MATCH($B$2, resultados!$A$1:$ZZ$1, 0))</f>
        <v/>
      </c>
      <c r="C524">
        <f>INDEX(resultados!$A$2:$ZZ$2662, 518, MATCH($B$3, resultados!$A$1:$ZZ$1, 0))</f>
        <v/>
      </c>
    </row>
    <row r="525">
      <c r="A525">
        <f>INDEX(resultados!$A$2:$ZZ$2662, 519, MATCH($B$1, resultados!$A$1:$ZZ$1, 0))</f>
        <v/>
      </c>
      <c r="B525">
        <f>INDEX(resultados!$A$2:$ZZ$2662, 519, MATCH($B$2, resultados!$A$1:$ZZ$1, 0))</f>
        <v/>
      </c>
      <c r="C525">
        <f>INDEX(resultados!$A$2:$ZZ$2662, 519, MATCH($B$3, resultados!$A$1:$ZZ$1, 0))</f>
        <v/>
      </c>
    </row>
    <row r="526">
      <c r="A526">
        <f>INDEX(resultados!$A$2:$ZZ$2662, 520, MATCH($B$1, resultados!$A$1:$ZZ$1, 0))</f>
        <v/>
      </c>
      <c r="B526">
        <f>INDEX(resultados!$A$2:$ZZ$2662, 520, MATCH($B$2, resultados!$A$1:$ZZ$1, 0))</f>
        <v/>
      </c>
      <c r="C526">
        <f>INDEX(resultados!$A$2:$ZZ$2662, 520, MATCH($B$3, resultados!$A$1:$ZZ$1, 0))</f>
        <v/>
      </c>
    </row>
    <row r="527">
      <c r="A527">
        <f>INDEX(resultados!$A$2:$ZZ$2662, 521, MATCH($B$1, resultados!$A$1:$ZZ$1, 0))</f>
        <v/>
      </c>
      <c r="B527">
        <f>INDEX(resultados!$A$2:$ZZ$2662, 521, MATCH($B$2, resultados!$A$1:$ZZ$1, 0))</f>
        <v/>
      </c>
      <c r="C527">
        <f>INDEX(resultados!$A$2:$ZZ$2662, 521, MATCH($B$3, resultados!$A$1:$ZZ$1, 0))</f>
        <v/>
      </c>
    </row>
    <row r="528">
      <c r="A528">
        <f>INDEX(resultados!$A$2:$ZZ$2662, 522, MATCH($B$1, resultados!$A$1:$ZZ$1, 0))</f>
        <v/>
      </c>
      <c r="B528">
        <f>INDEX(resultados!$A$2:$ZZ$2662, 522, MATCH($B$2, resultados!$A$1:$ZZ$1, 0))</f>
        <v/>
      </c>
      <c r="C528">
        <f>INDEX(resultados!$A$2:$ZZ$2662, 522, MATCH($B$3, resultados!$A$1:$ZZ$1, 0))</f>
        <v/>
      </c>
    </row>
    <row r="529">
      <c r="A529">
        <f>INDEX(resultados!$A$2:$ZZ$2662, 523, MATCH($B$1, resultados!$A$1:$ZZ$1, 0))</f>
        <v/>
      </c>
      <c r="B529">
        <f>INDEX(resultados!$A$2:$ZZ$2662, 523, MATCH($B$2, resultados!$A$1:$ZZ$1, 0))</f>
        <v/>
      </c>
      <c r="C529">
        <f>INDEX(resultados!$A$2:$ZZ$2662, 523, MATCH($B$3, resultados!$A$1:$ZZ$1, 0))</f>
        <v/>
      </c>
    </row>
    <row r="530">
      <c r="A530">
        <f>INDEX(resultados!$A$2:$ZZ$2662, 524, MATCH($B$1, resultados!$A$1:$ZZ$1, 0))</f>
        <v/>
      </c>
      <c r="B530">
        <f>INDEX(resultados!$A$2:$ZZ$2662, 524, MATCH($B$2, resultados!$A$1:$ZZ$1, 0))</f>
        <v/>
      </c>
      <c r="C530">
        <f>INDEX(resultados!$A$2:$ZZ$2662, 524, MATCH($B$3, resultados!$A$1:$ZZ$1, 0))</f>
        <v/>
      </c>
    </row>
    <row r="531">
      <c r="A531">
        <f>INDEX(resultados!$A$2:$ZZ$2662, 525, MATCH($B$1, resultados!$A$1:$ZZ$1, 0))</f>
        <v/>
      </c>
      <c r="B531">
        <f>INDEX(resultados!$A$2:$ZZ$2662, 525, MATCH($B$2, resultados!$A$1:$ZZ$1, 0))</f>
        <v/>
      </c>
      <c r="C531">
        <f>INDEX(resultados!$A$2:$ZZ$2662, 525, MATCH($B$3, resultados!$A$1:$ZZ$1, 0))</f>
        <v/>
      </c>
    </row>
    <row r="532">
      <c r="A532">
        <f>INDEX(resultados!$A$2:$ZZ$2662, 526, MATCH($B$1, resultados!$A$1:$ZZ$1, 0))</f>
        <v/>
      </c>
      <c r="B532">
        <f>INDEX(resultados!$A$2:$ZZ$2662, 526, MATCH($B$2, resultados!$A$1:$ZZ$1, 0))</f>
        <v/>
      </c>
      <c r="C532">
        <f>INDEX(resultados!$A$2:$ZZ$2662, 526, MATCH($B$3, resultados!$A$1:$ZZ$1, 0))</f>
        <v/>
      </c>
    </row>
    <row r="533">
      <c r="A533">
        <f>INDEX(resultados!$A$2:$ZZ$2662, 527, MATCH($B$1, resultados!$A$1:$ZZ$1, 0))</f>
        <v/>
      </c>
      <c r="B533">
        <f>INDEX(resultados!$A$2:$ZZ$2662, 527, MATCH($B$2, resultados!$A$1:$ZZ$1, 0))</f>
        <v/>
      </c>
      <c r="C533">
        <f>INDEX(resultados!$A$2:$ZZ$2662, 527, MATCH($B$3, resultados!$A$1:$ZZ$1, 0))</f>
        <v/>
      </c>
    </row>
    <row r="534">
      <c r="A534">
        <f>INDEX(resultados!$A$2:$ZZ$2662, 528, MATCH($B$1, resultados!$A$1:$ZZ$1, 0))</f>
        <v/>
      </c>
      <c r="B534">
        <f>INDEX(resultados!$A$2:$ZZ$2662, 528, MATCH($B$2, resultados!$A$1:$ZZ$1, 0))</f>
        <v/>
      </c>
      <c r="C534">
        <f>INDEX(resultados!$A$2:$ZZ$2662, 528, MATCH($B$3, resultados!$A$1:$ZZ$1, 0))</f>
        <v/>
      </c>
    </row>
    <row r="535">
      <c r="A535">
        <f>INDEX(resultados!$A$2:$ZZ$2662, 529, MATCH($B$1, resultados!$A$1:$ZZ$1, 0))</f>
        <v/>
      </c>
      <c r="B535">
        <f>INDEX(resultados!$A$2:$ZZ$2662, 529, MATCH($B$2, resultados!$A$1:$ZZ$1, 0))</f>
        <v/>
      </c>
      <c r="C535">
        <f>INDEX(resultados!$A$2:$ZZ$2662, 529, MATCH($B$3, resultados!$A$1:$ZZ$1, 0))</f>
        <v/>
      </c>
    </row>
    <row r="536">
      <c r="A536">
        <f>INDEX(resultados!$A$2:$ZZ$2662, 530, MATCH($B$1, resultados!$A$1:$ZZ$1, 0))</f>
        <v/>
      </c>
      <c r="B536">
        <f>INDEX(resultados!$A$2:$ZZ$2662, 530, MATCH($B$2, resultados!$A$1:$ZZ$1, 0))</f>
        <v/>
      </c>
      <c r="C536">
        <f>INDEX(resultados!$A$2:$ZZ$2662, 530, MATCH($B$3, resultados!$A$1:$ZZ$1, 0))</f>
        <v/>
      </c>
    </row>
    <row r="537">
      <c r="A537">
        <f>INDEX(resultados!$A$2:$ZZ$2662, 531, MATCH($B$1, resultados!$A$1:$ZZ$1, 0))</f>
        <v/>
      </c>
      <c r="B537">
        <f>INDEX(resultados!$A$2:$ZZ$2662, 531, MATCH($B$2, resultados!$A$1:$ZZ$1, 0))</f>
        <v/>
      </c>
      <c r="C537">
        <f>INDEX(resultados!$A$2:$ZZ$2662, 531, MATCH($B$3, resultados!$A$1:$ZZ$1, 0))</f>
        <v/>
      </c>
    </row>
    <row r="538">
      <c r="A538">
        <f>INDEX(resultados!$A$2:$ZZ$2662, 532, MATCH($B$1, resultados!$A$1:$ZZ$1, 0))</f>
        <v/>
      </c>
      <c r="B538">
        <f>INDEX(resultados!$A$2:$ZZ$2662, 532, MATCH($B$2, resultados!$A$1:$ZZ$1, 0))</f>
        <v/>
      </c>
      <c r="C538">
        <f>INDEX(resultados!$A$2:$ZZ$2662, 532, MATCH($B$3, resultados!$A$1:$ZZ$1, 0))</f>
        <v/>
      </c>
    </row>
    <row r="539">
      <c r="A539">
        <f>INDEX(resultados!$A$2:$ZZ$2662, 533, MATCH($B$1, resultados!$A$1:$ZZ$1, 0))</f>
        <v/>
      </c>
      <c r="B539">
        <f>INDEX(resultados!$A$2:$ZZ$2662, 533, MATCH($B$2, resultados!$A$1:$ZZ$1, 0))</f>
        <v/>
      </c>
      <c r="C539">
        <f>INDEX(resultados!$A$2:$ZZ$2662, 533, MATCH($B$3, resultados!$A$1:$ZZ$1, 0))</f>
        <v/>
      </c>
    </row>
    <row r="540">
      <c r="A540">
        <f>INDEX(resultados!$A$2:$ZZ$2662, 534, MATCH($B$1, resultados!$A$1:$ZZ$1, 0))</f>
        <v/>
      </c>
      <c r="B540">
        <f>INDEX(resultados!$A$2:$ZZ$2662, 534, MATCH($B$2, resultados!$A$1:$ZZ$1, 0))</f>
        <v/>
      </c>
      <c r="C540">
        <f>INDEX(resultados!$A$2:$ZZ$2662, 534, MATCH($B$3, resultados!$A$1:$ZZ$1, 0))</f>
        <v/>
      </c>
    </row>
    <row r="541">
      <c r="A541">
        <f>INDEX(resultados!$A$2:$ZZ$2662, 535, MATCH($B$1, resultados!$A$1:$ZZ$1, 0))</f>
        <v/>
      </c>
      <c r="B541">
        <f>INDEX(resultados!$A$2:$ZZ$2662, 535, MATCH($B$2, resultados!$A$1:$ZZ$1, 0))</f>
        <v/>
      </c>
      <c r="C541">
        <f>INDEX(resultados!$A$2:$ZZ$2662, 535, MATCH($B$3, resultados!$A$1:$ZZ$1, 0))</f>
        <v/>
      </c>
    </row>
    <row r="542">
      <c r="A542">
        <f>INDEX(resultados!$A$2:$ZZ$2662, 536, MATCH($B$1, resultados!$A$1:$ZZ$1, 0))</f>
        <v/>
      </c>
      <c r="B542">
        <f>INDEX(resultados!$A$2:$ZZ$2662, 536, MATCH($B$2, resultados!$A$1:$ZZ$1, 0))</f>
        <v/>
      </c>
      <c r="C542">
        <f>INDEX(resultados!$A$2:$ZZ$2662, 536, MATCH($B$3, resultados!$A$1:$ZZ$1, 0))</f>
        <v/>
      </c>
    </row>
    <row r="543">
      <c r="A543">
        <f>INDEX(resultados!$A$2:$ZZ$2662, 537, MATCH($B$1, resultados!$A$1:$ZZ$1, 0))</f>
        <v/>
      </c>
      <c r="B543">
        <f>INDEX(resultados!$A$2:$ZZ$2662, 537, MATCH($B$2, resultados!$A$1:$ZZ$1, 0))</f>
        <v/>
      </c>
      <c r="C543">
        <f>INDEX(resultados!$A$2:$ZZ$2662, 537, MATCH($B$3, resultados!$A$1:$ZZ$1, 0))</f>
        <v/>
      </c>
    </row>
    <row r="544">
      <c r="A544">
        <f>INDEX(resultados!$A$2:$ZZ$2662, 538, MATCH($B$1, resultados!$A$1:$ZZ$1, 0))</f>
        <v/>
      </c>
      <c r="B544">
        <f>INDEX(resultados!$A$2:$ZZ$2662, 538, MATCH($B$2, resultados!$A$1:$ZZ$1, 0))</f>
        <v/>
      </c>
      <c r="C544">
        <f>INDEX(resultados!$A$2:$ZZ$2662, 538, MATCH($B$3, resultados!$A$1:$ZZ$1, 0))</f>
        <v/>
      </c>
    </row>
    <row r="545">
      <c r="A545">
        <f>INDEX(resultados!$A$2:$ZZ$2662, 539, MATCH($B$1, resultados!$A$1:$ZZ$1, 0))</f>
        <v/>
      </c>
      <c r="B545">
        <f>INDEX(resultados!$A$2:$ZZ$2662, 539, MATCH($B$2, resultados!$A$1:$ZZ$1, 0))</f>
        <v/>
      </c>
      <c r="C545">
        <f>INDEX(resultados!$A$2:$ZZ$2662, 539, MATCH($B$3, resultados!$A$1:$ZZ$1, 0))</f>
        <v/>
      </c>
    </row>
    <row r="546">
      <c r="A546">
        <f>INDEX(resultados!$A$2:$ZZ$2662, 540, MATCH($B$1, resultados!$A$1:$ZZ$1, 0))</f>
        <v/>
      </c>
      <c r="B546">
        <f>INDEX(resultados!$A$2:$ZZ$2662, 540, MATCH($B$2, resultados!$A$1:$ZZ$1, 0))</f>
        <v/>
      </c>
      <c r="C546">
        <f>INDEX(resultados!$A$2:$ZZ$2662, 540, MATCH($B$3, resultados!$A$1:$ZZ$1, 0))</f>
        <v/>
      </c>
    </row>
    <row r="547">
      <c r="A547">
        <f>INDEX(resultados!$A$2:$ZZ$2662, 541, MATCH($B$1, resultados!$A$1:$ZZ$1, 0))</f>
        <v/>
      </c>
      <c r="B547">
        <f>INDEX(resultados!$A$2:$ZZ$2662, 541, MATCH($B$2, resultados!$A$1:$ZZ$1, 0))</f>
        <v/>
      </c>
      <c r="C547">
        <f>INDEX(resultados!$A$2:$ZZ$2662, 541, MATCH($B$3, resultados!$A$1:$ZZ$1, 0))</f>
        <v/>
      </c>
    </row>
    <row r="548">
      <c r="A548">
        <f>INDEX(resultados!$A$2:$ZZ$2662, 542, MATCH($B$1, resultados!$A$1:$ZZ$1, 0))</f>
        <v/>
      </c>
      <c r="B548">
        <f>INDEX(resultados!$A$2:$ZZ$2662, 542, MATCH($B$2, resultados!$A$1:$ZZ$1, 0))</f>
        <v/>
      </c>
      <c r="C548">
        <f>INDEX(resultados!$A$2:$ZZ$2662, 542, MATCH($B$3, resultados!$A$1:$ZZ$1, 0))</f>
        <v/>
      </c>
    </row>
    <row r="549">
      <c r="A549">
        <f>INDEX(resultados!$A$2:$ZZ$2662, 543, MATCH($B$1, resultados!$A$1:$ZZ$1, 0))</f>
        <v/>
      </c>
      <c r="B549">
        <f>INDEX(resultados!$A$2:$ZZ$2662, 543, MATCH($B$2, resultados!$A$1:$ZZ$1, 0))</f>
        <v/>
      </c>
      <c r="C549">
        <f>INDEX(resultados!$A$2:$ZZ$2662, 543, MATCH($B$3, resultados!$A$1:$ZZ$1, 0))</f>
        <v/>
      </c>
    </row>
    <row r="550">
      <c r="A550">
        <f>INDEX(resultados!$A$2:$ZZ$2662, 544, MATCH($B$1, resultados!$A$1:$ZZ$1, 0))</f>
        <v/>
      </c>
      <c r="B550">
        <f>INDEX(resultados!$A$2:$ZZ$2662, 544, MATCH($B$2, resultados!$A$1:$ZZ$1, 0))</f>
        <v/>
      </c>
      <c r="C550">
        <f>INDEX(resultados!$A$2:$ZZ$2662, 544, MATCH($B$3, resultados!$A$1:$ZZ$1, 0))</f>
        <v/>
      </c>
    </row>
    <row r="551">
      <c r="A551">
        <f>INDEX(resultados!$A$2:$ZZ$2662, 545, MATCH($B$1, resultados!$A$1:$ZZ$1, 0))</f>
        <v/>
      </c>
      <c r="B551">
        <f>INDEX(resultados!$A$2:$ZZ$2662, 545, MATCH($B$2, resultados!$A$1:$ZZ$1, 0))</f>
        <v/>
      </c>
      <c r="C551">
        <f>INDEX(resultados!$A$2:$ZZ$2662, 545, MATCH($B$3, resultados!$A$1:$ZZ$1, 0))</f>
        <v/>
      </c>
    </row>
    <row r="552">
      <c r="A552">
        <f>INDEX(resultados!$A$2:$ZZ$2662, 546, MATCH($B$1, resultados!$A$1:$ZZ$1, 0))</f>
        <v/>
      </c>
      <c r="B552">
        <f>INDEX(resultados!$A$2:$ZZ$2662, 546, MATCH($B$2, resultados!$A$1:$ZZ$1, 0))</f>
        <v/>
      </c>
      <c r="C552">
        <f>INDEX(resultados!$A$2:$ZZ$2662, 546, MATCH($B$3, resultados!$A$1:$ZZ$1, 0))</f>
        <v/>
      </c>
    </row>
    <row r="553">
      <c r="A553">
        <f>INDEX(resultados!$A$2:$ZZ$2662, 547, MATCH($B$1, resultados!$A$1:$ZZ$1, 0))</f>
        <v/>
      </c>
      <c r="B553">
        <f>INDEX(resultados!$A$2:$ZZ$2662, 547, MATCH($B$2, resultados!$A$1:$ZZ$1, 0))</f>
        <v/>
      </c>
      <c r="C553">
        <f>INDEX(resultados!$A$2:$ZZ$2662, 547, MATCH($B$3, resultados!$A$1:$ZZ$1, 0))</f>
        <v/>
      </c>
    </row>
    <row r="554">
      <c r="A554">
        <f>INDEX(resultados!$A$2:$ZZ$2662, 548, MATCH($B$1, resultados!$A$1:$ZZ$1, 0))</f>
        <v/>
      </c>
      <c r="B554">
        <f>INDEX(resultados!$A$2:$ZZ$2662, 548, MATCH($B$2, resultados!$A$1:$ZZ$1, 0))</f>
        <v/>
      </c>
      <c r="C554">
        <f>INDEX(resultados!$A$2:$ZZ$2662, 548, MATCH($B$3, resultados!$A$1:$ZZ$1, 0))</f>
        <v/>
      </c>
    </row>
    <row r="555">
      <c r="A555">
        <f>INDEX(resultados!$A$2:$ZZ$2662, 549, MATCH($B$1, resultados!$A$1:$ZZ$1, 0))</f>
        <v/>
      </c>
      <c r="B555">
        <f>INDEX(resultados!$A$2:$ZZ$2662, 549, MATCH($B$2, resultados!$A$1:$ZZ$1, 0))</f>
        <v/>
      </c>
      <c r="C555">
        <f>INDEX(resultados!$A$2:$ZZ$2662, 549, MATCH($B$3, resultados!$A$1:$ZZ$1, 0))</f>
        <v/>
      </c>
    </row>
    <row r="556">
      <c r="A556">
        <f>INDEX(resultados!$A$2:$ZZ$2662, 550, MATCH($B$1, resultados!$A$1:$ZZ$1, 0))</f>
        <v/>
      </c>
      <c r="B556">
        <f>INDEX(resultados!$A$2:$ZZ$2662, 550, MATCH($B$2, resultados!$A$1:$ZZ$1, 0))</f>
        <v/>
      </c>
      <c r="C556">
        <f>INDEX(resultados!$A$2:$ZZ$2662, 550, MATCH($B$3, resultados!$A$1:$ZZ$1, 0))</f>
        <v/>
      </c>
    </row>
    <row r="557">
      <c r="A557">
        <f>INDEX(resultados!$A$2:$ZZ$2662, 551, MATCH($B$1, resultados!$A$1:$ZZ$1, 0))</f>
        <v/>
      </c>
      <c r="B557">
        <f>INDEX(resultados!$A$2:$ZZ$2662, 551, MATCH($B$2, resultados!$A$1:$ZZ$1, 0))</f>
        <v/>
      </c>
      <c r="C557">
        <f>INDEX(resultados!$A$2:$ZZ$2662, 551, MATCH($B$3, resultados!$A$1:$ZZ$1, 0))</f>
        <v/>
      </c>
    </row>
    <row r="558">
      <c r="A558">
        <f>INDEX(resultados!$A$2:$ZZ$2662, 552, MATCH($B$1, resultados!$A$1:$ZZ$1, 0))</f>
        <v/>
      </c>
      <c r="B558">
        <f>INDEX(resultados!$A$2:$ZZ$2662, 552, MATCH($B$2, resultados!$A$1:$ZZ$1, 0))</f>
        <v/>
      </c>
      <c r="C558">
        <f>INDEX(resultados!$A$2:$ZZ$2662, 552, MATCH($B$3, resultados!$A$1:$ZZ$1, 0))</f>
        <v/>
      </c>
    </row>
    <row r="559">
      <c r="A559">
        <f>INDEX(resultados!$A$2:$ZZ$2662, 553, MATCH($B$1, resultados!$A$1:$ZZ$1, 0))</f>
        <v/>
      </c>
      <c r="B559">
        <f>INDEX(resultados!$A$2:$ZZ$2662, 553, MATCH($B$2, resultados!$A$1:$ZZ$1, 0))</f>
        <v/>
      </c>
      <c r="C559">
        <f>INDEX(resultados!$A$2:$ZZ$2662, 553, MATCH($B$3, resultados!$A$1:$ZZ$1, 0))</f>
        <v/>
      </c>
    </row>
    <row r="560">
      <c r="A560">
        <f>INDEX(resultados!$A$2:$ZZ$2662, 554, MATCH($B$1, resultados!$A$1:$ZZ$1, 0))</f>
        <v/>
      </c>
      <c r="B560">
        <f>INDEX(resultados!$A$2:$ZZ$2662, 554, MATCH($B$2, resultados!$A$1:$ZZ$1, 0))</f>
        <v/>
      </c>
      <c r="C560">
        <f>INDEX(resultados!$A$2:$ZZ$2662, 554, MATCH($B$3, resultados!$A$1:$ZZ$1, 0))</f>
        <v/>
      </c>
    </row>
    <row r="561">
      <c r="A561">
        <f>INDEX(resultados!$A$2:$ZZ$2662, 555, MATCH($B$1, resultados!$A$1:$ZZ$1, 0))</f>
        <v/>
      </c>
      <c r="B561">
        <f>INDEX(resultados!$A$2:$ZZ$2662, 555, MATCH($B$2, resultados!$A$1:$ZZ$1, 0))</f>
        <v/>
      </c>
      <c r="C561">
        <f>INDEX(resultados!$A$2:$ZZ$2662, 555, MATCH($B$3, resultados!$A$1:$ZZ$1, 0))</f>
        <v/>
      </c>
    </row>
    <row r="562">
      <c r="A562">
        <f>INDEX(resultados!$A$2:$ZZ$2662, 556, MATCH($B$1, resultados!$A$1:$ZZ$1, 0))</f>
        <v/>
      </c>
      <c r="B562">
        <f>INDEX(resultados!$A$2:$ZZ$2662, 556, MATCH($B$2, resultados!$A$1:$ZZ$1, 0))</f>
        <v/>
      </c>
      <c r="C562">
        <f>INDEX(resultados!$A$2:$ZZ$2662, 556, MATCH($B$3, resultados!$A$1:$ZZ$1, 0))</f>
        <v/>
      </c>
    </row>
    <row r="563">
      <c r="A563">
        <f>INDEX(resultados!$A$2:$ZZ$2662, 557, MATCH($B$1, resultados!$A$1:$ZZ$1, 0))</f>
        <v/>
      </c>
      <c r="B563">
        <f>INDEX(resultados!$A$2:$ZZ$2662, 557, MATCH($B$2, resultados!$A$1:$ZZ$1, 0))</f>
        <v/>
      </c>
      <c r="C563">
        <f>INDEX(resultados!$A$2:$ZZ$2662, 557, MATCH($B$3, resultados!$A$1:$ZZ$1, 0))</f>
        <v/>
      </c>
    </row>
    <row r="564">
      <c r="A564">
        <f>INDEX(resultados!$A$2:$ZZ$2662, 558, MATCH($B$1, resultados!$A$1:$ZZ$1, 0))</f>
        <v/>
      </c>
      <c r="B564">
        <f>INDEX(resultados!$A$2:$ZZ$2662, 558, MATCH($B$2, resultados!$A$1:$ZZ$1, 0))</f>
        <v/>
      </c>
      <c r="C564">
        <f>INDEX(resultados!$A$2:$ZZ$2662, 558, MATCH($B$3, resultados!$A$1:$ZZ$1, 0))</f>
        <v/>
      </c>
    </row>
    <row r="565">
      <c r="A565">
        <f>INDEX(resultados!$A$2:$ZZ$2662, 559, MATCH($B$1, resultados!$A$1:$ZZ$1, 0))</f>
        <v/>
      </c>
      <c r="B565">
        <f>INDEX(resultados!$A$2:$ZZ$2662, 559, MATCH($B$2, resultados!$A$1:$ZZ$1, 0))</f>
        <v/>
      </c>
      <c r="C565">
        <f>INDEX(resultados!$A$2:$ZZ$2662, 559, MATCH($B$3, resultados!$A$1:$ZZ$1, 0))</f>
        <v/>
      </c>
    </row>
    <row r="566">
      <c r="A566">
        <f>INDEX(resultados!$A$2:$ZZ$2662, 560, MATCH($B$1, resultados!$A$1:$ZZ$1, 0))</f>
        <v/>
      </c>
      <c r="B566">
        <f>INDEX(resultados!$A$2:$ZZ$2662, 560, MATCH($B$2, resultados!$A$1:$ZZ$1, 0))</f>
        <v/>
      </c>
      <c r="C566">
        <f>INDEX(resultados!$A$2:$ZZ$2662, 560, MATCH($B$3, resultados!$A$1:$ZZ$1, 0))</f>
        <v/>
      </c>
    </row>
    <row r="567">
      <c r="A567">
        <f>INDEX(resultados!$A$2:$ZZ$2662, 561, MATCH($B$1, resultados!$A$1:$ZZ$1, 0))</f>
        <v/>
      </c>
      <c r="B567">
        <f>INDEX(resultados!$A$2:$ZZ$2662, 561, MATCH($B$2, resultados!$A$1:$ZZ$1, 0))</f>
        <v/>
      </c>
      <c r="C567">
        <f>INDEX(resultados!$A$2:$ZZ$2662, 561, MATCH($B$3, resultados!$A$1:$ZZ$1, 0))</f>
        <v/>
      </c>
    </row>
    <row r="568">
      <c r="A568">
        <f>INDEX(resultados!$A$2:$ZZ$2662, 562, MATCH($B$1, resultados!$A$1:$ZZ$1, 0))</f>
        <v/>
      </c>
      <c r="B568">
        <f>INDEX(resultados!$A$2:$ZZ$2662, 562, MATCH($B$2, resultados!$A$1:$ZZ$1, 0))</f>
        <v/>
      </c>
      <c r="C568">
        <f>INDEX(resultados!$A$2:$ZZ$2662, 562, MATCH($B$3, resultados!$A$1:$ZZ$1, 0))</f>
        <v/>
      </c>
    </row>
    <row r="569">
      <c r="A569">
        <f>INDEX(resultados!$A$2:$ZZ$2662, 563, MATCH($B$1, resultados!$A$1:$ZZ$1, 0))</f>
        <v/>
      </c>
      <c r="B569">
        <f>INDEX(resultados!$A$2:$ZZ$2662, 563, MATCH($B$2, resultados!$A$1:$ZZ$1, 0))</f>
        <v/>
      </c>
      <c r="C569">
        <f>INDEX(resultados!$A$2:$ZZ$2662, 563, MATCH($B$3, resultados!$A$1:$ZZ$1, 0))</f>
        <v/>
      </c>
    </row>
    <row r="570">
      <c r="A570">
        <f>INDEX(resultados!$A$2:$ZZ$2662, 564, MATCH($B$1, resultados!$A$1:$ZZ$1, 0))</f>
        <v/>
      </c>
      <c r="B570">
        <f>INDEX(resultados!$A$2:$ZZ$2662, 564, MATCH($B$2, resultados!$A$1:$ZZ$1, 0))</f>
        <v/>
      </c>
      <c r="C570">
        <f>INDEX(resultados!$A$2:$ZZ$2662, 564, MATCH($B$3, resultados!$A$1:$ZZ$1, 0))</f>
        <v/>
      </c>
    </row>
    <row r="571">
      <c r="A571">
        <f>INDEX(resultados!$A$2:$ZZ$2662, 565, MATCH($B$1, resultados!$A$1:$ZZ$1, 0))</f>
        <v/>
      </c>
      <c r="B571">
        <f>INDEX(resultados!$A$2:$ZZ$2662, 565, MATCH($B$2, resultados!$A$1:$ZZ$1, 0))</f>
        <v/>
      </c>
      <c r="C571">
        <f>INDEX(resultados!$A$2:$ZZ$2662, 565, MATCH($B$3, resultados!$A$1:$ZZ$1, 0))</f>
        <v/>
      </c>
    </row>
    <row r="572">
      <c r="A572">
        <f>INDEX(resultados!$A$2:$ZZ$2662, 566, MATCH($B$1, resultados!$A$1:$ZZ$1, 0))</f>
        <v/>
      </c>
      <c r="B572">
        <f>INDEX(resultados!$A$2:$ZZ$2662, 566, MATCH($B$2, resultados!$A$1:$ZZ$1, 0))</f>
        <v/>
      </c>
      <c r="C572">
        <f>INDEX(resultados!$A$2:$ZZ$2662, 566, MATCH($B$3, resultados!$A$1:$ZZ$1, 0))</f>
        <v/>
      </c>
    </row>
    <row r="573">
      <c r="A573">
        <f>INDEX(resultados!$A$2:$ZZ$2662, 567, MATCH($B$1, resultados!$A$1:$ZZ$1, 0))</f>
        <v/>
      </c>
      <c r="B573">
        <f>INDEX(resultados!$A$2:$ZZ$2662, 567, MATCH($B$2, resultados!$A$1:$ZZ$1, 0))</f>
        <v/>
      </c>
      <c r="C573">
        <f>INDEX(resultados!$A$2:$ZZ$2662, 567, MATCH($B$3, resultados!$A$1:$ZZ$1, 0))</f>
        <v/>
      </c>
    </row>
    <row r="574">
      <c r="A574">
        <f>INDEX(resultados!$A$2:$ZZ$2662, 568, MATCH($B$1, resultados!$A$1:$ZZ$1, 0))</f>
        <v/>
      </c>
      <c r="B574">
        <f>INDEX(resultados!$A$2:$ZZ$2662, 568, MATCH($B$2, resultados!$A$1:$ZZ$1, 0))</f>
        <v/>
      </c>
      <c r="C574">
        <f>INDEX(resultados!$A$2:$ZZ$2662, 568, MATCH($B$3, resultados!$A$1:$ZZ$1, 0))</f>
        <v/>
      </c>
    </row>
    <row r="575">
      <c r="A575">
        <f>INDEX(resultados!$A$2:$ZZ$2662, 569, MATCH($B$1, resultados!$A$1:$ZZ$1, 0))</f>
        <v/>
      </c>
      <c r="B575">
        <f>INDEX(resultados!$A$2:$ZZ$2662, 569, MATCH($B$2, resultados!$A$1:$ZZ$1, 0))</f>
        <v/>
      </c>
      <c r="C575">
        <f>INDEX(resultados!$A$2:$ZZ$2662, 569, MATCH($B$3, resultados!$A$1:$ZZ$1, 0))</f>
        <v/>
      </c>
    </row>
    <row r="576">
      <c r="A576">
        <f>INDEX(resultados!$A$2:$ZZ$2662, 570, MATCH($B$1, resultados!$A$1:$ZZ$1, 0))</f>
        <v/>
      </c>
      <c r="B576">
        <f>INDEX(resultados!$A$2:$ZZ$2662, 570, MATCH($B$2, resultados!$A$1:$ZZ$1, 0))</f>
        <v/>
      </c>
      <c r="C576">
        <f>INDEX(resultados!$A$2:$ZZ$2662, 570, MATCH($B$3, resultados!$A$1:$ZZ$1, 0))</f>
        <v/>
      </c>
    </row>
    <row r="577">
      <c r="A577">
        <f>INDEX(resultados!$A$2:$ZZ$2662, 571, MATCH($B$1, resultados!$A$1:$ZZ$1, 0))</f>
        <v/>
      </c>
      <c r="B577">
        <f>INDEX(resultados!$A$2:$ZZ$2662, 571, MATCH($B$2, resultados!$A$1:$ZZ$1, 0))</f>
        <v/>
      </c>
      <c r="C577">
        <f>INDEX(resultados!$A$2:$ZZ$2662, 571, MATCH($B$3, resultados!$A$1:$ZZ$1, 0))</f>
        <v/>
      </c>
    </row>
    <row r="578">
      <c r="A578">
        <f>INDEX(resultados!$A$2:$ZZ$2662, 572, MATCH($B$1, resultados!$A$1:$ZZ$1, 0))</f>
        <v/>
      </c>
      <c r="B578">
        <f>INDEX(resultados!$A$2:$ZZ$2662, 572, MATCH($B$2, resultados!$A$1:$ZZ$1, 0))</f>
        <v/>
      </c>
      <c r="C578">
        <f>INDEX(resultados!$A$2:$ZZ$2662, 572, MATCH($B$3, resultados!$A$1:$ZZ$1, 0))</f>
        <v/>
      </c>
    </row>
    <row r="579">
      <c r="A579">
        <f>INDEX(resultados!$A$2:$ZZ$2662, 573, MATCH($B$1, resultados!$A$1:$ZZ$1, 0))</f>
        <v/>
      </c>
      <c r="B579">
        <f>INDEX(resultados!$A$2:$ZZ$2662, 573, MATCH($B$2, resultados!$A$1:$ZZ$1, 0))</f>
        <v/>
      </c>
      <c r="C579">
        <f>INDEX(resultados!$A$2:$ZZ$2662, 573, MATCH($B$3, resultados!$A$1:$ZZ$1, 0))</f>
        <v/>
      </c>
    </row>
    <row r="580">
      <c r="A580">
        <f>INDEX(resultados!$A$2:$ZZ$2662, 574, MATCH($B$1, resultados!$A$1:$ZZ$1, 0))</f>
        <v/>
      </c>
      <c r="B580">
        <f>INDEX(resultados!$A$2:$ZZ$2662, 574, MATCH($B$2, resultados!$A$1:$ZZ$1, 0))</f>
        <v/>
      </c>
      <c r="C580">
        <f>INDEX(resultados!$A$2:$ZZ$2662, 574, MATCH($B$3, resultados!$A$1:$ZZ$1, 0))</f>
        <v/>
      </c>
    </row>
    <row r="581">
      <c r="A581">
        <f>INDEX(resultados!$A$2:$ZZ$2662, 575, MATCH($B$1, resultados!$A$1:$ZZ$1, 0))</f>
        <v/>
      </c>
      <c r="B581">
        <f>INDEX(resultados!$A$2:$ZZ$2662, 575, MATCH($B$2, resultados!$A$1:$ZZ$1, 0))</f>
        <v/>
      </c>
      <c r="C581">
        <f>INDEX(resultados!$A$2:$ZZ$2662, 575, MATCH($B$3, resultados!$A$1:$ZZ$1, 0))</f>
        <v/>
      </c>
    </row>
    <row r="582">
      <c r="A582">
        <f>INDEX(resultados!$A$2:$ZZ$2662, 576, MATCH($B$1, resultados!$A$1:$ZZ$1, 0))</f>
        <v/>
      </c>
      <c r="B582">
        <f>INDEX(resultados!$A$2:$ZZ$2662, 576, MATCH($B$2, resultados!$A$1:$ZZ$1, 0))</f>
        <v/>
      </c>
      <c r="C582">
        <f>INDEX(resultados!$A$2:$ZZ$2662, 576, MATCH($B$3, resultados!$A$1:$ZZ$1, 0))</f>
        <v/>
      </c>
    </row>
    <row r="583">
      <c r="A583">
        <f>INDEX(resultados!$A$2:$ZZ$2662, 577, MATCH($B$1, resultados!$A$1:$ZZ$1, 0))</f>
        <v/>
      </c>
      <c r="B583">
        <f>INDEX(resultados!$A$2:$ZZ$2662, 577, MATCH($B$2, resultados!$A$1:$ZZ$1, 0))</f>
        <v/>
      </c>
      <c r="C583">
        <f>INDEX(resultados!$A$2:$ZZ$2662, 577, MATCH($B$3, resultados!$A$1:$ZZ$1, 0))</f>
        <v/>
      </c>
    </row>
    <row r="584">
      <c r="A584">
        <f>INDEX(resultados!$A$2:$ZZ$2662, 578, MATCH($B$1, resultados!$A$1:$ZZ$1, 0))</f>
        <v/>
      </c>
      <c r="B584">
        <f>INDEX(resultados!$A$2:$ZZ$2662, 578, MATCH($B$2, resultados!$A$1:$ZZ$1, 0))</f>
        <v/>
      </c>
      <c r="C584">
        <f>INDEX(resultados!$A$2:$ZZ$2662, 578, MATCH($B$3, resultados!$A$1:$ZZ$1, 0))</f>
        <v/>
      </c>
    </row>
    <row r="585">
      <c r="A585">
        <f>INDEX(resultados!$A$2:$ZZ$2662, 579, MATCH($B$1, resultados!$A$1:$ZZ$1, 0))</f>
        <v/>
      </c>
      <c r="B585">
        <f>INDEX(resultados!$A$2:$ZZ$2662, 579, MATCH($B$2, resultados!$A$1:$ZZ$1, 0))</f>
        <v/>
      </c>
      <c r="C585">
        <f>INDEX(resultados!$A$2:$ZZ$2662, 579, MATCH($B$3, resultados!$A$1:$ZZ$1, 0))</f>
        <v/>
      </c>
    </row>
    <row r="586">
      <c r="A586">
        <f>INDEX(resultados!$A$2:$ZZ$2662, 580, MATCH($B$1, resultados!$A$1:$ZZ$1, 0))</f>
        <v/>
      </c>
      <c r="B586">
        <f>INDEX(resultados!$A$2:$ZZ$2662, 580, MATCH($B$2, resultados!$A$1:$ZZ$1, 0))</f>
        <v/>
      </c>
      <c r="C586">
        <f>INDEX(resultados!$A$2:$ZZ$2662, 580, MATCH($B$3, resultados!$A$1:$ZZ$1, 0))</f>
        <v/>
      </c>
    </row>
    <row r="587">
      <c r="A587">
        <f>INDEX(resultados!$A$2:$ZZ$2662, 581, MATCH($B$1, resultados!$A$1:$ZZ$1, 0))</f>
        <v/>
      </c>
      <c r="B587">
        <f>INDEX(resultados!$A$2:$ZZ$2662, 581, MATCH($B$2, resultados!$A$1:$ZZ$1, 0))</f>
        <v/>
      </c>
      <c r="C587">
        <f>INDEX(resultados!$A$2:$ZZ$2662, 581, MATCH($B$3, resultados!$A$1:$ZZ$1, 0))</f>
        <v/>
      </c>
    </row>
    <row r="588">
      <c r="A588">
        <f>INDEX(resultados!$A$2:$ZZ$2662, 582, MATCH($B$1, resultados!$A$1:$ZZ$1, 0))</f>
        <v/>
      </c>
      <c r="B588">
        <f>INDEX(resultados!$A$2:$ZZ$2662, 582, MATCH($B$2, resultados!$A$1:$ZZ$1, 0))</f>
        <v/>
      </c>
      <c r="C588">
        <f>INDEX(resultados!$A$2:$ZZ$2662, 582, MATCH($B$3, resultados!$A$1:$ZZ$1, 0))</f>
        <v/>
      </c>
    </row>
    <row r="589">
      <c r="A589">
        <f>INDEX(resultados!$A$2:$ZZ$2662, 583, MATCH($B$1, resultados!$A$1:$ZZ$1, 0))</f>
        <v/>
      </c>
      <c r="B589">
        <f>INDEX(resultados!$A$2:$ZZ$2662, 583, MATCH($B$2, resultados!$A$1:$ZZ$1, 0))</f>
        <v/>
      </c>
      <c r="C589">
        <f>INDEX(resultados!$A$2:$ZZ$2662, 583, MATCH($B$3, resultados!$A$1:$ZZ$1, 0))</f>
        <v/>
      </c>
    </row>
    <row r="590">
      <c r="A590">
        <f>INDEX(resultados!$A$2:$ZZ$2662, 584, MATCH($B$1, resultados!$A$1:$ZZ$1, 0))</f>
        <v/>
      </c>
      <c r="B590">
        <f>INDEX(resultados!$A$2:$ZZ$2662, 584, MATCH($B$2, resultados!$A$1:$ZZ$1, 0))</f>
        <v/>
      </c>
      <c r="C590">
        <f>INDEX(resultados!$A$2:$ZZ$2662, 584, MATCH($B$3, resultados!$A$1:$ZZ$1, 0))</f>
        <v/>
      </c>
    </row>
    <row r="591">
      <c r="A591">
        <f>INDEX(resultados!$A$2:$ZZ$2662, 585, MATCH($B$1, resultados!$A$1:$ZZ$1, 0))</f>
        <v/>
      </c>
      <c r="B591">
        <f>INDEX(resultados!$A$2:$ZZ$2662, 585, MATCH($B$2, resultados!$A$1:$ZZ$1, 0))</f>
        <v/>
      </c>
      <c r="C591">
        <f>INDEX(resultados!$A$2:$ZZ$2662, 585, MATCH($B$3, resultados!$A$1:$ZZ$1, 0))</f>
        <v/>
      </c>
    </row>
    <row r="592">
      <c r="A592">
        <f>INDEX(resultados!$A$2:$ZZ$2662, 586, MATCH($B$1, resultados!$A$1:$ZZ$1, 0))</f>
        <v/>
      </c>
      <c r="B592">
        <f>INDEX(resultados!$A$2:$ZZ$2662, 586, MATCH($B$2, resultados!$A$1:$ZZ$1, 0))</f>
        <v/>
      </c>
      <c r="C592">
        <f>INDEX(resultados!$A$2:$ZZ$2662, 586, MATCH($B$3, resultados!$A$1:$ZZ$1, 0))</f>
        <v/>
      </c>
    </row>
    <row r="593">
      <c r="A593">
        <f>INDEX(resultados!$A$2:$ZZ$2662, 587, MATCH($B$1, resultados!$A$1:$ZZ$1, 0))</f>
        <v/>
      </c>
      <c r="B593">
        <f>INDEX(resultados!$A$2:$ZZ$2662, 587, MATCH($B$2, resultados!$A$1:$ZZ$1, 0))</f>
        <v/>
      </c>
      <c r="C593">
        <f>INDEX(resultados!$A$2:$ZZ$2662, 587, MATCH($B$3, resultados!$A$1:$ZZ$1, 0))</f>
        <v/>
      </c>
    </row>
    <row r="594">
      <c r="A594">
        <f>INDEX(resultados!$A$2:$ZZ$2662, 588, MATCH($B$1, resultados!$A$1:$ZZ$1, 0))</f>
        <v/>
      </c>
      <c r="B594">
        <f>INDEX(resultados!$A$2:$ZZ$2662, 588, MATCH($B$2, resultados!$A$1:$ZZ$1, 0))</f>
        <v/>
      </c>
      <c r="C594">
        <f>INDEX(resultados!$A$2:$ZZ$2662, 588, MATCH($B$3, resultados!$A$1:$ZZ$1, 0))</f>
        <v/>
      </c>
    </row>
    <row r="595">
      <c r="A595">
        <f>INDEX(resultados!$A$2:$ZZ$2662, 589, MATCH($B$1, resultados!$A$1:$ZZ$1, 0))</f>
        <v/>
      </c>
      <c r="B595">
        <f>INDEX(resultados!$A$2:$ZZ$2662, 589, MATCH($B$2, resultados!$A$1:$ZZ$1, 0))</f>
        <v/>
      </c>
      <c r="C595">
        <f>INDEX(resultados!$A$2:$ZZ$2662, 589, MATCH($B$3, resultados!$A$1:$ZZ$1, 0))</f>
        <v/>
      </c>
    </row>
    <row r="596">
      <c r="A596">
        <f>INDEX(resultados!$A$2:$ZZ$2662, 590, MATCH($B$1, resultados!$A$1:$ZZ$1, 0))</f>
        <v/>
      </c>
      <c r="B596">
        <f>INDEX(resultados!$A$2:$ZZ$2662, 590, MATCH($B$2, resultados!$A$1:$ZZ$1, 0))</f>
        <v/>
      </c>
      <c r="C596">
        <f>INDEX(resultados!$A$2:$ZZ$2662, 590, MATCH($B$3, resultados!$A$1:$ZZ$1, 0))</f>
        <v/>
      </c>
    </row>
    <row r="597">
      <c r="A597">
        <f>INDEX(resultados!$A$2:$ZZ$2662, 591, MATCH($B$1, resultados!$A$1:$ZZ$1, 0))</f>
        <v/>
      </c>
      <c r="B597">
        <f>INDEX(resultados!$A$2:$ZZ$2662, 591, MATCH($B$2, resultados!$A$1:$ZZ$1, 0))</f>
        <v/>
      </c>
      <c r="C597">
        <f>INDEX(resultados!$A$2:$ZZ$2662, 591, MATCH($B$3, resultados!$A$1:$ZZ$1, 0))</f>
        <v/>
      </c>
    </row>
    <row r="598">
      <c r="A598">
        <f>INDEX(resultados!$A$2:$ZZ$2662, 592, MATCH($B$1, resultados!$A$1:$ZZ$1, 0))</f>
        <v/>
      </c>
      <c r="B598">
        <f>INDEX(resultados!$A$2:$ZZ$2662, 592, MATCH($B$2, resultados!$A$1:$ZZ$1, 0))</f>
        <v/>
      </c>
      <c r="C598">
        <f>INDEX(resultados!$A$2:$ZZ$2662, 592, MATCH($B$3, resultados!$A$1:$ZZ$1, 0))</f>
        <v/>
      </c>
    </row>
    <row r="599">
      <c r="A599">
        <f>INDEX(resultados!$A$2:$ZZ$2662, 593, MATCH($B$1, resultados!$A$1:$ZZ$1, 0))</f>
        <v/>
      </c>
      <c r="B599">
        <f>INDEX(resultados!$A$2:$ZZ$2662, 593, MATCH($B$2, resultados!$A$1:$ZZ$1, 0))</f>
        <v/>
      </c>
      <c r="C599">
        <f>INDEX(resultados!$A$2:$ZZ$2662, 593, MATCH($B$3, resultados!$A$1:$ZZ$1, 0))</f>
        <v/>
      </c>
    </row>
    <row r="600">
      <c r="A600">
        <f>INDEX(resultados!$A$2:$ZZ$2662, 594, MATCH($B$1, resultados!$A$1:$ZZ$1, 0))</f>
        <v/>
      </c>
      <c r="B600">
        <f>INDEX(resultados!$A$2:$ZZ$2662, 594, MATCH($B$2, resultados!$A$1:$ZZ$1, 0))</f>
        <v/>
      </c>
      <c r="C600">
        <f>INDEX(resultados!$A$2:$ZZ$2662, 594, MATCH($B$3, resultados!$A$1:$ZZ$1, 0))</f>
        <v/>
      </c>
    </row>
    <row r="601">
      <c r="A601">
        <f>INDEX(resultados!$A$2:$ZZ$2662, 595, MATCH($B$1, resultados!$A$1:$ZZ$1, 0))</f>
        <v/>
      </c>
      <c r="B601">
        <f>INDEX(resultados!$A$2:$ZZ$2662, 595, MATCH($B$2, resultados!$A$1:$ZZ$1, 0))</f>
        <v/>
      </c>
      <c r="C601">
        <f>INDEX(resultados!$A$2:$ZZ$2662, 595, MATCH($B$3, resultados!$A$1:$ZZ$1, 0))</f>
        <v/>
      </c>
    </row>
    <row r="602">
      <c r="A602">
        <f>INDEX(resultados!$A$2:$ZZ$2662, 596, MATCH($B$1, resultados!$A$1:$ZZ$1, 0))</f>
        <v/>
      </c>
      <c r="B602">
        <f>INDEX(resultados!$A$2:$ZZ$2662, 596, MATCH($B$2, resultados!$A$1:$ZZ$1, 0))</f>
        <v/>
      </c>
      <c r="C602">
        <f>INDEX(resultados!$A$2:$ZZ$2662, 596, MATCH($B$3, resultados!$A$1:$ZZ$1, 0))</f>
        <v/>
      </c>
    </row>
    <row r="603">
      <c r="A603">
        <f>INDEX(resultados!$A$2:$ZZ$2662, 597, MATCH($B$1, resultados!$A$1:$ZZ$1, 0))</f>
        <v/>
      </c>
      <c r="B603">
        <f>INDEX(resultados!$A$2:$ZZ$2662, 597, MATCH($B$2, resultados!$A$1:$ZZ$1, 0))</f>
        <v/>
      </c>
      <c r="C603">
        <f>INDEX(resultados!$A$2:$ZZ$2662, 597, MATCH($B$3, resultados!$A$1:$ZZ$1, 0))</f>
        <v/>
      </c>
    </row>
    <row r="604">
      <c r="A604">
        <f>INDEX(resultados!$A$2:$ZZ$2662, 598, MATCH($B$1, resultados!$A$1:$ZZ$1, 0))</f>
        <v/>
      </c>
      <c r="B604">
        <f>INDEX(resultados!$A$2:$ZZ$2662, 598, MATCH($B$2, resultados!$A$1:$ZZ$1, 0))</f>
        <v/>
      </c>
      <c r="C604">
        <f>INDEX(resultados!$A$2:$ZZ$2662, 598, MATCH($B$3, resultados!$A$1:$ZZ$1, 0))</f>
        <v/>
      </c>
    </row>
    <row r="605">
      <c r="A605">
        <f>INDEX(resultados!$A$2:$ZZ$2662, 599, MATCH($B$1, resultados!$A$1:$ZZ$1, 0))</f>
        <v/>
      </c>
      <c r="B605">
        <f>INDEX(resultados!$A$2:$ZZ$2662, 599, MATCH($B$2, resultados!$A$1:$ZZ$1, 0))</f>
        <v/>
      </c>
      <c r="C605">
        <f>INDEX(resultados!$A$2:$ZZ$2662, 599, MATCH($B$3, resultados!$A$1:$ZZ$1, 0))</f>
        <v/>
      </c>
    </row>
    <row r="606">
      <c r="A606">
        <f>INDEX(resultados!$A$2:$ZZ$2662, 600, MATCH($B$1, resultados!$A$1:$ZZ$1, 0))</f>
        <v/>
      </c>
      <c r="B606">
        <f>INDEX(resultados!$A$2:$ZZ$2662, 600, MATCH($B$2, resultados!$A$1:$ZZ$1, 0))</f>
        <v/>
      </c>
      <c r="C606">
        <f>INDEX(resultados!$A$2:$ZZ$2662, 600, MATCH($B$3, resultados!$A$1:$ZZ$1, 0))</f>
        <v/>
      </c>
    </row>
    <row r="607">
      <c r="A607">
        <f>INDEX(resultados!$A$2:$ZZ$2662, 601, MATCH($B$1, resultados!$A$1:$ZZ$1, 0))</f>
        <v/>
      </c>
      <c r="B607">
        <f>INDEX(resultados!$A$2:$ZZ$2662, 601, MATCH($B$2, resultados!$A$1:$ZZ$1, 0))</f>
        <v/>
      </c>
      <c r="C607">
        <f>INDEX(resultados!$A$2:$ZZ$2662, 601, MATCH($B$3, resultados!$A$1:$ZZ$1, 0))</f>
        <v/>
      </c>
    </row>
    <row r="608">
      <c r="A608">
        <f>INDEX(resultados!$A$2:$ZZ$2662, 602, MATCH($B$1, resultados!$A$1:$ZZ$1, 0))</f>
        <v/>
      </c>
      <c r="B608">
        <f>INDEX(resultados!$A$2:$ZZ$2662, 602, MATCH($B$2, resultados!$A$1:$ZZ$1, 0))</f>
        <v/>
      </c>
      <c r="C608">
        <f>INDEX(resultados!$A$2:$ZZ$2662, 602, MATCH($B$3, resultados!$A$1:$ZZ$1, 0))</f>
        <v/>
      </c>
    </row>
    <row r="609">
      <c r="A609">
        <f>INDEX(resultados!$A$2:$ZZ$2662, 603, MATCH($B$1, resultados!$A$1:$ZZ$1, 0))</f>
        <v/>
      </c>
      <c r="B609">
        <f>INDEX(resultados!$A$2:$ZZ$2662, 603, MATCH($B$2, resultados!$A$1:$ZZ$1, 0))</f>
        <v/>
      </c>
      <c r="C609">
        <f>INDEX(resultados!$A$2:$ZZ$2662, 603, MATCH($B$3, resultados!$A$1:$ZZ$1, 0))</f>
        <v/>
      </c>
    </row>
    <row r="610">
      <c r="A610">
        <f>INDEX(resultados!$A$2:$ZZ$2662, 604, MATCH($B$1, resultados!$A$1:$ZZ$1, 0))</f>
        <v/>
      </c>
      <c r="B610">
        <f>INDEX(resultados!$A$2:$ZZ$2662, 604, MATCH($B$2, resultados!$A$1:$ZZ$1, 0))</f>
        <v/>
      </c>
      <c r="C610">
        <f>INDEX(resultados!$A$2:$ZZ$2662, 604, MATCH($B$3, resultados!$A$1:$ZZ$1, 0))</f>
        <v/>
      </c>
    </row>
    <row r="611">
      <c r="A611">
        <f>INDEX(resultados!$A$2:$ZZ$2662, 605, MATCH($B$1, resultados!$A$1:$ZZ$1, 0))</f>
        <v/>
      </c>
      <c r="B611">
        <f>INDEX(resultados!$A$2:$ZZ$2662, 605, MATCH($B$2, resultados!$A$1:$ZZ$1, 0))</f>
        <v/>
      </c>
      <c r="C611">
        <f>INDEX(resultados!$A$2:$ZZ$2662, 605, MATCH($B$3, resultados!$A$1:$ZZ$1, 0))</f>
        <v/>
      </c>
    </row>
    <row r="612">
      <c r="A612">
        <f>INDEX(resultados!$A$2:$ZZ$2662, 606, MATCH($B$1, resultados!$A$1:$ZZ$1, 0))</f>
        <v/>
      </c>
      <c r="B612">
        <f>INDEX(resultados!$A$2:$ZZ$2662, 606, MATCH($B$2, resultados!$A$1:$ZZ$1, 0))</f>
        <v/>
      </c>
      <c r="C612">
        <f>INDEX(resultados!$A$2:$ZZ$2662, 606, MATCH($B$3, resultados!$A$1:$ZZ$1, 0))</f>
        <v/>
      </c>
    </row>
    <row r="613">
      <c r="A613">
        <f>INDEX(resultados!$A$2:$ZZ$2662, 607, MATCH($B$1, resultados!$A$1:$ZZ$1, 0))</f>
        <v/>
      </c>
      <c r="B613">
        <f>INDEX(resultados!$A$2:$ZZ$2662, 607, MATCH($B$2, resultados!$A$1:$ZZ$1, 0))</f>
        <v/>
      </c>
      <c r="C613">
        <f>INDEX(resultados!$A$2:$ZZ$2662, 607, MATCH($B$3, resultados!$A$1:$ZZ$1, 0))</f>
        <v/>
      </c>
    </row>
    <row r="614">
      <c r="A614">
        <f>INDEX(resultados!$A$2:$ZZ$2662, 608, MATCH($B$1, resultados!$A$1:$ZZ$1, 0))</f>
        <v/>
      </c>
      <c r="B614">
        <f>INDEX(resultados!$A$2:$ZZ$2662, 608, MATCH($B$2, resultados!$A$1:$ZZ$1, 0))</f>
        <v/>
      </c>
      <c r="C614">
        <f>INDEX(resultados!$A$2:$ZZ$2662, 608, MATCH($B$3, resultados!$A$1:$ZZ$1, 0))</f>
        <v/>
      </c>
    </row>
    <row r="615">
      <c r="A615">
        <f>INDEX(resultados!$A$2:$ZZ$2662, 609, MATCH($B$1, resultados!$A$1:$ZZ$1, 0))</f>
        <v/>
      </c>
      <c r="B615">
        <f>INDEX(resultados!$A$2:$ZZ$2662, 609, MATCH($B$2, resultados!$A$1:$ZZ$1, 0))</f>
        <v/>
      </c>
      <c r="C615">
        <f>INDEX(resultados!$A$2:$ZZ$2662, 609, MATCH($B$3, resultados!$A$1:$ZZ$1, 0))</f>
        <v/>
      </c>
    </row>
    <row r="616">
      <c r="A616">
        <f>INDEX(resultados!$A$2:$ZZ$2662, 610, MATCH($B$1, resultados!$A$1:$ZZ$1, 0))</f>
        <v/>
      </c>
      <c r="B616">
        <f>INDEX(resultados!$A$2:$ZZ$2662, 610, MATCH($B$2, resultados!$A$1:$ZZ$1, 0))</f>
        <v/>
      </c>
      <c r="C616">
        <f>INDEX(resultados!$A$2:$ZZ$2662, 610, MATCH($B$3, resultados!$A$1:$ZZ$1, 0))</f>
        <v/>
      </c>
    </row>
    <row r="617">
      <c r="A617">
        <f>INDEX(resultados!$A$2:$ZZ$2662, 611, MATCH($B$1, resultados!$A$1:$ZZ$1, 0))</f>
        <v/>
      </c>
      <c r="B617">
        <f>INDEX(resultados!$A$2:$ZZ$2662, 611, MATCH($B$2, resultados!$A$1:$ZZ$1, 0))</f>
        <v/>
      </c>
      <c r="C617">
        <f>INDEX(resultados!$A$2:$ZZ$2662, 611, MATCH($B$3, resultados!$A$1:$ZZ$1, 0))</f>
        <v/>
      </c>
    </row>
    <row r="618">
      <c r="A618">
        <f>INDEX(resultados!$A$2:$ZZ$2662, 612, MATCH($B$1, resultados!$A$1:$ZZ$1, 0))</f>
        <v/>
      </c>
      <c r="B618">
        <f>INDEX(resultados!$A$2:$ZZ$2662, 612, MATCH($B$2, resultados!$A$1:$ZZ$1, 0))</f>
        <v/>
      </c>
      <c r="C618">
        <f>INDEX(resultados!$A$2:$ZZ$2662, 612, MATCH($B$3, resultados!$A$1:$ZZ$1, 0))</f>
        <v/>
      </c>
    </row>
    <row r="619">
      <c r="A619">
        <f>INDEX(resultados!$A$2:$ZZ$2662, 613, MATCH($B$1, resultados!$A$1:$ZZ$1, 0))</f>
        <v/>
      </c>
      <c r="B619">
        <f>INDEX(resultados!$A$2:$ZZ$2662, 613, MATCH($B$2, resultados!$A$1:$ZZ$1, 0))</f>
        <v/>
      </c>
      <c r="C619">
        <f>INDEX(resultados!$A$2:$ZZ$2662, 613, MATCH($B$3, resultados!$A$1:$ZZ$1, 0))</f>
        <v/>
      </c>
    </row>
    <row r="620">
      <c r="A620">
        <f>INDEX(resultados!$A$2:$ZZ$2662, 614, MATCH($B$1, resultados!$A$1:$ZZ$1, 0))</f>
        <v/>
      </c>
      <c r="B620">
        <f>INDEX(resultados!$A$2:$ZZ$2662, 614, MATCH($B$2, resultados!$A$1:$ZZ$1, 0))</f>
        <v/>
      </c>
      <c r="C620">
        <f>INDEX(resultados!$A$2:$ZZ$2662, 614, MATCH($B$3, resultados!$A$1:$ZZ$1, 0))</f>
        <v/>
      </c>
    </row>
    <row r="621">
      <c r="A621">
        <f>INDEX(resultados!$A$2:$ZZ$2662, 615, MATCH($B$1, resultados!$A$1:$ZZ$1, 0))</f>
        <v/>
      </c>
      <c r="B621">
        <f>INDEX(resultados!$A$2:$ZZ$2662, 615, MATCH($B$2, resultados!$A$1:$ZZ$1, 0))</f>
        <v/>
      </c>
      <c r="C621">
        <f>INDEX(resultados!$A$2:$ZZ$2662, 615, MATCH($B$3, resultados!$A$1:$ZZ$1, 0))</f>
        <v/>
      </c>
    </row>
    <row r="622">
      <c r="A622">
        <f>INDEX(resultados!$A$2:$ZZ$2662, 616, MATCH($B$1, resultados!$A$1:$ZZ$1, 0))</f>
        <v/>
      </c>
      <c r="B622">
        <f>INDEX(resultados!$A$2:$ZZ$2662, 616, MATCH($B$2, resultados!$A$1:$ZZ$1, 0))</f>
        <v/>
      </c>
      <c r="C622">
        <f>INDEX(resultados!$A$2:$ZZ$2662, 616, MATCH($B$3, resultados!$A$1:$ZZ$1, 0))</f>
        <v/>
      </c>
    </row>
    <row r="623">
      <c r="A623">
        <f>INDEX(resultados!$A$2:$ZZ$2662, 617, MATCH($B$1, resultados!$A$1:$ZZ$1, 0))</f>
        <v/>
      </c>
      <c r="B623">
        <f>INDEX(resultados!$A$2:$ZZ$2662, 617, MATCH($B$2, resultados!$A$1:$ZZ$1, 0))</f>
        <v/>
      </c>
      <c r="C623">
        <f>INDEX(resultados!$A$2:$ZZ$2662, 617, MATCH($B$3, resultados!$A$1:$ZZ$1, 0))</f>
        <v/>
      </c>
    </row>
    <row r="624">
      <c r="A624">
        <f>INDEX(resultados!$A$2:$ZZ$2662, 618, MATCH($B$1, resultados!$A$1:$ZZ$1, 0))</f>
        <v/>
      </c>
      <c r="B624">
        <f>INDEX(resultados!$A$2:$ZZ$2662, 618, MATCH($B$2, resultados!$A$1:$ZZ$1, 0))</f>
        <v/>
      </c>
      <c r="C624">
        <f>INDEX(resultados!$A$2:$ZZ$2662, 618, MATCH($B$3, resultados!$A$1:$ZZ$1, 0))</f>
        <v/>
      </c>
    </row>
    <row r="625">
      <c r="A625">
        <f>INDEX(resultados!$A$2:$ZZ$2662, 619, MATCH($B$1, resultados!$A$1:$ZZ$1, 0))</f>
        <v/>
      </c>
      <c r="B625">
        <f>INDEX(resultados!$A$2:$ZZ$2662, 619, MATCH($B$2, resultados!$A$1:$ZZ$1, 0))</f>
        <v/>
      </c>
      <c r="C625">
        <f>INDEX(resultados!$A$2:$ZZ$2662, 619, MATCH($B$3, resultados!$A$1:$ZZ$1, 0))</f>
        <v/>
      </c>
    </row>
    <row r="626">
      <c r="A626">
        <f>INDEX(resultados!$A$2:$ZZ$2662, 620, MATCH($B$1, resultados!$A$1:$ZZ$1, 0))</f>
        <v/>
      </c>
      <c r="B626">
        <f>INDEX(resultados!$A$2:$ZZ$2662, 620, MATCH($B$2, resultados!$A$1:$ZZ$1, 0))</f>
        <v/>
      </c>
      <c r="C626">
        <f>INDEX(resultados!$A$2:$ZZ$2662, 620, MATCH($B$3, resultados!$A$1:$ZZ$1, 0))</f>
        <v/>
      </c>
    </row>
    <row r="627">
      <c r="A627">
        <f>INDEX(resultados!$A$2:$ZZ$2662, 621, MATCH($B$1, resultados!$A$1:$ZZ$1, 0))</f>
        <v/>
      </c>
      <c r="B627">
        <f>INDEX(resultados!$A$2:$ZZ$2662, 621, MATCH($B$2, resultados!$A$1:$ZZ$1, 0))</f>
        <v/>
      </c>
      <c r="C627">
        <f>INDEX(resultados!$A$2:$ZZ$2662, 621, MATCH($B$3, resultados!$A$1:$ZZ$1, 0))</f>
        <v/>
      </c>
    </row>
    <row r="628">
      <c r="A628">
        <f>INDEX(resultados!$A$2:$ZZ$2662, 622, MATCH($B$1, resultados!$A$1:$ZZ$1, 0))</f>
        <v/>
      </c>
      <c r="B628">
        <f>INDEX(resultados!$A$2:$ZZ$2662, 622, MATCH($B$2, resultados!$A$1:$ZZ$1, 0))</f>
        <v/>
      </c>
      <c r="C628">
        <f>INDEX(resultados!$A$2:$ZZ$2662, 622, MATCH($B$3, resultados!$A$1:$ZZ$1, 0))</f>
        <v/>
      </c>
    </row>
    <row r="629">
      <c r="A629">
        <f>INDEX(resultados!$A$2:$ZZ$2662, 623, MATCH($B$1, resultados!$A$1:$ZZ$1, 0))</f>
        <v/>
      </c>
      <c r="B629">
        <f>INDEX(resultados!$A$2:$ZZ$2662, 623, MATCH($B$2, resultados!$A$1:$ZZ$1, 0))</f>
        <v/>
      </c>
      <c r="C629">
        <f>INDEX(resultados!$A$2:$ZZ$2662, 623, MATCH($B$3, resultados!$A$1:$ZZ$1, 0))</f>
        <v/>
      </c>
    </row>
    <row r="630">
      <c r="A630">
        <f>INDEX(resultados!$A$2:$ZZ$2662, 624, MATCH($B$1, resultados!$A$1:$ZZ$1, 0))</f>
        <v/>
      </c>
      <c r="B630">
        <f>INDEX(resultados!$A$2:$ZZ$2662, 624, MATCH($B$2, resultados!$A$1:$ZZ$1, 0))</f>
        <v/>
      </c>
      <c r="C630">
        <f>INDEX(resultados!$A$2:$ZZ$2662, 624, MATCH($B$3, resultados!$A$1:$ZZ$1, 0))</f>
        <v/>
      </c>
    </row>
    <row r="631">
      <c r="A631">
        <f>INDEX(resultados!$A$2:$ZZ$2662, 625, MATCH($B$1, resultados!$A$1:$ZZ$1, 0))</f>
        <v/>
      </c>
      <c r="B631">
        <f>INDEX(resultados!$A$2:$ZZ$2662, 625, MATCH($B$2, resultados!$A$1:$ZZ$1, 0))</f>
        <v/>
      </c>
      <c r="C631">
        <f>INDEX(resultados!$A$2:$ZZ$2662, 625, MATCH($B$3, resultados!$A$1:$ZZ$1, 0))</f>
        <v/>
      </c>
    </row>
    <row r="632">
      <c r="A632">
        <f>INDEX(resultados!$A$2:$ZZ$2662, 626, MATCH($B$1, resultados!$A$1:$ZZ$1, 0))</f>
        <v/>
      </c>
      <c r="B632">
        <f>INDEX(resultados!$A$2:$ZZ$2662, 626, MATCH($B$2, resultados!$A$1:$ZZ$1, 0))</f>
        <v/>
      </c>
      <c r="C632">
        <f>INDEX(resultados!$A$2:$ZZ$2662, 626, MATCH($B$3, resultados!$A$1:$ZZ$1, 0))</f>
        <v/>
      </c>
    </row>
    <row r="633">
      <c r="A633">
        <f>INDEX(resultados!$A$2:$ZZ$2662, 627, MATCH($B$1, resultados!$A$1:$ZZ$1, 0))</f>
        <v/>
      </c>
      <c r="B633">
        <f>INDEX(resultados!$A$2:$ZZ$2662, 627, MATCH($B$2, resultados!$A$1:$ZZ$1, 0))</f>
        <v/>
      </c>
      <c r="C633">
        <f>INDEX(resultados!$A$2:$ZZ$2662, 627, MATCH($B$3, resultados!$A$1:$ZZ$1, 0))</f>
        <v/>
      </c>
    </row>
    <row r="634">
      <c r="A634">
        <f>INDEX(resultados!$A$2:$ZZ$2662, 628, MATCH($B$1, resultados!$A$1:$ZZ$1, 0))</f>
        <v/>
      </c>
      <c r="B634">
        <f>INDEX(resultados!$A$2:$ZZ$2662, 628, MATCH($B$2, resultados!$A$1:$ZZ$1, 0))</f>
        <v/>
      </c>
      <c r="C634">
        <f>INDEX(resultados!$A$2:$ZZ$2662, 628, MATCH($B$3, resultados!$A$1:$ZZ$1, 0))</f>
        <v/>
      </c>
    </row>
    <row r="635">
      <c r="A635">
        <f>INDEX(resultados!$A$2:$ZZ$2662, 629, MATCH($B$1, resultados!$A$1:$ZZ$1, 0))</f>
        <v/>
      </c>
      <c r="B635">
        <f>INDEX(resultados!$A$2:$ZZ$2662, 629, MATCH($B$2, resultados!$A$1:$ZZ$1, 0))</f>
        <v/>
      </c>
      <c r="C635">
        <f>INDEX(resultados!$A$2:$ZZ$2662, 629, MATCH($B$3, resultados!$A$1:$ZZ$1, 0))</f>
        <v/>
      </c>
    </row>
    <row r="636">
      <c r="A636">
        <f>INDEX(resultados!$A$2:$ZZ$2662, 630, MATCH($B$1, resultados!$A$1:$ZZ$1, 0))</f>
        <v/>
      </c>
      <c r="B636">
        <f>INDEX(resultados!$A$2:$ZZ$2662, 630, MATCH($B$2, resultados!$A$1:$ZZ$1, 0))</f>
        <v/>
      </c>
      <c r="C636">
        <f>INDEX(resultados!$A$2:$ZZ$2662, 630, MATCH($B$3, resultados!$A$1:$ZZ$1, 0))</f>
        <v/>
      </c>
    </row>
    <row r="637">
      <c r="A637">
        <f>INDEX(resultados!$A$2:$ZZ$2662, 631, MATCH($B$1, resultados!$A$1:$ZZ$1, 0))</f>
        <v/>
      </c>
      <c r="B637">
        <f>INDEX(resultados!$A$2:$ZZ$2662, 631, MATCH($B$2, resultados!$A$1:$ZZ$1, 0))</f>
        <v/>
      </c>
      <c r="C637">
        <f>INDEX(resultados!$A$2:$ZZ$2662, 631, MATCH($B$3, resultados!$A$1:$ZZ$1, 0))</f>
        <v/>
      </c>
    </row>
    <row r="638">
      <c r="A638">
        <f>INDEX(resultados!$A$2:$ZZ$2662, 632, MATCH($B$1, resultados!$A$1:$ZZ$1, 0))</f>
        <v/>
      </c>
      <c r="B638">
        <f>INDEX(resultados!$A$2:$ZZ$2662, 632, MATCH($B$2, resultados!$A$1:$ZZ$1, 0))</f>
        <v/>
      </c>
      <c r="C638">
        <f>INDEX(resultados!$A$2:$ZZ$2662, 632, MATCH($B$3, resultados!$A$1:$ZZ$1, 0))</f>
        <v/>
      </c>
    </row>
    <row r="639">
      <c r="A639">
        <f>INDEX(resultados!$A$2:$ZZ$2662, 633, MATCH($B$1, resultados!$A$1:$ZZ$1, 0))</f>
        <v/>
      </c>
      <c r="B639">
        <f>INDEX(resultados!$A$2:$ZZ$2662, 633, MATCH($B$2, resultados!$A$1:$ZZ$1, 0))</f>
        <v/>
      </c>
      <c r="C639">
        <f>INDEX(resultados!$A$2:$ZZ$2662, 633, MATCH($B$3, resultados!$A$1:$ZZ$1, 0))</f>
        <v/>
      </c>
    </row>
    <row r="640">
      <c r="A640">
        <f>INDEX(resultados!$A$2:$ZZ$2662, 634, MATCH($B$1, resultados!$A$1:$ZZ$1, 0))</f>
        <v/>
      </c>
      <c r="B640">
        <f>INDEX(resultados!$A$2:$ZZ$2662, 634, MATCH($B$2, resultados!$A$1:$ZZ$1, 0))</f>
        <v/>
      </c>
      <c r="C640">
        <f>INDEX(resultados!$A$2:$ZZ$2662, 634, MATCH($B$3, resultados!$A$1:$ZZ$1, 0))</f>
        <v/>
      </c>
    </row>
    <row r="641">
      <c r="A641">
        <f>INDEX(resultados!$A$2:$ZZ$2662, 635, MATCH($B$1, resultados!$A$1:$ZZ$1, 0))</f>
        <v/>
      </c>
      <c r="B641">
        <f>INDEX(resultados!$A$2:$ZZ$2662, 635, MATCH($B$2, resultados!$A$1:$ZZ$1, 0))</f>
        <v/>
      </c>
      <c r="C641">
        <f>INDEX(resultados!$A$2:$ZZ$2662, 635, MATCH($B$3, resultados!$A$1:$ZZ$1, 0))</f>
        <v/>
      </c>
    </row>
    <row r="642">
      <c r="A642">
        <f>INDEX(resultados!$A$2:$ZZ$2662, 636, MATCH($B$1, resultados!$A$1:$ZZ$1, 0))</f>
        <v/>
      </c>
      <c r="B642">
        <f>INDEX(resultados!$A$2:$ZZ$2662, 636, MATCH($B$2, resultados!$A$1:$ZZ$1, 0))</f>
        <v/>
      </c>
      <c r="C642">
        <f>INDEX(resultados!$A$2:$ZZ$2662, 636, MATCH($B$3, resultados!$A$1:$ZZ$1, 0))</f>
        <v/>
      </c>
    </row>
    <row r="643">
      <c r="A643">
        <f>INDEX(resultados!$A$2:$ZZ$2662, 637, MATCH($B$1, resultados!$A$1:$ZZ$1, 0))</f>
        <v/>
      </c>
      <c r="B643">
        <f>INDEX(resultados!$A$2:$ZZ$2662, 637, MATCH($B$2, resultados!$A$1:$ZZ$1, 0))</f>
        <v/>
      </c>
      <c r="C643">
        <f>INDEX(resultados!$A$2:$ZZ$2662, 637, MATCH($B$3, resultados!$A$1:$ZZ$1, 0))</f>
        <v/>
      </c>
    </row>
    <row r="644">
      <c r="A644">
        <f>INDEX(resultados!$A$2:$ZZ$2662, 638, MATCH($B$1, resultados!$A$1:$ZZ$1, 0))</f>
        <v/>
      </c>
      <c r="B644">
        <f>INDEX(resultados!$A$2:$ZZ$2662, 638, MATCH($B$2, resultados!$A$1:$ZZ$1, 0))</f>
        <v/>
      </c>
      <c r="C644">
        <f>INDEX(resultados!$A$2:$ZZ$2662, 638, MATCH($B$3, resultados!$A$1:$ZZ$1, 0))</f>
        <v/>
      </c>
    </row>
    <row r="645">
      <c r="A645">
        <f>INDEX(resultados!$A$2:$ZZ$2662, 639, MATCH($B$1, resultados!$A$1:$ZZ$1, 0))</f>
        <v/>
      </c>
      <c r="B645">
        <f>INDEX(resultados!$A$2:$ZZ$2662, 639, MATCH($B$2, resultados!$A$1:$ZZ$1, 0))</f>
        <v/>
      </c>
      <c r="C645">
        <f>INDEX(resultados!$A$2:$ZZ$2662, 639, MATCH($B$3, resultados!$A$1:$ZZ$1, 0))</f>
        <v/>
      </c>
    </row>
    <row r="646">
      <c r="A646">
        <f>INDEX(resultados!$A$2:$ZZ$2662, 640, MATCH($B$1, resultados!$A$1:$ZZ$1, 0))</f>
        <v/>
      </c>
      <c r="B646">
        <f>INDEX(resultados!$A$2:$ZZ$2662, 640, MATCH($B$2, resultados!$A$1:$ZZ$1, 0))</f>
        <v/>
      </c>
      <c r="C646">
        <f>INDEX(resultados!$A$2:$ZZ$2662, 640, MATCH($B$3, resultados!$A$1:$ZZ$1, 0))</f>
        <v/>
      </c>
    </row>
    <row r="647">
      <c r="A647">
        <f>INDEX(resultados!$A$2:$ZZ$2662, 641, MATCH($B$1, resultados!$A$1:$ZZ$1, 0))</f>
        <v/>
      </c>
      <c r="B647">
        <f>INDEX(resultados!$A$2:$ZZ$2662, 641, MATCH($B$2, resultados!$A$1:$ZZ$1, 0))</f>
        <v/>
      </c>
      <c r="C647">
        <f>INDEX(resultados!$A$2:$ZZ$2662, 641, MATCH($B$3, resultados!$A$1:$ZZ$1, 0))</f>
        <v/>
      </c>
    </row>
    <row r="648">
      <c r="A648">
        <f>INDEX(resultados!$A$2:$ZZ$2662, 642, MATCH($B$1, resultados!$A$1:$ZZ$1, 0))</f>
        <v/>
      </c>
      <c r="B648">
        <f>INDEX(resultados!$A$2:$ZZ$2662, 642, MATCH($B$2, resultados!$A$1:$ZZ$1, 0))</f>
        <v/>
      </c>
      <c r="C648">
        <f>INDEX(resultados!$A$2:$ZZ$2662, 642, MATCH($B$3, resultados!$A$1:$ZZ$1, 0))</f>
        <v/>
      </c>
    </row>
    <row r="649">
      <c r="A649">
        <f>INDEX(resultados!$A$2:$ZZ$2662, 643, MATCH($B$1, resultados!$A$1:$ZZ$1, 0))</f>
        <v/>
      </c>
      <c r="B649">
        <f>INDEX(resultados!$A$2:$ZZ$2662, 643, MATCH($B$2, resultados!$A$1:$ZZ$1, 0))</f>
        <v/>
      </c>
      <c r="C649">
        <f>INDEX(resultados!$A$2:$ZZ$2662, 643, MATCH($B$3, resultados!$A$1:$ZZ$1, 0))</f>
        <v/>
      </c>
    </row>
    <row r="650">
      <c r="A650">
        <f>INDEX(resultados!$A$2:$ZZ$2662, 644, MATCH($B$1, resultados!$A$1:$ZZ$1, 0))</f>
        <v/>
      </c>
      <c r="B650">
        <f>INDEX(resultados!$A$2:$ZZ$2662, 644, MATCH($B$2, resultados!$A$1:$ZZ$1, 0))</f>
        <v/>
      </c>
      <c r="C650">
        <f>INDEX(resultados!$A$2:$ZZ$2662, 644, MATCH($B$3, resultados!$A$1:$ZZ$1, 0))</f>
        <v/>
      </c>
    </row>
    <row r="651">
      <c r="A651">
        <f>INDEX(resultados!$A$2:$ZZ$2662, 645, MATCH($B$1, resultados!$A$1:$ZZ$1, 0))</f>
        <v/>
      </c>
      <c r="B651">
        <f>INDEX(resultados!$A$2:$ZZ$2662, 645, MATCH($B$2, resultados!$A$1:$ZZ$1, 0))</f>
        <v/>
      </c>
      <c r="C651">
        <f>INDEX(resultados!$A$2:$ZZ$2662, 645, MATCH($B$3, resultados!$A$1:$ZZ$1, 0))</f>
        <v/>
      </c>
    </row>
    <row r="652">
      <c r="A652">
        <f>INDEX(resultados!$A$2:$ZZ$2662, 646, MATCH($B$1, resultados!$A$1:$ZZ$1, 0))</f>
        <v/>
      </c>
      <c r="B652">
        <f>INDEX(resultados!$A$2:$ZZ$2662, 646, MATCH($B$2, resultados!$A$1:$ZZ$1, 0))</f>
        <v/>
      </c>
      <c r="C652">
        <f>INDEX(resultados!$A$2:$ZZ$2662, 646, MATCH($B$3, resultados!$A$1:$ZZ$1, 0))</f>
        <v/>
      </c>
    </row>
    <row r="653">
      <c r="A653">
        <f>INDEX(resultados!$A$2:$ZZ$2662, 647, MATCH($B$1, resultados!$A$1:$ZZ$1, 0))</f>
        <v/>
      </c>
      <c r="B653">
        <f>INDEX(resultados!$A$2:$ZZ$2662, 647, MATCH($B$2, resultados!$A$1:$ZZ$1, 0))</f>
        <v/>
      </c>
      <c r="C653">
        <f>INDEX(resultados!$A$2:$ZZ$2662, 647, MATCH($B$3, resultados!$A$1:$ZZ$1, 0))</f>
        <v/>
      </c>
    </row>
    <row r="654">
      <c r="A654">
        <f>INDEX(resultados!$A$2:$ZZ$2662, 648, MATCH($B$1, resultados!$A$1:$ZZ$1, 0))</f>
        <v/>
      </c>
      <c r="B654">
        <f>INDEX(resultados!$A$2:$ZZ$2662, 648, MATCH($B$2, resultados!$A$1:$ZZ$1, 0))</f>
        <v/>
      </c>
      <c r="C654">
        <f>INDEX(resultados!$A$2:$ZZ$2662, 648, MATCH($B$3, resultados!$A$1:$ZZ$1, 0))</f>
        <v/>
      </c>
    </row>
    <row r="655">
      <c r="A655">
        <f>INDEX(resultados!$A$2:$ZZ$2662, 649, MATCH($B$1, resultados!$A$1:$ZZ$1, 0))</f>
        <v/>
      </c>
      <c r="B655">
        <f>INDEX(resultados!$A$2:$ZZ$2662, 649, MATCH($B$2, resultados!$A$1:$ZZ$1, 0))</f>
        <v/>
      </c>
      <c r="C655">
        <f>INDEX(resultados!$A$2:$ZZ$2662, 649, MATCH($B$3, resultados!$A$1:$ZZ$1, 0))</f>
        <v/>
      </c>
    </row>
    <row r="656">
      <c r="A656">
        <f>INDEX(resultados!$A$2:$ZZ$2662, 650, MATCH($B$1, resultados!$A$1:$ZZ$1, 0))</f>
        <v/>
      </c>
      <c r="B656">
        <f>INDEX(resultados!$A$2:$ZZ$2662, 650, MATCH($B$2, resultados!$A$1:$ZZ$1, 0))</f>
        <v/>
      </c>
      <c r="C656">
        <f>INDEX(resultados!$A$2:$ZZ$2662, 650, MATCH($B$3, resultados!$A$1:$ZZ$1, 0))</f>
        <v/>
      </c>
    </row>
    <row r="657">
      <c r="A657">
        <f>INDEX(resultados!$A$2:$ZZ$2662, 651, MATCH($B$1, resultados!$A$1:$ZZ$1, 0))</f>
        <v/>
      </c>
      <c r="B657">
        <f>INDEX(resultados!$A$2:$ZZ$2662, 651, MATCH($B$2, resultados!$A$1:$ZZ$1, 0))</f>
        <v/>
      </c>
      <c r="C657">
        <f>INDEX(resultados!$A$2:$ZZ$2662, 651, MATCH($B$3, resultados!$A$1:$ZZ$1, 0))</f>
        <v/>
      </c>
    </row>
    <row r="658">
      <c r="A658">
        <f>INDEX(resultados!$A$2:$ZZ$2662, 652, MATCH($B$1, resultados!$A$1:$ZZ$1, 0))</f>
        <v/>
      </c>
      <c r="B658">
        <f>INDEX(resultados!$A$2:$ZZ$2662, 652, MATCH($B$2, resultados!$A$1:$ZZ$1, 0))</f>
        <v/>
      </c>
      <c r="C658">
        <f>INDEX(resultados!$A$2:$ZZ$2662, 652, MATCH($B$3, resultados!$A$1:$ZZ$1, 0))</f>
        <v/>
      </c>
    </row>
    <row r="659">
      <c r="A659">
        <f>INDEX(resultados!$A$2:$ZZ$2662, 653, MATCH($B$1, resultados!$A$1:$ZZ$1, 0))</f>
        <v/>
      </c>
      <c r="B659">
        <f>INDEX(resultados!$A$2:$ZZ$2662, 653, MATCH($B$2, resultados!$A$1:$ZZ$1, 0))</f>
        <v/>
      </c>
      <c r="C659">
        <f>INDEX(resultados!$A$2:$ZZ$2662, 653, MATCH($B$3, resultados!$A$1:$ZZ$1, 0))</f>
        <v/>
      </c>
    </row>
    <row r="660">
      <c r="A660">
        <f>INDEX(resultados!$A$2:$ZZ$2662, 654, MATCH($B$1, resultados!$A$1:$ZZ$1, 0))</f>
        <v/>
      </c>
      <c r="B660">
        <f>INDEX(resultados!$A$2:$ZZ$2662, 654, MATCH($B$2, resultados!$A$1:$ZZ$1, 0))</f>
        <v/>
      </c>
      <c r="C660">
        <f>INDEX(resultados!$A$2:$ZZ$2662, 654, MATCH($B$3, resultados!$A$1:$ZZ$1, 0))</f>
        <v/>
      </c>
    </row>
    <row r="661">
      <c r="A661">
        <f>INDEX(resultados!$A$2:$ZZ$2662, 655, MATCH($B$1, resultados!$A$1:$ZZ$1, 0))</f>
        <v/>
      </c>
      <c r="B661">
        <f>INDEX(resultados!$A$2:$ZZ$2662, 655, MATCH($B$2, resultados!$A$1:$ZZ$1, 0))</f>
        <v/>
      </c>
      <c r="C661">
        <f>INDEX(resultados!$A$2:$ZZ$2662, 655, MATCH($B$3, resultados!$A$1:$ZZ$1, 0))</f>
        <v/>
      </c>
    </row>
    <row r="662">
      <c r="A662">
        <f>INDEX(resultados!$A$2:$ZZ$2662, 656, MATCH($B$1, resultados!$A$1:$ZZ$1, 0))</f>
        <v/>
      </c>
      <c r="B662">
        <f>INDEX(resultados!$A$2:$ZZ$2662, 656, MATCH($B$2, resultados!$A$1:$ZZ$1, 0))</f>
        <v/>
      </c>
      <c r="C662">
        <f>INDEX(resultados!$A$2:$ZZ$2662, 656, MATCH($B$3, resultados!$A$1:$ZZ$1, 0))</f>
        <v/>
      </c>
    </row>
    <row r="663">
      <c r="A663">
        <f>INDEX(resultados!$A$2:$ZZ$2662, 657, MATCH($B$1, resultados!$A$1:$ZZ$1, 0))</f>
        <v/>
      </c>
      <c r="B663">
        <f>INDEX(resultados!$A$2:$ZZ$2662, 657, MATCH($B$2, resultados!$A$1:$ZZ$1, 0))</f>
        <v/>
      </c>
      <c r="C663">
        <f>INDEX(resultados!$A$2:$ZZ$2662, 657, MATCH($B$3, resultados!$A$1:$ZZ$1, 0))</f>
        <v/>
      </c>
    </row>
    <row r="664">
      <c r="A664">
        <f>INDEX(resultados!$A$2:$ZZ$2662, 658, MATCH($B$1, resultados!$A$1:$ZZ$1, 0))</f>
        <v/>
      </c>
      <c r="B664">
        <f>INDEX(resultados!$A$2:$ZZ$2662, 658, MATCH($B$2, resultados!$A$1:$ZZ$1, 0))</f>
        <v/>
      </c>
      <c r="C664">
        <f>INDEX(resultados!$A$2:$ZZ$2662, 658, MATCH($B$3, resultados!$A$1:$ZZ$1, 0))</f>
        <v/>
      </c>
    </row>
    <row r="665">
      <c r="A665">
        <f>INDEX(resultados!$A$2:$ZZ$2662, 659, MATCH($B$1, resultados!$A$1:$ZZ$1, 0))</f>
        <v/>
      </c>
      <c r="B665">
        <f>INDEX(resultados!$A$2:$ZZ$2662, 659, MATCH($B$2, resultados!$A$1:$ZZ$1, 0))</f>
        <v/>
      </c>
      <c r="C665">
        <f>INDEX(resultados!$A$2:$ZZ$2662, 659, MATCH($B$3, resultados!$A$1:$ZZ$1, 0))</f>
        <v/>
      </c>
    </row>
    <row r="666">
      <c r="A666">
        <f>INDEX(resultados!$A$2:$ZZ$2662, 660, MATCH($B$1, resultados!$A$1:$ZZ$1, 0))</f>
        <v/>
      </c>
      <c r="B666">
        <f>INDEX(resultados!$A$2:$ZZ$2662, 660, MATCH($B$2, resultados!$A$1:$ZZ$1, 0))</f>
        <v/>
      </c>
      <c r="C666">
        <f>INDEX(resultados!$A$2:$ZZ$2662, 660, MATCH($B$3, resultados!$A$1:$ZZ$1, 0))</f>
        <v/>
      </c>
    </row>
    <row r="667">
      <c r="A667">
        <f>INDEX(resultados!$A$2:$ZZ$2662, 661, MATCH($B$1, resultados!$A$1:$ZZ$1, 0))</f>
        <v/>
      </c>
      <c r="B667">
        <f>INDEX(resultados!$A$2:$ZZ$2662, 661, MATCH($B$2, resultados!$A$1:$ZZ$1, 0))</f>
        <v/>
      </c>
      <c r="C667">
        <f>INDEX(resultados!$A$2:$ZZ$2662, 661, MATCH($B$3, resultados!$A$1:$ZZ$1, 0))</f>
        <v/>
      </c>
    </row>
    <row r="668">
      <c r="A668">
        <f>INDEX(resultados!$A$2:$ZZ$2662, 662, MATCH($B$1, resultados!$A$1:$ZZ$1, 0))</f>
        <v/>
      </c>
      <c r="B668">
        <f>INDEX(resultados!$A$2:$ZZ$2662, 662, MATCH($B$2, resultados!$A$1:$ZZ$1, 0))</f>
        <v/>
      </c>
      <c r="C668">
        <f>INDEX(resultados!$A$2:$ZZ$2662, 662, MATCH($B$3, resultados!$A$1:$ZZ$1, 0))</f>
        <v/>
      </c>
    </row>
    <row r="669">
      <c r="A669">
        <f>INDEX(resultados!$A$2:$ZZ$2662, 663, MATCH($B$1, resultados!$A$1:$ZZ$1, 0))</f>
        <v/>
      </c>
      <c r="B669">
        <f>INDEX(resultados!$A$2:$ZZ$2662, 663, MATCH($B$2, resultados!$A$1:$ZZ$1, 0))</f>
        <v/>
      </c>
      <c r="C669">
        <f>INDEX(resultados!$A$2:$ZZ$2662, 663, MATCH($B$3, resultados!$A$1:$ZZ$1, 0))</f>
        <v/>
      </c>
    </row>
    <row r="670">
      <c r="A670">
        <f>INDEX(resultados!$A$2:$ZZ$2662, 664, MATCH($B$1, resultados!$A$1:$ZZ$1, 0))</f>
        <v/>
      </c>
      <c r="B670">
        <f>INDEX(resultados!$A$2:$ZZ$2662, 664, MATCH($B$2, resultados!$A$1:$ZZ$1, 0))</f>
        <v/>
      </c>
      <c r="C670">
        <f>INDEX(resultados!$A$2:$ZZ$2662, 664, MATCH($B$3, resultados!$A$1:$ZZ$1, 0))</f>
        <v/>
      </c>
    </row>
    <row r="671">
      <c r="A671">
        <f>INDEX(resultados!$A$2:$ZZ$2662, 665, MATCH($B$1, resultados!$A$1:$ZZ$1, 0))</f>
        <v/>
      </c>
      <c r="B671">
        <f>INDEX(resultados!$A$2:$ZZ$2662, 665, MATCH($B$2, resultados!$A$1:$ZZ$1, 0))</f>
        <v/>
      </c>
      <c r="C671">
        <f>INDEX(resultados!$A$2:$ZZ$2662, 665, MATCH($B$3, resultados!$A$1:$ZZ$1, 0))</f>
        <v/>
      </c>
    </row>
    <row r="672">
      <c r="A672">
        <f>INDEX(resultados!$A$2:$ZZ$2662, 666, MATCH($B$1, resultados!$A$1:$ZZ$1, 0))</f>
        <v/>
      </c>
      <c r="B672">
        <f>INDEX(resultados!$A$2:$ZZ$2662, 666, MATCH($B$2, resultados!$A$1:$ZZ$1, 0))</f>
        <v/>
      </c>
      <c r="C672">
        <f>INDEX(resultados!$A$2:$ZZ$2662, 666, MATCH($B$3, resultados!$A$1:$ZZ$1, 0))</f>
        <v/>
      </c>
    </row>
    <row r="673">
      <c r="A673">
        <f>INDEX(resultados!$A$2:$ZZ$2662, 667, MATCH($B$1, resultados!$A$1:$ZZ$1, 0))</f>
        <v/>
      </c>
      <c r="B673">
        <f>INDEX(resultados!$A$2:$ZZ$2662, 667, MATCH($B$2, resultados!$A$1:$ZZ$1, 0))</f>
        <v/>
      </c>
      <c r="C673">
        <f>INDEX(resultados!$A$2:$ZZ$2662, 667, MATCH($B$3, resultados!$A$1:$ZZ$1, 0))</f>
        <v/>
      </c>
    </row>
    <row r="674">
      <c r="A674">
        <f>INDEX(resultados!$A$2:$ZZ$2662, 668, MATCH($B$1, resultados!$A$1:$ZZ$1, 0))</f>
        <v/>
      </c>
      <c r="B674">
        <f>INDEX(resultados!$A$2:$ZZ$2662, 668, MATCH($B$2, resultados!$A$1:$ZZ$1, 0))</f>
        <v/>
      </c>
      <c r="C674">
        <f>INDEX(resultados!$A$2:$ZZ$2662, 668, MATCH($B$3, resultados!$A$1:$ZZ$1, 0))</f>
        <v/>
      </c>
    </row>
    <row r="675">
      <c r="A675">
        <f>INDEX(resultados!$A$2:$ZZ$2662, 669, MATCH($B$1, resultados!$A$1:$ZZ$1, 0))</f>
        <v/>
      </c>
      <c r="B675">
        <f>INDEX(resultados!$A$2:$ZZ$2662, 669, MATCH($B$2, resultados!$A$1:$ZZ$1, 0))</f>
        <v/>
      </c>
      <c r="C675">
        <f>INDEX(resultados!$A$2:$ZZ$2662, 669, MATCH($B$3, resultados!$A$1:$ZZ$1, 0))</f>
        <v/>
      </c>
    </row>
    <row r="676">
      <c r="A676">
        <f>INDEX(resultados!$A$2:$ZZ$2662, 670, MATCH($B$1, resultados!$A$1:$ZZ$1, 0))</f>
        <v/>
      </c>
      <c r="B676">
        <f>INDEX(resultados!$A$2:$ZZ$2662, 670, MATCH($B$2, resultados!$A$1:$ZZ$1, 0))</f>
        <v/>
      </c>
      <c r="C676">
        <f>INDEX(resultados!$A$2:$ZZ$2662, 670, MATCH($B$3, resultados!$A$1:$ZZ$1, 0))</f>
        <v/>
      </c>
    </row>
    <row r="677">
      <c r="A677">
        <f>INDEX(resultados!$A$2:$ZZ$2662, 671, MATCH($B$1, resultados!$A$1:$ZZ$1, 0))</f>
        <v/>
      </c>
      <c r="B677">
        <f>INDEX(resultados!$A$2:$ZZ$2662, 671, MATCH($B$2, resultados!$A$1:$ZZ$1, 0))</f>
        <v/>
      </c>
      <c r="C677">
        <f>INDEX(resultados!$A$2:$ZZ$2662, 671, MATCH($B$3, resultados!$A$1:$ZZ$1, 0))</f>
        <v/>
      </c>
    </row>
    <row r="678">
      <c r="A678">
        <f>INDEX(resultados!$A$2:$ZZ$2662, 672, MATCH($B$1, resultados!$A$1:$ZZ$1, 0))</f>
        <v/>
      </c>
      <c r="B678">
        <f>INDEX(resultados!$A$2:$ZZ$2662, 672, MATCH($B$2, resultados!$A$1:$ZZ$1, 0))</f>
        <v/>
      </c>
      <c r="C678">
        <f>INDEX(resultados!$A$2:$ZZ$2662, 672, MATCH($B$3, resultados!$A$1:$ZZ$1, 0))</f>
        <v/>
      </c>
    </row>
    <row r="679">
      <c r="A679">
        <f>INDEX(resultados!$A$2:$ZZ$2662, 673, MATCH($B$1, resultados!$A$1:$ZZ$1, 0))</f>
        <v/>
      </c>
      <c r="B679">
        <f>INDEX(resultados!$A$2:$ZZ$2662, 673, MATCH($B$2, resultados!$A$1:$ZZ$1, 0))</f>
        <v/>
      </c>
      <c r="C679">
        <f>INDEX(resultados!$A$2:$ZZ$2662, 673, MATCH($B$3, resultados!$A$1:$ZZ$1, 0))</f>
        <v/>
      </c>
    </row>
    <row r="680">
      <c r="A680">
        <f>INDEX(resultados!$A$2:$ZZ$2662, 674, MATCH($B$1, resultados!$A$1:$ZZ$1, 0))</f>
        <v/>
      </c>
      <c r="B680">
        <f>INDEX(resultados!$A$2:$ZZ$2662, 674, MATCH($B$2, resultados!$A$1:$ZZ$1, 0))</f>
        <v/>
      </c>
      <c r="C680">
        <f>INDEX(resultados!$A$2:$ZZ$2662, 674, MATCH($B$3, resultados!$A$1:$ZZ$1, 0))</f>
        <v/>
      </c>
    </row>
    <row r="681">
      <c r="A681">
        <f>INDEX(resultados!$A$2:$ZZ$2662, 675, MATCH($B$1, resultados!$A$1:$ZZ$1, 0))</f>
        <v/>
      </c>
      <c r="B681">
        <f>INDEX(resultados!$A$2:$ZZ$2662, 675, MATCH($B$2, resultados!$A$1:$ZZ$1, 0))</f>
        <v/>
      </c>
      <c r="C681">
        <f>INDEX(resultados!$A$2:$ZZ$2662, 675, MATCH($B$3, resultados!$A$1:$ZZ$1, 0))</f>
        <v/>
      </c>
    </row>
    <row r="682">
      <c r="A682">
        <f>INDEX(resultados!$A$2:$ZZ$2662, 676, MATCH($B$1, resultados!$A$1:$ZZ$1, 0))</f>
        <v/>
      </c>
      <c r="B682">
        <f>INDEX(resultados!$A$2:$ZZ$2662, 676, MATCH($B$2, resultados!$A$1:$ZZ$1, 0))</f>
        <v/>
      </c>
      <c r="C682">
        <f>INDEX(resultados!$A$2:$ZZ$2662, 676, MATCH($B$3, resultados!$A$1:$ZZ$1, 0))</f>
        <v/>
      </c>
    </row>
    <row r="683">
      <c r="A683">
        <f>INDEX(resultados!$A$2:$ZZ$2662, 677, MATCH($B$1, resultados!$A$1:$ZZ$1, 0))</f>
        <v/>
      </c>
      <c r="B683">
        <f>INDEX(resultados!$A$2:$ZZ$2662, 677, MATCH($B$2, resultados!$A$1:$ZZ$1, 0))</f>
        <v/>
      </c>
      <c r="C683">
        <f>INDEX(resultados!$A$2:$ZZ$2662, 677, MATCH($B$3, resultados!$A$1:$ZZ$1, 0))</f>
        <v/>
      </c>
    </row>
    <row r="684">
      <c r="A684">
        <f>INDEX(resultados!$A$2:$ZZ$2662, 678, MATCH($B$1, resultados!$A$1:$ZZ$1, 0))</f>
        <v/>
      </c>
      <c r="B684">
        <f>INDEX(resultados!$A$2:$ZZ$2662, 678, MATCH($B$2, resultados!$A$1:$ZZ$1, 0))</f>
        <v/>
      </c>
      <c r="C684">
        <f>INDEX(resultados!$A$2:$ZZ$2662, 678, MATCH($B$3, resultados!$A$1:$ZZ$1, 0))</f>
        <v/>
      </c>
    </row>
    <row r="685">
      <c r="A685">
        <f>INDEX(resultados!$A$2:$ZZ$2662, 679, MATCH($B$1, resultados!$A$1:$ZZ$1, 0))</f>
        <v/>
      </c>
      <c r="B685">
        <f>INDEX(resultados!$A$2:$ZZ$2662, 679, MATCH($B$2, resultados!$A$1:$ZZ$1, 0))</f>
        <v/>
      </c>
      <c r="C685">
        <f>INDEX(resultados!$A$2:$ZZ$2662, 679, MATCH($B$3, resultados!$A$1:$ZZ$1, 0))</f>
        <v/>
      </c>
    </row>
    <row r="686">
      <c r="A686">
        <f>INDEX(resultados!$A$2:$ZZ$2662, 680, MATCH($B$1, resultados!$A$1:$ZZ$1, 0))</f>
        <v/>
      </c>
      <c r="B686">
        <f>INDEX(resultados!$A$2:$ZZ$2662, 680, MATCH($B$2, resultados!$A$1:$ZZ$1, 0))</f>
        <v/>
      </c>
      <c r="C686">
        <f>INDEX(resultados!$A$2:$ZZ$2662, 680, MATCH($B$3, resultados!$A$1:$ZZ$1, 0))</f>
        <v/>
      </c>
    </row>
    <row r="687">
      <c r="A687">
        <f>INDEX(resultados!$A$2:$ZZ$2662, 681, MATCH($B$1, resultados!$A$1:$ZZ$1, 0))</f>
        <v/>
      </c>
      <c r="B687">
        <f>INDEX(resultados!$A$2:$ZZ$2662, 681, MATCH($B$2, resultados!$A$1:$ZZ$1, 0))</f>
        <v/>
      </c>
      <c r="C687">
        <f>INDEX(resultados!$A$2:$ZZ$2662, 681, MATCH($B$3, resultados!$A$1:$ZZ$1, 0))</f>
        <v/>
      </c>
    </row>
    <row r="688">
      <c r="A688">
        <f>INDEX(resultados!$A$2:$ZZ$2662, 682, MATCH($B$1, resultados!$A$1:$ZZ$1, 0))</f>
        <v/>
      </c>
      <c r="B688">
        <f>INDEX(resultados!$A$2:$ZZ$2662, 682, MATCH($B$2, resultados!$A$1:$ZZ$1, 0))</f>
        <v/>
      </c>
      <c r="C688">
        <f>INDEX(resultados!$A$2:$ZZ$2662, 682, MATCH($B$3, resultados!$A$1:$ZZ$1, 0))</f>
        <v/>
      </c>
    </row>
    <row r="689">
      <c r="A689">
        <f>INDEX(resultados!$A$2:$ZZ$2662, 683, MATCH($B$1, resultados!$A$1:$ZZ$1, 0))</f>
        <v/>
      </c>
      <c r="B689">
        <f>INDEX(resultados!$A$2:$ZZ$2662, 683, MATCH($B$2, resultados!$A$1:$ZZ$1, 0))</f>
        <v/>
      </c>
      <c r="C689">
        <f>INDEX(resultados!$A$2:$ZZ$2662, 683, MATCH($B$3, resultados!$A$1:$ZZ$1, 0))</f>
        <v/>
      </c>
    </row>
    <row r="690">
      <c r="A690">
        <f>INDEX(resultados!$A$2:$ZZ$2662, 684, MATCH($B$1, resultados!$A$1:$ZZ$1, 0))</f>
        <v/>
      </c>
      <c r="B690">
        <f>INDEX(resultados!$A$2:$ZZ$2662, 684, MATCH($B$2, resultados!$A$1:$ZZ$1, 0))</f>
        <v/>
      </c>
      <c r="C690">
        <f>INDEX(resultados!$A$2:$ZZ$2662, 684, MATCH($B$3, resultados!$A$1:$ZZ$1, 0))</f>
        <v/>
      </c>
    </row>
    <row r="691">
      <c r="A691">
        <f>INDEX(resultados!$A$2:$ZZ$2662, 685, MATCH($B$1, resultados!$A$1:$ZZ$1, 0))</f>
        <v/>
      </c>
      <c r="B691">
        <f>INDEX(resultados!$A$2:$ZZ$2662, 685, MATCH($B$2, resultados!$A$1:$ZZ$1, 0))</f>
        <v/>
      </c>
      <c r="C691">
        <f>INDEX(resultados!$A$2:$ZZ$2662, 685, MATCH($B$3, resultados!$A$1:$ZZ$1, 0))</f>
        <v/>
      </c>
    </row>
    <row r="692">
      <c r="A692">
        <f>INDEX(resultados!$A$2:$ZZ$2662, 686, MATCH($B$1, resultados!$A$1:$ZZ$1, 0))</f>
        <v/>
      </c>
      <c r="B692">
        <f>INDEX(resultados!$A$2:$ZZ$2662, 686, MATCH($B$2, resultados!$A$1:$ZZ$1, 0))</f>
        <v/>
      </c>
      <c r="C692">
        <f>INDEX(resultados!$A$2:$ZZ$2662, 686, MATCH($B$3, resultados!$A$1:$ZZ$1, 0))</f>
        <v/>
      </c>
    </row>
    <row r="693">
      <c r="A693">
        <f>INDEX(resultados!$A$2:$ZZ$2662, 687, MATCH($B$1, resultados!$A$1:$ZZ$1, 0))</f>
        <v/>
      </c>
      <c r="B693">
        <f>INDEX(resultados!$A$2:$ZZ$2662, 687, MATCH($B$2, resultados!$A$1:$ZZ$1, 0))</f>
        <v/>
      </c>
      <c r="C693">
        <f>INDEX(resultados!$A$2:$ZZ$2662, 687, MATCH($B$3, resultados!$A$1:$ZZ$1, 0))</f>
        <v/>
      </c>
    </row>
    <row r="694">
      <c r="A694">
        <f>INDEX(resultados!$A$2:$ZZ$2662, 688, MATCH($B$1, resultados!$A$1:$ZZ$1, 0))</f>
        <v/>
      </c>
      <c r="B694">
        <f>INDEX(resultados!$A$2:$ZZ$2662, 688, MATCH($B$2, resultados!$A$1:$ZZ$1, 0))</f>
        <v/>
      </c>
      <c r="C694">
        <f>INDEX(resultados!$A$2:$ZZ$2662, 688, MATCH($B$3, resultados!$A$1:$ZZ$1, 0))</f>
        <v/>
      </c>
    </row>
    <row r="695">
      <c r="A695">
        <f>INDEX(resultados!$A$2:$ZZ$2662, 689, MATCH($B$1, resultados!$A$1:$ZZ$1, 0))</f>
        <v/>
      </c>
      <c r="B695">
        <f>INDEX(resultados!$A$2:$ZZ$2662, 689, MATCH($B$2, resultados!$A$1:$ZZ$1, 0))</f>
        <v/>
      </c>
      <c r="C695">
        <f>INDEX(resultados!$A$2:$ZZ$2662, 689, MATCH($B$3, resultados!$A$1:$ZZ$1, 0))</f>
        <v/>
      </c>
    </row>
    <row r="696">
      <c r="A696">
        <f>INDEX(resultados!$A$2:$ZZ$2662, 690, MATCH($B$1, resultados!$A$1:$ZZ$1, 0))</f>
        <v/>
      </c>
      <c r="B696">
        <f>INDEX(resultados!$A$2:$ZZ$2662, 690, MATCH($B$2, resultados!$A$1:$ZZ$1, 0))</f>
        <v/>
      </c>
      <c r="C696">
        <f>INDEX(resultados!$A$2:$ZZ$2662, 690, MATCH($B$3, resultados!$A$1:$ZZ$1, 0))</f>
        <v/>
      </c>
    </row>
    <row r="697">
      <c r="A697">
        <f>INDEX(resultados!$A$2:$ZZ$2662, 691, MATCH($B$1, resultados!$A$1:$ZZ$1, 0))</f>
        <v/>
      </c>
      <c r="B697">
        <f>INDEX(resultados!$A$2:$ZZ$2662, 691, MATCH($B$2, resultados!$A$1:$ZZ$1, 0))</f>
        <v/>
      </c>
      <c r="C697">
        <f>INDEX(resultados!$A$2:$ZZ$2662, 691, MATCH($B$3, resultados!$A$1:$ZZ$1, 0))</f>
        <v/>
      </c>
    </row>
    <row r="698">
      <c r="A698">
        <f>INDEX(resultados!$A$2:$ZZ$2662, 692, MATCH($B$1, resultados!$A$1:$ZZ$1, 0))</f>
        <v/>
      </c>
      <c r="B698">
        <f>INDEX(resultados!$A$2:$ZZ$2662, 692, MATCH($B$2, resultados!$A$1:$ZZ$1, 0))</f>
        <v/>
      </c>
      <c r="C698">
        <f>INDEX(resultados!$A$2:$ZZ$2662, 692, MATCH($B$3, resultados!$A$1:$ZZ$1, 0))</f>
        <v/>
      </c>
    </row>
    <row r="699">
      <c r="A699">
        <f>INDEX(resultados!$A$2:$ZZ$2662, 693, MATCH($B$1, resultados!$A$1:$ZZ$1, 0))</f>
        <v/>
      </c>
      <c r="B699">
        <f>INDEX(resultados!$A$2:$ZZ$2662, 693, MATCH($B$2, resultados!$A$1:$ZZ$1, 0))</f>
        <v/>
      </c>
      <c r="C699">
        <f>INDEX(resultados!$A$2:$ZZ$2662, 693, MATCH($B$3, resultados!$A$1:$ZZ$1, 0))</f>
        <v/>
      </c>
    </row>
    <row r="700">
      <c r="A700">
        <f>INDEX(resultados!$A$2:$ZZ$2662, 694, MATCH($B$1, resultados!$A$1:$ZZ$1, 0))</f>
        <v/>
      </c>
      <c r="B700">
        <f>INDEX(resultados!$A$2:$ZZ$2662, 694, MATCH($B$2, resultados!$A$1:$ZZ$1, 0))</f>
        <v/>
      </c>
      <c r="C700">
        <f>INDEX(resultados!$A$2:$ZZ$2662, 694, MATCH($B$3, resultados!$A$1:$ZZ$1, 0))</f>
        <v/>
      </c>
    </row>
    <row r="701">
      <c r="A701">
        <f>INDEX(resultados!$A$2:$ZZ$2662, 695, MATCH($B$1, resultados!$A$1:$ZZ$1, 0))</f>
        <v/>
      </c>
      <c r="B701">
        <f>INDEX(resultados!$A$2:$ZZ$2662, 695, MATCH($B$2, resultados!$A$1:$ZZ$1, 0))</f>
        <v/>
      </c>
      <c r="C701">
        <f>INDEX(resultados!$A$2:$ZZ$2662, 695, MATCH($B$3, resultados!$A$1:$ZZ$1, 0))</f>
        <v/>
      </c>
    </row>
    <row r="702">
      <c r="A702">
        <f>INDEX(resultados!$A$2:$ZZ$2662, 696, MATCH($B$1, resultados!$A$1:$ZZ$1, 0))</f>
        <v/>
      </c>
      <c r="B702">
        <f>INDEX(resultados!$A$2:$ZZ$2662, 696, MATCH($B$2, resultados!$A$1:$ZZ$1, 0))</f>
        <v/>
      </c>
      <c r="C702">
        <f>INDEX(resultados!$A$2:$ZZ$2662, 696, MATCH($B$3, resultados!$A$1:$ZZ$1, 0))</f>
        <v/>
      </c>
    </row>
    <row r="703">
      <c r="A703">
        <f>INDEX(resultados!$A$2:$ZZ$2662, 697, MATCH($B$1, resultados!$A$1:$ZZ$1, 0))</f>
        <v/>
      </c>
      <c r="B703">
        <f>INDEX(resultados!$A$2:$ZZ$2662, 697, MATCH($B$2, resultados!$A$1:$ZZ$1, 0))</f>
        <v/>
      </c>
      <c r="C703">
        <f>INDEX(resultados!$A$2:$ZZ$2662, 697, MATCH($B$3, resultados!$A$1:$ZZ$1, 0))</f>
        <v/>
      </c>
    </row>
    <row r="704">
      <c r="A704">
        <f>INDEX(resultados!$A$2:$ZZ$2662, 698, MATCH($B$1, resultados!$A$1:$ZZ$1, 0))</f>
        <v/>
      </c>
      <c r="B704">
        <f>INDEX(resultados!$A$2:$ZZ$2662, 698, MATCH($B$2, resultados!$A$1:$ZZ$1, 0))</f>
        <v/>
      </c>
      <c r="C704">
        <f>INDEX(resultados!$A$2:$ZZ$2662, 698, MATCH($B$3, resultados!$A$1:$ZZ$1, 0))</f>
        <v/>
      </c>
    </row>
    <row r="705">
      <c r="A705">
        <f>INDEX(resultados!$A$2:$ZZ$2662, 699, MATCH($B$1, resultados!$A$1:$ZZ$1, 0))</f>
        <v/>
      </c>
      <c r="B705">
        <f>INDEX(resultados!$A$2:$ZZ$2662, 699, MATCH($B$2, resultados!$A$1:$ZZ$1, 0))</f>
        <v/>
      </c>
      <c r="C705">
        <f>INDEX(resultados!$A$2:$ZZ$2662, 699, MATCH($B$3, resultados!$A$1:$ZZ$1, 0))</f>
        <v/>
      </c>
    </row>
    <row r="706">
      <c r="A706">
        <f>INDEX(resultados!$A$2:$ZZ$2662, 700, MATCH($B$1, resultados!$A$1:$ZZ$1, 0))</f>
        <v/>
      </c>
      <c r="B706">
        <f>INDEX(resultados!$A$2:$ZZ$2662, 700, MATCH($B$2, resultados!$A$1:$ZZ$1, 0))</f>
        <v/>
      </c>
      <c r="C706">
        <f>INDEX(resultados!$A$2:$ZZ$2662, 700, MATCH($B$3, resultados!$A$1:$ZZ$1, 0))</f>
        <v/>
      </c>
    </row>
    <row r="707">
      <c r="A707">
        <f>INDEX(resultados!$A$2:$ZZ$2662, 701, MATCH($B$1, resultados!$A$1:$ZZ$1, 0))</f>
        <v/>
      </c>
      <c r="B707">
        <f>INDEX(resultados!$A$2:$ZZ$2662, 701, MATCH($B$2, resultados!$A$1:$ZZ$1, 0))</f>
        <v/>
      </c>
      <c r="C707">
        <f>INDEX(resultados!$A$2:$ZZ$2662, 701, MATCH($B$3, resultados!$A$1:$ZZ$1, 0))</f>
        <v/>
      </c>
    </row>
    <row r="708">
      <c r="A708">
        <f>INDEX(resultados!$A$2:$ZZ$2662, 702, MATCH($B$1, resultados!$A$1:$ZZ$1, 0))</f>
        <v/>
      </c>
      <c r="B708">
        <f>INDEX(resultados!$A$2:$ZZ$2662, 702, MATCH($B$2, resultados!$A$1:$ZZ$1, 0))</f>
        <v/>
      </c>
      <c r="C708">
        <f>INDEX(resultados!$A$2:$ZZ$2662, 702, MATCH($B$3, resultados!$A$1:$ZZ$1, 0))</f>
        <v/>
      </c>
    </row>
    <row r="709">
      <c r="A709">
        <f>INDEX(resultados!$A$2:$ZZ$2662, 703, MATCH($B$1, resultados!$A$1:$ZZ$1, 0))</f>
        <v/>
      </c>
      <c r="B709">
        <f>INDEX(resultados!$A$2:$ZZ$2662, 703, MATCH($B$2, resultados!$A$1:$ZZ$1, 0))</f>
        <v/>
      </c>
      <c r="C709">
        <f>INDEX(resultados!$A$2:$ZZ$2662, 703, MATCH($B$3, resultados!$A$1:$ZZ$1, 0))</f>
        <v/>
      </c>
    </row>
    <row r="710">
      <c r="A710">
        <f>INDEX(resultados!$A$2:$ZZ$2662, 704, MATCH($B$1, resultados!$A$1:$ZZ$1, 0))</f>
        <v/>
      </c>
      <c r="B710">
        <f>INDEX(resultados!$A$2:$ZZ$2662, 704, MATCH($B$2, resultados!$A$1:$ZZ$1, 0))</f>
        <v/>
      </c>
      <c r="C710">
        <f>INDEX(resultados!$A$2:$ZZ$2662, 704, MATCH($B$3, resultados!$A$1:$ZZ$1, 0))</f>
        <v/>
      </c>
    </row>
    <row r="711">
      <c r="A711">
        <f>INDEX(resultados!$A$2:$ZZ$2662, 705, MATCH($B$1, resultados!$A$1:$ZZ$1, 0))</f>
        <v/>
      </c>
      <c r="B711">
        <f>INDEX(resultados!$A$2:$ZZ$2662, 705, MATCH($B$2, resultados!$A$1:$ZZ$1, 0))</f>
        <v/>
      </c>
      <c r="C711">
        <f>INDEX(resultados!$A$2:$ZZ$2662, 705, MATCH($B$3, resultados!$A$1:$ZZ$1, 0))</f>
        <v/>
      </c>
    </row>
    <row r="712">
      <c r="A712">
        <f>INDEX(resultados!$A$2:$ZZ$2662, 706, MATCH($B$1, resultados!$A$1:$ZZ$1, 0))</f>
        <v/>
      </c>
      <c r="B712">
        <f>INDEX(resultados!$A$2:$ZZ$2662, 706, MATCH($B$2, resultados!$A$1:$ZZ$1, 0))</f>
        <v/>
      </c>
      <c r="C712">
        <f>INDEX(resultados!$A$2:$ZZ$2662, 706, MATCH($B$3, resultados!$A$1:$ZZ$1, 0))</f>
        <v/>
      </c>
    </row>
    <row r="713">
      <c r="A713">
        <f>INDEX(resultados!$A$2:$ZZ$2662, 707, MATCH($B$1, resultados!$A$1:$ZZ$1, 0))</f>
        <v/>
      </c>
      <c r="B713">
        <f>INDEX(resultados!$A$2:$ZZ$2662, 707, MATCH($B$2, resultados!$A$1:$ZZ$1, 0))</f>
        <v/>
      </c>
      <c r="C713">
        <f>INDEX(resultados!$A$2:$ZZ$2662, 707, MATCH($B$3, resultados!$A$1:$ZZ$1, 0))</f>
        <v/>
      </c>
    </row>
    <row r="714">
      <c r="A714">
        <f>INDEX(resultados!$A$2:$ZZ$2662, 708, MATCH($B$1, resultados!$A$1:$ZZ$1, 0))</f>
        <v/>
      </c>
      <c r="B714">
        <f>INDEX(resultados!$A$2:$ZZ$2662, 708, MATCH($B$2, resultados!$A$1:$ZZ$1, 0))</f>
        <v/>
      </c>
      <c r="C714">
        <f>INDEX(resultados!$A$2:$ZZ$2662, 708, MATCH($B$3, resultados!$A$1:$ZZ$1, 0))</f>
        <v/>
      </c>
    </row>
    <row r="715">
      <c r="A715">
        <f>INDEX(resultados!$A$2:$ZZ$2662, 709, MATCH($B$1, resultados!$A$1:$ZZ$1, 0))</f>
        <v/>
      </c>
      <c r="B715">
        <f>INDEX(resultados!$A$2:$ZZ$2662, 709, MATCH($B$2, resultados!$A$1:$ZZ$1, 0))</f>
        <v/>
      </c>
      <c r="C715">
        <f>INDEX(resultados!$A$2:$ZZ$2662, 709, MATCH($B$3, resultados!$A$1:$ZZ$1, 0))</f>
        <v/>
      </c>
    </row>
    <row r="716">
      <c r="A716">
        <f>INDEX(resultados!$A$2:$ZZ$2662, 710, MATCH($B$1, resultados!$A$1:$ZZ$1, 0))</f>
        <v/>
      </c>
      <c r="B716">
        <f>INDEX(resultados!$A$2:$ZZ$2662, 710, MATCH($B$2, resultados!$A$1:$ZZ$1, 0))</f>
        <v/>
      </c>
      <c r="C716">
        <f>INDEX(resultados!$A$2:$ZZ$2662, 710, MATCH($B$3, resultados!$A$1:$ZZ$1, 0))</f>
        <v/>
      </c>
    </row>
    <row r="717">
      <c r="A717">
        <f>INDEX(resultados!$A$2:$ZZ$2662, 711, MATCH($B$1, resultados!$A$1:$ZZ$1, 0))</f>
        <v/>
      </c>
      <c r="B717">
        <f>INDEX(resultados!$A$2:$ZZ$2662, 711, MATCH($B$2, resultados!$A$1:$ZZ$1, 0))</f>
        <v/>
      </c>
      <c r="C717">
        <f>INDEX(resultados!$A$2:$ZZ$2662, 711, MATCH($B$3, resultados!$A$1:$ZZ$1, 0))</f>
        <v/>
      </c>
    </row>
    <row r="718">
      <c r="A718">
        <f>INDEX(resultados!$A$2:$ZZ$2662, 712, MATCH($B$1, resultados!$A$1:$ZZ$1, 0))</f>
        <v/>
      </c>
      <c r="B718">
        <f>INDEX(resultados!$A$2:$ZZ$2662, 712, MATCH($B$2, resultados!$A$1:$ZZ$1, 0))</f>
        <v/>
      </c>
      <c r="C718">
        <f>INDEX(resultados!$A$2:$ZZ$2662, 712, MATCH($B$3, resultados!$A$1:$ZZ$1, 0))</f>
        <v/>
      </c>
    </row>
    <row r="719">
      <c r="A719">
        <f>INDEX(resultados!$A$2:$ZZ$2662, 713, MATCH($B$1, resultados!$A$1:$ZZ$1, 0))</f>
        <v/>
      </c>
      <c r="B719">
        <f>INDEX(resultados!$A$2:$ZZ$2662, 713, MATCH($B$2, resultados!$A$1:$ZZ$1, 0))</f>
        <v/>
      </c>
      <c r="C719">
        <f>INDEX(resultados!$A$2:$ZZ$2662, 713, MATCH($B$3, resultados!$A$1:$ZZ$1, 0))</f>
        <v/>
      </c>
    </row>
    <row r="720">
      <c r="A720">
        <f>INDEX(resultados!$A$2:$ZZ$2662, 714, MATCH($B$1, resultados!$A$1:$ZZ$1, 0))</f>
        <v/>
      </c>
      <c r="B720">
        <f>INDEX(resultados!$A$2:$ZZ$2662, 714, MATCH($B$2, resultados!$A$1:$ZZ$1, 0))</f>
        <v/>
      </c>
      <c r="C720">
        <f>INDEX(resultados!$A$2:$ZZ$2662, 714, MATCH($B$3, resultados!$A$1:$ZZ$1, 0))</f>
        <v/>
      </c>
    </row>
    <row r="721">
      <c r="A721">
        <f>INDEX(resultados!$A$2:$ZZ$2662, 715, MATCH($B$1, resultados!$A$1:$ZZ$1, 0))</f>
        <v/>
      </c>
      <c r="B721">
        <f>INDEX(resultados!$A$2:$ZZ$2662, 715, MATCH($B$2, resultados!$A$1:$ZZ$1, 0))</f>
        <v/>
      </c>
      <c r="C721">
        <f>INDEX(resultados!$A$2:$ZZ$2662, 715, MATCH($B$3, resultados!$A$1:$ZZ$1, 0))</f>
        <v/>
      </c>
    </row>
    <row r="722">
      <c r="A722">
        <f>INDEX(resultados!$A$2:$ZZ$2662, 716, MATCH($B$1, resultados!$A$1:$ZZ$1, 0))</f>
        <v/>
      </c>
      <c r="B722">
        <f>INDEX(resultados!$A$2:$ZZ$2662, 716, MATCH($B$2, resultados!$A$1:$ZZ$1, 0))</f>
        <v/>
      </c>
      <c r="C722">
        <f>INDEX(resultados!$A$2:$ZZ$2662, 716, MATCH($B$3, resultados!$A$1:$ZZ$1, 0))</f>
        <v/>
      </c>
    </row>
    <row r="723">
      <c r="A723">
        <f>INDEX(resultados!$A$2:$ZZ$2662, 717, MATCH($B$1, resultados!$A$1:$ZZ$1, 0))</f>
        <v/>
      </c>
      <c r="B723">
        <f>INDEX(resultados!$A$2:$ZZ$2662, 717, MATCH($B$2, resultados!$A$1:$ZZ$1, 0))</f>
        <v/>
      </c>
      <c r="C723">
        <f>INDEX(resultados!$A$2:$ZZ$2662, 717, MATCH($B$3, resultados!$A$1:$ZZ$1, 0))</f>
        <v/>
      </c>
    </row>
    <row r="724">
      <c r="A724">
        <f>INDEX(resultados!$A$2:$ZZ$2662, 718, MATCH($B$1, resultados!$A$1:$ZZ$1, 0))</f>
        <v/>
      </c>
      <c r="B724">
        <f>INDEX(resultados!$A$2:$ZZ$2662, 718, MATCH($B$2, resultados!$A$1:$ZZ$1, 0))</f>
        <v/>
      </c>
      <c r="C724">
        <f>INDEX(resultados!$A$2:$ZZ$2662, 718, MATCH($B$3, resultados!$A$1:$ZZ$1, 0))</f>
        <v/>
      </c>
    </row>
    <row r="725">
      <c r="A725">
        <f>INDEX(resultados!$A$2:$ZZ$2662, 719, MATCH($B$1, resultados!$A$1:$ZZ$1, 0))</f>
        <v/>
      </c>
      <c r="B725">
        <f>INDEX(resultados!$A$2:$ZZ$2662, 719, MATCH($B$2, resultados!$A$1:$ZZ$1, 0))</f>
        <v/>
      </c>
      <c r="C725">
        <f>INDEX(resultados!$A$2:$ZZ$2662, 719, MATCH($B$3, resultados!$A$1:$ZZ$1, 0))</f>
        <v/>
      </c>
    </row>
    <row r="726">
      <c r="A726">
        <f>INDEX(resultados!$A$2:$ZZ$2662, 720, MATCH($B$1, resultados!$A$1:$ZZ$1, 0))</f>
        <v/>
      </c>
      <c r="B726">
        <f>INDEX(resultados!$A$2:$ZZ$2662, 720, MATCH($B$2, resultados!$A$1:$ZZ$1, 0))</f>
        <v/>
      </c>
      <c r="C726">
        <f>INDEX(resultados!$A$2:$ZZ$2662, 720, MATCH($B$3, resultados!$A$1:$ZZ$1, 0))</f>
        <v/>
      </c>
    </row>
    <row r="727">
      <c r="A727">
        <f>INDEX(resultados!$A$2:$ZZ$2662, 721, MATCH($B$1, resultados!$A$1:$ZZ$1, 0))</f>
        <v/>
      </c>
      <c r="B727">
        <f>INDEX(resultados!$A$2:$ZZ$2662, 721, MATCH($B$2, resultados!$A$1:$ZZ$1, 0))</f>
        <v/>
      </c>
      <c r="C727">
        <f>INDEX(resultados!$A$2:$ZZ$2662, 721, MATCH($B$3, resultados!$A$1:$ZZ$1, 0))</f>
        <v/>
      </c>
    </row>
    <row r="728">
      <c r="A728">
        <f>INDEX(resultados!$A$2:$ZZ$2662, 722, MATCH($B$1, resultados!$A$1:$ZZ$1, 0))</f>
        <v/>
      </c>
      <c r="B728">
        <f>INDEX(resultados!$A$2:$ZZ$2662, 722, MATCH($B$2, resultados!$A$1:$ZZ$1, 0))</f>
        <v/>
      </c>
      <c r="C728">
        <f>INDEX(resultados!$A$2:$ZZ$2662, 722, MATCH($B$3, resultados!$A$1:$ZZ$1, 0))</f>
        <v/>
      </c>
    </row>
    <row r="729">
      <c r="A729">
        <f>INDEX(resultados!$A$2:$ZZ$2662, 723, MATCH($B$1, resultados!$A$1:$ZZ$1, 0))</f>
        <v/>
      </c>
      <c r="B729">
        <f>INDEX(resultados!$A$2:$ZZ$2662, 723, MATCH($B$2, resultados!$A$1:$ZZ$1, 0))</f>
        <v/>
      </c>
      <c r="C729">
        <f>INDEX(resultados!$A$2:$ZZ$2662, 723, MATCH($B$3, resultados!$A$1:$ZZ$1, 0))</f>
        <v/>
      </c>
    </row>
    <row r="730">
      <c r="A730">
        <f>INDEX(resultados!$A$2:$ZZ$2662, 724, MATCH($B$1, resultados!$A$1:$ZZ$1, 0))</f>
        <v/>
      </c>
      <c r="B730">
        <f>INDEX(resultados!$A$2:$ZZ$2662, 724, MATCH($B$2, resultados!$A$1:$ZZ$1, 0))</f>
        <v/>
      </c>
      <c r="C730">
        <f>INDEX(resultados!$A$2:$ZZ$2662, 724, MATCH($B$3, resultados!$A$1:$ZZ$1, 0))</f>
        <v/>
      </c>
    </row>
    <row r="731">
      <c r="A731">
        <f>INDEX(resultados!$A$2:$ZZ$2662, 725, MATCH($B$1, resultados!$A$1:$ZZ$1, 0))</f>
        <v/>
      </c>
      <c r="B731">
        <f>INDEX(resultados!$A$2:$ZZ$2662, 725, MATCH($B$2, resultados!$A$1:$ZZ$1, 0))</f>
        <v/>
      </c>
      <c r="C731">
        <f>INDEX(resultados!$A$2:$ZZ$2662, 725, MATCH($B$3, resultados!$A$1:$ZZ$1, 0))</f>
        <v/>
      </c>
    </row>
    <row r="732">
      <c r="A732">
        <f>INDEX(resultados!$A$2:$ZZ$2662, 726, MATCH($B$1, resultados!$A$1:$ZZ$1, 0))</f>
        <v/>
      </c>
      <c r="B732">
        <f>INDEX(resultados!$A$2:$ZZ$2662, 726, MATCH($B$2, resultados!$A$1:$ZZ$1, 0))</f>
        <v/>
      </c>
      <c r="C732">
        <f>INDEX(resultados!$A$2:$ZZ$2662, 726, MATCH($B$3, resultados!$A$1:$ZZ$1, 0))</f>
        <v/>
      </c>
    </row>
    <row r="733">
      <c r="A733">
        <f>INDEX(resultados!$A$2:$ZZ$2662, 727, MATCH($B$1, resultados!$A$1:$ZZ$1, 0))</f>
        <v/>
      </c>
      <c r="B733">
        <f>INDEX(resultados!$A$2:$ZZ$2662, 727, MATCH($B$2, resultados!$A$1:$ZZ$1, 0))</f>
        <v/>
      </c>
      <c r="C733">
        <f>INDEX(resultados!$A$2:$ZZ$2662, 727, MATCH($B$3, resultados!$A$1:$ZZ$1, 0))</f>
        <v/>
      </c>
    </row>
    <row r="734">
      <c r="A734">
        <f>INDEX(resultados!$A$2:$ZZ$2662, 728, MATCH($B$1, resultados!$A$1:$ZZ$1, 0))</f>
        <v/>
      </c>
      <c r="B734">
        <f>INDEX(resultados!$A$2:$ZZ$2662, 728, MATCH($B$2, resultados!$A$1:$ZZ$1, 0))</f>
        <v/>
      </c>
      <c r="C734">
        <f>INDEX(resultados!$A$2:$ZZ$2662, 728, MATCH($B$3, resultados!$A$1:$ZZ$1, 0))</f>
        <v/>
      </c>
    </row>
    <row r="735">
      <c r="A735">
        <f>INDEX(resultados!$A$2:$ZZ$2662, 729, MATCH($B$1, resultados!$A$1:$ZZ$1, 0))</f>
        <v/>
      </c>
      <c r="B735">
        <f>INDEX(resultados!$A$2:$ZZ$2662, 729, MATCH($B$2, resultados!$A$1:$ZZ$1, 0))</f>
        <v/>
      </c>
      <c r="C735">
        <f>INDEX(resultados!$A$2:$ZZ$2662, 729, MATCH($B$3, resultados!$A$1:$ZZ$1, 0))</f>
        <v/>
      </c>
    </row>
    <row r="736">
      <c r="A736">
        <f>INDEX(resultados!$A$2:$ZZ$2662, 730, MATCH($B$1, resultados!$A$1:$ZZ$1, 0))</f>
        <v/>
      </c>
      <c r="B736">
        <f>INDEX(resultados!$A$2:$ZZ$2662, 730, MATCH($B$2, resultados!$A$1:$ZZ$1, 0))</f>
        <v/>
      </c>
      <c r="C736">
        <f>INDEX(resultados!$A$2:$ZZ$2662, 730, MATCH($B$3, resultados!$A$1:$ZZ$1, 0))</f>
        <v/>
      </c>
    </row>
    <row r="737">
      <c r="A737">
        <f>INDEX(resultados!$A$2:$ZZ$2662, 731, MATCH($B$1, resultados!$A$1:$ZZ$1, 0))</f>
        <v/>
      </c>
      <c r="B737">
        <f>INDEX(resultados!$A$2:$ZZ$2662, 731, MATCH($B$2, resultados!$A$1:$ZZ$1, 0))</f>
        <v/>
      </c>
      <c r="C737">
        <f>INDEX(resultados!$A$2:$ZZ$2662, 731, MATCH($B$3, resultados!$A$1:$ZZ$1, 0))</f>
        <v/>
      </c>
    </row>
    <row r="738">
      <c r="A738">
        <f>INDEX(resultados!$A$2:$ZZ$2662, 732, MATCH($B$1, resultados!$A$1:$ZZ$1, 0))</f>
        <v/>
      </c>
      <c r="B738">
        <f>INDEX(resultados!$A$2:$ZZ$2662, 732, MATCH($B$2, resultados!$A$1:$ZZ$1, 0))</f>
        <v/>
      </c>
      <c r="C738">
        <f>INDEX(resultados!$A$2:$ZZ$2662, 732, MATCH($B$3, resultados!$A$1:$ZZ$1, 0))</f>
        <v/>
      </c>
    </row>
    <row r="739">
      <c r="A739">
        <f>INDEX(resultados!$A$2:$ZZ$2662, 733, MATCH($B$1, resultados!$A$1:$ZZ$1, 0))</f>
        <v/>
      </c>
      <c r="B739">
        <f>INDEX(resultados!$A$2:$ZZ$2662, 733, MATCH($B$2, resultados!$A$1:$ZZ$1, 0))</f>
        <v/>
      </c>
      <c r="C739">
        <f>INDEX(resultados!$A$2:$ZZ$2662, 733, MATCH($B$3, resultados!$A$1:$ZZ$1, 0))</f>
        <v/>
      </c>
    </row>
    <row r="740">
      <c r="A740">
        <f>INDEX(resultados!$A$2:$ZZ$2662, 734, MATCH($B$1, resultados!$A$1:$ZZ$1, 0))</f>
        <v/>
      </c>
      <c r="B740">
        <f>INDEX(resultados!$A$2:$ZZ$2662, 734, MATCH($B$2, resultados!$A$1:$ZZ$1, 0))</f>
        <v/>
      </c>
      <c r="C740">
        <f>INDEX(resultados!$A$2:$ZZ$2662, 734, MATCH($B$3, resultados!$A$1:$ZZ$1, 0))</f>
        <v/>
      </c>
    </row>
    <row r="741">
      <c r="A741">
        <f>INDEX(resultados!$A$2:$ZZ$2662, 735, MATCH($B$1, resultados!$A$1:$ZZ$1, 0))</f>
        <v/>
      </c>
      <c r="B741">
        <f>INDEX(resultados!$A$2:$ZZ$2662, 735, MATCH($B$2, resultados!$A$1:$ZZ$1, 0))</f>
        <v/>
      </c>
      <c r="C741">
        <f>INDEX(resultados!$A$2:$ZZ$2662, 735, MATCH($B$3, resultados!$A$1:$ZZ$1, 0))</f>
        <v/>
      </c>
    </row>
    <row r="742">
      <c r="A742">
        <f>INDEX(resultados!$A$2:$ZZ$2662, 736, MATCH($B$1, resultados!$A$1:$ZZ$1, 0))</f>
        <v/>
      </c>
      <c r="B742">
        <f>INDEX(resultados!$A$2:$ZZ$2662, 736, MATCH($B$2, resultados!$A$1:$ZZ$1, 0))</f>
        <v/>
      </c>
      <c r="C742">
        <f>INDEX(resultados!$A$2:$ZZ$2662, 736, MATCH($B$3, resultados!$A$1:$ZZ$1, 0))</f>
        <v/>
      </c>
    </row>
    <row r="743">
      <c r="A743">
        <f>INDEX(resultados!$A$2:$ZZ$2662, 737, MATCH($B$1, resultados!$A$1:$ZZ$1, 0))</f>
        <v/>
      </c>
      <c r="B743">
        <f>INDEX(resultados!$A$2:$ZZ$2662, 737, MATCH($B$2, resultados!$A$1:$ZZ$1, 0))</f>
        <v/>
      </c>
      <c r="C743">
        <f>INDEX(resultados!$A$2:$ZZ$2662, 737, MATCH($B$3, resultados!$A$1:$ZZ$1, 0))</f>
        <v/>
      </c>
    </row>
    <row r="744">
      <c r="A744">
        <f>INDEX(resultados!$A$2:$ZZ$2662, 738, MATCH($B$1, resultados!$A$1:$ZZ$1, 0))</f>
        <v/>
      </c>
      <c r="B744">
        <f>INDEX(resultados!$A$2:$ZZ$2662, 738, MATCH($B$2, resultados!$A$1:$ZZ$1, 0))</f>
        <v/>
      </c>
      <c r="C744">
        <f>INDEX(resultados!$A$2:$ZZ$2662, 738, MATCH($B$3, resultados!$A$1:$ZZ$1, 0))</f>
        <v/>
      </c>
    </row>
    <row r="745">
      <c r="A745">
        <f>INDEX(resultados!$A$2:$ZZ$2662, 739, MATCH($B$1, resultados!$A$1:$ZZ$1, 0))</f>
        <v/>
      </c>
      <c r="B745">
        <f>INDEX(resultados!$A$2:$ZZ$2662, 739, MATCH($B$2, resultados!$A$1:$ZZ$1, 0))</f>
        <v/>
      </c>
      <c r="C745">
        <f>INDEX(resultados!$A$2:$ZZ$2662, 739, MATCH($B$3, resultados!$A$1:$ZZ$1, 0))</f>
        <v/>
      </c>
    </row>
    <row r="746">
      <c r="A746">
        <f>INDEX(resultados!$A$2:$ZZ$2662, 740, MATCH($B$1, resultados!$A$1:$ZZ$1, 0))</f>
        <v/>
      </c>
      <c r="B746">
        <f>INDEX(resultados!$A$2:$ZZ$2662, 740, MATCH($B$2, resultados!$A$1:$ZZ$1, 0))</f>
        <v/>
      </c>
      <c r="C746">
        <f>INDEX(resultados!$A$2:$ZZ$2662, 740, MATCH($B$3, resultados!$A$1:$ZZ$1, 0))</f>
        <v/>
      </c>
    </row>
    <row r="747">
      <c r="A747">
        <f>INDEX(resultados!$A$2:$ZZ$2662, 741, MATCH($B$1, resultados!$A$1:$ZZ$1, 0))</f>
        <v/>
      </c>
      <c r="B747">
        <f>INDEX(resultados!$A$2:$ZZ$2662, 741, MATCH($B$2, resultados!$A$1:$ZZ$1, 0))</f>
        <v/>
      </c>
      <c r="C747">
        <f>INDEX(resultados!$A$2:$ZZ$2662, 741, MATCH($B$3, resultados!$A$1:$ZZ$1, 0))</f>
        <v/>
      </c>
    </row>
    <row r="748">
      <c r="A748">
        <f>INDEX(resultados!$A$2:$ZZ$2662, 742, MATCH($B$1, resultados!$A$1:$ZZ$1, 0))</f>
        <v/>
      </c>
      <c r="B748">
        <f>INDEX(resultados!$A$2:$ZZ$2662, 742, MATCH($B$2, resultados!$A$1:$ZZ$1, 0))</f>
        <v/>
      </c>
      <c r="C748">
        <f>INDEX(resultados!$A$2:$ZZ$2662, 742, MATCH($B$3, resultados!$A$1:$ZZ$1, 0))</f>
        <v/>
      </c>
    </row>
    <row r="749">
      <c r="A749">
        <f>INDEX(resultados!$A$2:$ZZ$2662, 743, MATCH($B$1, resultados!$A$1:$ZZ$1, 0))</f>
        <v/>
      </c>
      <c r="B749">
        <f>INDEX(resultados!$A$2:$ZZ$2662, 743, MATCH($B$2, resultados!$A$1:$ZZ$1, 0))</f>
        <v/>
      </c>
      <c r="C749">
        <f>INDEX(resultados!$A$2:$ZZ$2662, 743, MATCH($B$3, resultados!$A$1:$ZZ$1, 0))</f>
        <v/>
      </c>
    </row>
    <row r="750">
      <c r="A750">
        <f>INDEX(resultados!$A$2:$ZZ$2662, 744, MATCH($B$1, resultados!$A$1:$ZZ$1, 0))</f>
        <v/>
      </c>
      <c r="B750">
        <f>INDEX(resultados!$A$2:$ZZ$2662, 744, MATCH($B$2, resultados!$A$1:$ZZ$1, 0))</f>
        <v/>
      </c>
      <c r="C750">
        <f>INDEX(resultados!$A$2:$ZZ$2662, 744, MATCH($B$3, resultados!$A$1:$ZZ$1, 0))</f>
        <v/>
      </c>
    </row>
    <row r="751">
      <c r="A751">
        <f>INDEX(resultados!$A$2:$ZZ$2662, 745, MATCH($B$1, resultados!$A$1:$ZZ$1, 0))</f>
        <v/>
      </c>
      <c r="B751">
        <f>INDEX(resultados!$A$2:$ZZ$2662, 745, MATCH($B$2, resultados!$A$1:$ZZ$1, 0))</f>
        <v/>
      </c>
      <c r="C751">
        <f>INDEX(resultados!$A$2:$ZZ$2662, 745, MATCH($B$3, resultados!$A$1:$ZZ$1, 0))</f>
        <v/>
      </c>
    </row>
    <row r="752">
      <c r="A752">
        <f>INDEX(resultados!$A$2:$ZZ$2662, 746, MATCH($B$1, resultados!$A$1:$ZZ$1, 0))</f>
        <v/>
      </c>
      <c r="B752">
        <f>INDEX(resultados!$A$2:$ZZ$2662, 746, MATCH($B$2, resultados!$A$1:$ZZ$1, 0))</f>
        <v/>
      </c>
      <c r="C752">
        <f>INDEX(resultados!$A$2:$ZZ$2662, 746, MATCH($B$3, resultados!$A$1:$ZZ$1, 0))</f>
        <v/>
      </c>
    </row>
    <row r="753">
      <c r="A753">
        <f>INDEX(resultados!$A$2:$ZZ$2662, 747, MATCH($B$1, resultados!$A$1:$ZZ$1, 0))</f>
        <v/>
      </c>
      <c r="B753">
        <f>INDEX(resultados!$A$2:$ZZ$2662, 747, MATCH($B$2, resultados!$A$1:$ZZ$1, 0))</f>
        <v/>
      </c>
      <c r="C753">
        <f>INDEX(resultados!$A$2:$ZZ$2662, 747, MATCH($B$3, resultados!$A$1:$ZZ$1, 0))</f>
        <v/>
      </c>
    </row>
    <row r="754">
      <c r="A754">
        <f>INDEX(resultados!$A$2:$ZZ$2662, 748, MATCH($B$1, resultados!$A$1:$ZZ$1, 0))</f>
        <v/>
      </c>
      <c r="B754">
        <f>INDEX(resultados!$A$2:$ZZ$2662, 748, MATCH($B$2, resultados!$A$1:$ZZ$1, 0))</f>
        <v/>
      </c>
      <c r="C754">
        <f>INDEX(resultados!$A$2:$ZZ$2662, 748, MATCH($B$3, resultados!$A$1:$ZZ$1, 0))</f>
        <v/>
      </c>
    </row>
    <row r="755">
      <c r="A755">
        <f>INDEX(resultados!$A$2:$ZZ$2662, 749, MATCH($B$1, resultados!$A$1:$ZZ$1, 0))</f>
        <v/>
      </c>
      <c r="B755">
        <f>INDEX(resultados!$A$2:$ZZ$2662, 749, MATCH($B$2, resultados!$A$1:$ZZ$1, 0))</f>
        <v/>
      </c>
      <c r="C755">
        <f>INDEX(resultados!$A$2:$ZZ$2662, 749, MATCH($B$3, resultados!$A$1:$ZZ$1, 0))</f>
        <v/>
      </c>
    </row>
    <row r="756">
      <c r="A756">
        <f>INDEX(resultados!$A$2:$ZZ$2662, 750, MATCH($B$1, resultados!$A$1:$ZZ$1, 0))</f>
        <v/>
      </c>
      <c r="B756">
        <f>INDEX(resultados!$A$2:$ZZ$2662, 750, MATCH($B$2, resultados!$A$1:$ZZ$1, 0))</f>
        <v/>
      </c>
      <c r="C756">
        <f>INDEX(resultados!$A$2:$ZZ$2662, 750, MATCH($B$3, resultados!$A$1:$ZZ$1, 0))</f>
        <v/>
      </c>
    </row>
    <row r="757">
      <c r="A757">
        <f>INDEX(resultados!$A$2:$ZZ$2662, 751, MATCH($B$1, resultados!$A$1:$ZZ$1, 0))</f>
        <v/>
      </c>
      <c r="B757">
        <f>INDEX(resultados!$A$2:$ZZ$2662, 751, MATCH($B$2, resultados!$A$1:$ZZ$1, 0))</f>
        <v/>
      </c>
      <c r="C757">
        <f>INDEX(resultados!$A$2:$ZZ$2662, 751, MATCH($B$3, resultados!$A$1:$ZZ$1, 0))</f>
        <v/>
      </c>
    </row>
    <row r="758">
      <c r="A758">
        <f>INDEX(resultados!$A$2:$ZZ$2662, 752, MATCH($B$1, resultados!$A$1:$ZZ$1, 0))</f>
        <v/>
      </c>
      <c r="B758">
        <f>INDEX(resultados!$A$2:$ZZ$2662, 752, MATCH($B$2, resultados!$A$1:$ZZ$1, 0))</f>
        <v/>
      </c>
      <c r="C758">
        <f>INDEX(resultados!$A$2:$ZZ$2662, 752, MATCH($B$3, resultados!$A$1:$ZZ$1, 0))</f>
        <v/>
      </c>
    </row>
    <row r="759">
      <c r="A759">
        <f>INDEX(resultados!$A$2:$ZZ$2662, 753, MATCH($B$1, resultados!$A$1:$ZZ$1, 0))</f>
        <v/>
      </c>
      <c r="B759">
        <f>INDEX(resultados!$A$2:$ZZ$2662, 753, MATCH($B$2, resultados!$A$1:$ZZ$1, 0))</f>
        <v/>
      </c>
      <c r="C759">
        <f>INDEX(resultados!$A$2:$ZZ$2662, 753, MATCH($B$3, resultados!$A$1:$ZZ$1, 0))</f>
        <v/>
      </c>
    </row>
    <row r="760">
      <c r="A760">
        <f>INDEX(resultados!$A$2:$ZZ$2662, 754, MATCH($B$1, resultados!$A$1:$ZZ$1, 0))</f>
        <v/>
      </c>
      <c r="B760">
        <f>INDEX(resultados!$A$2:$ZZ$2662, 754, MATCH($B$2, resultados!$A$1:$ZZ$1, 0))</f>
        <v/>
      </c>
      <c r="C760">
        <f>INDEX(resultados!$A$2:$ZZ$2662, 754, MATCH($B$3, resultados!$A$1:$ZZ$1, 0))</f>
        <v/>
      </c>
    </row>
    <row r="761">
      <c r="A761">
        <f>INDEX(resultados!$A$2:$ZZ$2662, 755, MATCH($B$1, resultados!$A$1:$ZZ$1, 0))</f>
        <v/>
      </c>
      <c r="B761">
        <f>INDEX(resultados!$A$2:$ZZ$2662, 755, MATCH($B$2, resultados!$A$1:$ZZ$1, 0))</f>
        <v/>
      </c>
      <c r="C761">
        <f>INDEX(resultados!$A$2:$ZZ$2662, 755, MATCH($B$3, resultados!$A$1:$ZZ$1, 0))</f>
        <v/>
      </c>
    </row>
    <row r="762">
      <c r="A762">
        <f>INDEX(resultados!$A$2:$ZZ$2662, 756, MATCH($B$1, resultados!$A$1:$ZZ$1, 0))</f>
        <v/>
      </c>
      <c r="B762">
        <f>INDEX(resultados!$A$2:$ZZ$2662, 756, MATCH($B$2, resultados!$A$1:$ZZ$1, 0))</f>
        <v/>
      </c>
      <c r="C762">
        <f>INDEX(resultados!$A$2:$ZZ$2662, 756, MATCH($B$3, resultados!$A$1:$ZZ$1, 0))</f>
        <v/>
      </c>
    </row>
    <row r="763">
      <c r="A763">
        <f>INDEX(resultados!$A$2:$ZZ$2662, 757, MATCH($B$1, resultados!$A$1:$ZZ$1, 0))</f>
        <v/>
      </c>
      <c r="B763">
        <f>INDEX(resultados!$A$2:$ZZ$2662, 757, MATCH($B$2, resultados!$A$1:$ZZ$1, 0))</f>
        <v/>
      </c>
      <c r="C763">
        <f>INDEX(resultados!$A$2:$ZZ$2662, 757, MATCH($B$3, resultados!$A$1:$ZZ$1, 0))</f>
        <v/>
      </c>
    </row>
    <row r="764">
      <c r="A764">
        <f>INDEX(resultados!$A$2:$ZZ$2662, 758, MATCH($B$1, resultados!$A$1:$ZZ$1, 0))</f>
        <v/>
      </c>
      <c r="B764">
        <f>INDEX(resultados!$A$2:$ZZ$2662, 758, MATCH($B$2, resultados!$A$1:$ZZ$1, 0))</f>
        <v/>
      </c>
      <c r="C764">
        <f>INDEX(resultados!$A$2:$ZZ$2662, 758, MATCH($B$3, resultados!$A$1:$ZZ$1, 0))</f>
        <v/>
      </c>
    </row>
    <row r="765">
      <c r="A765">
        <f>INDEX(resultados!$A$2:$ZZ$2662, 759, MATCH($B$1, resultados!$A$1:$ZZ$1, 0))</f>
        <v/>
      </c>
      <c r="B765">
        <f>INDEX(resultados!$A$2:$ZZ$2662, 759, MATCH($B$2, resultados!$A$1:$ZZ$1, 0))</f>
        <v/>
      </c>
      <c r="C765">
        <f>INDEX(resultados!$A$2:$ZZ$2662, 759, MATCH($B$3, resultados!$A$1:$ZZ$1, 0))</f>
        <v/>
      </c>
    </row>
    <row r="766">
      <c r="A766">
        <f>INDEX(resultados!$A$2:$ZZ$2662, 760, MATCH($B$1, resultados!$A$1:$ZZ$1, 0))</f>
        <v/>
      </c>
      <c r="B766">
        <f>INDEX(resultados!$A$2:$ZZ$2662, 760, MATCH($B$2, resultados!$A$1:$ZZ$1, 0))</f>
        <v/>
      </c>
      <c r="C766">
        <f>INDEX(resultados!$A$2:$ZZ$2662, 760, MATCH($B$3, resultados!$A$1:$ZZ$1, 0))</f>
        <v/>
      </c>
    </row>
    <row r="767">
      <c r="A767">
        <f>INDEX(resultados!$A$2:$ZZ$2662, 761, MATCH($B$1, resultados!$A$1:$ZZ$1, 0))</f>
        <v/>
      </c>
      <c r="B767">
        <f>INDEX(resultados!$A$2:$ZZ$2662, 761, MATCH($B$2, resultados!$A$1:$ZZ$1, 0))</f>
        <v/>
      </c>
      <c r="C767">
        <f>INDEX(resultados!$A$2:$ZZ$2662, 761, MATCH($B$3, resultados!$A$1:$ZZ$1, 0))</f>
        <v/>
      </c>
    </row>
    <row r="768">
      <c r="A768">
        <f>INDEX(resultados!$A$2:$ZZ$2662, 762, MATCH($B$1, resultados!$A$1:$ZZ$1, 0))</f>
        <v/>
      </c>
      <c r="B768">
        <f>INDEX(resultados!$A$2:$ZZ$2662, 762, MATCH($B$2, resultados!$A$1:$ZZ$1, 0))</f>
        <v/>
      </c>
      <c r="C768">
        <f>INDEX(resultados!$A$2:$ZZ$2662, 762, MATCH($B$3, resultados!$A$1:$ZZ$1, 0))</f>
        <v/>
      </c>
    </row>
    <row r="769">
      <c r="A769">
        <f>INDEX(resultados!$A$2:$ZZ$2662, 763, MATCH($B$1, resultados!$A$1:$ZZ$1, 0))</f>
        <v/>
      </c>
      <c r="B769">
        <f>INDEX(resultados!$A$2:$ZZ$2662, 763, MATCH($B$2, resultados!$A$1:$ZZ$1, 0))</f>
        <v/>
      </c>
      <c r="C769">
        <f>INDEX(resultados!$A$2:$ZZ$2662, 763, MATCH($B$3, resultados!$A$1:$ZZ$1, 0))</f>
        <v/>
      </c>
    </row>
    <row r="770">
      <c r="A770">
        <f>INDEX(resultados!$A$2:$ZZ$2662, 764, MATCH($B$1, resultados!$A$1:$ZZ$1, 0))</f>
        <v/>
      </c>
      <c r="B770">
        <f>INDEX(resultados!$A$2:$ZZ$2662, 764, MATCH($B$2, resultados!$A$1:$ZZ$1, 0))</f>
        <v/>
      </c>
      <c r="C770">
        <f>INDEX(resultados!$A$2:$ZZ$2662, 764, MATCH($B$3, resultados!$A$1:$ZZ$1, 0))</f>
        <v/>
      </c>
    </row>
    <row r="771">
      <c r="A771">
        <f>INDEX(resultados!$A$2:$ZZ$2662, 765, MATCH($B$1, resultados!$A$1:$ZZ$1, 0))</f>
        <v/>
      </c>
      <c r="B771">
        <f>INDEX(resultados!$A$2:$ZZ$2662, 765, MATCH($B$2, resultados!$A$1:$ZZ$1, 0))</f>
        <v/>
      </c>
      <c r="C771">
        <f>INDEX(resultados!$A$2:$ZZ$2662, 765, MATCH($B$3, resultados!$A$1:$ZZ$1, 0))</f>
        <v/>
      </c>
    </row>
    <row r="772">
      <c r="A772">
        <f>INDEX(resultados!$A$2:$ZZ$2662, 766, MATCH($B$1, resultados!$A$1:$ZZ$1, 0))</f>
        <v/>
      </c>
      <c r="B772">
        <f>INDEX(resultados!$A$2:$ZZ$2662, 766, MATCH($B$2, resultados!$A$1:$ZZ$1, 0))</f>
        <v/>
      </c>
      <c r="C772">
        <f>INDEX(resultados!$A$2:$ZZ$2662, 766, MATCH($B$3, resultados!$A$1:$ZZ$1, 0))</f>
        <v/>
      </c>
    </row>
    <row r="773">
      <c r="A773">
        <f>INDEX(resultados!$A$2:$ZZ$2662, 767, MATCH($B$1, resultados!$A$1:$ZZ$1, 0))</f>
        <v/>
      </c>
      <c r="B773">
        <f>INDEX(resultados!$A$2:$ZZ$2662, 767, MATCH($B$2, resultados!$A$1:$ZZ$1, 0))</f>
        <v/>
      </c>
      <c r="C773">
        <f>INDEX(resultados!$A$2:$ZZ$2662, 767, MATCH($B$3, resultados!$A$1:$ZZ$1, 0))</f>
        <v/>
      </c>
    </row>
    <row r="774">
      <c r="A774">
        <f>INDEX(resultados!$A$2:$ZZ$2662, 768, MATCH($B$1, resultados!$A$1:$ZZ$1, 0))</f>
        <v/>
      </c>
      <c r="B774">
        <f>INDEX(resultados!$A$2:$ZZ$2662, 768, MATCH($B$2, resultados!$A$1:$ZZ$1, 0))</f>
        <v/>
      </c>
      <c r="C774">
        <f>INDEX(resultados!$A$2:$ZZ$2662, 768, MATCH($B$3, resultados!$A$1:$ZZ$1, 0))</f>
        <v/>
      </c>
    </row>
    <row r="775">
      <c r="A775">
        <f>INDEX(resultados!$A$2:$ZZ$2662, 769, MATCH($B$1, resultados!$A$1:$ZZ$1, 0))</f>
        <v/>
      </c>
      <c r="B775">
        <f>INDEX(resultados!$A$2:$ZZ$2662, 769, MATCH($B$2, resultados!$A$1:$ZZ$1, 0))</f>
        <v/>
      </c>
      <c r="C775">
        <f>INDEX(resultados!$A$2:$ZZ$2662, 769, MATCH($B$3, resultados!$A$1:$ZZ$1, 0))</f>
        <v/>
      </c>
    </row>
    <row r="776">
      <c r="A776">
        <f>INDEX(resultados!$A$2:$ZZ$2662, 770, MATCH($B$1, resultados!$A$1:$ZZ$1, 0))</f>
        <v/>
      </c>
      <c r="B776">
        <f>INDEX(resultados!$A$2:$ZZ$2662, 770, MATCH($B$2, resultados!$A$1:$ZZ$1, 0))</f>
        <v/>
      </c>
      <c r="C776">
        <f>INDEX(resultados!$A$2:$ZZ$2662, 770, MATCH($B$3, resultados!$A$1:$ZZ$1, 0))</f>
        <v/>
      </c>
    </row>
    <row r="777">
      <c r="A777">
        <f>INDEX(resultados!$A$2:$ZZ$2662, 771, MATCH($B$1, resultados!$A$1:$ZZ$1, 0))</f>
        <v/>
      </c>
      <c r="B777">
        <f>INDEX(resultados!$A$2:$ZZ$2662, 771, MATCH($B$2, resultados!$A$1:$ZZ$1, 0))</f>
        <v/>
      </c>
      <c r="C777">
        <f>INDEX(resultados!$A$2:$ZZ$2662, 771, MATCH($B$3, resultados!$A$1:$ZZ$1, 0))</f>
        <v/>
      </c>
    </row>
    <row r="778">
      <c r="A778">
        <f>INDEX(resultados!$A$2:$ZZ$2662, 772, MATCH($B$1, resultados!$A$1:$ZZ$1, 0))</f>
        <v/>
      </c>
      <c r="B778">
        <f>INDEX(resultados!$A$2:$ZZ$2662, 772, MATCH($B$2, resultados!$A$1:$ZZ$1, 0))</f>
        <v/>
      </c>
      <c r="C778">
        <f>INDEX(resultados!$A$2:$ZZ$2662, 772, MATCH($B$3, resultados!$A$1:$ZZ$1, 0))</f>
        <v/>
      </c>
    </row>
    <row r="779">
      <c r="A779">
        <f>INDEX(resultados!$A$2:$ZZ$2662, 773, MATCH($B$1, resultados!$A$1:$ZZ$1, 0))</f>
        <v/>
      </c>
      <c r="B779">
        <f>INDEX(resultados!$A$2:$ZZ$2662, 773, MATCH($B$2, resultados!$A$1:$ZZ$1, 0))</f>
        <v/>
      </c>
      <c r="C779">
        <f>INDEX(resultados!$A$2:$ZZ$2662, 773, MATCH($B$3, resultados!$A$1:$ZZ$1, 0))</f>
        <v/>
      </c>
    </row>
    <row r="780">
      <c r="A780">
        <f>INDEX(resultados!$A$2:$ZZ$2662, 774, MATCH($B$1, resultados!$A$1:$ZZ$1, 0))</f>
        <v/>
      </c>
      <c r="B780">
        <f>INDEX(resultados!$A$2:$ZZ$2662, 774, MATCH($B$2, resultados!$A$1:$ZZ$1, 0))</f>
        <v/>
      </c>
      <c r="C780">
        <f>INDEX(resultados!$A$2:$ZZ$2662, 774, MATCH($B$3, resultados!$A$1:$ZZ$1, 0))</f>
        <v/>
      </c>
    </row>
    <row r="781">
      <c r="A781">
        <f>INDEX(resultados!$A$2:$ZZ$2662, 775, MATCH($B$1, resultados!$A$1:$ZZ$1, 0))</f>
        <v/>
      </c>
      <c r="B781">
        <f>INDEX(resultados!$A$2:$ZZ$2662, 775, MATCH($B$2, resultados!$A$1:$ZZ$1, 0))</f>
        <v/>
      </c>
      <c r="C781">
        <f>INDEX(resultados!$A$2:$ZZ$2662, 775, MATCH($B$3, resultados!$A$1:$ZZ$1, 0))</f>
        <v/>
      </c>
    </row>
    <row r="782">
      <c r="A782">
        <f>INDEX(resultados!$A$2:$ZZ$2662, 776, MATCH($B$1, resultados!$A$1:$ZZ$1, 0))</f>
        <v/>
      </c>
      <c r="B782">
        <f>INDEX(resultados!$A$2:$ZZ$2662, 776, MATCH($B$2, resultados!$A$1:$ZZ$1, 0))</f>
        <v/>
      </c>
      <c r="C782">
        <f>INDEX(resultados!$A$2:$ZZ$2662, 776, MATCH($B$3, resultados!$A$1:$ZZ$1, 0))</f>
        <v/>
      </c>
    </row>
    <row r="783">
      <c r="A783">
        <f>INDEX(resultados!$A$2:$ZZ$2662, 777, MATCH($B$1, resultados!$A$1:$ZZ$1, 0))</f>
        <v/>
      </c>
      <c r="B783">
        <f>INDEX(resultados!$A$2:$ZZ$2662, 777, MATCH($B$2, resultados!$A$1:$ZZ$1, 0))</f>
        <v/>
      </c>
      <c r="C783">
        <f>INDEX(resultados!$A$2:$ZZ$2662, 777, MATCH($B$3, resultados!$A$1:$ZZ$1, 0))</f>
        <v/>
      </c>
    </row>
    <row r="784">
      <c r="A784">
        <f>INDEX(resultados!$A$2:$ZZ$2662, 778, MATCH($B$1, resultados!$A$1:$ZZ$1, 0))</f>
        <v/>
      </c>
      <c r="B784">
        <f>INDEX(resultados!$A$2:$ZZ$2662, 778, MATCH($B$2, resultados!$A$1:$ZZ$1, 0))</f>
        <v/>
      </c>
      <c r="C784">
        <f>INDEX(resultados!$A$2:$ZZ$2662, 778, MATCH($B$3, resultados!$A$1:$ZZ$1, 0))</f>
        <v/>
      </c>
    </row>
    <row r="785">
      <c r="A785">
        <f>INDEX(resultados!$A$2:$ZZ$2662, 779, MATCH($B$1, resultados!$A$1:$ZZ$1, 0))</f>
        <v/>
      </c>
      <c r="B785">
        <f>INDEX(resultados!$A$2:$ZZ$2662, 779, MATCH($B$2, resultados!$A$1:$ZZ$1, 0))</f>
        <v/>
      </c>
      <c r="C785">
        <f>INDEX(resultados!$A$2:$ZZ$2662, 779, MATCH($B$3, resultados!$A$1:$ZZ$1, 0))</f>
        <v/>
      </c>
    </row>
    <row r="786">
      <c r="A786">
        <f>INDEX(resultados!$A$2:$ZZ$2662, 780, MATCH($B$1, resultados!$A$1:$ZZ$1, 0))</f>
        <v/>
      </c>
      <c r="B786">
        <f>INDEX(resultados!$A$2:$ZZ$2662, 780, MATCH($B$2, resultados!$A$1:$ZZ$1, 0))</f>
        <v/>
      </c>
      <c r="C786">
        <f>INDEX(resultados!$A$2:$ZZ$2662, 780, MATCH($B$3, resultados!$A$1:$ZZ$1, 0))</f>
        <v/>
      </c>
    </row>
    <row r="787">
      <c r="A787">
        <f>INDEX(resultados!$A$2:$ZZ$2662, 781, MATCH($B$1, resultados!$A$1:$ZZ$1, 0))</f>
        <v/>
      </c>
      <c r="B787">
        <f>INDEX(resultados!$A$2:$ZZ$2662, 781, MATCH($B$2, resultados!$A$1:$ZZ$1, 0))</f>
        <v/>
      </c>
      <c r="C787">
        <f>INDEX(resultados!$A$2:$ZZ$2662, 781, MATCH($B$3, resultados!$A$1:$ZZ$1, 0))</f>
        <v/>
      </c>
    </row>
    <row r="788">
      <c r="A788">
        <f>INDEX(resultados!$A$2:$ZZ$2662, 782, MATCH($B$1, resultados!$A$1:$ZZ$1, 0))</f>
        <v/>
      </c>
      <c r="B788">
        <f>INDEX(resultados!$A$2:$ZZ$2662, 782, MATCH($B$2, resultados!$A$1:$ZZ$1, 0))</f>
        <v/>
      </c>
      <c r="C788">
        <f>INDEX(resultados!$A$2:$ZZ$2662, 782, MATCH($B$3, resultados!$A$1:$ZZ$1, 0))</f>
        <v/>
      </c>
    </row>
    <row r="789">
      <c r="A789">
        <f>INDEX(resultados!$A$2:$ZZ$2662, 783, MATCH($B$1, resultados!$A$1:$ZZ$1, 0))</f>
        <v/>
      </c>
      <c r="B789">
        <f>INDEX(resultados!$A$2:$ZZ$2662, 783, MATCH($B$2, resultados!$A$1:$ZZ$1, 0))</f>
        <v/>
      </c>
      <c r="C789">
        <f>INDEX(resultados!$A$2:$ZZ$2662, 783, MATCH($B$3, resultados!$A$1:$ZZ$1, 0))</f>
        <v/>
      </c>
    </row>
    <row r="790">
      <c r="A790">
        <f>INDEX(resultados!$A$2:$ZZ$2662, 784, MATCH($B$1, resultados!$A$1:$ZZ$1, 0))</f>
        <v/>
      </c>
      <c r="B790">
        <f>INDEX(resultados!$A$2:$ZZ$2662, 784, MATCH($B$2, resultados!$A$1:$ZZ$1, 0))</f>
        <v/>
      </c>
      <c r="C790">
        <f>INDEX(resultados!$A$2:$ZZ$2662, 784, MATCH($B$3, resultados!$A$1:$ZZ$1, 0))</f>
        <v/>
      </c>
    </row>
    <row r="791">
      <c r="A791">
        <f>INDEX(resultados!$A$2:$ZZ$2662, 785, MATCH($B$1, resultados!$A$1:$ZZ$1, 0))</f>
        <v/>
      </c>
      <c r="B791">
        <f>INDEX(resultados!$A$2:$ZZ$2662, 785, MATCH($B$2, resultados!$A$1:$ZZ$1, 0))</f>
        <v/>
      </c>
      <c r="C791">
        <f>INDEX(resultados!$A$2:$ZZ$2662, 785, MATCH($B$3, resultados!$A$1:$ZZ$1, 0))</f>
        <v/>
      </c>
    </row>
    <row r="792">
      <c r="A792">
        <f>INDEX(resultados!$A$2:$ZZ$2662, 786, MATCH($B$1, resultados!$A$1:$ZZ$1, 0))</f>
        <v/>
      </c>
      <c r="B792">
        <f>INDEX(resultados!$A$2:$ZZ$2662, 786, MATCH($B$2, resultados!$A$1:$ZZ$1, 0))</f>
        <v/>
      </c>
      <c r="C792">
        <f>INDEX(resultados!$A$2:$ZZ$2662, 786, MATCH($B$3, resultados!$A$1:$ZZ$1, 0))</f>
        <v/>
      </c>
    </row>
    <row r="793">
      <c r="A793">
        <f>INDEX(resultados!$A$2:$ZZ$2662, 787, MATCH($B$1, resultados!$A$1:$ZZ$1, 0))</f>
        <v/>
      </c>
      <c r="B793">
        <f>INDEX(resultados!$A$2:$ZZ$2662, 787, MATCH($B$2, resultados!$A$1:$ZZ$1, 0))</f>
        <v/>
      </c>
      <c r="C793">
        <f>INDEX(resultados!$A$2:$ZZ$2662, 787, MATCH($B$3, resultados!$A$1:$ZZ$1, 0))</f>
        <v/>
      </c>
    </row>
    <row r="794">
      <c r="A794">
        <f>INDEX(resultados!$A$2:$ZZ$2662, 788, MATCH($B$1, resultados!$A$1:$ZZ$1, 0))</f>
        <v/>
      </c>
      <c r="B794">
        <f>INDEX(resultados!$A$2:$ZZ$2662, 788, MATCH($B$2, resultados!$A$1:$ZZ$1, 0))</f>
        <v/>
      </c>
      <c r="C794">
        <f>INDEX(resultados!$A$2:$ZZ$2662, 788, MATCH($B$3, resultados!$A$1:$ZZ$1, 0))</f>
        <v/>
      </c>
    </row>
    <row r="795">
      <c r="A795">
        <f>INDEX(resultados!$A$2:$ZZ$2662, 789, MATCH($B$1, resultados!$A$1:$ZZ$1, 0))</f>
        <v/>
      </c>
      <c r="B795">
        <f>INDEX(resultados!$A$2:$ZZ$2662, 789, MATCH($B$2, resultados!$A$1:$ZZ$1, 0))</f>
        <v/>
      </c>
      <c r="C795">
        <f>INDEX(resultados!$A$2:$ZZ$2662, 789, MATCH($B$3, resultados!$A$1:$ZZ$1, 0))</f>
        <v/>
      </c>
    </row>
    <row r="796">
      <c r="A796">
        <f>INDEX(resultados!$A$2:$ZZ$2662, 790, MATCH($B$1, resultados!$A$1:$ZZ$1, 0))</f>
        <v/>
      </c>
      <c r="B796">
        <f>INDEX(resultados!$A$2:$ZZ$2662, 790, MATCH($B$2, resultados!$A$1:$ZZ$1, 0))</f>
        <v/>
      </c>
      <c r="C796">
        <f>INDEX(resultados!$A$2:$ZZ$2662, 790, MATCH($B$3, resultados!$A$1:$ZZ$1, 0))</f>
        <v/>
      </c>
    </row>
    <row r="797">
      <c r="A797">
        <f>INDEX(resultados!$A$2:$ZZ$2662, 791, MATCH($B$1, resultados!$A$1:$ZZ$1, 0))</f>
        <v/>
      </c>
      <c r="B797">
        <f>INDEX(resultados!$A$2:$ZZ$2662, 791, MATCH($B$2, resultados!$A$1:$ZZ$1, 0))</f>
        <v/>
      </c>
      <c r="C797">
        <f>INDEX(resultados!$A$2:$ZZ$2662, 791, MATCH($B$3, resultados!$A$1:$ZZ$1, 0))</f>
        <v/>
      </c>
    </row>
    <row r="798">
      <c r="A798">
        <f>INDEX(resultados!$A$2:$ZZ$2662, 792, MATCH($B$1, resultados!$A$1:$ZZ$1, 0))</f>
        <v/>
      </c>
      <c r="B798">
        <f>INDEX(resultados!$A$2:$ZZ$2662, 792, MATCH($B$2, resultados!$A$1:$ZZ$1, 0))</f>
        <v/>
      </c>
      <c r="C798">
        <f>INDEX(resultados!$A$2:$ZZ$2662, 792, MATCH($B$3, resultados!$A$1:$ZZ$1, 0))</f>
        <v/>
      </c>
    </row>
    <row r="799">
      <c r="A799">
        <f>INDEX(resultados!$A$2:$ZZ$2662, 793, MATCH($B$1, resultados!$A$1:$ZZ$1, 0))</f>
        <v/>
      </c>
      <c r="B799">
        <f>INDEX(resultados!$A$2:$ZZ$2662, 793, MATCH($B$2, resultados!$A$1:$ZZ$1, 0))</f>
        <v/>
      </c>
      <c r="C799">
        <f>INDEX(resultados!$A$2:$ZZ$2662, 793, MATCH($B$3, resultados!$A$1:$ZZ$1, 0))</f>
        <v/>
      </c>
    </row>
    <row r="800">
      <c r="A800">
        <f>INDEX(resultados!$A$2:$ZZ$2662, 794, MATCH($B$1, resultados!$A$1:$ZZ$1, 0))</f>
        <v/>
      </c>
      <c r="B800">
        <f>INDEX(resultados!$A$2:$ZZ$2662, 794, MATCH($B$2, resultados!$A$1:$ZZ$1, 0))</f>
        <v/>
      </c>
      <c r="C800">
        <f>INDEX(resultados!$A$2:$ZZ$2662, 794, MATCH($B$3, resultados!$A$1:$ZZ$1, 0))</f>
        <v/>
      </c>
    </row>
    <row r="801">
      <c r="A801">
        <f>INDEX(resultados!$A$2:$ZZ$2662, 795, MATCH($B$1, resultados!$A$1:$ZZ$1, 0))</f>
        <v/>
      </c>
      <c r="B801">
        <f>INDEX(resultados!$A$2:$ZZ$2662, 795, MATCH($B$2, resultados!$A$1:$ZZ$1, 0))</f>
        <v/>
      </c>
      <c r="C801">
        <f>INDEX(resultados!$A$2:$ZZ$2662, 795, MATCH($B$3, resultados!$A$1:$ZZ$1, 0))</f>
        <v/>
      </c>
    </row>
    <row r="802">
      <c r="A802">
        <f>INDEX(resultados!$A$2:$ZZ$2662, 796, MATCH($B$1, resultados!$A$1:$ZZ$1, 0))</f>
        <v/>
      </c>
      <c r="B802">
        <f>INDEX(resultados!$A$2:$ZZ$2662, 796, MATCH($B$2, resultados!$A$1:$ZZ$1, 0))</f>
        <v/>
      </c>
      <c r="C802">
        <f>INDEX(resultados!$A$2:$ZZ$2662, 796, MATCH($B$3, resultados!$A$1:$ZZ$1, 0))</f>
        <v/>
      </c>
    </row>
    <row r="803">
      <c r="A803">
        <f>INDEX(resultados!$A$2:$ZZ$2662, 797, MATCH($B$1, resultados!$A$1:$ZZ$1, 0))</f>
        <v/>
      </c>
      <c r="B803">
        <f>INDEX(resultados!$A$2:$ZZ$2662, 797, MATCH($B$2, resultados!$A$1:$ZZ$1, 0))</f>
        <v/>
      </c>
      <c r="C803">
        <f>INDEX(resultados!$A$2:$ZZ$2662, 797, MATCH($B$3, resultados!$A$1:$ZZ$1, 0))</f>
        <v/>
      </c>
    </row>
    <row r="804">
      <c r="A804">
        <f>INDEX(resultados!$A$2:$ZZ$2662, 798, MATCH($B$1, resultados!$A$1:$ZZ$1, 0))</f>
        <v/>
      </c>
      <c r="B804">
        <f>INDEX(resultados!$A$2:$ZZ$2662, 798, MATCH($B$2, resultados!$A$1:$ZZ$1, 0))</f>
        <v/>
      </c>
      <c r="C804">
        <f>INDEX(resultados!$A$2:$ZZ$2662, 798, MATCH($B$3, resultados!$A$1:$ZZ$1, 0))</f>
        <v/>
      </c>
    </row>
    <row r="805">
      <c r="A805">
        <f>INDEX(resultados!$A$2:$ZZ$2662, 799, MATCH($B$1, resultados!$A$1:$ZZ$1, 0))</f>
        <v/>
      </c>
      <c r="B805">
        <f>INDEX(resultados!$A$2:$ZZ$2662, 799, MATCH($B$2, resultados!$A$1:$ZZ$1, 0))</f>
        <v/>
      </c>
      <c r="C805">
        <f>INDEX(resultados!$A$2:$ZZ$2662, 799, MATCH($B$3, resultados!$A$1:$ZZ$1, 0))</f>
        <v/>
      </c>
    </row>
    <row r="806">
      <c r="A806">
        <f>INDEX(resultados!$A$2:$ZZ$2662, 800, MATCH($B$1, resultados!$A$1:$ZZ$1, 0))</f>
        <v/>
      </c>
      <c r="B806">
        <f>INDEX(resultados!$A$2:$ZZ$2662, 800, MATCH($B$2, resultados!$A$1:$ZZ$1, 0))</f>
        <v/>
      </c>
      <c r="C806">
        <f>INDEX(resultados!$A$2:$ZZ$2662, 800, MATCH($B$3, resultados!$A$1:$ZZ$1, 0))</f>
        <v/>
      </c>
    </row>
    <row r="807">
      <c r="A807">
        <f>INDEX(resultados!$A$2:$ZZ$2662, 801, MATCH($B$1, resultados!$A$1:$ZZ$1, 0))</f>
        <v/>
      </c>
      <c r="B807">
        <f>INDEX(resultados!$A$2:$ZZ$2662, 801, MATCH($B$2, resultados!$A$1:$ZZ$1, 0))</f>
        <v/>
      </c>
      <c r="C807">
        <f>INDEX(resultados!$A$2:$ZZ$2662, 801, MATCH($B$3, resultados!$A$1:$ZZ$1, 0))</f>
        <v/>
      </c>
    </row>
    <row r="808">
      <c r="A808">
        <f>INDEX(resultados!$A$2:$ZZ$2662, 802, MATCH($B$1, resultados!$A$1:$ZZ$1, 0))</f>
        <v/>
      </c>
      <c r="B808">
        <f>INDEX(resultados!$A$2:$ZZ$2662, 802, MATCH($B$2, resultados!$A$1:$ZZ$1, 0))</f>
        <v/>
      </c>
      <c r="C808">
        <f>INDEX(resultados!$A$2:$ZZ$2662, 802, MATCH($B$3, resultados!$A$1:$ZZ$1, 0))</f>
        <v/>
      </c>
    </row>
    <row r="809">
      <c r="A809">
        <f>INDEX(resultados!$A$2:$ZZ$2662, 803, MATCH($B$1, resultados!$A$1:$ZZ$1, 0))</f>
        <v/>
      </c>
      <c r="B809">
        <f>INDEX(resultados!$A$2:$ZZ$2662, 803, MATCH($B$2, resultados!$A$1:$ZZ$1, 0))</f>
        <v/>
      </c>
      <c r="C809">
        <f>INDEX(resultados!$A$2:$ZZ$2662, 803, MATCH($B$3, resultados!$A$1:$ZZ$1, 0))</f>
        <v/>
      </c>
    </row>
    <row r="810">
      <c r="A810">
        <f>INDEX(resultados!$A$2:$ZZ$2662, 804, MATCH($B$1, resultados!$A$1:$ZZ$1, 0))</f>
        <v/>
      </c>
      <c r="B810">
        <f>INDEX(resultados!$A$2:$ZZ$2662, 804, MATCH($B$2, resultados!$A$1:$ZZ$1, 0))</f>
        <v/>
      </c>
      <c r="C810">
        <f>INDEX(resultados!$A$2:$ZZ$2662, 804, MATCH($B$3, resultados!$A$1:$ZZ$1, 0))</f>
        <v/>
      </c>
    </row>
    <row r="811">
      <c r="A811">
        <f>INDEX(resultados!$A$2:$ZZ$2662, 805, MATCH($B$1, resultados!$A$1:$ZZ$1, 0))</f>
        <v/>
      </c>
      <c r="B811">
        <f>INDEX(resultados!$A$2:$ZZ$2662, 805, MATCH($B$2, resultados!$A$1:$ZZ$1, 0))</f>
        <v/>
      </c>
      <c r="C811">
        <f>INDEX(resultados!$A$2:$ZZ$2662, 805, MATCH($B$3, resultados!$A$1:$ZZ$1, 0))</f>
        <v/>
      </c>
    </row>
    <row r="812">
      <c r="A812">
        <f>INDEX(resultados!$A$2:$ZZ$2662, 806, MATCH($B$1, resultados!$A$1:$ZZ$1, 0))</f>
        <v/>
      </c>
      <c r="B812">
        <f>INDEX(resultados!$A$2:$ZZ$2662, 806, MATCH($B$2, resultados!$A$1:$ZZ$1, 0))</f>
        <v/>
      </c>
      <c r="C812">
        <f>INDEX(resultados!$A$2:$ZZ$2662, 806, MATCH($B$3, resultados!$A$1:$ZZ$1, 0))</f>
        <v/>
      </c>
    </row>
    <row r="813">
      <c r="A813">
        <f>INDEX(resultados!$A$2:$ZZ$2662, 807, MATCH($B$1, resultados!$A$1:$ZZ$1, 0))</f>
        <v/>
      </c>
      <c r="B813">
        <f>INDEX(resultados!$A$2:$ZZ$2662, 807, MATCH($B$2, resultados!$A$1:$ZZ$1, 0))</f>
        <v/>
      </c>
      <c r="C813">
        <f>INDEX(resultados!$A$2:$ZZ$2662, 807, MATCH($B$3, resultados!$A$1:$ZZ$1, 0))</f>
        <v/>
      </c>
    </row>
    <row r="814">
      <c r="A814">
        <f>INDEX(resultados!$A$2:$ZZ$2662, 808, MATCH($B$1, resultados!$A$1:$ZZ$1, 0))</f>
        <v/>
      </c>
      <c r="B814">
        <f>INDEX(resultados!$A$2:$ZZ$2662, 808, MATCH($B$2, resultados!$A$1:$ZZ$1, 0))</f>
        <v/>
      </c>
      <c r="C814">
        <f>INDEX(resultados!$A$2:$ZZ$2662, 808, MATCH($B$3, resultados!$A$1:$ZZ$1, 0))</f>
        <v/>
      </c>
    </row>
    <row r="815">
      <c r="A815">
        <f>INDEX(resultados!$A$2:$ZZ$2662, 809, MATCH($B$1, resultados!$A$1:$ZZ$1, 0))</f>
        <v/>
      </c>
      <c r="B815">
        <f>INDEX(resultados!$A$2:$ZZ$2662, 809, MATCH($B$2, resultados!$A$1:$ZZ$1, 0))</f>
        <v/>
      </c>
      <c r="C815">
        <f>INDEX(resultados!$A$2:$ZZ$2662, 809, MATCH($B$3, resultados!$A$1:$ZZ$1, 0))</f>
        <v/>
      </c>
    </row>
    <row r="816">
      <c r="A816">
        <f>INDEX(resultados!$A$2:$ZZ$2662, 810, MATCH($B$1, resultados!$A$1:$ZZ$1, 0))</f>
        <v/>
      </c>
      <c r="B816">
        <f>INDEX(resultados!$A$2:$ZZ$2662, 810, MATCH($B$2, resultados!$A$1:$ZZ$1, 0))</f>
        <v/>
      </c>
      <c r="C816">
        <f>INDEX(resultados!$A$2:$ZZ$2662, 810, MATCH($B$3, resultados!$A$1:$ZZ$1, 0))</f>
        <v/>
      </c>
    </row>
    <row r="817">
      <c r="A817">
        <f>INDEX(resultados!$A$2:$ZZ$2662, 811, MATCH($B$1, resultados!$A$1:$ZZ$1, 0))</f>
        <v/>
      </c>
      <c r="B817">
        <f>INDEX(resultados!$A$2:$ZZ$2662, 811, MATCH($B$2, resultados!$A$1:$ZZ$1, 0))</f>
        <v/>
      </c>
      <c r="C817">
        <f>INDEX(resultados!$A$2:$ZZ$2662, 811, MATCH($B$3, resultados!$A$1:$ZZ$1, 0))</f>
        <v/>
      </c>
    </row>
    <row r="818">
      <c r="A818">
        <f>INDEX(resultados!$A$2:$ZZ$2662, 812, MATCH($B$1, resultados!$A$1:$ZZ$1, 0))</f>
        <v/>
      </c>
      <c r="B818">
        <f>INDEX(resultados!$A$2:$ZZ$2662, 812, MATCH($B$2, resultados!$A$1:$ZZ$1, 0))</f>
        <v/>
      </c>
      <c r="C818">
        <f>INDEX(resultados!$A$2:$ZZ$2662, 812, MATCH($B$3, resultados!$A$1:$ZZ$1, 0))</f>
        <v/>
      </c>
    </row>
    <row r="819">
      <c r="A819">
        <f>INDEX(resultados!$A$2:$ZZ$2662, 813, MATCH($B$1, resultados!$A$1:$ZZ$1, 0))</f>
        <v/>
      </c>
      <c r="B819">
        <f>INDEX(resultados!$A$2:$ZZ$2662, 813, MATCH($B$2, resultados!$A$1:$ZZ$1, 0))</f>
        <v/>
      </c>
      <c r="C819">
        <f>INDEX(resultados!$A$2:$ZZ$2662, 813, MATCH($B$3, resultados!$A$1:$ZZ$1, 0))</f>
        <v/>
      </c>
    </row>
    <row r="820">
      <c r="A820">
        <f>INDEX(resultados!$A$2:$ZZ$2662, 814, MATCH($B$1, resultados!$A$1:$ZZ$1, 0))</f>
        <v/>
      </c>
      <c r="B820">
        <f>INDEX(resultados!$A$2:$ZZ$2662, 814, MATCH($B$2, resultados!$A$1:$ZZ$1, 0))</f>
        <v/>
      </c>
      <c r="C820">
        <f>INDEX(resultados!$A$2:$ZZ$2662, 814, MATCH($B$3, resultados!$A$1:$ZZ$1, 0))</f>
        <v/>
      </c>
    </row>
    <row r="821">
      <c r="A821">
        <f>INDEX(resultados!$A$2:$ZZ$2662, 815, MATCH($B$1, resultados!$A$1:$ZZ$1, 0))</f>
        <v/>
      </c>
      <c r="B821">
        <f>INDEX(resultados!$A$2:$ZZ$2662, 815, MATCH($B$2, resultados!$A$1:$ZZ$1, 0))</f>
        <v/>
      </c>
      <c r="C821">
        <f>INDEX(resultados!$A$2:$ZZ$2662, 815, MATCH($B$3, resultados!$A$1:$ZZ$1, 0))</f>
        <v/>
      </c>
    </row>
    <row r="822">
      <c r="A822">
        <f>INDEX(resultados!$A$2:$ZZ$2662, 816, MATCH($B$1, resultados!$A$1:$ZZ$1, 0))</f>
        <v/>
      </c>
      <c r="B822">
        <f>INDEX(resultados!$A$2:$ZZ$2662, 816, MATCH($B$2, resultados!$A$1:$ZZ$1, 0))</f>
        <v/>
      </c>
      <c r="C822">
        <f>INDEX(resultados!$A$2:$ZZ$2662, 816, MATCH($B$3, resultados!$A$1:$ZZ$1, 0))</f>
        <v/>
      </c>
    </row>
    <row r="823">
      <c r="A823">
        <f>INDEX(resultados!$A$2:$ZZ$2662, 817, MATCH($B$1, resultados!$A$1:$ZZ$1, 0))</f>
        <v/>
      </c>
      <c r="B823">
        <f>INDEX(resultados!$A$2:$ZZ$2662, 817, MATCH($B$2, resultados!$A$1:$ZZ$1, 0))</f>
        <v/>
      </c>
      <c r="C823">
        <f>INDEX(resultados!$A$2:$ZZ$2662, 817, MATCH($B$3, resultados!$A$1:$ZZ$1, 0))</f>
        <v/>
      </c>
    </row>
    <row r="824">
      <c r="A824">
        <f>INDEX(resultados!$A$2:$ZZ$2662, 818, MATCH($B$1, resultados!$A$1:$ZZ$1, 0))</f>
        <v/>
      </c>
      <c r="B824">
        <f>INDEX(resultados!$A$2:$ZZ$2662, 818, MATCH($B$2, resultados!$A$1:$ZZ$1, 0))</f>
        <v/>
      </c>
      <c r="C824">
        <f>INDEX(resultados!$A$2:$ZZ$2662, 818, MATCH($B$3, resultados!$A$1:$ZZ$1, 0))</f>
        <v/>
      </c>
    </row>
    <row r="825">
      <c r="A825">
        <f>INDEX(resultados!$A$2:$ZZ$2662, 819, MATCH($B$1, resultados!$A$1:$ZZ$1, 0))</f>
        <v/>
      </c>
      <c r="B825">
        <f>INDEX(resultados!$A$2:$ZZ$2662, 819, MATCH($B$2, resultados!$A$1:$ZZ$1, 0))</f>
        <v/>
      </c>
      <c r="C825">
        <f>INDEX(resultados!$A$2:$ZZ$2662, 819, MATCH($B$3, resultados!$A$1:$ZZ$1, 0))</f>
        <v/>
      </c>
    </row>
    <row r="826">
      <c r="A826">
        <f>INDEX(resultados!$A$2:$ZZ$2662, 820, MATCH($B$1, resultados!$A$1:$ZZ$1, 0))</f>
        <v/>
      </c>
      <c r="B826">
        <f>INDEX(resultados!$A$2:$ZZ$2662, 820, MATCH($B$2, resultados!$A$1:$ZZ$1, 0))</f>
        <v/>
      </c>
      <c r="C826">
        <f>INDEX(resultados!$A$2:$ZZ$2662, 820, MATCH($B$3, resultados!$A$1:$ZZ$1, 0))</f>
        <v/>
      </c>
    </row>
    <row r="827">
      <c r="A827">
        <f>INDEX(resultados!$A$2:$ZZ$2662, 821, MATCH($B$1, resultados!$A$1:$ZZ$1, 0))</f>
        <v/>
      </c>
      <c r="B827">
        <f>INDEX(resultados!$A$2:$ZZ$2662, 821, MATCH($B$2, resultados!$A$1:$ZZ$1, 0))</f>
        <v/>
      </c>
      <c r="C827">
        <f>INDEX(resultados!$A$2:$ZZ$2662, 821, MATCH($B$3, resultados!$A$1:$ZZ$1, 0))</f>
        <v/>
      </c>
    </row>
    <row r="828">
      <c r="A828">
        <f>INDEX(resultados!$A$2:$ZZ$2662, 822, MATCH($B$1, resultados!$A$1:$ZZ$1, 0))</f>
        <v/>
      </c>
      <c r="B828">
        <f>INDEX(resultados!$A$2:$ZZ$2662, 822, MATCH($B$2, resultados!$A$1:$ZZ$1, 0))</f>
        <v/>
      </c>
      <c r="C828">
        <f>INDEX(resultados!$A$2:$ZZ$2662, 822, MATCH($B$3, resultados!$A$1:$ZZ$1, 0))</f>
        <v/>
      </c>
    </row>
    <row r="829">
      <c r="A829">
        <f>INDEX(resultados!$A$2:$ZZ$2662, 823, MATCH($B$1, resultados!$A$1:$ZZ$1, 0))</f>
        <v/>
      </c>
      <c r="B829">
        <f>INDEX(resultados!$A$2:$ZZ$2662, 823, MATCH($B$2, resultados!$A$1:$ZZ$1, 0))</f>
        <v/>
      </c>
      <c r="C829">
        <f>INDEX(resultados!$A$2:$ZZ$2662, 823, MATCH($B$3, resultados!$A$1:$ZZ$1, 0))</f>
        <v/>
      </c>
    </row>
    <row r="830">
      <c r="A830">
        <f>INDEX(resultados!$A$2:$ZZ$2662, 824, MATCH($B$1, resultados!$A$1:$ZZ$1, 0))</f>
        <v/>
      </c>
      <c r="B830">
        <f>INDEX(resultados!$A$2:$ZZ$2662, 824, MATCH($B$2, resultados!$A$1:$ZZ$1, 0))</f>
        <v/>
      </c>
      <c r="C830">
        <f>INDEX(resultados!$A$2:$ZZ$2662, 824, MATCH($B$3, resultados!$A$1:$ZZ$1, 0))</f>
        <v/>
      </c>
    </row>
    <row r="831">
      <c r="A831">
        <f>INDEX(resultados!$A$2:$ZZ$2662, 825, MATCH($B$1, resultados!$A$1:$ZZ$1, 0))</f>
        <v/>
      </c>
      <c r="B831">
        <f>INDEX(resultados!$A$2:$ZZ$2662, 825, MATCH($B$2, resultados!$A$1:$ZZ$1, 0))</f>
        <v/>
      </c>
      <c r="C831">
        <f>INDEX(resultados!$A$2:$ZZ$2662, 825, MATCH($B$3, resultados!$A$1:$ZZ$1, 0))</f>
        <v/>
      </c>
    </row>
    <row r="832">
      <c r="A832">
        <f>INDEX(resultados!$A$2:$ZZ$2662, 826, MATCH($B$1, resultados!$A$1:$ZZ$1, 0))</f>
        <v/>
      </c>
      <c r="B832">
        <f>INDEX(resultados!$A$2:$ZZ$2662, 826, MATCH($B$2, resultados!$A$1:$ZZ$1, 0))</f>
        <v/>
      </c>
      <c r="C832">
        <f>INDEX(resultados!$A$2:$ZZ$2662, 826, MATCH($B$3, resultados!$A$1:$ZZ$1, 0))</f>
        <v/>
      </c>
    </row>
    <row r="833">
      <c r="A833">
        <f>INDEX(resultados!$A$2:$ZZ$2662, 827, MATCH($B$1, resultados!$A$1:$ZZ$1, 0))</f>
        <v/>
      </c>
      <c r="B833">
        <f>INDEX(resultados!$A$2:$ZZ$2662, 827, MATCH($B$2, resultados!$A$1:$ZZ$1, 0))</f>
        <v/>
      </c>
      <c r="C833">
        <f>INDEX(resultados!$A$2:$ZZ$2662, 827, MATCH($B$3, resultados!$A$1:$ZZ$1, 0))</f>
        <v/>
      </c>
    </row>
    <row r="834">
      <c r="A834">
        <f>INDEX(resultados!$A$2:$ZZ$2662, 828, MATCH($B$1, resultados!$A$1:$ZZ$1, 0))</f>
        <v/>
      </c>
      <c r="B834">
        <f>INDEX(resultados!$A$2:$ZZ$2662, 828, MATCH($B$2, resultados!$A$1:$ZZ$1, 0))</f>
        <v/>
      </c>
      <c r="C834">
        <f>INDEX(resultados!$A$2:$ZZ$2662, 828, MATCH($B$3, resultados!$A$1:$ZZ$1, 0))</f>
        <v/>
      </c>
    </row>
    <row r="835">
      <c r="A835">
        <f>INDEX(resultados!$A$2:$ZZ$2662, 829, MATCH($B$1, resultados!$A$1:$ZZ$1, 0))</f>
        <v/>
      </c>
      <c r="B835">
        <f>INDEX(resultados!$A$2:$ZZ$2662, 829, MATCH($B$2, resultados!$A$1:$ZZ$1, 0))</f>
        <v/>
      </c>
      <c r="C835">
        <f>INDEX(resultados!$A$2:$ZZ$2662, 829, MATCH($B$3, resultados!$A$1:$ZZ$1, 0))</f>
        <v/>
      </c>
    </row>
    <row r="836">
      <c r="A836">
        <f>INDEX(resultados!$A$2:$ZZ$2662, 830, MATCH($B$1, resultados!$A$1:$ZZ$1, 0))</f>
        <v/>
      </c>
      <c r="B836">
        <f>INDEX(resultados!$A$2:$ZZ$2662, 830, MATCH($B$2, resultados!$A$1:$ZZ$1, 0))</f>
        <v/>
      </c>
      <c r="C836">
        <f>INDEX(resultados!$A$2:$ZZ$2662, 830, MATCH($B$3, resultados!$A$1:$ZZ$1, 0))</f>
        <v/>
      </c>
    </row>
    <row r="837">
      <c r="A837">
        <f>INDEX(resultados!$A$2:$ZZ$2662, 831, MATCH($B$1, resultados!$A$1:$ZZ$1, 0))</f>
        <v/>
      </c>
      <c r="B837">
        <f>INDEX(resultados!$A$2:$ZZ$2662, 831, MATCH($B$2, resultados!$A$1:$ZZ$1, 0))</f>
        <v/>
      </c>
      <c r="C837">
        <f>INDEX(resultados!$A$2:$ZZ$2662, 831, MATCH($B$3, resultados!$A$1:$ZZ$1, 0))</f>
        <v/>
      </c>
    </row>
    <row r="838">
      <c r="A838">
        <f>INDEX(resultados!$A$2:$ZZ$2662, 832, MATCH($B$1, resultados!$A$1:$ZZ$1, 0))</f>
        <v/>
      </c>
      <c r="B838">
        <f>INDEX(resultados!$A$2:$ZZ$2662, 832, MATCH($B$2, resultados!$A$1:$ZZ$1, 0))</f>
        <v/>
      </c>
      <c r="C838">
        <f>INDEX(resultados!$A$2:$ZZ$2662, 832, MATCH($B$3, resultados!$A$1:$ZZ$1, 0))</f>
        <v/>
      </c>
    </row>
    <row r="839">
      <c r="A839">
        <f>INDEX(resultados!$A$2:$ZZ$2662, 833, MATCH($B$1, resultados!$A$1:$ZZ$1, 0))</f>
        <v/>
      </c>
      <c r="B839">
        <f>INDEX(resultados!$A$2:$ZZ$2662, 833, MATCH($B$2, resultados!$A$1:$ZZ$1, 0))</f>
        <v/>
      </c>
      <c r="C839">
        <f>INDEX(resultados!$A$2:$ZZ$2662, 833, MATCH($B$3, resultados!$A$1:$ZZ$1, 0))</f>
        <v/>
      </c>
    </row>
    <row r="840">
      <c r="A840">
        <f>INDEX(resultados!$A$2:$ZZ$2662, 834, MATCH($B$1, resultados!$A$1:$ZZ$1, 0))</f>
        <v/>
      </c>
      <c r="B840">
        <f>INDEX(resultados!$A$2:$ZZ$2662, 834, MATCH($B$2, resultados!$A$1:$ZZ$1, 0))</f>
        <v/>
      </c>
      <c r="C840">
        <f>INDEX(resultados!$A$2:$ZZ$2662, 834, MATCH($B$3, resultados!$A$1:$ZZ$1, 0))</f>
        <v/>
      </c>
    </row>
    <row r="841">
      <c r="A841">
        <f>INDEX(resultados!$A$2:$ZZ$2662, 835, MATCH($B$1, resultados!$A$1:$ZZ$1, 0))</f>
        <v/>
      </c>
      <c r="B841">
        <f>INDEX(resultados!$A$2:$ZZ$2662, 835, MATCH($B$2, resultados!$A$1:$ZZ$1, 0))</f>
        <v/>
      </c>
      <c r="C841">
        <f>INDEX(resultados!$A$2:$ZZ$2662, 835, MATCH($B$3, resultados!$A$1:$ZZ$1, 0))</f>
        <v/>
      </c>
    </row>
    <row r="842">
      <c r="A842">
        <f>INDEX(resultados!$A$2:$ZZ$2662, 836, MATCH($B$1, resultados!$A$1:$ZZ$1, 0))</f>
        <v/>
      </c>
      <c r="B842">
        <f>INDEX(resultados!$A$2:$ZZ$2662, 836, MATCH($B$2, resultados!$A$1:$ZZ$1, 0))</f>
        <v/>
      </c>
      <c r="C842">
        <f>INDEX(resultados!$A$2:$ZZ$2662, 836, MATCH($B$3, resultados!$A$1:$ZZ$1, 0))</f>
        <v/>
      </c>
    </row>
    <row r="843">
      <c r="A843">
        <f>INDEX(resultados!$A$2:$ZZ$2662, 837, MATCH($B$1, resultados!$A$1:$ZZ$1, 0))</f>
        <v/>
      </c>
      <c r="B843">
        <f>INDEX(resultados!$A$2:$ZZ$2662, 837, MATCH($B$2, resultados!$A$1:$ZZ$1, 0))</f>
        <v/>
      </c>
      <c r="C843">
        <f>INDEX(resultados!$A$2:$ZZ$2662, 837, MATCH($B$3, resultados!$A$1:$ZZ$1, 0))</f>
        <v/>
      </c>
    </row>
    <row r="844">
      <c r="A844">
        <f>INDEX(resultados!$A$2:$ZZ$2662, 838, MATCH($B$1, resultados!$A$1:$ZZ$1, 0))</f>
        <v/>
      </c>
      <c r="B844">
        <f>INDEX(resultados!$A$2:$ZZ$2662, 838, MATCH($B$2, resultados!$A$1:$ZZ$1, 0))</f>
        <v/>
      </c>
      <c r="C844">
        <f>INDEX(resultados!$A$2:$ZZ$2662, 838, MATCH($B$3, resultados!$A$1:$ZZ$1, 0))</f>
        <v/>
      </c>
    </row>
    <row r="845">
      <c r="A845">
        <f>INDEX(resultados!$A$2:$ZZ$2662, 839, MATCH($B$1, resultados!$A$1:$ZZ$1, 0))</f>
        <v/>
      </c>
      <c r="B845">
        <f>INDEX(resultados!$A$2:$ZZ$2662, 839, MATCH($B$2, resultados!$A$1:$ZZ$1, 0))</f>
        <v/>
      </c>
      <c r="C845">
        <f>INDEX(resultados!$A$2:$ZZ$2662, 839, MATCH($B$3, resultados!$A$1:$ZZ$1, 0))</f>
        <v/>
      </c>
    </row>
    <row r="846">
      <c r="A846">
        <f>INDEX(resultados!$A$2:$ZZ$2662, 840, MATCH($B$1, resultados!$A$1:$ZZ$1, 0))</f>
        <v/>
      </c>
      <c r="B846">
        <f>INDEX(resultados!$A$2:$ZZ$2662, 840, MATCH($B$2, resultados!$A$1:$ZZ$1, 0))</f>
        <v/>
      </c>
      <c r="C846">
        <f>INDEX(resultados!$A$2:$ZZ$2662, 840, MATCH($B$3, resultados!$A$1:$ZZ$1, 0))</f>
        <v/>
      </c>
    </row>
    <row r="847">
      <c r="A847">
        <f>INDEX(resultados!$A$2:$ZZ$2662, 841, MATCH($B$1, resultados!$A$1:$ZZ$1, 0))</f>
        <v/>
      </c>
      <c r="B847">
        <f>INDEX(resultados!$A$2:$ZZ$2662, 841, MATCH($B$2, resultados!$A$1:$ZZ$1, 0))</f>
        <v/>
      </c>
      <c r="C847">
        <f>INDEX(resultados!$A$2:$ZZ$2662, 841, MATCH($B$3, resultados!$A$1:$ZZ$1, 0))</f>
        <v/>
      </c>
    </row>
    <row r="848">
      <c r="A848">
        <f>INDEX(resultados!$A$2:$ZZ$2662, 842, MATCH($B$1, resultados!$A$1:$ZZ$1, 0))</f>
        <v/>
      </c>
      <c r="B848">
        <f>INDEX(resultados!$A$2:$ZZ$2662, 842, MATCH($B$2, resultados!$A$1:$ZZ$1, 0))</f>
        <v/>
      </c>
      <c r="C848">
        <f>INDEX(resultados!$A$2:$ZZ$2662, 842, MATCH($B$3, resultados!$A$1:$ZZ$1, 0))</f>
        <v/>
      </c>
    </row>
    <row r="849">
      <c r="A849">
        <f>INDEX(resultados!$A$2:$ZZ$2662, 843, MATCH($B$1, resultados!$A$1:$ZZ$1, 0))</f>
        <v/>
      </c>
      <c r="B849">
        <f>INDEX(resultados!$A$2:$ZZ$2662, 843, MATCH($B$2, resultados!$A$1:$ZZ$1, 0))</f>
        <v/>
      </c>
      <c r="C849">
        <f>INDEX(resultados!$A$2:$ZZ$2662, 843, MATCH($B$3, resultados!$A$1:$ZZ$1, 0))</f>
        <v/>
      </c>
    </row>
    <row r="850">
      <c r="A850">
        <f>INDEX(resultados!$A$2:$ZZ$2662, 844, MATCH($B$1, resultados!$A$1:$ZZ$1, 0))</f>
        <v/>
      </c>
      <c r="B850">
        <f>INDEX(resultados!$A$2:$ZZ$2662, 844, MATCH($B$2, resultados!$A$1:$ZZ$1, 0))</f>
        <v/>
      </c>
      <c r="C850">
        <f>INDEX(resultados!$A$2:$ZZ$2662, 844, MATCH($B$3, resultados!$A$1:$ZZ$1, 0))</f>
        <v/>
      </c>
    </row>
    <row r="851">
      <c r="A851">
        <f>INDEX(resultados!$A$2:$ZZ$2662, 845, MATCH($B$1, resultados!$A$1:$ZZ$1, 0))</f>
        <v/>
      </c>
      <c r="B851">
        <f>INDEX(resultados!$A$2:$ZZ$2662, 845, MATCH($B$2, resultados!$A$1:$ZZ$1, 0))</f>
        <v/>
      </c>
      <c r="C851">
        <f>INDEX(resultados!$A$2:$ZZ$2662, 845, MATCH($B$3, resultados!$A$1:$ZZ$1, 0))</f>
        <v/>
      </c>
    </row>
    <row r="852">
      <c r="A852">
        <f>INDEX(resultados!$A$2:$ZZ$2662, 846, MATCH($B$1, resultados!$A$1:$ZZ$1, 0))</f>
        <v/>
      </c>
      <c r="B852">
        <f>INDEX(resultados!$A$2:$ZZ$2662, 846, MATCH($B$2, resultados!$A$1:$ZZ$1, 0))</f>
        <v/>
      </c>
      <c r="C852">
        <f>INDEX(resultados!$A$2:$ZZ$2662, 846, MATCH($B$3, resultados!$A$1:$ZZ$1, 0))</f>
        <v/>
      </c>
    </row>
    <row r="853">
      <c r="A853">
        <f>INDEX(resultados!$A$2:$ZZ$2662, 847, MATCH($B$1, resultados!$A$1:$ZZ$1, 0))</f>
        <v/>
      </c>
      <c r="B853">
        <f>INDEX(resultados!$A$2:$ZZ$2662, 847, MATCH($B$2, resultados!$A$1:$ZZ$1, 0))</f>
        <v/>
      </c>
      <c r="C853">
        <f>INDEX(resultados!$A$2:$ZZ$2662, 847, MATCH($B$3, resultados!$A$1:$ZZ$1, 0))</f>
        <v/>
      </c>
    </row>
    <row r="854">
      <c r="A854">
        <f>INDEX(resultados!$A$2:$ZZ$2662, 848, MATCH($B$1, resultados!$A$1:$ZZ$1, 0))</f>
        <v/>
      </c>
      <c r="B854">
        <f>INDEX(resultados!$A$2:$ZZ$2662, 848, MATCH($B$2, resultados!$A$1:$ZZ$1, 0))</f>
        <v/>
      </c>
      <c r="C854">
        <f>INDEX(resultados!$A$2:$ZZ$2662, 848, MATCH($B$3, resultados!$A$1:$ZZ$1, 0))</f>
        <v/>
      </c>
    </row>
    <row r="855">
      <c r="A855">
        <f>INDEX(resultados!$A$2:$ZZ$2662, 849, MATCH($B$1, resultados!$A$1:$ZZ$1, 0))</f>
        <v/>
      </c>
      <c r="B855">
        <f>INDEX(resultados!$A$2:$ZZ$2662, 849, MATCH($B$2, resultados!$A$1:$ZZ$1, 0))</f>
        <v/>
      </c>
      <c r="C855">
        <f>INDEX(resultados!$A$2:$ZZ$2662, 849, MATCH($B$3, resultados!$A$1:$ZZ$1, 0))</f>
        <v/>
      </c>
    </row>
    <row r="856">
      <c r="A856">
        <f>INDEX(resultados!$A$2:$ZZ$2662, 850, MATCH($B$1, resultados!$A$1:$ZZ$1, 0))</f>
        <v/>
      </c>
      <c r="B856">
        <f>INDEX(resultados!$A$2:$ZZ$2662, 850, MATCH($B$2, resultados!$A$1:$ZZ$1, 0))</f>
        <v/>
      </c>
      <c r="C856">
        <f>INDEX(resultados!$A$2:$ZZ$2662, 850, MATCH($B$3, resultados!$A$1:$ZZ$1, 0))</f>
        <v/>
      </c>
    </row>
    <row r="857">
      <c r="A857">
        <f>INDEX(resultados!$A$2:$ZZ$2662, 851, MATCH($B$1, resultados!$A$1:$ZZ$1, 0))</f>
        <v/>
      </c>
      <c r="B857">
        <f>INDEX(resultados!$A$2:$ZZ$2662, 851, MATCH($B$2, resultados!$A$1:$ZZ$1, 0))</f>
        <v/>
      </c>
      <c r="C857">
        <f>INDEX(resultados!$A$2:$ZZ$2662, 851, MATCH($B$3, resultados!$A$1:$ZZ$1, 0))</f>
        <v/>
      </c>
    </row>
    <row r="858">
      <c r="A858">
        <f>INDEX(resultados!$A$2:$ZZ$2662, 852, MATCH($B$1, resultados!$A$1:$ZZ$1, 0))</f>
        <v/>
      </c>
      <c r="B858">
        <f>INDEX(resultados!$A$2:$ZZ$2662, 852, MATCH($B$2, resultados!$A$1:$ZZ$1, 0))</f>
        <v/>
      </c>
      <c r="C858">
        <f>INDEX(resultados!$A$2:$ZZ$2662, 852, MATCH($B$3, resultados!$A$1:$ZZ$1, 0))</f>
        <v/>
      </c>
    </row>
    <row r="859">
      <c r="A859">
        <f>INDEX(resultados!$A$2:$ZZ$2662, 853, MATCH($B$1, resultados!$A$1:$ZZ$1, 0))</f>
        <v/>
      </c>
      <c r="B859">
        <f>INDEX(resultados!$A$2:$ZZ$2662, 853, MATCH($B$2, resultados!$A$1:$ZZ$1, 0))</f>
        <v/>
      </c>
      <c r="C859">
        <f>INDEX(resultados!$A$2:$ZZ$2662, 853, MATCH($B$3, resultados!$A$1:$ZZ$1, 0))</f>
        <v/>
      </c>
    </row>
    <row r="860">
      <c r="A860">
        <f>INDEX(resultados!$A$2:$ZZ$2662, 854, MATCH($B$1, resultados!$A$1:$ZZ$1, 0))</f>
        <v/>
      </c>
      <c r="B860">
        <f>INDEX(resultados!$A$2:$ZZ$2662, 854, MATCH($B$2, resultados!$A$1:$ZZ$1, 0))</f>
        <v/>
      </c>
      <c r="C860">
        <f>INDEX(resultados!$A$2:$ZZ$2662, 854, MATCH($B$3, resultados!$A$1:$ZZ$1, 0))</f>
        <v/>
      </c>
    </row>
    <row r="861">
      <c r="A861">
        <f>INDEX(resultados!$A$2:$ZZ$2662, 855, MATCH($B$1, resultados!$A$1:$ZZ$1, 0))</f>
        <v/>
      </c>
      <c r="B861">
        <f>INDEX(resultados!$A$2:$ZZ$2662, 855, MATCH($B$2, resultados!$A$1:$ZZ$1, 0))</f>
        <v/>
      </c>
      <c r="C861">
        <f>INDEX(resultados!$A$2:$ZZ$2662, 855, MATCH($B$3, resultados!$A$1:$ZZ$1, 0))</f>
        <v/>
      </c>
    </row>
    <row r="862">
      <c r="A862">
        <f>INDEX(resultados!$A$2:$ZZ$2662, 856, MATCH($B$1, resultados!$A$1:$ZZ$1, 0))</f>
        <v/>
      </c>
      <c r="B862">
        <f>INDEX(resultados!$A$2:$ZZ$2662, 856, MATCH($B$2, resultados!$A$1:$ZZ$1, 0))</f>
        <v/>
      </c>
      <c r="C862">
        <f>INDEX(resultados!$A$2:$ZZ$2662, 856, MATCH($B$3, resultados!$A$1:$ZZ$1, 0))</f>
        <v/>
      </c>
    </row>
    <row r="863">
      <c r="A863">
        <f>INDEX(resultados!$A$2:$ZZ$2662, 857, MATCH($B$1, resultados!$A$1:$ZZ$1, 0))</f>
        <v/>
      </c>
      <c r="B863">
        <f>INDEX(resultados!$A$2:$ZZ$2662, 857, MATCH($B$2, resultados!$A$1:$ZZ$1, 0))</f>
        <v/>
      </c>
      <c r="C863">
        <f>INDEX(resultados!$A$2:$ZZ$2662, 857, MATCH($B$3, resultados!$A$1:$ZZ$1, 0))</f>
        <v/>
      </c>
    </row>
    <row r="864">
      <c r="A864">
        <f>INDEX(resultados!$A$2:$ZZ$2662, 858, MATCH($B$1, resultados!$A$1:$ZZ$1, 0))</f>
        <v/>
      </c>
      <c r="B864">
        <f>INDEX(resultados!$A$2:$ZZ$2662, 858, MATCH($B$2, resultados!$A$1:$ZZ$1, 0))</f>
        <v/>
      </c>
      <c r="C864">
        <f>INDEX(resultados!$A$2:$ZZ$2662, 858, MATCH($B$3, resultados!$A$1:$ZZ$1, 0))</f>
        <v/>
      </c>
    </row>
    <row r="865">
      <c r="A865">
        <f>INDEX(resultados!$A$2:$ZZ$2662, 859, MATCH($B$1, resultados!$A$1:$ZZ$1, 0))</f>
        <v/>
      </c>
      <c r="B865">
        <f>INDEX(resultados!$A$2:$ZZ$2662, 859, MATCH($B$2, resultados!$A$1:$ZZ$1, 0))</f>
        <v/>
      </c>
      <c r="C865">
        <f>INDEX(resultados!$A$2:$ZZ$2662, 859, MATCH($B$3, resultados!$A$1:$ZZ$1, 0))</f>
        <v/>
      </c>
    </row>
    <row r="866">
      <c r="A866">
        <f>INDEX(resultados!$A$2:$ZZ$2662, 860, MATCH($B$1, resultados!$A$1:$ZZ$1, 0))</f>
        <v/>
      </c>
      <c r="B866">
        <f>INDEX(resultados!$A$2:$ZZ$2662, 860, MATCH($B$2, resultados!$A$1:$ZZ$1, 0))</f>
        <v/>
      </c>
      <c r="C866">
        <f>INDEX(resultados!$A$2:$ZZ$2662, 860, MATCH($B$3, resultados!$A$1:$ZZ$1, 0))</f>
        <v/>
      </c>
    </row>
    <row r="867">
      <c r="A867">
        <f>INDEX(resultados!$A$2:$ZZ$2662, 861, MATCH($B$1, resultados!$A$1:$ZZ$1, 0))</f>
        <v/>
      </c>
      <c r="B867">
        <f>INDEX(resultados!$A$2:$ZZ$2662, 861, MATCH($B$2, resultados!$A$1:$ZZ$1, 0))</f>
        <v/>
      </c>
      <c r="C867">
        <f>INDEX(resultados!$A$2:$ZZ$2662, 861, MATCH($B$3, resultados!$A$1:$ZZ$1, 0))</f>
        <v/>
      </c>
    </row>
    <row r="868">
      <c r="A868">
        <f>INDEX(resultados!$A$2:$ZZ$2662, 862, MATCH($B$1, resultados!$A$1:$ZZ$1, 0))</f>
        <v/>
      </c>
      <c r="B868">
        <f>INDEX(resultados!$A$2:$ZZ$2662, 862, MATCH($B$2, resultados!$A$1:$ZZ$1, 0))</f>
        <v/>
      </c>
      <c r="C868">
        <f>INDEX(resultados!$A$2:$ZZ$2662, 862, MATCH($B$3, resultados!$A$1:$ZZ$1, 0))</f>
        <v/>
      </c>
    </row>
    <row r="869">
      <c r="A869">
        <f>INDEX(resultados!$A$2:$ZZ$2662, 863, MATCH($B$1, resultados!$A$1:$ZZ$1, 0))</f>
        <v/>
      </c>
      <c r="B869">
        <f>INDEX(resultados!$A$2:$ZZ$2662, 863, MATCH($B$2, resultados!$A$1:$ZZ$1, 0))</f>
        <v/>
      </c>
      <c r="C869">
        <f>INDEX(resultados!$A$2:$ZZ$2662, 863, MATCH($B$3, resultados!$A$1:$ZZ$1, 0))</f>
        <v/>
      </c>
    </row>
    <row r="870">
      <c r="A870">
        <f>INDEX(resultados!$A$2:$ZZ$2662, 864, MATCH($B$1, resultados!$A$1:$ZZ$1, 0))</f>
        <v/>
      </c>
      <c r="B870">
        <f>INDEX(resultados!$A$2:$ZZ$2662, 864, MATCH($B$2, resultados!$A$1:$ZZ$1, 0))</f>
        <v/>
      </c>
      <c r="C870">
        <f>INDEX(resultados!$A$2:$ZZ$2662, 864, MATCH($B$3, resultados!$A$1:$ZZ$1, 0))</f>
        <v/>
      </c>
    </row>
    <row r="871">
      <c r="A871">
        <f>INDEX(resultados!$A$2:$ZZ$2662, 865, MATCH($B$1, resultados!$A$1:$ZZ$1, 0))</f>
        <v/>
      </c>
      <c r="B871">
        <f>INDEX(resultados!$A$2:$ZZ$2662, 865, MATCH($B$2, resultados!$A$1:$ZZ$1, 0))</f>
        <v/>
      </c>
      <c r="C871">
        <f>INDEX(resultados!$A$2:$ZZ$2662, 865, MATCH($B$3, resultados!$A$1:$ZZ$1, 0))</f>
        <v/>
      </c>
    </row>
    <row r="872">
      <c r="A872">
        <f>INDEX(resultados!$A$2:$ZZ$2662, 866, MATCH($B$1, resultados!$A$1:$ZZ$1, 0))</f>
        <v/>
      </c>
      <c r="B872">
        <f>INDEX(resultados!$A$2:$ZZ$2662, 866, MATCH($B$2, resultados!$A$1:$ZZ$1, 0))</f>
        <v/>
      </c>
      <c r="C872">
        <f>INDEX(resultados!$A$2:$ZZ$2662, 866, MATCH($B$3, resultados!$A$1:$ZZ$1, 0))</f>
        <v/>
      </c>
    </row>
    <row r="873">
      <c r="A873">
        <f>INDEX(resultados!$A$2:$ZZ$2662, 867, MATCH($B$1, resultados!$A$1:$ZZ$1, 0))</f>
        <v/>
      </c>
      <c r="B873">
        <f>INDEX(resultados!$A$2:$ZZ$2662, 867, MATCH($B$2, resultados!$A$1:$ZZ$1, 0))</f>
        <v/>
      </c>
      <c r="C873">
        <f>INDEX(resultados!$A$2:$ZZ$2662, 867, MATCH($B$3, resultados!$A$1:$ZZ$1, 0))</f>
        <v/>
      </c>
    </row>
    <row r="874">
      <c r="A874">
        <f>INDEX(resultados!$A$2:$ZZ$2662, 868, MATCH($B$1, resultados!$A$1:$ZZ$1, 0))</f>
        <v/>
      </c>
      <c r="B874">
        <f>INDEX(resultados!$A$2:$ZZ$2662, 868, MATCH($B$2, resultados!$A$1:$ZZ$1, 0))</f>
        <v/>
      </c>
      <c r="C874">
        <f>INDEX(resultados!$A$2:$ZZ$2662, 868, MATCH($B$3, resultados!$A$1:$ZZ$1, 0))</f>
        <v/>
      </c>
    </row>
    <row r="875">
      <c r="A875">
        <f>INDEX(resultados!$A$2:$ZZ$2662, 869, MATCH($B$1, resultados!$A$1:$ZZ$1, 0))</f>
        <v/>
      </c>
      <c r="B875">
        <f>INDEX(resultados!$A$2:$ZZ$2662, 869, MATCH($B$2, resultados!$A$1:$ZZ$1, 0))</f>
        <v/>
      </c>
      <c r="C875">
        <f>INDEX(resultados!$A$2:$ZZ$2662, 869, MATCH($B$3, resultados!$A$1:$ZZ$1, 0))</f>
        <v/>
      </c>
    </row>
    <row r="876">
      <c r="A876">
        <f>INDEX(resultados!$A$2:$ZZ$2662, 870, MATCH($B$1, resultados!$A$1:$ZZ$1, 0))</f>
        <v/>
      </c>
      <c r="B876">
        <f>INDEX(resultados!$A$2:$ZZ$2662, 870, MATCH($B$2, resultados!$A$1:$ZZ$1, 0))</f>
        <v/>
      </c>
      <c r="C876">
        <f>INDEX(resultados!$A$2:$ZZ$2662, 870, MATCH($B$3, resultados!$A$1:$ZZ$1, 0))</f>
        <v/>
      </c>
    </row>
    <row r="877">
      <c r="A877">
        <f>INDEX(resultados!$A$2:$ZZ$2662, 871, MATCH($B$1, resultados!$A$1:$ZZ$1, 0))</f>
        <v/>
      </c>
      <c r="B877">
        <f>INDEX(resultados!$A$2:$ZZ$2662, 871, MATCH($B$2, resultados!$A$1:$ZZ$1, 0))</f>
        <v/>
      </c>
      <c r="C877">
        <f>INDEX(resultados!$A$2:$ZZ$2662, 871, MATCH($B$3, resultados!$A$1:$ZZ$1, 0))</f>
        <v/>
      </c>
    </row>
    <row r="878">
      <c r="A878">
        <f>INDEX(resultados!$A$2:$ZZ$2662, 872, MATCH($B$1, resultados!$A$1:$ZZ$1, 0))</f>
        <v/>
      </c>
      <c r="B878">
        <f>INDEX(resultados!$A$2:$ZZ$2662, 872, MATCH($B$2, resultados!$A$1:$ZZ$1, 0))</f>
        <v/>
      </c>
      <c r="C878">
        <f>INDEX(resultados!$A$2:$ZZ$2662, 872, MATCH($B$3, resultados!$A$1:$ZZ$1, 0))</f>
        <v/>
      </c>
    </row>
    <row r="879">
      <c r="A879">
        <f>INDEX(resultados!$A$2:$ZZ$2662, 873, MATCH($B$1, resultados!$A$1:$ZZ$1, 0))</f>
        <v/>
      </c>
      <c r="B879">
        <f>INDEX(resultados!$A$2:$ZZ$2662, 873, MATCH($B$2, resultados!$A$1:$ZZ$1, 0))</f>
        <v/>
      </c>
      <c r="C879">
        <f>INDEX(resultados!$A$2:$ZZ$2662, 873, MATCH($B$3, resultados!$A$1:$ZZ$1, 0))</f>
        <v/>
      </c>
    </row>
    <row r="880">
      <c r="A880">
        <f>INDEX(resultados!$A$2:$ZZ$2662, 874, MATCH($B$1, resultados!$A$1:$ZZ$1, 0))</f>
        <v/>
      </c>
      <c r="B880">
        <f>INDEX(resultados!$A$2:$ZZ$2662, 874, MATCH($B$2, resultados!$A$1:$ZZ$1, 0))</f>
        <v/>
      </c>
      <c r="C880">
        <f>INDEX(resultados!$A$2:$ZZ$2662, 874, MATCH($B$3, resultados!$A$1:$ZZ$1, 0))</f>
        <v/>
      </c>
    </row>
    <row r="881">
      <c r="A881">
        <f>INDEX(resultados!$A$2:$ZZ$2662, 875, MATCH($B$1, resultados!$A$1:$ZZ$1, 0))</f>
        <v/>
      </c>
      <c r="B881">
        <f>INDEX(resultados!$A$2:$ZZ$2662, 875, MATCH($B$2, resultados!$A$1:$ZZ$1, 0))</f>
        <v/>
      </c>
      <c r="C881">
        <f>INDEX(resultados!$A$2:$ZZ$2662, 875, MATCH($B$3, resultados!$A$1:$ZZ$1, 0))</f>
        <v/>
      </c>
    </row>
    <row r="882">
      <c r="A882">
        <f>INDEX(resultados!$A$2:$ZZ$2662, 876, MATCH($B$1, resultados!$A$1:$ZZ$1, 0))</f>
        <v/>
      </c>
      <c r="B882">
        <f>INDEX(resultados!$A$2:$ZZ$2662, 876, MATCH($B$2, resultados!$A$1:$ZZ$1, 0))</f>
        <v/>
      </c>
      <c r="C882">
        <f>INDEX(resultados!$A$2:$ZZ$2662, 876, MATCH($B$3, resultados!$A$1:$ZZ$1, 0))</f>
        <v/>
      </c>
    </row>
    <row r="883">
      <c r="A883">
        <f>INDEX(resultados!$A$2:$ZZ$2662, 877, MATCH($B$1, resultados!$A$1:$ZZ$1, 0))</f>
        <v/>
      </c>
      <c r="B883">
        <f>INDEX(resultados!$A$2:$ZZ$2662, 877, MATCH($B$2, resultados!$A$1:$ZZ$1, 0))</f>
        <v/>
      </c>
      <c r="C883">
        <f>INDEX(resultados!$A$2:$ZZ$2662, 877, MATCH($B$3, resultados!$A$1:$ZZ$1, 0))</f>
        <v/>
      </c>
    </row>
    <row r="884">
      <c r="A884">
        <f>INDEX(resultados!$A$2:$ZZ$2662, 878, MATCH($B$1, resultados!$A$1:$ZZ$1, 0))</f>
        <v/>
      </c>
      <c r="B884">
        <f>INDEX(resultados!$A$2:$ZZ$2662, 878, MATCH($B$2, resultados!$A$1:$ZZ$1, 0))</f>
        <v/>
      </c>
      <c r="C884">
        <f>INDEX(resultados!$A$2:$ZZ$2662, 878, MATCH($B$3, resultados!$A$1:$ZZ$1, 0))</f>
        <v/>
      </c>
    </row>
    <row r="885">
      <c r="A885">
        <f>INDEX(resultados!$A$2:$ZZ$2662, 879, MATCH($B$1, resultados!$A$1:$ZZ$1, 0))</f>
        <v/>
      </c>
      <c r="B885">
        <f>INDEX(resultados!$A$2:$ZZ$2662, 879, MATCH($B$2, resultados!$A$1:$ZZ$1, 0))</f>
        <v/>
      </c>
      <c r="C885">
        <f>INDEX(resultados!$A$2:$ZZ$2662, 879, MATCH($B$3, resultados!$A$1:$ZZ$1, 0))</f>
        <v/>
      </c>
    </row>
    <row r="886">
      <c r="A886">
        <f>INDEX(resultados!$A$2:$ZZ$2662, 880, MATCH($B$1, resultados!$A$1:$ZZ$1, 0))</f>
        <v/>
      </c>
      <c r="B886">
        <f>INDEX(resultados!$A$2:$ZZ$2662, 880, MATCH($B$2, resultados!$A$1:$ZZ$1, 0))</f>
        <v/>
      </c>
      <c r="C886">
        <f>INDEX(resultados!$A$2:$ZZ$2662, 880, MATCH($B$3, resultados!$A$1:$ZZ$1, 0))</f>
        <v/>
      </c>
    </row>
    <row r="887">
      <c r="A887">
        <f>INDEX(resultados!$A$2:$ZZ$2662, 881, MATCH($B$1, resultados!$A$1:$ZZ$1, 0))</f>
        <v/>
      </c>
      <c r="B887">
        <f>INDEX(resultados!$A$2:$ZZ$2662, 881, MATCH($B$2, resultados!$A$1:$ZZ$1, 0))</f>
        <v/>
      </c>
      <c r="C887">
        <f>INDEX(resultados!$A$2:$ZZ$2662, 881, MATCH($B$3, resultados!$A$1:$ZZ$1, 0))</f>
        <v/>
      </c>
    </row>
    <row r="888">
      <c r="A888">
        <f>INDEX(resultados!$A$2:$ZZ$2662, 882, MATCH($B$1, resultados!$A$1:$ZZ$1, 0))</f>
        <v/>
      </c>
      <c r="B888">
        <f>INDEX(resultados!$A$2:$ZZ$2662, 882, MATCH($B$2, resultados!$A$1:$ZZ$1, 0))</f>
        <v/>
      </c>
      <c r="C888">
        <f>INDEX(resultados!$A$2:$ZZ$2662, 882, MATCH($B$3, resultados!$A$1:$ZZ$1, 0))</f>
        <v/>
      </c>
    </row>
    <row r="889">
      <c r="A889">
        <f>INDEX(resultados!$A$2:$ZZ$2662, 883, MATCH($B$1, resultados!$A$1:$ZZ$1, 0))</f>
        <v/>
      </c>
      <c r="B889">
        <f>INDEX(resultados!$A$2:$ZZ$2662, 883, MATCH($B$2, resultados!$A$1:$ZZ$1, 0))</f>
        <v/>
      </c>
      <c r="C889">
        <f>INDEX(resultados!$A$2:$ZZ$2662, 883, MATCH($B$3, resultados!$A$1:$ZZ$1, 0))</f>
        <v/>
      </c>
    </row>
    <row r="890">
      <c r="A890">
        <f>INDEX(resultados!$A$2:$ZZ$2662, 884, MATCH($B$1, resultados!$A$1:$ZZ$1, 0))</f>
        <v/>
      </c>
      <c r="B890">
        <f>INDEX(resultados!$A$2:$ZZ$2662, 884, MATCH($B$2, resultados!$A$1:$ZZ$1, 0))</f>
        <v/>
      </c>
      <c r="C890">
        <f>INDEX(resultados!$A$2:$ZZ$2662, 884, MATCH($B$3, resultados!$A$1:$ZZ$1, 0))</f>
        <v/>
      </c>
    </row>
    <row r="891">
      <c r="A891">
        <f>INDEX(resultados!$A$2:$ZZ$2662, 885, MATCH($B$1, resultados!$A$1:$ZZ$1, 0))</f>
        <v/>
      </c>
      <c r="B891">
        <f>INDEX(resultados!$A$2:$ZZ$2662, 885, MATCH($B$2, resultados!$A$1:$ZZ$1, 0))</f>
        <v/>
      </c>
      <c r="C891">
        <f>INDEX(resultados!$A$2:$ZZ$2662, 885, MATCH($B$3, resultados!$A$1:$ZZ$1, 0))</f>
        <v/>
      </c>
    </row>
    <row r="892">
      <c r="A892">
        <f>INDEX(resultados!$A$2:$ZZ$2662, 886, MATCH($B$1, resultados!$A$1:$ZZ$1, 0))</f>
        <v/>
      </c>
      <c r="B892">
        <f>INDEX(resultados!$A$2:$ZZ$2662, 886, MATCH($B$2, resultados!$A$1:$ZZ$1, 0))</f>
        <v/>
      </c>
      <c r="C892">
        <f>INDEX(resultados!$A$2:$ZZ$2662, 886, MATCH($B$3, resultados!$A$1:$ZZ$1, 0))</f>
        <v/>
      </c>
    </row>
    <row r="893">
      <c r="A893">
        <f>INDEX(resultados!$A$2:$ZZ$2662, 887, MATCH($B$1, resultados!$A$1:$ZZ$1, 0))</f>
        <v/>
      </c>
      <c r="B893">
        <f>INDEX(resultados!$A$2:$ZZ$2662, 887, MATCH($B$2, resultados!$A$1:$ZZ$1, 0))</f>
        <v/>
      </c>
      <c r="C893">
        <f>INDEX(resultados!$A$2:$ZZ$2662, 887, MATCH($B$3, resultados!$A$1:$ZZ$1, 0))</f>
        <v/>
      </c>
    </row>
    <row r="894">
      <c r="A894">
        <f>INDEX(resultados!$A$2:$ZZ$2662, 888, MATCH($B$1, resultados!$A$1:$ZZ$1, 0))</f>
        <v/>
      </c>
      <c r="B894">
        <f>INDEX(resultados!$A$2:$ZZ$2662, 888, MATCH($B$2, resultados!$A$1:$ZZ$1, 0))</f>
        <v/>
      </c>
      <c r="C894">
        <f>INDEX(resultados!$A$2:$ZZ$2662, 888, MATCH($B$3, resultados!$A$1:$ZZ$1, 0))</f>
        <v/>
      </c>
    </row>
    <row r="895">
      <c r="A895">
        <f>INDEX(resultados!$A$2:$ZZ$2662, 889, MATCH($B$1, resultados!$A$1:$ZZ$1, 0))</f>
        <v/>
      </c>
      <c r="B895">
        <f>INDEX(resultados!$A$2:$ZZ$2662, 889, MATCH($B$2, resultados!$A$1:$ZZ$1, 0))</f>
        <v/>
      </c>
      <c r="C895">
        <f>INDEX(resultados!$A$2:$ZZ$2662, 889, MATCH($B$3, resultados!$A$1:$ZZ$1, 0))</f>
        <v/>
      </c>
    </row>
    <row r="896">
      <c r="A896">
        <f>INDEX(resultados!$A$2:$ZZ$2662, 890, MATCH($B$1, resultados!$A$1:$ZZ$1, 0))</f>
        <v/>
      </c>
      <c r="B896">
        <f>INDEX(resultados!$A$2:$ZZ$2662, 890, MATCH($B$2, resultados!$A$1:$ZZ$1, 0))</f>
        <v/>
      </c>
      <c r="C896">
        <f>INDEX(resultados!$A$2:$ZZ$2662, 890, MATCH($B$3, resultados!$A$1:$ZZ$1, 0))</f>
        <v/>
      </c>
    </row>
    <row r="897">
      <c r="A897">
        <f>INDEX(resultados!$A$2:$ZZ$2662, 891, MATCH($B$1, resultados!$A$1:$ZZ$1, 0))</f>
        <v/>
      </c>
      <c r="B897">
        <f>INDEX(resultados!$A$2:$ZZ$2662, 891, MATCH($B$2, resultados!$A$1:$ZZ$1, 0))</f>
        <v/>
      </c>
      <c r="C897">
        <f>INDEX(resultados!$A$2:$ZZ$2662, 891, MATCH($B$3, resultados!$A$1:$ZZ$1, 0))</f>
        <v/>
      </c>
    </row>
    <row r="898">
      <c r="A898">
        <f>INDEX(resultados!$A$2:$ZZ$2662, 892, MATCH($B$1, resultados!$A$1:$ZZ$1, 0))</f>
        <v/>
      </c>
      <c r="B898">
        <f>INDEX(resultados!$A$2:$ZZ$2662, 892, MATCH($B$2, resultados!$A$1:$ZZ$1, 0))</f>
        <v/>
      </c>
      <c r="C898">
        <f>INDEX(resultados!$A$2:$ZZ$2662, 892, MATCH($B$3, resultados!$A$1:$ZZ$1, 0))</f>
        <v/>
      </c>
    </row>
    <row r="899">
      <c r="A899">
        <f>INDEX(resultados!$A$2:$ZZ$2662, 893, MATCH($B$1, resultados!$A$1:$ZZ$1, 0))</f>
        <v/>
      </c>
      <c r="B899">
        <f>INDEX(resultados!$A$2:$ZZ$2662, 893, MATCH($B$2, resultados!$A$1:$ZZ$1, 0))</f>
        <v/>
      </c>
      <c r="C899">
        <f>INDEX(resultados!$A$2:$ZZ$2662, 893, MATCH($B$3, resultados!$A$1:$ZZ$1, 0))</f>
        <v/>
      </c>
    </row>
    <row r="900">
      <c r="A900">
        <f>INDEX(resultados!$A$2:$ZZ$2662, 894, MATCH($B$1, resultados!$A$1:$ZZ$1, 0))</f>
        <v/>
      </c>
      <c r="B900">
        <f>INDEX(resultados!$A$2:$ZZ$2662, 894, MATCH($B$2, resultados!$A$1:$ZZ$1, 0))</f>
        <v/>
      </c>
      <c r="C900">
        <f>INDEX(resultados!$A$2:$ZZ$2662, 894, MATCH($B$3, resultados!$A$1:$ZZ$1, 0))</f>
        <v/>
      </c>
    </row>
    <row r="901">
      <c r="A901">
        <f>INDEX(resultados!$A$2:$ZZ$2662, 895, MATCH($B$1, resultados!$A$1:$ZZ$1, 0))</f>
        <v/>
      </c>
      <c r="B901">
        <f>INDEX(resultados!$A$2:$ZZ$2662, 895, MATCH($B$2, resultados!$A$1:$ZZ$1, 0))</f>
        <v/>
      </c>
      <c r="C901">
        <f>INDEX(resultados!$A$2:$ZZ$2662, 895, MATCH($B$3, resultados!$A$1:$ZZ$1, 0))</f>
        <v/>
      </c>
    </row>
    <row r="902">
      <c r="A902">
        <f>INDEX(resultados!$A$2:$ZZ$2662, 896, MATCH($B$1, resultados!$A$1:$ZZ$1, 0))</f>
        <v/>
      </c>
      <c r="B902">
        <f>INDEX(resultados!$A$2:$ZZ$2662, 896, MATCH($B$2, resultados!$A$1:$ZZ$1, 0))</f>
        <v/>
      </c>
      <c r="C902">
        <f>INDEX(resultados!$A$2:$ZZ$2662, 896, MATCH($B$3, resultados!$A$1:$ZZ$1, 0))</f>
        <v/>
      </c>
    </row>
    <row r="903">
      <c r="A903">
        <f>INDEX(resultados!$A$2:$ZZ$2662, 897, MATCH($B$1, resultados!$A$1:$ZZ$1, 0))</f>
        <v/>
      </c>
      <c r="B903">
        <f>INDEX(resultados!$A$2:$ZZ$2662, 897, MATCH($B$2, resultados!$A$1:$ZZ$1, 0))</f>
        <v/>
      </c>
      <c r="C903">
        <f>INDEX(resultados!$A$2:$ZZ$2662, 897, MATCH($B$3, resultados!$A$1:$ZZ$1, 0))</f>
        <v/>
      </c>
    </row>
    <row r="904">
      <c r="A904">
        <f>INDEX(resultados!$A$2:$ZZ$2662, 898, MATCH($B$1, resultados!$A$1:$ZZ$1, 0))</f>
        <v/>
      </c>
      <c r="B904">
        <f>INDEX(resultados!$A$2:$ZZ$2662, 898, MATCH($B$2, resultados!$A$1:$ZZ$1, 0))</f>
        <v/>
      </c>
      <c r="C904">
        <f>INDEX(resultados!$A$2:$ZZ$2662, 898, MATCH($B$3, resultados!$A$1:$ZZ$1, 0))</f>
        <v/>
      </c>
    </row>
    <row r="905">
      <c r="A905">
        <f>INDEX(resultados!$A$2:$ZZ$2662, 899, MATCH($B$1, resultados!$A$1:$ZZ$1, 0))</f>
        <v/>
      </c>
      <c r="B905">
        <f>INDEX(resultados!$A$2:$ZZ$2662, 899, MATCH($B$2, resultados!$A$1:$ZZ$1, 0))</f>
        <v/>
      </c>
      <c r="C905">
        <f>INDEX(resultados!$A$2:$ZZ$2662, 899, MATCH($B$3, resultados!$A$1:$ZZ$1, 0))</f>
        <v/>
      </c>
    </row>
    <row r="906">
      <c r="A906">
        <f>INDEX(resultados!$A$2:$ZZ$2662, 900, MATCH($B$1, resultados!$A$1:$ZZ$1, 0))</f>
        <v/>
      </c>
      <c r="B906">
        <f>INDEX(resultados!$A$2:$ZZ$2662, 900, MATCH($B$2, resultados!$A$1:$ZZ$1, 0))</f>
        <v/>
      </c>
      <c r="C906">
        <f>INDEX(resultados!$A$2:$ZZ$2662, 900, MATCH($B$3, resultados!$A$1:$ZZ$1, 0))</f>
        <v/>
      </c>
    </row>
    <row r="907">
      <c r="A907">
        <f>INDEX(resultados!$A$2:$ZZ$2662, 901, MATCH($B$1, resultados!$A$1:$ZZ$1, 0))</f>
        <v/>
      </c>
      <c r="B907">
        <f>INDEX(resultados!$A$2:$ZZ$2662, 901, MATCH($B$2, resultados!$A$1:$ZZ$1, 0))</f>
        <v/>
      </c>
      <c r="C907">
        <f>INDEX(resultados!$A$2:$ZZ$2662, 901, MATCH($B$3, resultados!$A$1:$ZZ$1, 0))</f>
        <v/>
      </c>
    </row>
    <row r="908">
      <c r="A908">
        <f>INDEX(resultados!$A$2:$ZZ$2662, 902, MATCH($B$1, resultados!$A$1:$ZZ$1, 0))</f>
        <v/>
      </c>
      <c r="B908">
        <f>INDEX(resultados!$A$2:$ZZ$2662, 902, MATCH($B$2, resultados!$A$1:$ZZ$1, 0))</f>
        <v/>
      </c>
      <c r="C908">
        <f>INDEX(resultados!$A$2:$ZZ$2662, 902, MATCH($B$3, resultados!$A$1:$ZZ$1, 0))</f>
        <v/>
      </c>
    </row>
    <row r="909">
      <c r="A909">
        <f>INDEX(resultados!$A$2:$ZZ$2662, 903, MATCH($B$1, resultados!$A$1:$ZZ$1, 0))</f>
        <v/>
      </c>
      <c r="B909">
        <f>INDEX(resultados!$A$2:$ZZ$2662, 903, MATCH($B$2, resultados!$A$1:$ZZ$1, 0))</f>
        <v/>
      </c>
      <c r="C909">
        <f>INDEX(resultados!$A$2:$ZZ$2662, 903, MATCH($B$3, resultados!$A$1:$ZZ$1, 0))</f>
        <v/>
      </c>
    </row>
    <row r="910">
      <c r="A910">
        <f>INDEX(resultados!$A$2:$ZZ$2662, 904, MATCH($B$1, resultados!$A$1:$ZZ$1, 0))</f>
        <v/>
      </c>
      <c r="B910">
        <f>INDEX(resultados!$A$2:$ZZ$2662, 904, MATCH($B$2, resultados!$A$1:$ZZ$1, 0))</f>
        <v/>
      </c>
      <c r="C910">
        <f>INDEX(resultados!$A$2:$ZZ$2662, 904, MATCH($B$3, resultados!$A$1:$ZZ$1, 0))</f>
        <v/>
      </c>
    </row>
    <row r="911">
      <c r="A911">
        <f>INDEX(resultados!$A$2:$ZZ$2662, 905, MATCH($B$1, resultados!$A$1:$ZZ$1, 0))</f>
        <v/>
      </c>
      <c r="B911">
        <f>INDEX(resultados!$A$2:$ZZ$2662, 905, MATCH($B$2, resultados!$A$1:$ZZ$1, 0))</f>
        <v/>
      </c>
      <c r="C911">
        <f>INDEX(resultados!$A$2:$ZZ$2662, 905, MATCH($B$3, resultados!$A$1:$ZZ$1, 0))</f>
        <v/>
      </c>
    </row>
    <row r="912">
      <c r="A912">
        <f>INDEX(resultados!$A$2:$ZZ$2662, 906, MATCH($B$1, resultados!$A$1:$ZZ$1, 0))</f>
        <v/>
      </c>
      <c r="B912">
        <f>INDEX(resultados!$A$2:$ZZ$2662, 906, MATCH($B$2, resultados!$A$1:$ZZ$1, 0))</f>
        <v/>
      </c>
      <c r="C912">
        <f>INDEX(resultados!$A$2:$ZZ$2662, 906, MATCH($B$3, resultados!$A$1:$ZZ$1, 0))</f>
        <v/>
      </c>
    </row>
    <row r="913">
      <c r="A913">
        <f>INDEX(resultados!$A$2:$ZZ$2662, 907, MATCH($B$1, resultados!$A$1:$ZZ$1, 0))</f>
        <v/>
      </c>
      <c r="B913">
        <f>INDEX(resultados!$A$2:$ZZ$2662, 907, MATCH($B$2, resultados!$A$1:$ZZ$1, 0))</f>
        <v/>
      </c>
      <c r="C913">
        <f>INDEX(resultados!$A$2:$ZZ$2662, 907, MATCH($B$3, resultados!$A$1:$ZZ$1, 0))</f>
        <v/>
      </c>
    </row>
    <row r="914">
      <c r="A914">
        <f>INDEX(resultados!$A$2:$ZZ$2662, 908, MATCH($B$1, resultados!$A$1:$ZZ$1, 0))</f>
        <v/>
      </c>
      <c r="B914">
        <f>INDEX(resultados!$A$2:$ZZ$2662, 908, MATCH($B$2, resultados!$A$1:$ZZ$1, 0))</f>
        <v/>
      </c>
      <c r="C914">
        <f>INDEX(resultados!$A$2:$ZZ$2662, 908, MATCH($B$3, resultados!$A$1:$ZZ$1, 0))</f>
        <v/>
      </c>
    </row>
    <row r="915">
      <c r="A915">
        <f>INDEX(resultados!$A$2:$ZZ$2662, 909, MATCH($B$1, resultados!$A$1:$ZZ$1, 0))</f>
        <v/>
      </c>
      <c r="B915">
        <f>INDEX(resultados!$A$2:$ZZ$2662, 909, MATCH($B$2, resultados!$A$1:$ZZ$1, 0))</f>
        <v/>
      </c>
      <c r="C915">
        <f>INDEX(resultados!$A$2:$ZZ$2662, 909, MATCH($B$3, resultados!$A$1:$ZZ$1, 0))</f>
        <v/>
      </c>
    </row>
    <row r="916">
      <c r="A916">
        <f>INDEX(resultados!$A$2:$ZZ$2662, 910, MATCH($B$1, resultados!$A$1:$ZZ$1, 0))</f>
        <v/>
      </c>
      <c r="B916">
        <f>INDEX(resultados!$A$2:$ZZ$2662, 910, MATCH($B$2, resultados!$A$1:$ZZ$1, 0))</f>
        <v/>
      </c>
      <c r="C916">
        <f>INDEX(resultados!$A$2:$ZZ$2662, 910, MATCH($B$3, resultados!$A$1:$ZZ$1, 0))</f>
        <v/>
      </c>
    </row>
    <row r="917">
      <c r="A917">
        <f>INDEX(resultados!$A$2:$ZZ$2662, 911, MATCH($B$1, resultados!$A$1:$ZZ$1, 0))</f>
        <v/>
      </c>
      <c r="B917">
        <f>INDEX(resultados!$A$2:$ZZ$2662, 911, MATCH($B$2, resultados!$A$1:$ZZ$1, 0))</f>
        <v/>
      </c>
      <c r="C917">
        <f>INDEX(resultados!$A$2:$ZZ$2662, 911, MATCH($B$3, resultados!$A$1:$ZZ$1, 0))</f>
        <v/>
      </c>
    </row>
    <row r="918">
      <c r="A918">
        <f>INDEX(resultados!$A$2:$ZZ$2662, 912, MATCH($B$1, resultados!$A$1:$ZZ$1, 0))</f>
        <v/>
      </c>
      <c r="B918">
        <f>INDEX(resultados!$A$2:$ZZ$2662, 912, MATCH($B$2, resultados!$A$1:$ZZ$1, 0))</f>
        <v/>
      </c>
      <c r="C918">
        <f>INDEX(resultados!$A$2:$ZZ$2662, 912, MATCH($B$3, resultados!$A$1:$ZZ$1, 0))</f>
        <v/>
      </c>
    </row>
    <row r="919">
      <c r="A919">
        <f>INDEX(resultados!$A$2:$ZZ$2662, 913, MATCH($B$1, resultados!$A$1:$ZZ$1, 0))</f>
        <v/>
      </c>
      <c r="B919">
        <f>INDEX(resultados!$A$2:$ZZ$2662, 913, MATCH($B$2, resultados!$A$1:$ZZ$1, 0))</f>
        <v/>
      </c>
      <c r="C919">
        <f>INDEX(resultados!$A$2:$ZZ$2662, 913, MATCH($B$3, resultados!$A$1:$ZZ$1, 0))</f>
        <v/>
      </c>
    </row>
    <row r="920">
      <c r="A920">
        <f>INDEX(resultados!$A$2:$ZZ$2662, 914, MATCH($B$1, resultados!$A$1:$ZZ$1, 0))</f>
        <v/>
      </c>
      <c r="B920">
        <f>INDEX(resultados!$A$2:$ZZ$2662, 914, MATCH($B$2, resultados!$A$1:$ZZ$1, 0))</f>
        <v/>
      </c>
      <c r="C920">
        <f>INDEX(resultados!$A$2:$ZZ$2662, 914, MATCH($B$3, resultados!$A$1:$ZZ$1, 0))</f>
        <v/>
      </c>
    </row>
    <row r="921">
      <c r="A921">
        <f>INDEX(resultados!$A$2:$ZZ$2662, 915, MATCH($B$1, resultados!$A$1:$ZZ$1, 0))</f>
        <v/>
      </c>
      <c r="B921">
        <f>INDEX(resultados!$A$2:$ZZ$2662, 915, MATCH($B$2, resultados!$A$1:$ZZ$1, 0))</f>
        <v/>
      </c>
      <c r="C921">
        <f>INDEX(resultados!$A$2:$ZZ$2662, 915, MATCH($B$3, resultados!$A$1:$ZZ$1, 0))</f>
        <v/>
      </c>
    </row>
    <row r="922">
      <c r="A922">
        <f>INDEX(resultados!$A$2:$ZZ$2662, 916, MATCH($B$1, resultados!$A$1:$ZZ$1, 0))</f>
        <v/>
      </c>
      <c r="B922">
        <f>INDEX(resultados!$A$2:$ZZ$2662, 916, MATCH($B$2, resultados!$A$1:$ZZ$1, 0))</f>
        <v/>
      </c>
      <c r="C922">
        <f>INDEX(resultados!$A$2:$ZZ$2662, 916, MATCH($B$3, resultados!$A$1:$ZZ$1, 0))</f>
        <v/>
      </c>
    </row>
    <row r="923">
      <c r="A923">
        <f>INDEX(resultados!$A$2:$ZZ$2662, 917, MATCH($B$1, resultados!$A$1:$ZZ$1, 0))</f>
        <v/>
      </c>
      <c r="B923">
        <f>INDEX(resultados!$A$2:$ZZ$2662, 917, MATCH($B$2, resultados!$A$1:$ZZ$1, 0))</f>
        <v/>
      </c>
      <c r="C923">
        <f>INDEX(resultados!$A$2:$ZZ$2662, 917, MATCH($B$3, resultados!$A$1:$ZZ$1, 0))</f>
        <v/>
      </c>
    </row>
    <row r="924">
      <c r="A924">
        <f>INDEX(resultados!$A$2:$ZZ$2662, 918, MATCH($B$1, resultados!$A$1:$ZZ$1, 0))</f>
        <v/>
      </c>
      <c r="B924">
        <f>INDEX(resultados!$A$2:$ZZ$2662, 918, MATCH($B$2, resultados!$A$1:$ZZ$1, 0))</f>
        <v/>
      </c>
      <c r="C924">
        <f>INDEX(resultados!$A$2:$ZZ$2662, 918, MATCH($B$3, resultados!$A$1:$ZZ$1, 0))</f>
        <v/>
      </c>
    </row>
    <row r="925">
      <c r="A925">
        <f>INDEX(resultados!$A$2:$ZZ$2662, 919, MATCH($B$1, resultados!$A$1:$ZZ$1, 0))</f>
        <v/>
      </c>
      <c r="B925">
        <f>INDEX(resultados!$A$2:$ZZ$2662, 919, MATCH($B$2, resultados!$A$1:$ZZ$1, 0))</f>
        <v/>
      </c>
      <c r="C925">
        <f>INDEX(resultados!$A$2:$ZZ$2662, 919, MATCH($B$3, resultados!$A$1:$ZZ$1, 0))</f>
        <v/>
      </c>
    </row>
    <row r="926">
      <c r="A926">
        <f>INDEX(resultados!$A$2:$ZZ$2662, 920, MATCH($B$1, resultados!$A$1:$ZZ$1, 0))</f>
        <v/>
      </c>
      <c r="B926">
        <f>INDEX(resultados!$A$2:$ZZ$2662, 920, MATCH($B$2, resultados!$A$1:$ZZ$1, 0))</f>
        <v/>
      </c>
      <c r="C926">
        <f>INDEX(resultados!$A$2:$ZZ$2662, 920, MATCH($B$3, resultados!$A$1:$ZZ$1, 0))</f>
        <v/>
      </c>
    </row>
    <row r="927">
      <c r="A927">
        <f>INDEX(resultados!$A$2:$ZZ$2662, 921, MATCH($B$1, resultados!$A$1:$ZZ$1, 0))</f>
        <v/>
      </c>
      <c r="B927">
        <f>INDEX(resultados!$A$2:$ZZ$2662, 921, MATCH($B$2, resultados!$A$1:$ZZ$1, 0))</f>
        <v/>
      </c>
      <c r="C927">
        <f>INDEX(resultados!$A$2:$ZZ$2662, 921, MATCH($B$3, resultados!$A$1:$ZZ$1, 0))</f>
        <v/>
      </c>
    </row>
    <row r="928">
      <c r="A928">
        <f>INDEX(resultados!$A$2:$ZZ$2662, 922, MATCH($B$1, resultados!$A$1:$ZZ$1, 0))</f>
        <v/>
      </c>
      <c r="B928">
        <f>INDEX(resultados!$A$2:$ZZ$2662, 922, MATCH($B$2, resultados!$A$1:$ZZ$1, 0))</f>
        <v/>
      </c>
      <c r="C928">
        <f>INDEX(resultados!$A$2:$ZZ$2662, 922, MATCH($B$3, resultados!$A$1:$ZZ$1, 0))</f>
        <v/>
      </c>
    </row>
    <row r="929">
      <c r="A929">
        <f>INDEX(resultados!$A$2:$ZZ$2662, 923, MATCH($B$1, resultados!$A$1:$ZZ$1, 0))</f>
        <v/>
      </c>
      <c r="B929">
        <f>INDEX(resultados!$A$2:$ZZ$2662, 923, MATCH($B$2, resultados!$A$1:$ZZ$1, 0))</f>
        <v/>
      </c>
      <c r="C929">
        <f>INDEX(resultados!$A$2:$ZZ$2662, 923, MATCH($B$3, resultados!$A$1:$ZZ$1, 0))</f>
        <v/>
      </c>
    </row>
    <row r="930">
      <c r="A930">
        <f>INDEX(resultados!$A$2:$ZZ$2662, 924, MATCH($B$1, resultados!$A$1:$ZZ$1, 0))</f>
        <v/>
      </c>
      <c r="B930">
        <f>INDEX(resultados!$A$2:$ZZ$2662, 924, MATCH($B$2, resultados!$A$1:$ZZ$1, 0))</f>
        <v/>
      </c>
      <c r="C930">
        <f>INDEX(resultados!$A$2:$ZZ$2662, 924, MATCH($B$3, resultados!$A$1:$ZZ$1, 0))</f>
        <v/>
      </c>
    </row>
    <row r="931">
      <c r="A931">
        <f>INDEX(resultados!$A$2:$ZZ$2662, 925, MATCH($B$1, resultados!$A$1:$ZZ$1, 0))</f>
        <v/>
      </c>
      <c r="B931">
        <f>INDEX(resultados!$A$2:$ZZ$2662, 925, MATCH($B$2, resultados!$A$1:$ZZ$1, 0))</f>
        <v/>
      </c>
      <c r="C931">
        <f>INDEX(resultados!$A$2:$ZZ$2662, 925, MATCH($B$3, resultados!$A$1:$ZZ$1, 0))</f>
        <v/>
      </c>
    </row>
    <row r="932">
      <c r="A932">
        <f>INDEX(resultados!$A$2:$ZZ$2662, 926, MATCH($B$1, resultados!$A$1:$ZZ$1, 0))</f>
        <v/>
      </c>
      <c r="B932">
        <f>INDEX(resultados!$A$2:$ZZ$2662, 926, MATCH($B$2, resultados!$A$1:$ZZ$1, 0))</f>
        <v/>
      </c>
      <c r="C932">
        <f>INDEX(resultados!$A$2:$ZZ$2662, 926, MATCH($B$3, resultados!$A$1:$ZZ$1, 0))</f>
        <v/>
      </c>
    </row>
    <row r="933">
      <c r="A933">
        <f>INDEX(resultados!$A$2:$ZZ$2662, 927, MATCH($B$1, resultados!$A$1:$ZZ$1, 0))</f>
        <v/>
      </c>
      <c r="B933">
        <f>INDEX(resultados!$A$2:$ZZ$2662, 927, MATCH($B$2, resultados!$A$1:$ZZ$1, 0))</f>
        <v/>
      </c>
      <c r="C933">
        <f>INDEX(resultados!$A$2:$ZZ$2662, 927, MATCH($B$3, resultados!$A$1:$ZZ$1, 0))</f>
        <v/>
      </c>
    </row>
    <row r="934">
      <c r="A934">
        <f>INDEX(resultados!$A$2:$ZZ$2662, 928, MATCH($B$1, resultados!$A$1:$ZZ$1, 0))</f>
        <v/>
      </c>
      <c r="B934">
        <f>INDEX(resultados!$A$2:$ZZ$2662, 928, MATCH($B$2, resultados!$A$1:$ZZ$1, 0))</f>
        <v/>
      </c>
      <c r="C934">
        <f>INDEX(resultados!$A$2:$ZZ$2662, 928, MATCH($B$3, resultados!$A$1:$ZZ$1, 0))</f>
        <v/>
      </c>
    </row>
    <row r="935">
      <c r="A935">
        <f>INDEX(resultados!$A$2:$ZZ$2662, 929, MATCH($B$1, resultados!$A$1:$ZZ$1, 0))</f>
        <v/>
      </c>
      <c r="B935">
        <f>INDEX(resultados!$A$2:$ZZ$2662, 929, MATCH($B$2, resultados!$A$1:$ZZ$1, 0))</f>
        <v/>
      </c>
      <c r="C935">
        <f>INDEX(resultados!$A$2:$ZZ$2662, 929, MATCH($B$3, resultados!$A$1:$ZZ$1, 0))</f>
        <v/>
      </c>
    </row>
    <row r="936">
      <c r="A936">
        <f>INDEX(resultados!$A$2:$ZZ$2662, 930, MATCH($B$1, resultados!$A$1:$ZZ$1, 0))</f>
        <v/>
      </c>
      <c r="B936">
        <f>INDEX(resultados!$A$2:$ZZ$2662, 930, MATCH($B$2, resultados!$A$1:$ZZ$1, 0))</f>
        <v/>
      </c>
      <c r="C936">
        <f>INDEX(resultados!$A$2:$ZZ$2662, 930, MATCH($B$3, resultados!$A$1:$ZZ$1, 0))</f>
        <v/>
      </c>
    </row>
    <row r="937">
      <c r="A937">
        <f>INDEX(resultados!$A$2:$ZZ$2662, 931, MATCH($B$1, resultados!$A$1:$ZZ$1, 0))</f>
        <v/>
      </c>
      <c r="B937">
        <f>INDEX(resultados!$A$2:$ZZ$2662, 931, MATCH($B$2, resultados!$A$1:$ZZ$1, 0))</f>
        <v/>
      </c>
      <c r="C937">
        <f>INDEX(resultados!$A$2:$ZZ$2662, 931, MATCH($B$3, resultados!$A$1:$ZZ$1, 0))</f>
        <v/>
      </c>
    </row>
    <row r="938">
      <c r="A938">
        <f>INDEX(resultados!$A$2:$ZZ$2662, 932, MATCH($B$1, resultados!$A$1:$ZZ$1, 0))</f>
        <v/>
      </c>
      <c r="B938">
        <f>INDEX(resultados!$A$2:$ZZ$2662, 932, MATCH($B$2, resultados!$A$1:$ZZ$1, 0))</f>
        <v/>
      </c>
      <c r="C938">
        <f>INDEX(resultados!$A$2:$ZZ$2662, 932, MATCH($B$3, resultados!$A$1:$ZZ$1, 0))</f>
        <v/>
      </c>
    </row>
    <row r="939">
      <c r="A939">
        <f>INDEX(resultados!$A$2:$ZZ$2662, 933, MATCH($B$1, resultados!$A$1:$ZZ$1, 0))</f>
        <v/>
      </c>
      <c r="B939">
        <f>INDEX(resultados!$A$2:$ZZ$2662, 933, MATCH($B$2, resultados!$A$1:$ZZ$1, 0))</f>
        <v/>
      </c>
      <c r="C939">
        <f>INDEX(resultados!$A$2:$ZZ$2662, 933, MATCH($B$3, resultados!$A$1:$ZZ$1, 0))</f>
        <v/>
      </c>
    </row>
    <row r="940">
      <c r="A940">
        <f>INDEX(resultados!$A$2:$ZZ$2662, 934, MATCH($B$1, resultados!$A$1:$ZZ$1, 0))</f>
        <v/>
      </c>
      <c r="B940">
        <f>INDEX(resultados!$A$2:$ZZ$2662, 934, MATCH($B$2, resultados!$A$1:$ZZ$1, 0))</f>
        <v/>
      </c>
      <c r="C940">
        <f>INDEX(resultados!$A$2:$ZZ$2662, 934, MATCH($B$3, resultados!$A$1:$ZZ$1, 0))</f>
        <v/>
      </c>
    </row>
    <row r="941">
      <c r="A941">
        <f>INDEX(resultados!$A$2:$ZZ$2662, 935, MATCH($B$1, resultados!$A$1:$ZZ$1, 0))</f>
        <v/>
      </c>
      <c r="B941">
        <f>INDEX(resultados!$A$2:$ZZ$2662, 935, MATCH($B$2, resultados!$A$1:$ZZ$1, 0))</f>
        <v/>
      </c>
      <c r="C941">
        <f>INDEX(resultados!$A$2:$ZZ$2662, 935, MATCH($B$3, resultados!$A$1:$ZZ$1, 0))</f>
        <v/>
      </c>
    </row>
    <row r="942">
      <c r="A942">
        <f>INDEX(resultados!$A$2:$ZZ$2662, 936, MATCH($B$1, resultados!$A$1:$ZZ$1, 0))</f>
        <v/>
      </c>
      <c r="B942">
        <f>INDEX(resultados!$A$2:$ZZ$2662, 936, MATCH($B$2, resultados!$A$1:$ZZ$1, 0))</f>
        <v/>
      </c>
      <c r="C942">
        <f>INDEX(resultados!$A$2:$ZZ$2662, 936, MATCH($B$3, resultados!$A$1:$ZZ$1, 0))</f>
        <v/>
      </c>
    </row>
    <row r="943">
      <c r="A943">
        <f>INDEX(resultados!$A$2:$ZZ$2662, 937, MATCH($B$1, resultados!$A$1:$ZZ$1, 0))</f>
        <v/>
      </c>
      <c r="B943">
        <f>INDEX(resultados!$A$2:$ZZ$2662, 937, MATCH($B$2, resultados!$A$1:$ZZ$1, 0))</f>
        <v/>
      </c>
      <c r="C943">
        <f>INDEX(resultados!$A$2:$ZZ$2662, 937, MATCH($B$3, resultados!$A$1:$ZZ$1, 0))</f>
        <v/>
      </c>
    </row>
    <row r="944">
      <c r="A944">
        <f>INDEX(resultados!$A$2:$ZZ$2662, 938, MATCH($B$1, resultados!$A$1:$ZZ$1, 0))</f>
        <v/>
      </c>
      <c r="B944">
        <f>INDEX(resultados!$A$2:$ZZ$2662, 938, MATCH($B$2, resultados!$A$1:$ZZ$1, 0))</f>
        <v/>
      </c>
      <c r="C944">
        <f>INDEX(resultados!$A$2:$ZZ$2662, 938, MATCH($B$3, resultados!$A$1:$ZZ$1, 0))</f>
        <v/>
      </c>
    </row>
    <row r="945">
      <c r="A945">
        <f>INDEX(resultados!$A$2:$ZZ$2662, 939, MATCH($B$1, resultados!$A$1:$ZZ$1, 0))</f>
        <v/>
      </c>
      <c r="B945">
        <f>INDEX(resultados!$A$2:$ZZ$2662, 939, MATCH($B$2, resultados!$A$1:$ZZ$1, 0))</f>
        <v/>
      </c>
      <c r="C945">
        <f>INDEX(resultados!$A$2:$ZZ$2662, 939, MATCH($B$3, resultados!$A$1:$ZZ$1, 0))</f>
        <v/>
      </c>
    </row>
    <row r="946">
      <c r="A946">
        <f>INDEX(resultados!$A$2:$ZZ$2662, 940, MATCH($B$1, resultados!$A$1:$ZZ$1, 0))</f>
        <v/>
      </c>
      <c r="B946">
        <f>INDEX(resultados!$A$2:$ZZ$2662, 940, MATCH($B$2, resultados!$A$1:$ZZ$1, 0))</f>
        <v/>
      </c>
      <c r="C946">
        <f>INDEX(resultados!$A$2:$ZZ$2662, 940, MATCH($B$3, resultados!$A$1:$ZZ$1, 0))</f>
        <v/>
      </c>
    </row>
    <row r="947">
      <c r="A947">
        <f>INDEX(resultados!$A$2:$ZZ$2662, 941, MATCH($B$1, resultados!$A$1:$ZZ$1, 0))</f>
        <v/>
      </c>
      <c r="B947">
        <f>INDEX(resultados!$A$2:$ZZ$2662, 941, MATCH($B$2, resultados!$A$1:$ZZ$1, 0))</f>
        <v/>
      </c>
      <c r="C947">
        <f>INDEX(resultados!$A$2:$ZZ$2662, 941, MATCH($B$3, resultados!$A$1:$ZZ$1, 0))</f>
        <v/>
      </c>
    </row>
    <row r="948">
      <c r="A948">
        <f>INDEX(resultados!$A$2:$ZZ$2662, 942, MATCH($B$1, resultados!$A$1:$ZZ$1, 0))</f>
        <v/>
      </c>
      <c r="B948">
        <f>INDEX(resultados!$A$2:$ZZ$2662, 942, MATCH($B$2, resultados!$A$1:$ZZ$1, 0))</f>
        <v/>
      </c>
      <c r="C948">
        <f>INDEX(resultados!$A$2:$ZZ$2662, 942, MATCH($B$3, resultados!$A$1:$ZZ$1, 0))</f>
        <v/>
      </c>
    </row>
    <row r="949">
      <c r="A949">
        <f>INDEX(resultados!$A$2:$ZZ$2662, 943, MATCH($B$1, resultados!$A$1:$ZZ$1, 0))</f>
        <v/>
      </c>
      <c r="B949">
        <f>INDEX(resultados!$A$2:$ZZ$2662, 943, MATCH($B$2, resultados!$A$1:$ZZ$1, 0))</f>
        <v/>
      </c>
      <c r="C949">
        <f>INDEX(resultados!$A$2:$ZZ$2662, 943, MATCH($B$3, resultados!$A$1:$ZZ$1, 0))</f>
        <v/>
      </c>
    </row>
    <row r="950">
      <c r="A950">
        <f>INDEX(resultados!$A$2:$ZZ$2662, 944, MATCH($B$1, resultados!$A$1:$ZZ$1, 0))</f>
        <v/>
      </c>
      <c r="B950">
        <f>INDEX(resultados!$A$2:$ZZ$2662, 944, MATCH($B$2, resultados!$A$1:$ZZ$1, 0))</f>
        <v/>
      </c>
      <c r="C950">
        <f>INDEX(resultados!$A$2:$ZZ$2662, 944, MATCH($B$3, resultados!$A$1:$ZZ$1, 0))</f>
        <v/>
      </c>
    </row>
    <row r="951">
      <c r="A951">
        <f>INDEX(resultados!$A$2:$ZZ$2662, 945, MATCH($B$1, resultados!$A$1:$ZZ$1, 0))</f>
        <v/>
      </c>
      <c r="B951">
        <f>INDEX(resultados!$A$2:$ZZ$2662, 945, MATCH($B$2, resultados!$A$1:$ZZ$1, 0))</f>
        <v/>
      </c>
      <c r="C951">
        <f>INDEX(resultados!$A$2:$ZZ$2662, 945, MATCH($B$3, resultados!$A$1:$ZZ$1, 0))</f>
        <v/>
      </c>
    </row>
    <row r="952">
      <c r="A952">
        <f>INDEX(resultados!$A$2:$ZZ$2662, 946, MATCH($B$1, resultados!$A$1:$ZZ$1, 0))</f>
        <v/>
      </c>
      <c r="B952">
        <f>INDEX(resultados!$A$2:$ZZ$2662, 946, MATCH($B$2, resultados!$A$1:$ZZ$1, 0))</f>
        <v/>
      </c>
      <c r="C952">
        <f>INDEX(resultados!$A$2:$ZZ$2662, 946, MATCH($B$3, resultados!$A$1:$ZZ$1, 0))</f>
        <v/>
      </c>
    </row>
    <row r="953">
      <c r="A953">
        <f>INDEX(resultados!$A$2:$ZZ$2662, 947, MATCH($B$1, resultados!$A$1:$ZZ$1, 0))</f>
        <v/>
      </c>
      <c r="B953">
        <f>INDEX(resultados!$A$2:$ZZ$2662, 947, MATCH($B$2, resultados!$A$1:$ZZ$1, 0))</f>
        <v/>
      </c>
      <c r="C953">
        <f>INDEX(resultados!$A$2:$ZZ$2662, 947, MATCH($B$3, resultados!$A$1:$ZZ$1, 0))</f>
        <v/>
      </c>
    </row>
    <row r="954">
      <c r="A954">
        <f>INDEX(resultados!$A$2:$ZZ$2662, 948, MATCH($B$1, resultados!$A$1:$ZZ$1, 0))</f>
        <v/>
      </c>
      <c r="B954">
        <f>INDEX(resultados!$A$2:$ZZ$2662, 948, MATCH($B$2, resultados!$A$1:$ZZ$1, 0))</f>
        <v/>
      </c>
      <c r="C954">
        <f>INDEX(resultados!$A$2:$ZZ$2662, 948, MATCH($B$3, resultados!$A$1:$ZZ$1, 0))</f>
        <v/>
      </c>
    </row>
    <row r="955">
      <c r="A955">
        <f>INDEX(resultados!$A$2:$ZZ$2662, 949, MATCH($B$1, resultados!$A$1:$ZZ$1, 0))</f>
        <v/>
      </c>
      <c r="B955">
        <f>INDEX(resultados!$A$2:$ZZ$2662, 949, MATCH($B$2, resultados!$A$1:$ZZ$1, 0))</f>
        <v/>
      </c>
      <c r="C955">
        <f>INDEX(resultados!$A$2:$ZZ$2662, 949, MATCH($B$3, resultados!$A$1:$ZZ$1, 0))</f>
        <v/>
      </c>
    </row>
    <row r="956">
      <c r="A956">
        <f>INDEX(resultados!$A$2:$ZZ$2662, 950, MATCH($B$1, resultados!$A$1:$ZZ$1, 0))</f>
        <v/>
      </c>
      <c r="B956">
        <f>INDEX(resultados!$A$2:$ZZ$2662, 950, MATCH($B$2, resultados!$A$1:$ZZ$1, 0))</f>
        <v/>
      </c>
      <c r="C956">
        <f>INDEX(resultados!$A$2:$ZZ$2662, 950, MATCH($B$3, resultados!$A$1:$ZZ$1, 0))</f>
        <v/>
      </c>
    </row>
    <row r="957">
      <c r="A957">
        <f>INDEX(resultados!$A$2:$ZZ$2662, 951, MATCH($B$1, resultados!$A$1:$ZZ$1, 0))</f>
        <v/>
      </c>
      <c r="B957">
        <f>INDEX(resultados!$A$2:$ZZ$2662, 951, MATCH($B$2, resultados!$A$1:$ZZ$1, 0))</f>
        <v/>
      </c>
      <c r="C957">
        <f>INDEX(resultados!$A$2:$ZZ$2662, 951, MATCH($B$3, resultados!$A$1:$ZZ$1, 0))</f>
        <v/>
      </c>
    </row>
    <row r="958">
      <c r="A958">
        <f>INDEX(resultados!$A$2:$ZZ$2662, 952, MATCH($B$1, resultados!$A$1:$ZZ$1, 0))</f>
        <v/>
      </c>
      <c r="B958">
        <f>INDEX(resultados!$A$2:$ZZ$2662, 952, MATCH($B$2, resultados!$A$1:$ZZ$1, 0))</f>
        <v/>
      </c>
      <c r="C958">
        <f>INDEX(resultados!$A$2:$ZZ$2662, 952, MATCH($B$3, resultados!$A$1:$ZZ$1, 0))</f>
        <v/>
      </c>
    </row>
    <row r="959">
      <c r="A959">
        <f>INDEX(resultados!$A$2:$ZZ$2662, 953, MATCH($B$1, resultados!$A$1:$ZZ$1, 0))</f>
        <v/>
      </c>
      <c r="B959">
        <f>INDEX(resultados!$A$2:$ZZ$2662, 953, MATCH($B$2, resultados!$A$1:$ZZ$1, 0))</f>
        <v/>
      </c>
      <c r="C959">
        <f>INDEX(resultados!$A$2:$ZZ$2662, 953, MATCH($B$3, resultados!$A$1:$ZZ$1, 0))</f>
        <v/>
      </c>
    </row>
    <row r="960">
      <c r="A960">
        <f>INDEX(resultados!$A$2:$ZZ$2662, 954, MATCH($B$1, resultados!$A$1:$ZZ$1, 0))</f>
        <v/>
      </c>
      <c r="B960">
        <f>INDEX(resultados!$A$2:$ZZ$2662, 954, MATCH($B$2, resultados!$A$1:$ZZ$1, 0))</f>
        <v/>
      </c>
      <c r="C960">
        <f>INDEX(resultados!$A$2:$ZZ$2662, 954, MATCH($B$3, resultados!$A$1:$ZZ$1, 0))</f>
        <v/>
      </c>
    </row>
    <row r="961">
      <c r="A961">
        <f>INDEX(resultados!$A$2:$ZZ$2662, 955, MATCH($B$1, resultados!$A$1:$ZZ$1, 0))</f>
        <v/>
      </c>
      <c r="B961">
        <f>INDEX(resultados!$A$2:$ZZ$2662, 955, MATCH($B$2, resultados!$A$1:$ZZ$1, 0))</f>
        <v/>
      </c>
      <c r="C961">
        <f>INDEX(resultados!$A$2:$ZZ$2662, 955, MATCH($B$3, resultados!$A$1:$ZZ$1, 0))</f>
        <v/>
      </c>
    </row>
    <row r="962">
      <c r="A962">
        <f>INDEX(resultados!$A$2:$ZZ$2662, 956, MATCH($B$1, resultados!$A$1:$ZZ$1, 0))</f>
        <v/>
      </c>
      <c r="B962">
        <f>INDEX(resultados!$A$2:$ZZ$2662, 956, MATCH($B$2, resultados!$A$1:$ZZ$1, 0))</f>
        <v/>
      </c>
      <c r="C962">
        <f>INDEX(resultados!$A$2:$ZZ$2662, 956, MATCH($B$3, resultados!$A$1:$ZZ$1, 0))</f>
        <v/>
      </c>
    </row>
    <row r="963">
      <c r="A963">
        <f>INDEX(resultados!$A$2:$ZZ$2662, 957, MATCH($B$1, resultados!$A$1:$ZZ$1, 0))</f>
        <v/>
      </c>
      <c r="B963">
        <f>INDEX(resultados!$A$2:$ZZ$2662, 957, MATCH($B$2, resultados!$A$1:$ZZ$1, 0))</f>
        <v/>
      </c>
      <c r="C963">
        <f>INDEX(resultados!$A$2:$ZZ$2662, 957, MATCH($B$3, resultados!$A$1:$ZZ$1, 0))</f>
        <v/>
      </c>
    </row>
    <row r="964">
      <c r="A964">
        <f>INDEX(resultados!$A$2:$ZZ$2662, 958, MATCH($B$1, resultados!$A$1:$ZZ$1, 0))</f>
        <v/>
      </c>
      <c r="B964">
        <f>INDEX(resultados!$A$2:$ZZ$2662, 958, MATCH($B$2, resultados!$A$1:$ZZ$1, 0))</f>
        <v/>
      </c>
      <c r="C964">
        <f>INDEX(resultados!$A$2:$ZZ$2662, 958, MATCH($B$3, resultados!$A$1:$ZZ$1, 0))</f>
        <v/>
      </c>
    </row>
    <row r="965">
      <c r="A965">
        <f>INDEX(resultados!$A$2:$ZZ$2662, 959, MATCH($B$1, resultados!$A$1:$ZZ$1, 0))</f>
        <v/>
      </c>
      <c r="B965">
        <f>INDEX(resultados!$A$2:$ZZ$2662, 959, MATCH($B$2, resultados!$A$1:$ZZ$1, 0))</f>
        <v/>
      </c>
      <c r="C965">
        <f>INDEX(resultados!$A$2:$ZZ$2662, 959, MATCH($B$3, resultados!$A$1:$ZZ$1, 0))</f>
        <v/>
      </c>
    </row>
    <row r="966">
      <c r="A966">
        <f>INDEX(resultados!$A$2:$ZZ$2662, 960, MATCH($B$1, resultados!$A$1:$ZZ$1, 0))</f>
        <v/>
      </c>
      <c r="B966">
        <f>INDEX(resultados!$A$2:$ZZ$2662, 960, MATCH($B$2, resultados!$A$1:$ZZ$1, 0))</f>
        <v/>
      </c>
      <c r="C966">
        <f>INDEX(resultados!$A$2:$ZZ$2662, 960, MATCH($B$3, resultados!$A$1:$ZZ$1, 0))</f>
        <v/>
      </c>
    </row>
    <row r="967">
      <c r="A967">
        <f>INDEX(resultados!$A$2:$ZZ$2662, 961, MATCH($B$1, resultados!$A$1:$ZZ$1, 0))</f>
        <v/>
      </c>
      <c r="B967">
        <f>INDEX(resultados!$A$2:$ZZ$2662, 961, MATCH($B$2, resultados!$A$1:$ZZ$1, 0))</f>
        <v/>
      </c>
      <c r="C967">
        <f>INDEX(resultados!$A$2:$ZZ$2662, 961, MATCH($B$3, resultados!$A$1:$ZZ$1, 0))</f>
        <v/>
      </c>
    </row>
    <row r="968">
      <c r="A968">
        <f>INDEX(resultados!$A$2:$ZZ$2662, 962, MATCH($B$1, resultados!$A$1:$ZZ$1, 0))</f>
        <v/>
      </c>
      <c r="B968">
        <f>INDEX(resultados!$A$2:$ZZ$2662, 962, MATCH($B$2, resultados!$A$1:$ZZ$1, 0))</f>
        <v/>
      </c>
      <c r="C968">
        <f>INDEX(resultados!$A$2:$ZZ$2662, 962, MATCH($B$3, resultados!$A$1:$ZZ$1, 0))</f>
        <v/>
      </c>
    </row>
    <row r="969">
      <c r="A969">
        <f>INDEX(resultados!$A$2:$ZZ$2662, 963, MATCH($B$1, resultados!$A$1:$ZZ$1, 0))</f>
        <v/>
      </c>
      <c r="B969">
        <f>INDEX(resultados!$A$2:$ZZ$2662, 963, MATCH($B$2, resultados!$A$1:$ZZ$1, 0))</f>
        <v/>
      </c>
      <c r="C969">
        <f>INDEX(resultados!$A$2:$ZZ$2662, 963, MATCH($B$3, resultados!$A$1:$ZZ$1, 0))</f>
        <v/>
      </c>
    </row>
    <row r="970">
      <c r="A970">
        <f>INDEX(resultados!$A$2:$ZZ$2662, 964, MATCH($B$1, resultados!$A$1:$ZZ$1, 0))</f>
        <v/>
      </c>
      <c r="B970">
        <f>INDEX(resultados!$A$2:$ZZ$2662, 964, MATCH($B$2, resultados!$A$1:$ZZ$1, 0))</f>
        <v/>
      </c>
      <c r="C970">
        <f>INDEX(resultados!$A$2:$ZZ$2662, 964, MATCH($B$3, resultados!$A$1:$ZZ$1, 0))</f>
        <v/>
      </c>
    </row>
    <row r="971">
      <c r="A971">
        <f>INDEX(resultados!$A$2:$ZZ$2662, 965, MATCH($B$1, resultados!$A$1:$ZZ$1, 0))</f>
        <v/>
      </c>
      <c r="B971">
        <f>INDEX(resultados!$A$2:$ZZ$2662, 965, MATCH($B$2, resultados!$A$1:$ZZ$1, 0))</f>
        <v/>
      </c>
      <c r="C971">
        <f>INDEX(resultados!$A$2:$ZZ$2662, 965, MATCH($B$3, resultados!$A$1:$ZZ$1, 0))</f>
        <v/>
      </c>
    </row>
    <row r="972">
      <c r="A972">
        <f>INDEX(resultados!$A$2:$ZZ$2662, 966, MATCH($B$1, resultados!$A$1:$ZZ$1, 0))</f>
        <v/>
      </c>
      <c r="B972">
        <f>INDEX(resultados!$A$2:$ZZ$2662, 966, MATCH($B$2, resultados!$A$1:$ZZ$1, 0))</f>
        <v/>
      </c>
      <c r="C972">
        <f>INDEX(resultados!$A$2:$ZZ$2662, 966, MATCH($B$3, resultados!$A$1:$ZZ$1, 0))</f>
        <v/>
      </c>
    </row>
    <row r="973">
      <c r="A973">
        <f>INDEX(resultados!$A$2:$ZZ$2662, 967, MATCH($B$1, resultados!$A$1:$ZZ$1, 0))</f>
        <v/>
      </c>
      <c r="B973">
        <f>INDEX(resultados!$A$2:$ZZ$2662, 967, MATCH($B$2, resultados!$A$1:$ZZ$1, 0))</f>
        <v/>
      </c>
      <c r="C973">
        <f>INDEX(resultados!$A$2:$ZZ$2662, 967, MATCH($B$3, resultados!$A$1:$ZZ$1, 0))</f>
        <v/>
      </c>
    </row>
    <row r="974">
      <c r="A974">
        <f>INDEX(resultados!$A$2:$ZZ$2662, 968, MATCH($B$1, resultados!$A$1:$ZZ$1, 0))</f>
        <v/>
      </c>
      <c r="B974">
        <f>INDEX(resultados!$A$2:$ZZ$2662, 968, MATCH($B$2, resultados!$A$1:$ZZ$1, 0))</f>
        <v/>
      </c>
      <c r="C974">
        <f>INDEX(resultados!$A$2:$ZZ$2662, 968, MATCH($B$3, resultados!$A$1:$ZZ$1, 0))</f>
        <v/>
      </c>
    </row>
    <row r="975">
      <c r="A975">
        <f>INDEX(resultados!$A$2:$ZZ$2662, 969, MATCH($B$1, resultados!$A$1:$ZZ$1, 0))</f>
        <v/>
      </c>
      <c r="B975">
        <f>INDEX(resultados!$A$2:$ZZ$2662, 969, MATCH($B$2, resultados!$A$1:$ZZ$1, 0))</f>
        <v/>
      </c>
      <c r="C975">
        <f>INDEX(resultados!$A$2:$ZZ$2662, 969, MATCH($B$3, resultados!$A$1:$ZZ$1, 0))</f>
        <v/>
      </c>
    </row>
    <row r="976">
      <c r="A976">
        <f>INDEX(resultados!$A$2:$ZZ$2662, 970, MATCH($B$1, resultados!$A$1:$ZZ$1, 0))</f>
        <v/>
      </c>
      <c r="B976">
        <f>INDEX(resultados!$A$2:$ZZ$2662, 970, MATCH($B$2, resultados!$A$1:$ZZ$1, 0))</f>
        <v/>
      </c>
      <c r="C976">
        <f>INDEX(resultados!$A$2:$ZZ$2662, 970, MATCH($B$3, resultados!$A$1:$ZZ$1, 0))</f>
        <v/>
      </c>
    </row>
    <row r="977">
      <c r="A977">
        <f>INDEX(resultados!$A$2:$ZZ$2662, 971, MATCH($B$1, resultados!$A$1:$ZZ$1, 0))</f>
        <v/>
      </c>
      <c r="B977">
        <f>INDEX(resultados!$A$2:$ZZ$2662, 971, MATCH($B$2, resultados!$A$1:$ZZ$1, 0))</f>
        <v/>
      </c>
      <c r="C977">
        <f>INDEX(resultados!$A$2:$ZZ$2662, 971, MATCH($B$3, resultados!$A$1:$ZZ$1, 0))</f>
        <v/>
      </c>
    </row>
    <row r="978">
      <c r="A978">
        <f>INDEX(resultados!$A$2:$ZZ$2662, 972, MATCH($B$1, resultados!$A$1:$ZZ$1, 0))</f>
        <v/>
      </c>
      <c r="B978">
        <f>INDEX(resultados!$A$2:$ZZ$2662, 972, MATCH($B$2, resultados!$A$1:$ZZ$1, 0))</f>
        <v/>
      </c>
      <c r="C978">
        <f>INDEX(resultados!$A$2:$ZZ$2662, 972, MATCH($B$3, resultados!$A$1:$ZZ$1, 0))</f>
        <v/>
      </c>
    </row>
    <row r="979">
      <c r="A979">
        <f>INDEX(resultados!$A$2:$ZZ$2662, 973, MATCH($B$1, resultados!$A$1:$ZZ$1, 0))</f>
        <v/>
      </c>
      <c r="B979">
        <f>INDEX(resultados!$A$2:$ZZ$2662, 973, MATCH($B$2, resultados!$A$1:$ZZ$1, 0))</f>
        <v/>
      </c>
      <c r="C979">
        <f>INDEX(resultados!$A$2:$ZZ$2662, 973, MATCH($B$3, resultados!$A$1:$ZZ$1, 0))</f>
        <v/>
      </c>
    </row>
    <row r="980">
      <c r="A980">
        <f>INDEX(resultados!$A$2:$ZZ$2662, 974, MATCH($B$1, resultados!$A$1:$ZZ$1, 0))</f>
        <v/>
      </c>
      <c r="B980">
        <f>INDEX(resultados!$A$2:$ZZ$2662, 974, MATCH($B$2, resultados!$A$1:$ZZ$1, 0))</f>
        <v/>
      </c>
      <c r="C980">
        <f>INDEX(resultados!$A$2:$ZZ$2662, 974, MATCH($B$3, resultados!$A$1:$ZZ$1, 0))</f>
        <v/>
      </c>
    </row>
    <row r="981">
      <c r="A981">
        <f>INDEX(resultados!$A$2:$ZZ$2662, 975, MATCH($B$1, resultados!$A$1:$ZZ$1, 0))</f>
        <v/>
      </c>
      <c r="B981">
        <f>INDEX(resultados!$A$2:$ZZ$2662, 975, MATCH($B$2, resultados!$A$1:$ZZ$1, 0))</f>
        <v/>
      </c>
      <c r="C981">
        <f>INDEX(resultados!$A$2:$ZZ$2662, 975, MATCH($B$3, resultados!$A$1:$ZZ$1, 0))</f>
        <v/>
      </c>
    </row>
    <row r="982">
      <c r="A982">
        <f>INDEX(resultados!$A$2:$ZZ$2662, 976, MATCH($B$1, resultados!$A$1:$ZZ$1, 0))</f>
        <v/>
      </c>
      <c r="B982">
        <f>INDEX(resultados!$A$2:$ZZ$2662, 976, MATCH($B$2, resultados!$A$1:$ZZ$1, 0))</f>
        <v/>
      </c>
      <c r="C982">
        <f>INDEX(resultados!$A$2:$ZZ$2662, 976, MATCH($B$3, resultados!$A$1:$ZZ$1, 0))</f>
        <v/>
      </c>
    </row>
    <row r="983">
      <c r="A983">
        <f>INDEX(resultados!$A$2:$ZZ$2662, 977, MATCH($B$1, resultados!$A$1:$ZZ$1, 0))</f>
        <v/>
      </c>
      <c r="B983">
        <f>INDEX(resultados!$A$2:$ZZ$2662, 977, MATCH($B$2, resultados!$A$1:$ZZ$1, 0))</f>
        <v/>
      </c>
      <c r="C983">
        <f>INDEX(resultados!$A$2:$ZZ$2662, 977, MATCH($B$3, resultados!$A$1:$ZZ$1, 0))</f>
        <v/>
      </c>
    </row>
    <row r="984">
      <c r="A984">
        <f>INDEX(resultados!$A$2:$ZZ$2662, 978, MATCH($B$1, resultados!$A$1:$ZZ$1, 0))</f>
        <v/>
      </c>
      <c r="B984">
        <f>INDEX(resultados!$A$2:$ZZ$2662, 978, MATCH($B$2, resultados!$A$1:$ZZ$1, 0))</f>
        <v/>
      </c>
      <c r="C984">
        <f>INDEX(resultados!$A$2:$ZZ$2662, 978, MATCH($B$3, resultados!$A$1:$ZZ$1, 0))</f>
        <v/>
      </c>
    </row>
    <row r="985">
      <c r="A985">
        <f>INDEX(resultados!$A$2:$ZZ$2662, 979, MATCH($B$1, resultados!$A$1:$ZZ$1, 0))</f>
        <v/>
      </c>
      <c r="B985">
        <f>INDEX(resultados!$A$2:$ZZ$2662, 979, MATCH($B$2, resultados!$A$1:$ZZ$1, 0))</f>
        <v/>
      </c>
      <c r="C985">
        <f>INDEX(resultados!$A$2:$ZZ$2662, 979, MATCH($B$3, resultados!$A$1:$ZZ$1, 0))</f>
        <v/>
      </c>
    </row>
    <row r="986">
      <c r="A986">
        <f>INDEX(resultados!$A$2:$ZZ$2662, 980, MATCH($B$1, resultados!$A$1:$ZZ$1, 0))</f>
        <v/>
      </c>
      <c r="B986">
        <f>INDEX(resultados!$A$2:$ZZ$2662, 980, MATCH($B$2, resultados!$A$1:$ZZ$1, 0))</f>
        <v/>
      </c>
      <c r="C986">
        <f>INDEX(resultados!$A$2:$ZZ$2662, 980, MATCH($B$3, resultados!$A$1:$ZZ$1, 0))</f>
        <v/>
      </c>
    </row>
    <row r="987">
      <c r="A987">
        <f>INDEX(resultados!$A$2:$ZZ$2662, 981, MATCH($B$1, resultados!$A$1:$ZZ$1, 0))</f>
        <v/>
      </c>
      <c r="B987">
        <f>INDEX(resultados!$A$2:$ZZ$2662, 981, MATCH($B$2, resultados!$A$1:$ZZ$1, 0))</f>
        <v/>
      </c>
      <c r="C987">
        <f>INDEX(resultados!$A$2:$ZZ$2662, 981, MATCH($B$3, resultados!$A$1:$ZZ$1, 0))</f>
        <v/>
      </c>
    </row>
    <row r="988">
      <c r="A988">
        <f>INDEX(resultados!$A$2:$ZZ$2662, 982, MATCH($B$1, resultados!$A$1:$ZZ$1, 0))</f>
        <v/>
      </c>
      <c r="B988">
        <f>INDEX(resultados!$A$2:$ZZ$2662, 982, MATCH($B$2, resultados!$A$1:$ZZ$1, 0))</f>
        <v/>
      </c>
      <c r="C988">
        <f>INDEX(resultados!$A$2:$ZZ$2662, 982, MATCH($B$3, resultados!$A$1:$ZZ$1, 0))</f>
        <v/>
      </c>
    </row>
    <row r="989">
      <c r="A989">
        <f>INDEX(resultados!$A$2:$ZZ$2662, 983, MATCH($B$1, resultados!$A$1:$ZZ$1, 0))</f>
        <v/>
      </c>
      <c r="B989">
        <f>INDEX(resultados!$A$2:$ZZ$2662, 983, MATCH($B$2, resultados!$A$1:$ZZ$1, 0))</f>
        <v/>
      </c>
      <c r="C989">
        <f>INDEX(resultados!$A$2:$ZZ$2662, 983, MATCH($B$3, resultados!$A$1:$ZZ$1, 0))</f>
        <v/>
      </c>
    </row>
    <row r="990">
      <c r="A990">
        <f>INDEX(resultados!$A$2:$ZZ$2662, 984, MATCH($B$1, resultados!$A$1:$ZZ$1, 0))</f>
        <v/>
      </c>
      <c r="B990">
        <f>INDEX(resultados!$A$2:$ZZ$2662, 984, MATCH($B$2, resultados!$A$1:$ZZ$1, 0))</f>
        <v/>
      </c>
      <c r="C990">
        <f>INDEX(resultados!$A$2:$ZZ$2662, 984, MATCH($B$3, resultados!$A$1:$ZZ$1, 0))</f>
        <v/>
      </c>
    </row>
    <row r="991">
      <c r="A991">
        <f>INDEX(resultados!$A$2:$ZZ$2662, 985, MATCH($B$1, resultados!$A$1:$ZZ$1, 0))</f>
        <v/>
      </c>
      <c r="B991">
        <f>INDEX(resultados!$A$2:$ZZ$2662, 985, MATCH($B$2, resultados!$A$1:$ZZ$1, 0))</f>
        <v/>
      </c>
      <c r="C991">
        <f>INDEX(resultados!$A$2:$ZZ$2662, 985, MATCH($B$3, resultados!$A$1:$ZZ$1, 0))</f>
        <v/>
      </c>
    </row>
    <row r="992">
      <c r="A992">
        <f>INDEX(resultados!$A$2:$ZZ$2662, 986, MATCH($B$1, resultados!$A$1:$ZZ$1, 0))</f>
        <v/>
      </c>
      <c r="B992">
        <f>INDEX(resultados!$A$2:$ZZ$2662, 986, MATCH($B$2, resultados!$A$1:$ZZ$1, 0))</f>
        <v/>
      </c>
      <c r="C992">
        <f>INDEX(resultados!$A$2:$ZZ$2662, 986, MATCH($B$3, resultados!$A$1:$ZZ$1, 0))</f>
        <v/>
      </c>
    </row>
    <row r="993">
      <c r="A993">
        <f>INDEX(resultados!$A$2:$ZZ$2662, 987, MATCH($B$1, resultados!$A$1:$ZZ$1, 0))</f>
        <v/>
      </c>
      <c r="B993">
        <f>INDEX(resultados!$A$2:$ZZ$2662, 987, MATCH($B$2, resultados!$A$1:$ZZ$1, 0))</f>
        <v/>
      </c>
      <c r="C993">
        <f>INDEX(resultados!$A$2:$ZZ$2662, 987, MATCH($B$3, resultados!$A$1:$ZZ$1, 0))</f>
        <v/>
      </c>
    </row>
    <row r="994">
      <c r="A994">
        <f>INDEX(resultados!$A$2:$ZZ$2662, 988, MATCH($B$1, resultados!$A$1:$ZZ$1, 0))</f>
        <v/>
      </c>
      <c r="B994">
        <f>INDEX(resultados!$A$2:$ZZ$2662, 988, MATCH($B$2, resultados!$A$1:$ZZ$1, 0))</f>
        <v/>
      </c>
      <c r="C994">
        <f>INDEX(resultados!$A$2:$ZZ$2662, 988, MATCH($B$3, resultados!$A$1:$ZZ$1, 0))</f>
        <v/>
      </c>
    </row>
    <row r="995">
      <c r="A995">
        <f>INDEX(resultados!$A$2:$ZZ$2662, 989, MATCH($B$1, resultados!$A$1:$ZZ$1, 0))</f>
        <v/>
      </c>
      <c r="B995">
        <f>INDEX(resultados!$A$2:$ZZ$2662, 989, MATCH($B$2, resultados!$A$1:$ZZ$1, 0))</f>
        <v/>
      </c>
      <c r="C995">
        <f>INDEX(resultados!$A$2:$ZZ$2662, 989, MATCH($B$3, resultados!$A$1:$ZZ$1, 0))</f>
        <v/>
      </c>
    </row>
    <row r="996">
      <c r="A996">
        <f>INDEX(resultados!$A$2:$ZZ$2662, 990, MATCH($B$1, resultados!$A$1:$ZZ$1, 0))</f>
        <v/>
      </c>
      <c r="B996">
        <f>INDEX(resultados!$A$2:$ZZ$2662, 990, MATCH($B$2, resultados!$A$1:$ZZ$1, 0))</f>
        <v/>
      </c>
      <c r="C996">
        <f>INDEX(resultados!$A$2:$ZZ$2662, 990, MATCH($B$3, resultados!$A$1:$ZZ$1, 0))</f>
        <v/>
      </c>
    </row>
    <row r="997">
      <c r="A997">
        <f>INDEX(resultados!$A$2:$ZZ$2662, 991, MATCH($B$1, resultados!$A$1:$ZZ$1, 0))</f>
        <v/>
      </c>
      <c r="B997">
        <f>INDEX(resultados!$A$2:$ZZ$2662, 991, MATCH($B$2, resultados!$A$1:$ZZ$1, 0))</f>
        <v/>
      </c>
      <c r="C997">
        <f>INDEX(resultados!$A$2:$ZZ$2662, 991, MATCH($B$3, resultados!$A$1:$ZZ$1, 0))</f>
        <v/>
      </c>
    </row>
    <row r="998">
      <c r="A998">
        <f>INDEX(resultados!$A$2:$ZZ$2662, 992, MATCH($B$1, resultados!$A$1:$ZZ$1, 0))</f>
        <v/>
      </c>
      <c r="B998">
        <f>INDEX(resultados!$A$2:$ZZ$2662, 992, MATCH($B$2, resultados!$A$1:$ZZ$1, 0))</f>
        <v/>
      </c>
      <c r="C998">
        <f>INDEX(resultados!$A$2:$ZZ$2662, 992, MATCH($B$3, resultados!$A$1:$ZZ$1, 0))</f>
        <v/>
      </c>
    </row>
    <row r="999">
      <c r="A999">
        <f>INDEX(resultados!$A$2:$ZZ$2662, 993, MATCH($B$1, resultados!$A$1:$ZZ$1, 0))</f>
        <v/>
      </c>
      <c r="B999">
        <f>INDEX(resultados!$A$2:$ZZ$2662, 993, MATCH($B$2, resultados!$A$1:$ZZ$1, 0))</f>
        <v/>
      </c>
      <c r="C999">
        <f>INDEX(resultados!$A$2:$ZZ$2662, 993, MATCH($B$3, resultados!$A$1:$ZZ$1, 0))</f>
        <v/>
      </c>
    </row>
    <row r="1000">
      <c r="A1000">
        <f>INDEX(resultados!$A$2:$ZZ$2662, 994, MATCH($B$1, resultados!$A$1:$ZZ$1, 0))</f>
        <v/>
      </c>
      <c r="B1000">
        <f>INDEX(resultados!$A$2:$ZZ$2662, 994, MATCH($B$2, resultados!$A$1:$ZZ$1, 0))</f>
        <v/>
      </c>
      <c r="C1000">
        <f>INDEX(resultados!$A$2:$ZZ$2662, 994, MATCH($B$3, resultados!$A$1:$ZZ$1, 0))</f>
        <v/>
      </c>
    </row>
    <row r="1001">
      <c r="A1001">
        <f>INDEX(resultados!$A$2:$ZZ$2662, 995, MATCH($B$1, resultados!$A$1:$ZZ$1, 0))</f>
        <v/>
      </c>
      <c r="B1001">
        <f>INDEX(resultados!$A$2:$ZZ$2662, 995, MATCH($B$2, resultados!$A$1:$ZZ$1, 0))</f>
        <v/>
      </c>
      <c r="C1001">
        <f>INDEX(resultados!$A$2:$ZZ$2662, 995, MATCH($B$3, resultados!$A$1:$ZZ$1, 0))</f>
        <v/>
      </c>
    </row>
    <row r="1002">
      <c r="A1002">
        <f>INDEX(resultados!$A$2:$ZZ$2662, 996, MATCH($B$1, resultados!$A$1:$ZZ$1, 0))</f>
        <v/>
      </c>
      <c r="B1002">
        <f>INDEX(resultados!$A$2:$ZZ$2662, 996, MATCH($B$2, resultados!$A$1:$ZZ$1, 0))</f>
        <v/>
      </c>
      <c r="C1002">
        <f>INDEX(resultados!$A$2:$ZZ$2662, 996, MATCH($B$3, resultados!$A$1:$ZZ$1, 0))</f>
        <v/>
      </c>
    </row>
    <row r="1003">
      <c r="A1003">
        <f>INDEX(resultados!$A$2:$ZZ$2662, 997, MATCH($B$1, resultados!$A$1:$ZZ$1, 0))</f>
        <v/>
      </c>
      <c r="B1003">
        <f>INDEX(resultados!$A$2:$ZZ$2662, 997, MATCH($B$2, resultados!$A$1:$ZZ$1, 0))</f>
        <v/>
      </c>
      <c r="C1003">
        <f>INDEX(resultados!$A$2:$ZZ$2662, 997, MATCH($B$3, resultados!$A$1:$ZZ$1, 0))</f>
        <v/>
      </c>
    </row>
    <row r="1004">
      <c r="A1004">
        <f>INDEX(resultados!$A$2:$ZZ$2662, 998, MATCH($B$1, resultados!$A$1:$ZZ$1, 0))</f>
        <v/>
      </c>
      <c r="B1004">
        <f>INDEX(resultados!$A$2:$ZZ$2662, 998, MATCH($B$2, resultados!$A$1:$ZZ$1, 0))</f>
        <v/>
      </c>
      <c r="C1004">
        <f>INDEX(resultados!$A$2:$ZZ$2662, 998, MATCH($B$3, resultados!$A$1:$ZZ$1, 0))</f>
        <v/>
      </c>
    </row>
    <row r="1005">
      <c r="A1005">
        <f>INDEX(resultados!$A$2:$ZZ$2662, 999, MATCH($B$1, resultados!$A$1:$ZZ$1, 0))</f>
        <v/>
      </c>
      <c r="B1005">
        <f>INDEX(resultados!$A$2:$ZZ$2662, 999, MATCH($B$2, resultados!$A$1:$ZZ$1, 0))</f>
        <v/>
      </c>
      <c r="C1005">
        <f>INDEX(resultados!$A$2:$ZZ$2662, 999, MATCH($B$3, resultados!$A$1:$ZZ$1, 0))</f>
        <v/>
      </c>
    </row>
    <row r="1006">
      <c r="A1006">
        <f>INDEX(resultados!$A$2:$ZZ$2662, 1000, MATCH($B$1, resultados!$A$1:$ZZ$1, 0))</f>
        <v/>
      </c>
      <c r="B1006">
        <f>INDEX(resultados!$A$2:$ZZ$2662, 1000, MATCH($B$2, resultados!$A$1:$ZZ$1, 0))</f>
        <v/>
      </c>
      <c r="C1006">
        <f>INDEX(resultados!$A$2:$ZZ$2662, 1000, MATCH($B$3, resultados!$A$1:$ZZ$1, 0))</f>
        <v/>
      </c>
    </row>
    <row r="1007">
      <c r="A1007">
        <f>INDEX(resultados!$A$2:$ZZ$2662, 1001, MATCH($B$1, resultados!$A$1:$ZZ$1, 0))</f>
        <v/>
      </c>
      <c r="B1007">
        <f>INDEX(resultados!$A$2:$ZZ$2662, 1001, MATCH($B$2, resultados!$A$1:$ZZ$1, 0))</f>
        <v/>
      </c>
      <c r="C1007">
        <f>INDEX(resultados!$A$2:$ZZ$2662, 1001, MATCH($B$3, resultados!$A$1:$ZZ$1, 0))</f>
        <v/>
      </c>
    </row>
    <row r="1008">
      <c r="A1008">
        <f>INDEX(resultados!$A$2:$ZZ$2662, 1002, MATCH($B$1, resultados!$A$1:$ZZ$1, 0))</f>
        <v/>
      </c>
      <c r="B1008">
        <f>INDEX(resultados!$A$2:$ZZ$2662, 1002, MATCH($B$2, resultados!$A$1:$ZZ$1, 0))</f>
        <v/>
      </c>
      <c r="C1008">
        <f>INDEX(resultados!$A$2:$ZZ$2662, 1002, MATCH($B$3, resultados!$A$1:$ZZ$1, 0))</f>
        <v/>
      </c>
    </row>
    <row r="1009">
      <c r="A1009">
        <f>INDEX(resultados!$A$2:$ZZ$2662, 1003, MATCH($B$1, resultados!$A$1:$ZZ$1, 0))</f>
        <v/>
      </c>
      <c r="B1009">
        <f>INDEX(resultados!$A$2:$ZZ$2662, 1003, MATCH($B$2, resultados!$A$1:$ZZ$1, 0))</f>
        <v/>
      </c>
      <c r="C1009">
        <f>INDEX(resultados!$A$2:$ZZ$2662, 1003, MATCH($B$3, resultados!$A$1:$ZZ$1, 0))</f>
        <v/>
      </c>
    </row>
    <row r="1010">
      <c r="A1010">
        <f>INDEX(resultados!$A$2:$ZZ$2662, 1004, MATCH($B$1, resultados!$A$1:$ZZ$1, 0))</f>
        <v/>
      </c>
      <c r="B1010">
        <f>INDEX(resultados!$A$2:$ZZ$2662, 1004, MATCH($B$2, resultados!$A$1:$ZZ$1, 0))</f>
        <v/>
      </c>
      <c r="C1010">
        <f>INDEX(resultados!$A$2:$ZZ$2662, 1004, MATCH($B$3, resultados!$A$1:$ZZ$1, 0))</f>
        <v/>
      </c>
    </row>
    <row r="1011">
      <c r="A1011">
        <f>INDEX(resultados!$A$2:$ZZ$2662, 1005, MATCH($B$1, resultados!$A$1:$ZZ$1, 0))</f>
        <v/>
      </c>
      <c r="B1011">
        <f>INDEX(resultados!$A$2:$ZZ$2662, 1005, MATCH($B$2, resultados!$A$1:$ZZ$1, 0))</f>
        <v/>
      </c>
      <c r="C1011">
        <f>INDEX(resultados!$A$2:$ZZ$2662, 1005, MATCH($B$3, resultados!$A$1:$ZZ$1, 0))</f>
        <v/>
      </c>
    </row>
    <row r="1012">
      <c r="A1012">
        <f>INDEX(resultados!$A$2:$ZZ$2662, 1006, MATCH($B$1, resultados!$A$1:$ZZ$1, 0))</f>
        <v/>
      </c>
      <c r="B1012">
        <f>INDEX(resultados!$A$2:$ZZ$2662, 1006, MATCH($B$2, resultados!$A$1:$ZZ$1, 0))</f>
        <v/>
      </c>
      <c r="C1012">
        <f>INDEX(resultados!$A$2:$ZZ$2662, 1006, MATCH($B$3, resultados!$A$1:$ZZ$1, 0))</f>
        <v/>
      </c>
    </row>
    <row r="1013">
      <c r="A1013">
        <f>INDEX(resultados!$A$2:$ZZ$2662, 1007, MATCH($B$1, resultados!$A$1:$ZZ$1, 0))</f>
        <v/>
      </c>
      <c r="B1013">
        <f>INDEX(resultados!$A$2:$ZZ$2662, 1007, MATCH($B$2, resultados!$A$1:$ZZ$1, 0))</f>
        <v/>
      </c>
      <c r="C1013">
        <f>INDEX(resultados!$A$2:$ZZ$2662, 1007, MATCH($B$3, resultados!$A$1:$ZZ$1, 0))</f>
        <v/>
      </c>
    </row>
    <row r="1014">
      <c r="A1014">
        <f>INDEX(resultados!$A$2:$ZZ$2662, 1008, MATCH($B$1, resultados!$A$1:$ZZ$1, 0))</f>
        <v/>
      </c>
      <c r="B1014">
        <f>INDEX(resultados!$A$2:$ZZ$2662, 1008, MATCH($B$2, resultados!$A$1:$ZZ$1, 0))</f>
        <v/>
      </c>
      <c r="C1014">
        <f>INDEX(resultados!$A$2:$ZZ$2662, 1008, MATCH($B$3, resultados!$A$1:$ZZ$1, 0))</f>
        <v/>
      </c>
    </row>
    <row r="1015">
      <c r="A1015">
        <f>INDEX(resultados!$A$2:$ZZ$2662, 1009, MATCH($B$1, resultados!$A$1:$ZZ$1, 0))</f>
        <v/>
      </c>
      <c r="B1015">
        <f>INDEX(resultados!$A$2:$ZZ$2662, 1009, MATCH($B$2, resultados!$A$1:$ZZ$1, 0))</f>
        <v/>
      </c>
      <c r="C1015">
        <f>INDEX(resultados!$A$2:$ZZ$2662, 1009, MATCH($B$3, resultados!$A$1:$ZZ$1, 0))</f>
        <v/>
      </c>
    </row>
    <row r="1016">
      <c r="A1016">
        <f>INDEX(resultados!$A$2:$ZZ$2662, 1010, MATCH($B$1, resultados!$A$1:$ZZ$1, 0))</f>
        <v/>
      </c>
      <c r="B1016">
        <f>INDEX(resultados!$A$2:$ZZ$2662, 1010, MATCH($B$2, resultados!$A$1:$ZZ$1, 0))</f>
        <v/>
      </c>
      <c r="C1016">
        <f>INDEX(resultados!$A$2:$ZZ$2662, 1010, MATCH($B$3, resultados!$A$1:$ZZ$1, 0))</f>
        <v/>
      </c>
    </row>
    <row r="1017">
      <c r="A1017">
        <f>INDEX(resultados!$A$2:$ZZ$2662, 1011, MATCH($B$1, resultados!$A$1:$ZZ$1, 0))</f>
        <v/>
      </c>
      <c r="B1017">
        <f>INDEX(resultados!$A$2:$ZZ$2662, 1011, MATCH($B$2, resultados!$A$1:$ZZ$1, 0))</f>
        <v/>
      </c>
      <c r="C1017">
        <f>INDEX(resultados!$A$2:$ZZ$2662, 1011, MATCH($B$3, resultados!$A$1:$ZZ$1, 0))</f>
        <v/>
      </c>
    </row>
    <row r="1018">
      <c r="A1018">
        <f>INDEX(resultados!$A$2:$ZZ$2662, 1012, MATCH($B$1, resultados!$A$1:$ZZ$1, 0))</f>
        <v/>
      </c>
      <c r="B1018">
        <f>INDEX(resultados!$A$2:$ZZ$2662, 1012, MATCH($B$2, resultados!$A$1:$ZZ$1, 0))</f>
        <v/>
      </c>
      <c r="C1018">
        <f>INDEX(resultados!$A$2:$ZZ$2662, 1012, MATCH($B$3, resultados!$A$1:$ZZ$1, 0))</f>
        <v/>
      </c>
    </row>
    <row r="1019">
      <c r="A1019">
        <f>INDEX(resultados!$A$2:$ZZ$2662, 1013, MATCH($B$1, resultados!$A$1:$ZZ$1, 0))</f>
        <v/>
      </c>
      <c r="B1019">
        <f>INDEX(resultados!$A$2:$ZZ$2662, 1013, MATCH($B$2, resultados!$A$1:$ZZ$1, 0))</f>
        <v/>
      </c>
      <c r="C1019">
        <f>INDEX(resultados!$A$2:$ZZ$2662, 1013, MATCH($B$3, resultados!$A$1:$ZZ$1, 0))</f>
        <v/>
      </c>
    </row>
    <row r="1020">
      <c r="A1020">
        <f>INDEX(resultados!$A$2:$ZZ$2662, 1014, MATCH($B$1, resultados!$A$1:$ZZ$1, 0))</f>
        <v/>
      </c>
      <c r="B1020">
        <f>INDEX(resultados!$A$2:$ZZ$2662, 1014, MATCH($B$2, resultados!$A$1:$ZZ$1, 0))</f>
        <v/>
      </c>
      <c r="C1020">
        <f>INDEX(resultados!$A$2:$ZZ$2662, 1014, MATCH($B$3, resultados!$A$1:$ZZ$1, 0))</f>
        <v/>
      </c>
    </row>
    <row r="1021">
      <c r="A1021">
        <f>INDEX(resultados!$A$2:$ZZ$2662, 1015, MATCH($B$1, resultados!$A$1:$ZZ$1, 0))</f>
        <v/>
      </c>
      <c r="B1021">
        <f>INDEX(resultados!$A$2:$ZZ$2662, 1015, MATCH($B$2, resultados!$A$1:$ZZ$1, 0))</f>
        <v/>
      </c>
      <c r="C1021">
        <f>INDEX(resultados!$A$2:$ZZ$2662, 1015, MATCH($B$3, resultados!$A$1:$ZZ$1, 0))</f>
        <v/>
      </c>
    </row>
    <row r="1022">
      <c r="A1022">
        <f>INDEX(resultados!$A$2:$ZZ$2662, 1016, MATCH($B$1, resultados!$A$1:$ZZ$1, 0))</f>
        <v/>
      </c>
      <c r="B1022">
        <f>INDEX(resultados!$A$2:$ZZ$2662, 1016, MATCH($B$2, resultados!$A$1:$ZZ$1, 0))</f>
        <v/>
      </c>
      <c r="C1022">
        <f>INDEX(resultados!$A$2:$ZZ$2662, 1016, MATCH($B$3, resultados!$A$1:$ZZ$1, 0))</f>
        <v/>
      </c>
    </row>
    <row r="1023">
      <c r="A1023">
        <f>INDEX(resultados!$A$2:$ZZ$2662, 1017, MATCH($B$1, resultados!$A$1:$ZZ$1, 0))</f>
        <v/>
      </c>
      <c r="B1023">
        <f>INDEX(resultados!$A$2:$ZZ$2662, 1017, MATCH($B$2, resultados!$A$1:$ZZ$1, 0))</f>
        <v/>
      </c>
      <c r="C1023">
        <f>INDEX(resultados!$A$2:$ZZ$2662, 1017, MATCH($B$3, resultados!$A$1:$ZZ$1, 0))</f>
        <v/>
      </c>
    </row>
    <row r="1024">
      <c r="A1024">
        <f>INDEX(resultados!$A$2:$ZZ$2662, 1018, MATCH($B$1, resultados!$A$1:$ZZ$1, 0))</f>
        <v/>
      </c>
      <c r="B1024">
        <f>INDEX(resultados!$A$2:$ZZ$2662, 1018, MATCH($B$2, resultados!$A$1:$ZZ$1, 0))</f>
        <v/>
      </c>
      <c r="C1024">
        <f>INDEX(resultados!$A$2:$ZZ$2662, 1018, MATCH($B$3, resultados!$A$1:$ZZ$1, 0))</f>
        <v/>
      </c>
    </row>
    <row r="1025">
      <c r="A1025">
        <f>INDEX(resultados!$A$2:$ZZ$2662, 1019, MATCH($B$1, resultados!$A$1:$ZZ$1, 0))</f>
        <v/>
      </c>
      <c r="B1025">
        <f>INDEX(resultados!$A$2:$ZZ$2662, 1019, MATCH($B$2, resultados!$A$1:$ZZ$1, 0))</f>
        <v/>
      </c>
      <c r="C1025">
        <f>INDEX(resultados!$A$2:$ZZ$2662, 1019, MATCH($B$3, resultados!$A$1:$ZZ$1, 0))</f>
        <v/>
      </c>
    </row>
    <row r="1026">
      <c r="A1026">
        <f>INDEX(resultados!$A$2:$ZZ$2662, 1020, MATCH($B$1, resultados!$A$1:$ZZ$1, 0))</f>
        <v/>
      </c>
      <c r="B1026">
        <f>INDEX(resultados!$A$2:$ZZ$2662, 1020, MATCH($B$2, resultados!$A$1:$ZZ$1, 0))</f>
        <v/>
      </c>
      <c r="C1026">
        <f>INDEX(resultados!$A$2:$ZZ$2662, 1020, MATCH($B$3, resultados!$A$1:$ZZ$1, 0))</f>
        <v/>
      </c>
    </row>
    <row r="1027">
      <c r="A1027">
        <f>INDEX(resultados!$A$2:$ZZ$2662, 1021, MATCH($B$1, resultados!$A$1:$ZZ$1, 0))</f>
        <v/>
      </c>
      <c r="B1027">
        <f>INDEX(resultados!$A$2:$ZZ$2662, 1021, MATCH($B$2, resultados!$A$1:$ZZ$1, 0))</f>
        <v/>
      </c>
      <c r="C1027">
        <f>INDEX(resultados!$A$2:$ZZ$2662, 1021, MATCH($B$3, resultados!$A$1:$ZZ$1, 0))</f>
        <v/>
      </c>
    </row>
    <row r="1028">
      <c r="A1028">
        <f>INDEX(resultados!$A$2:$ZZ$2662, 1022, MATCH($B$1, resultados!$A$1:$ZZ$1, 0))</f>
        <v/>
      </c>
      <c r="B1028">
        <f>INDEX(resultados!$A$2:$ZZ$2662, 1022, MATCH($B$2, resultados!$A$1:$ZZ$1, 0))</f>
        <v/>
      </c>
      <c r="C1028">
        <f>INDEX(resultados!$A$2:$ZZ$2662, 1022, MATCH($B$3, resultados!$A$1:$ZZ$1, 0))</f>
        <v/>
      </c>
    </row>
    <row r="1029">
      <c r="A1029">
        <f>INDEX(resultados!$A$2:$ZZ$2662, 1023, MATCH($B$1, resultados!$A$1:$ZZ$1, 0))</f>
        <v/>
      </c>
      <c r="B1029">
        <f>INDEX(resultados!$A$2:$ZZ$2662, 1023, MATCH($B$2, resultados!$A$1:$ZZ$1, 0))</f>
        <v/>
      </c>
      <c r="C1029">
        <f>INDEX(resultados!$A$2:$ZZ$2662, 1023, MATCH($B$3, resultados!$A$1:$ZZ$1, 0))</f>
        <v/>
      </c>
    </row>
    <row r="1030">
      <c r="A1030">
        <f>INDEX(resultados!$A$2:$ZZ$2662, 1024, MATCH($B$1, resultados!$A$1:$ZZ$1, 0))</f>
        <v/>
      </c>
      <c r="B1030">
        <f>INDEX(resultados!$A$2:$ZZ$2662, 1024, MATCH($B$2, resultados!$A$1:$ZZ$1, 0))</f>
        <v/>
      </c>
      <c r="C1030">
        <f>INDEX(resultados!$A$2:$ZZ$2662, 1024, MATCH($B$3, resultados!$A$1:$ZZ$1, 0))</f>
        <v/>
      </c>
    </row>
    <row r="1031">
      <c r="A1031">
        <f>INDEX(resultados!$A$2:$ZZ$2662, 1025, MATCH($B$1, resultados!$A$1:$ZZ$1, 0))</f>
        <v/>
      </c>
      <c r="B1031">
        <f>INDEX(resultados!$A$2:$ZZ$2662, 1025, MATCH($B$2, resultados!$A$1:$ZZ$1, 0))</f>
        <v/>
      </c>
      <c r="C1031">
        <f>INDEX(resultados!$A$2:$ZZ$2662, 1025, MATCH($B$3, resultados!$A$1:$ZZ$1, 0))</f>
        <v/>
      </c>
    </row>
    <row r="1032">
      <c r="A1032">
        <f>INDEX(resultados!$A$2:$ZZ$2662, 1026, MATCH($B$1, resultados!$A$1:$ZZ$1, 0))</f>
        <v/>
      </c>
      <c r="B1032">
        <f>INDEX(resultados!$A$2:$ZZ$2662, 1026, MATCH($B$2, resultados!$A$1:$ZZ$1, 0))</f>
        <v/>
      </c>
      <c r="C1032">
        <f>INDEX(resultados!$A$2:$ZZ$2662, 1026, MATCH($B$3, resultados!$A$1:$ZZ$1, 0))</f>
        <v/>
      </c>
    </row>
    <row r="1033">
      <c r="A1033">
        <f>INDEX(resultados!$A$2:$ZZ$2662, 1027, MATCH($B$1, resultados!$A$1:$ZZ$1, 0))</f>
        <v/>
      </c>
      <c r="B1033">
        <f>INDEX(resultados!$A$2:$ZZ$2662, 1027, MATCH($B$2, resultados!$A$1:$ZZ$1, 0))</f>
        <v/>
      </c>
      <c r="C1033">
        <f>INDEX(resultados!$A$2:$ZZ$2662, 1027, MATCH($B$3, resultados!$A$1:$ZZ$1, 0))</f>
        <v/>
      </c>
    </row>
    <row r="1034">
      <c r="A1034">
        <f>INDEX(resultados!$A$2:$ZZ$2662, 1028, MATCH($B$1, resultados!$A$1:$ZZ$1, 0))</f>
        <v/>
      </c>
      <c r="B1034">
        <f>INDEX(resultados!$A$2:$ZZ$2662, 1028, MATCH($B$2, resultados!$A$1:$ZZ$1, 0))</f>
        <v/>
      </c>
      <c r="C1034">
        <f>INDEX(resultados!$A$2:$ZZ$2662, 1028, MATCH($B$3, resultados!$A$1:$ZZ$1, 0))</f>
        <v/>
      </c>
    </row>
    <row r="1035">
      <c r="A1035">
        <f>INDEX(resultados!$A$2:$ZZ$2662, 1029, MATCH($B$1, resultados!$A$1:$ZZ$1, 0))</f>
        <v/>
      </c>
      <c r="B1035">
        <f>INDEX(resultados!$A$2:$ZZ$2662, 1029, MATCH($B$2, resultados!$A$1:$ZZ$1, 0))</f>
        <v/>
      </c>
      <c r="C1035">
        <f>INDEX(resultados!$A$2:$ZZ$2662, 1029, MATCH($B$3, resultados!$A$1:$ZZ$1, 0))</f>
        <v/>
      </c>
    </row>
    <row r="1036">
      <c r="A1036">
        <f>INDEX(resultados!$A$2:$ZZ$2662, 1030, MATCH($B$1, resultados!$A$1:$ZZ$1, 0))</f>
        <v/>
      </c>
      <c r="B1036">
        <f>INDEX(resultados!$A$2:$ZZ$2662, 1030, MATCH($B$2, resultados!$A$1:$ZZ$1, 0))</f>
        <v/>
      </c>
      <c r="C1036">
        <f>INDEX(resultados!$A$2:$ZZ$2662, 1030, MATCH($B$3, resultados!$A$1:$ZZ$1, 0))</f>
        <v/>
      </c>
    </row>
    <row r="1037">
      <c r="A1037">
        <f>INDEX(resultados!$A$2:$ZZ$2662, 1031, MATCH($B$1, resultados!$A$1:$ZZ$1, 0))</f>
        <v/>
      </c>
      <c r="B1037">
        <f>INDEX(resultados!$A$2:$ZZ$2662, 1031, MATCH($B$2, resultados!$A$1:$ZZ$1, 0))</f>
        <v/>
      </c>
      <c r="C1037">
        <f>INDEX(resultados!$A$2:$ZZ$2662, 1031, MATCH($B$3, resultados!$A$1:$ZZ$1, 0))</f>
        <v/>
      </c>
    </row>
    <row r="1038">
      <c r="A1038">
        <f>INDEX(resultados!$A$2:$ZZ$2662, 1032, MATCH($B$1, resultados!$A$1:$ZZ$1, 0))</f>
        <v/>
      </c>
      <c r="B1038">
        <f>INDEX(resultados!$A$2:$ZZ$2662, 1032, MATCH($B$2, resultados!$A$1:$ZZ$1, 0))</f>
        <v/>
      </c>
      <c r="C1038">
        <f>INDEX(resultados!$A$2:$ZZ$2662, 1032, MATCH($B$3, resultados!$A$1:$ZZ$1, 0))</f>
        <v/>
      </c>
    </row>
    <row r="1039">
      <c r="A1039">
        <f>INDEX(resultados!$A$2:$ZZ$2662, 1033, MATCH($B$1, resultados!$A$1:$ZZ$1, 0))</f>
        <v/>
      </c>
      <c r="B1039">
        <f>INDEX(resultados!$A$2:$ZZ$2662, 1033, MATCH($B$2, resultados!$A$1:$ZZ$1, 0))</f>
        <v/>
      </c>
      <c r="C1039">
        <f>INDEX(resultados!$A$2:$ZZ$2662, 1033, MATCH($B$3, resultados!$A$1:$ZZ$1, 0))</f>
        <v/>
      </c>
    </row>
    <row r="1040">
      <c r="A1040">
        <f>INDEX(resultados!$A$2:$ZZ$2662, 1034, MATCH($B$1, resultados!$A$1:$ZZ$1, 0))</f>
        <v/>
      </c>
      <c r="B1040">
        <f>INDEX(resultados!$A$2:$ZZ$2662, 1034, MATCH($B$2, resultados!$A$1:$ZZ$1, 0))</f>
        <v/>
      </c>
      <c r="C1040">
        <f>INDEX(resultados!$A$2:$ZZ$2662, 1034, MATCH($B$3, resultados!$A$1:$ZZ$1, 0))</f>
        <v/>
      </c>
    </row>
    <row r="1041">
      <c r="A1041">
        <f>INDEX(resultados!$A$2:$ZZ$2662, 1035, MATCH($B$1, resultados!$A$1:$ZZ$1, 0))</f>
        <v/>
      </c>
      <c r="B1041">
        <f>INDEX(resultados!$A$2:$ZZ$2662, 1035, MATCH($B$2, resultados!$A$1:$ZZ$1, 0))</f>
        <v/>
      </c>
      <c r="C1041">
        <f>INDEX(resultados!$A$2:$ZZ$2662, 1035, MATCH($B$3, resultados!$A$1:$ZZ$1, 0))</f>
        <v/>
      </c>
    </row>
    <row r="1042">
      <c r="A1042">
        <f>INDEX(resultados!$A$2:$ZZ$2662, 1036, MATCH($B$1, resultados!$A$1:$ZZ$1, 0))</f>
        <v/>
      </c>
      <c r="B1042">
        <f>INDEX(resultados!$A$2:$ZZ$2662, 1036, MATCH($B$2, resultados!$A$1:$ZZ$1, 0))</f>
        <v/>
      </c>
      <c r="C1042">
        <f>INDEX(resultados!$A$2:$ZZ$2662, 1036, MATCH($B$3, resultados!$A$1:$ZZ$1, 0))</f>
        <v/>
      </c>
    </row>
    <row r="1043">
      <c r="A1043">
        <f>INDEX(resultados!$A$2:$ZZ$2662, 1037, MATCH($B$1, resultados!$A$1:$ZZ$1, 0))</f>
        <v/>
      </c>
      <c r="B1043">
        <f>INDEX(resultados!$A$2:$ZZ$2662, 1037, MATCH($B$2, resultados!$A$1:$ZZ$1, 0))</f>
        <v/>
      </c>
      <c r="C1043">
        <f>INDEX(resultados!$A$2:$ZZ$2662, 1037, MATCH($B$3, resultados!$A$1:$ZZ$1, 0))</f>
        <v/>
      </c>
    </row>
    <row r="1044">
      <c r="A1044">
        <f>INDEX(resultados!$A$2:$ZZ$2662, 1038, MATCH($B$1, resultados!$A$1:$ZZ$1, 0))</f>
        <v/>
      </c>
      <c r="B1044">
        <f>INDEX(resultados!$A$2:$ZZ$2662, 1038, MATCH($B$2, resultados!$A$1:$ZZ$1, 0))</f>
        <v/>
      </c>
      <c r="C1044">
        <f>INDEX(resultados!$A$2:$ZZ$2662, 1038, MATCH($B$3, resultados!$A$1:$ZZ$1, 0))</f>
        <v/>
      </c>
    </row>
    <row r="1045">
      <c r="A1045">
        <f>INDEX(resultados!$A$2:$ZZ$2662, 1039, MATCH($B$1, resultados!$A$1:$ZZ$1, 0))</f>
        <v/>
      </c>
      <c r="B1045">
        <f>INDEX(resultados!$A$2:$ZZ$2662, 1039, MATCH($B$2, resultados!$A$1:$ZZ$1, 0))</f>
        <v/>
      </c>
      <c r="C1045">
        <f>INDEX(resultados!$A$2:$ZZ$2662, 1039, MATCH($B$3, resultados!$A$1:$ZZ$1, 0))</f>
        <v/>
      </c>
    </row>
    <row r="1046">
      <c r="A1046">
        <f>INDEX(resultados!$A$2:$ZZ$2662, 1040, MATCH($B$1, resultados!$A$1:$ZZ$1, 0))</f>
        <v/>
      </c>
      <c r="B1046">
        <f>INDEX(resultados!$A$2:$ZZ$2662, 1040, MATCH($B$2, resultados!$A$1:$ZZ$1, 0))</f>
        <v/>
      </c>
      <c r="C1046">
        <f>INDEX(resultados!$A$2:$ZZ$2662, 1040, MATCH($B$3, resultados!$A$1:$ZZ$1, 0))</f>
        <v/>
      </c>
    </row>
    <row r="1047">
      <c r="A1047">
        <f>INDEX(resultados!$A$2:$ZZ$2662, 1041, MATCH($B$1, resultados!$A$1:$ZZ$1, 0))</f>
        <v/>
      </c>
      <c r="B1047">
        <f>INDEX(resultados!$A$2:$ZZ$2662, 1041, MATCH($B$2, resultados!$A$1:$ZZ$1, 0))</f>
        <v/>
      </c>
      <c r="C1047">
        <f>INDEX(resultados!$A$2:$ZZ$2662, 1041, MATCH($B$3, resultados!$A$1:$ZZ$1, 0))</f>
        <v/>
      </c>
    </row>
    <row r="1048">
      <c r="A1048">
        <f>INDEX(resultados!$A$2:$ZZ$2662, 1042, MATCH($B$1, resultados!$A$1:$ZZ$1, 0))</f>
        <v/>
      </c>
      <c r="B1048">
        <f>INDEX(resultados!$A$2:$ZZ$2662, 1042, MATCH($B$2, resultados!$A$1:$ZZ$1, 0))</f>
        <v/>
      </c>
      <c r="C1048">
        <f>INDEX(resultados!$A$2:$ZZ$2662, 1042, MATCH($B$3, resultados!$A$1:$ZZ$1, 0))</f>
        <v/>
      </c>
    </row>
    <row r="1049">
      <c r="A1049">
        <f>INDEX(resultados!$A$2:$ZZ$2662, 1043, MATCH($B$1, resultados!$A$1:$ZZ$1, 0))</f>
        <v/>
      </c>
      <c r="B1049">
        <f>INDEX(resultados!$A$2:$ZZ$2662, 1043, MATCH($B$2, resultados!$A$1:$ZZ$1, 0))</f>
        <v/>
      </c>
      <c r="C1049">
        <f>INDEX(resultados!$A$2:$ZZ$2662, 1043, MATCH($B$3, resultados!$A$1:$ZZ$1, 0))</f>
        <v/>
      </c>
    </row>
    <row r="1050">
      <c r="A1050">
        <f>INDEX(resultados!$A$2:$ZZ$2662, 1044, MATCH($B$1, resultados!$A$1:$ZZ$1, 0))</f>
        <v/>
      </c>
      <c r="B1050">
        <f>INDEX(resultados!$A$2:$ZZ$2662, 1044, MATCH($B$2, resultados!$A$1:$ZZ$1, 0))</f>
        <v/>
      </c>
      <c r="C1050">
        <f>INDEX(resultados!$A$2:$ZZ$2662, 1044, MATCH($B$3, resultados!$A$1:$ZZ$1, 0))</f>
        <v/>
      </c>
    </row>
    <row r="1051">
      <c r="A1051">
        <f>INDEX(resultados!$A$2:$ZZ$2662, 1045, MATCH($B$1, resultados!$A$1:$ZZ$1, 0))</f>
        <v/>
      </c>
      <c r="B1051">
        <f>INDEX(resultados!$A$2:$ZZ$2662, 1045, MATCH($B$2, resultados!$A$1:$ZZ$1, 0))</f>
        <v/>
      </c>
      <c r="C1051">
        <f>INDEX(resultados!$A$2:$ZZ$2662, 1045, MATCH($B$3, resultados!$A$1:$ZZ$1, 0))</f>
        <v/>
      </c>
    </row>
    <row r="1052">
      <c r="A1052">
        <f>INDEX(resultados!$A$2:$ZZ$2662, 1046, MATCH($B$1, resultados!$A$1:$ZZ$1, 0))</f>
        <v/>
      </c>
      <c r="B1052">
        <f>INDEX(resultados!$A$2:$ZZ$2662, 1046, MATCH($B$2, resultados!$A$1:$ZZ$1, 0))</f>
        <v/>
      </c>
      <c r="C1052">
        <f>INDEX(resultados!$A$2:$ZZ$2662, 1046, MATCH($B$3, resultados!$A$1:$ZZ$1, 0))</f>
        <v/>
      </c>
    </row>
    <row r="1053">
      <c r="A1053">
        <f>INDEX(resultados!$A$2:$ZZ$2662, 1047, MATCH($B$1, resultados!$A$1:$ZZ$1, 0))</f>
        <v/>
      </c>
      <c r="B1053">
        <f>INDEX(resultados!$A$2:$ZZ$2662, 1047, MATCH($B$2, resultados!$A$1:$ZZ$1, 0))</f>
        <v/>
      </c>
      <c r="C1053">
        <f>INDEX(resultados!$A$2:$ZZ$2662, 1047, MATCH($B$3, resultados!$A$1:$ZZ$1, 0))</f>
        <v/>
      </c>
    </row>
    <row r="1054">
      <c r="A1054">
        <f>INDEX(resultados!$A$2:$ZZ$2662, 1048, MATCH($B$1, resultados!$A$1:$ZZ$1, 0))</f>
        <v/>
      </c>
      <c r="B1054">
        <f>INDEX(resultados!$A$2:$ZZ$2662, 1048, MATCH($B$2, resultados!$A$1:$ZZ$1, 0))</f>
        <v/>
      </c>
      <c r="C1054">
        <f>INDEX(resultados!$A$2:$ZZ$2662, 1048, MATCH($B$3, resultados!$A$1:$ZZ$1, 0))</f>
        <v/>
      </c>
    </row>
    <row r="1055">
      <c r="A1055">
        <f>INDEX(resultados!$A$2:$ZZ$2662, 1049, MATCH($B$1, resultados!$A$1:$ZZ$1, 0))</f>
        <v/>
      </c>
      <c r="B1055">
        <f>INDEX(resultados!$A$2:$ZZ$2662, 1049, MATCH($B$2, resultados!$A$1:$ZZ$1, 0))</f>
        <v/>
      </c>
      <c r="C1055">
        <f>INDEX(resultados!$A$2:$ZZ$2662, 1049, MATCH($B$3, resultados!$A$1:$ZZ$1, 0))</f>
        <v/>
      </c>
    </row>
    <row r="1056">
      <c r="A1056">
        <f>INDEX(resultados!$A$2:$ZZ$2662, 1050, MATCH($B$1, resultados!$A$1:$ZZ$1, 0))</f>
        <v/>
      </c>
      <c r="B1056">
        <f>INDEX(resultados!$A$2:$ZZ$2662, 1050, MATCH($B$2, resultados!$A$1:$ZZ$1, 0))</f>
        <v/>
      </c>
      <c r="C1056">
        <f>INDEX(resultados!$A$2:$ZZ$2662, 1050, MATCH($B$3, resultados!$A$1:$ZZ$1, 0))</f>
        <v/>
      </c>
    </row>
    <row r="1057">
      <c r="A1057">
        <f>INDEX(resultados!$A$2:$ZZ$2662, 1051, MATCH($B$1, resultados!$A$1:$ZZ$1, 0))</f>
        <v/>
      </c>
      <c r="B1057">
        <f>INDEX(resultados!$A$2:$ZZ$2662, 1051, MATCH($B$2, resultados!$A$1:$ZZ$1, 0))</f>
        <v/>
      </c>
      <c r="C1057">
        <f>INDEX(resultados!$A$2:$ZZ$2662, 1051, MATCH($B$3, resultados!$A$1:$ZZ$1, 0))</f>
        <v/>
      </c>
    </row>
    <row r="1058">
      <c r="A1058">
        <f>INDEX(resultados!$A$2:$ZZ$2662, 1052, MATCH($B$1, resultados!$A$1:$ZZ$1, 0))</f>
        <v/>
      </c>
      <c r="B1058">
        <f>INDEX(resultados!$A$2:$ZZ$2662, 1052, MATCH($B$2, resultados!$A$1:$ZZ$1, 0))</f>
        <v/>
      </c>
      <c r="C1058">
        <f>INDEX(resultados!$A$2:$ZZ$2662, 1052, MATCH($B$3, resultados!$A$1:$ZZ$1, 0))</f>
        <v/>
      </c>
    </row>
    <row r="1059">
      <c r="A1059">
        <f>INDEX(resultados!$A$2:$ZZ$2662, 1053, MATCH($B$1, resultados!$A$1:$ZZ$1, 0))</f>
        <v/>
      </c>
      <c r="B1059">
        <f>INDEX(resultados!$A$2:$ZZ$2662, 1053, MATCH($B$2, resultados!$A$1:$ZZ$1, 0))</f>
        <v/>
      </c>
      <c r="C1059">
        <f>INDEX(resultados!$A$2:$ZZ$2662, 1053, MATCH($B$3, resultados!$A$1:$ZZ$1, 0))</f>
        <v/>
      </c>
    </row>
    <row r="1060">
      <c r="A1060">
        <f>INDEX(resultados!$A$2:$ZZ$2662, 1054, MATCH($B$1, resultados!$A$1:$ZZ$1, 0))</f>
        <v/>
      </c>
      <c r="B1060">
        <f>INDEX(resultados!$A$2:$ZZ$2662, 1054, MATCH($B$2, resultados!$A$1:$ZZ$1, 0))</f>
        <v/>
      </c>
      <c r="C1060">
        <f>INDEX(resultados!$A$2:$ZZ$2662, 1054, MATCH($B$3, resultados!$A$1:$ZZ$1, 0))</f>
        <v/>
      </c>
    </row>
    <row r="1061">
      <c r="A1061">
        <f>INDEX(resultados!$A$2:$ZZ$2662, 1055, MATCH($B$1, resultados!$A$1:$ZZ$1, 0))</f>
        <v/>
      </c>
      <c r="B1061">
        <f>INDEX(resultados!$A$2:$ZZ$2662, 1055, MATCH($B$2, resultados!$A$1:$ZZ$1, 0))</f>
        <v/>
      </c>
      <c r="C1061">
        <f>INDEX(resultados!$A$2:$ZZ$2662, 1055, MATCH($B$3, resultados!$A$1:$ZZ$1, 0))</f>
        <v/>
      </c>
    </row>
    <row r="1062">
      <c r="A1062">
        <f>INDEX(resultados!$A$2:$ZZ$2662, 1056, MATCH($B$1, resultados!$A$1:$ZZ$1, 0))</f>
        <v/>
      </c>
      <c r="B1062">
        <f>INDEX(resultados!$A$2:$ZZ$2662, 1056, MATCH($B$2, resultados!$A$1:$ZZ$1, 0))</f>
        <v/>
      </c>
      <c r="C1062">
        <f>INDEX(resultados!$A$2:$ZZ$2662, 1056, MATCH($B$3, resultados!$A$1:$ZZ$1, 0))</f>
        <v/>
      </c>
    </row>
    <row r="1063">
      <c r="A1063">
        <f>INDEX(resultados!$A$2:$ZZ$2662, 1057, MATCH($B$1, resultados!$A$1:$ZZ$1, 0))</f>
        <v/>
      </c>
      <c r="B1063">
        <f>INDEX(resultados!$A$2:$ZZ$2662, 1057, MATCH($B$2, resultados!$A$1:$ZZ$1, 0))</f>
        <v/>
      </c>
      <c r="C1063">
        <f>INDEX(resultados!$A$2:$ZZ$2662, 1057, MATCH($B$3, resultados!$A$1:$ZZ$1, 0))</f>
        <v/>
      </c>
    </row>
    <row r="1064">
      <c r="A1064">
        <f>INDEX(resultados!$A$2:$ZZ$2662, 1058, MATCH($B$1, resultados!$A$1:$ZZ$1, 0))</f>
        <v/>
      </c>
      <c r="B1064">
        <f>INDEX(resultados!$A$2:$ZZ$2662, 1058, MATCH($B$2, resultados!$A$1:$ZZ$1, 0))</f>
        <v/>
      </c>
      <c r="C1064">
        <f>INDEX(resultados!$A$2:$ZZ$2662, 1058, MATCH($B$3, resultados!$A$1:$ZZ$1, 0))</f>
        <v/>
      </c>
    </row>
    <row r="1065">
      <c r="A1065">
        <f>INDEX(resultados!$A$2:$ZZ$2662, 1059, MATCH($B$1, resultados!$A$1:$ZZ$1, 0))</f>
        <v/>
      </c>
      <c r="B1065">
        <f>INDEX(resultados!$A$2:$ZZ$2662, 1059, MATCH($B$2, resultados!$A$1:$ZZ$1, 0))</f>
        <v/>
      </c>
      <c r="C1065">
        <f>INDEX(resultados!$A$2:$ZZ$2662, 1059, MATCH($B$3, resultados!$A$1:$ZZ$1, 0))</f>
        <v/>
      </c>
    </row>
    <row r="1066">
      <c r="A1066">
        <f>INDEX(resultados!$A$2:$ZZ$2662, 1060, MATCH($B$1, resultados!$A$1:$ZZ$1, 0))</f>
        <v/>
      </c>
      <c r="B1066">
        <f>INDEX(resultados!$A$2:$ZZ$2662, 1060, MATCH($B$2, resultados!$A$1:$ZZ$1, 0))</f>
        <v/>
      </c>
      <c r="C1066">
        <f>INDEX(resultados!$A$2:$ZZ$2662, 1060, MATCH($B$3, resultados!$A$1:$ZZ$1, 0))</f>
        <v/>
      </c>
    </row>
    <row r="1067">
      <c r="A1067">
        <f>INDEX(resultados!$A$2:$ZZ$2662, 1061, MATCH($B$1, resultados!$A$1:$ZZ$1, 0))</f>
        <v/>
      </c>
      <c r="B1067">
        <f>INDEX(resultados!$A$2:$ZZ$2662, 1061, MATCH($B$2, resultados!$A$1:$ZZ$1, 0))</f>
        <v/>
      </c>
      <c r="C1067">
        <f>INDEX(resultados!$A$2:$ZZ$2662, 1061, MATCH($B$3, resultados!$A$1:$ZZ$1, 0))</f>
        <v/>
      </c>
    </row>
    <row r="1068">
      <c r="A1068">
        <f>INDEX(resultados!$A$2:$ZZ$2662, 1062, MATCH($B$1, resultados!$A$1:$ZZ$1, 0))</f>
        <v/>
      </c>
      <c r="B1068">
        <f>INDEX(resultados!$A$2:$ZZ$2662, 1062, MATCH($B$2, resultados!$A$1:$ZZ$1, 0))</f>
        <v/>
      </c>
      <c r="C1068">
        <f>INDEX(resultados!$A$2:$ZZ$2662, 1062, MATCH($B$3, resultados!$A$1:$ZZ$1, 0))</f>
        <v/>
      </c>
    </row>
    <row r="1069">
      <c r="A1069">
        <f>INDEX(resultados!$A$2:$ZZ$2662, 1063, MATCH($B$1, resultados!$A$1:$ZZ$1, 0))</f>
        <v/>
      </c>
      <c r="B1069">
        <f>INDEX(resultados!$A$2:$ZZ$2662, 1063, MATCH($B$2, resultados!$A$1:$ZZ$1, 0))</f>
        <v/>
      </c>
      <c r="C1069">
        <f>INDEX(resultados!$A$2:$ZZ$2662, 1063, MATCH($B$3, resultados!$A$1:$ZZ$1, 0))</f>
        <v/>
      </c>
    </row>
    <row r="1070">
      <c r="A1070">
        <f>INDEX(resultados!$A$2:$ZZ$2662, 1064, MATCH($B$1, resultados!$A$1:$ZZ$1, 0))</f>
        <v/>
      </c>
      <c r="B1070">
        <f>INDEX(resultados!$A$2:$ZZ$2662, 1064, MATCH($B$2, resultados!$A$1:$ZZ$1, 0))</f>
        <v/>
      </c>
      <c r="C1070">
        <f>INDEX(resultados!$A$2:$ZZ$2662, 1064, MATCH($B$3, resultados!$A$1:$ZZ$1, 0))</f>
        <v/>
      </c>
    </row>
    <row r="1071">
      <c r="A1071">
        <f>INDEX(resultados!$A$2:$ZZ$2662, 1065, MATCH($B$1, resultados!$A$1:$ZZ$1, 0))</f>
        <v/>
      </c>
      <c r="B1071">
        <f>INDEX(resultados!$A$2:$ZZ$2662, 1065, MATCH($B$2, resultados!$A$1:$ZZ$1, 0))</f>
        <v/>
      </c>
      <c r="C1071">
        <f>INDEX(resultados!$A$2:$ZZ$2662, 1065, MATCH($B$3, resultados!$A$1:$ZZ$1, 0))</f>
        <v/>
      </c>
    </row>
    <row r="1072">
      <c r="A1072">
        <f>INDEX(resultados!$A$2:$ZZ$2662, 1066, MATCH($B$1, resultados!$A$1:$ZZ$1, 0))</f>
        <v/>
      </c>
      <c r="B1072">
        <f>INDEX(resultados!$A$2:$ZZ$2662, 1066, MATCH($B$2, resultados!$A$1:$ZZ$1, 0))</f>
        <v/>
      </c>
      <c r="C1072">
        <f>INDEX(resultados!$A$2:$ZZ$2662, 1066, MATCH($B$3, resultados!$A$1:$ZZ$1, 0))</f>
        <v/>
      </c>
    </row>
    <row r="1073">
      <c r="A1073">
        <f>INDEX(resultados!$A$2:$ZZ$2662, 1067, MATCH($B$1, resultados!$A$1:$ZZ$1, 0))</f>
        <v/>
      </c>
      <c r="B1073">
        <f>INDEX(resultados!$A$2:$ZZ$2662, 1067, MATCH($B$2, resultados!$A$1:$ZZ$1, 0))</f>
        <v/>
      </c>
      <c r="C1073">
        <f>INDEX(resultados!$A$2:$ZZ$2662, 1067, MATCH($B$3, resultados!$A$1:$ZZ$1, 0))</f>
        <v/>
      </c>
    </row>
    <row r="1074">
      <c r="A1074">
        <f>INDEX(resultados!$A$2:$ZZ$2662, 1068, MATCH($B$1, resultados!$A$1:$ZZ$1, 0))</f>
        <v/>
      </c>
      <c r="B1074">
        <f>INDEX(resultados!$A$2:$ZZ$2662, 1068, MATCH($B$2, resultados!$A$1:$ZZ$1, 0))</f>
        <v/>
      </c>
      <c r="C1074">
        <f>INDEX(resultados!$A$2:$ZZ$2662, 1068, MATCH($B$3, resultados!$A$1:$ZZ$1, 0))</f>
        <v/>
      </c>
    </row>
    <row r="1075">
      <c r="A1075">
        <f>INDEX(resultados!$A$2:$ZZ$2662, 1069, MATCH($B$1, resultados!$A$1:$ZZ$1, 0))</f>
        <v/>
      </c>
      <c r="B1075">
        <f>INDEX(resultados!$A$2:$ZZ$2662, 1069, MATCH($B$2, resultados!$A$1:$ZZ$1, 0))</f>
        <v/>
      </c>
      <c r="C1075">
        <f>INDEX(resultados!$A$2:$ZZ$2662, 1069, MATCH($B$3, resultados!$A$1:$ZZ$1, 0))</f>
        <v/>
      </c>
    </row>
    <row r="1076">
      <c r="A1076">
        <f>INDEX(resultados!$A$2:$ZZ$2662, 1070, MATCH($B$1, resultados!$A$1:$ZZ$1, 0))</f>
        <v/>
      </c>
      <c r="B1076">
        <f>INDEX(resultados!$A$2:$ZZ$2662, 1070, MATCH($B$2, resultados!$A$1:$ZZ$1, 0))</f>
        <v/>
      </c>
      <c r="C1076">
        <f>INDEX(resultados!$A$2:$ZZ$2662, 1070, MATCH($B$3, resultados!$A$1:$ZZ$1, 0))</f>
        <v/>
      </c>
    </row>
    <row r="1077">
      <c r="A1077">
        <f>INDEX(resultados!$A$2:$ZZ$2662, 1071, MATCH($B$1, resultados!$A$1:$ZZ$1, 0))</f>
        <v/>
      </c>
      <c r="B1077">
        <f>INDEX(resultados!$A$2:$ZZ$2662, 1071, MATCH($B$2, resultados!$A$1:$ZZ$1, 0))</f>
        <v/>
      </c>
      <c r="C1077">
        <f>INDEX(resultados!$A$2:$ZZ$2662, 1071, MATCH($B$3, resultados!$A$1:$ZZ$1, 0))</f>
        <v/>
      </c>
    </row>
    <row r="1078">
      <c r="A1078">
        <f>INDEX(resultados!$A$2:$ZZ$2662, 1072, MATCH($B$1, resultados!$A$1:$ZZ$1, 0))</f>
        <v/>
      </c>
      <c r="B1078">
        <f>INDEX(resultados!$A$2:$ZZ$2662, 1072, MATCH($B$2, resultados!$A$1:$ZZ$1, 0))</f>
        <v/>
      </c>
      <c r="C1078">
        <f>INDEX(resultados!$A$2:$ZZ$2662, 1072, MATCH($B$3, resultados!$A$1:$ZZ$1, 0))</f>
        <v/>
      </c>
    </row>
    <row r="1079">
      <c r="A1079">
        <f>INDEX(resultados!$A$2:$ZZ$2662, 1073, MATCH($B$1, resultados!$A$1:$ZZ$1, 0))</f>
        <v/>
      </c>
      <c r="B1079">
        <f>INDEX(resultados!$A$2:$ZZ$2662, 1073, MATCH($B$2, resultados!$A$1:$ZZ$1, 0))</f>
        <v/>
      </c>
      <c r="C1079">
        <f>INDEX(resultados!$A$2:$ZZ$2662, 1073, MATCH($B$3, resultados!$A$1:$ZZ$1, 0))</f>
        <v/>
      </c>
    </row>
    <row r="1080">
      <c r="A1080">
        <f>INDEX(resultados!$A$2:$ZZ$2662, 1074, MATCH($B$1, resultados!$A$1:$ZZ$1, 0))</f>
        <v/>
      </c>
      <c r="B1080">
        <f>INDEX(resultados!$A$2:$ZZ$2662, 1074, MATCH($B$2, resultados!$A$1:$ZZ$1, 0))</f>
        <v/>
      </c>
      <c r="C1080">
        <f>INDEX(resultados!$A$2:$ZZ$2662, 1074, MATCH($B$3, resultados!$A$1:$ZZ$1, 0))</f>
        <v/>
      </c>
    </row>
    <row r="1081">
      <c r="A1081">
        <f>INDEX(resultados!$A$2:$ZZ$2662, 1075, MATCH($B$1, resultados!$A$1:$ZZ$1, 0))</f>
        <v/>
      </c>
      <c r="B1081">
        <f>INDEX(resultados!$A$2:$ZZ$2662, 1075, MATCH($B$2, resultados!$A$1:$ZZ$1, 0))</f>
        <v/>
      </c>
      <c r="C1081">
        <f>INDEX(resultados!$A$2:$ZZ$2662, 1075, MATCH($B$3, resultados!$A$1:$ZZ$1, 0))</f>
        <v/>
      </c>
    </row>
    <row r="1082">
      <c r="A1082">
        <f>INDEX(resultados!$A$2:$ZZ$2662, 1076, MATCH($B$1, resultados!$A$1:$ZZ$1, 0))</f>
        <v/>
      </c>
      <c r="B1082">
        <f>INDEX(resultados!$A$2:$ZZ$2662, 1076, MATCH($B$2, resultados!$A$1:$ZZ$1, 0))</f>
        <v/>
      </c>
      <c r="C1082">
        <f>INDEX(resultados!$A$2:$ZZ$2662, 1076, MATCH($B$3, resultados!$A$1:$ZZ$1, 0))</f>
        <v/>
      </c>
    </row>
    <row r="1083">
      <c r="A1083">
        <f>INDEX(resultados!$A$2:$ZZ$2662, 1077, MATCH($B$1, resultados!$A$1:$ZZ$1, 0))</f>
        <v/>
      </c>
      <c r="B1083">
        <f>INDEX(resultados!$A$2:$ZZ$2662, 1077, MATCH($B$2, resultados!$A$1:$ZZ$1, 0))</f>
        <v/>
      </c>
      <c r="C1083">
        <f>INDEX(resultados!$A$2:$ZZ$2662, 1077, MATCH($B$3, resultados!$A$1:$ZZ$1, 0))</f>
        <v/>
      </c>
    </row>
    <row r="1084">
      <c r="A1084">
        <f>INDEX(resultados!$A$2:$ZZ$2662, 1078, MATCH($B$1, resultados!$A$1:$ZZ$1, 0))</f>
        <v/>
      </c>
      <c r="B1084">
        <f>INDEX(resultados!$A$2:$ZZ$2662, 1078, MATCH($B$2, resultados!$A$1:$ZZ$1, 0))</f>
        <v/>
      </c>
      <c r="C1084">
        <f>INDEX(resultados!$A$2:$ZZ$2662, 1078, MATCH($B$3, resultados!$A$1:$ZZ$1, 0))</f>
        <v/>
      </c>
    </row>
    <row r="1085">
      <c r="A1085">
        <f>INDEX(resultados!$A$2:$ZZ$2662, 1079, MATCH($B$1, resultados!$A$1:$ZZ$1, 0))</f>
        <v/>
      </c>
      <c r="B1085">
        <f>INDEX(resultados!$A$2:$ZZ$2662, 1079, MATCH($B$2, resultados!$A$1:$ZZ$1, 0))</f>
        <v/>
      </c>
      <c r="C1085">
        <f>INDEX(resultados!$A$2:$ZZ$2662, 1079, MATCH($B$3, resultados!$A$1:$ZZ$1, 0))</f>
        <v/>
      </c>
    </row>
    <row r="1086">
      <c r="A1086">
        <f>INDEX(resultados!$A$2:$ZZ$2662, 1080, MATCH($B$1, resultados!$A$1:$ZZ$1, 0))</f>
        <v/>
      </c>
      <c r="B1086">
        <f>INDEX(resultados!$A$2:$ZZ$2662, 1080, MATCH($B$2, resultados!$A$1:$ZZ$1, 0))</f>
        <v/>
      </c>
      <c r="C1086">
        <f>INDEX(resultados!$A$2:$ZZ$2662, 1080, MATCH($B$3, resultados!$A$1:$ZZ$1, 0))</f>
        <v/>
      </c>
    </row>
    <row r="1087">
      <c r="A1087">
        <f>INDEX(resultados!$A$2:$ZZ$2662, 1081, MATCH($B$1, resultados!$A$1:$ZZ$1, 0))</f>
        <v/>
      </c>
      <c r="B1087">
        <f>INDEX(resultados!$A$2:$ZZ$2662, 1081, MATCH($B$2, resultados!$A$1:$ZZ$1, 0))</f>
        <v/>
      </c>
      <c r="C1087">
        <f>INDEX(resultados!$A$2:$ZZ$2662, 1081, MATCH($B$3, resultados!$A$1:$ZZ$1, 0))</f>
        <v/>
      </c>
    </row>
    <row r="1088">
      <c r="A1088">
        <f>INDEX(resultados!$A$2:$ZZ$2662, 1082, MATCH($B$1, resultados!$A$1:$ZZ$1, 0))</f>
        <v/>
      </c>
      <c r="B1088">
        <f>INDEX(resultados!$A$2:$ZZ$2662, 1082, MATCH($B$2, resultados!$A$1:$ZZ$1, 0))</f>
        <v/>
      </c>
      <c r="C1088">
        <f>INDEX(resultados!$A$2:$ZZ$2662, 1082, MATCH($B$3, resultados!$A$1:$ZZ$1, 0))</f>
        <v/>
      </c>
    </row>
    <row r="1089">
      <c r="A1089">
        <f>INDEX(resultados!$A$2:$ZZ$2662, 1083, MATCH($B$1, resultados!$A$1:$ZZ$1, 0))</f>
        <v/>
      </c>
      <c r="B1089">
        <f>INDEX(resultados!$A$2:$ZZ$2662, 1083, MATCH($B$2, resultados!$A$1:$ZZ$1, 0))</f>
        <v/>
      </c>
      <c r="C1089">
        <f>INDEX(resultados!$A$2:$ZZ$2662, 1083, MATCH($B$3, resultados!$A$1:$ZZ$1, 0))</f>
        <v/>
      </c>
    </row>
    <row r="1090">
      <c r="A1090">
        <f>INDEX(resultados!$A$2:$ZZ$2662, 1084, MATCH($B$1, resultados!$A$1:$ZZ$1, 0))</f>
        <v/>
      </c>
      <c r="B1090">
        <f>INDEX(resultados!$A$2:$ZZ$2662, 1084, MATCH($B$2, resultados!$A$1:$ZZ$1, 0))</f>
        <v/>
      </c>
      <c r="C1090">
        <f>INDEX(resultados!$A$2:$ZZ$2662, 1084, MATCH($B$3, resultados!$A$1:$ZZ$1, 0))</f>
        <v/>
      </c>
    </row>
    <row r="1091">
      <c r="A1091">
        <f>INDEX(resultados!$A$2:$ZZ$2662, 1085, MATCH($B$1, resultados!$A$1:$ZZ$1, 0))</f>
        <v/>
      </c>
      <c r="B1091">
        <f>INDEX(resultados!$A$2:$ZZ$2662, 1085, MATCH($B$2, resultados!$A$1:$ZZ$1, 0))</f>
        <v/>
      </c>
      <c r="C1091">
        <f>INDEX(resultados!$A$2:$ZZ$2662, 1085, MATCH($B$3, resultados!$A$1:$ZZ$1, 0))</f>
        <v/>
      </c>
    </row>
    <row r="1092">
      <c r="A1092">
        <f>INDEX(resultados!$A$2:$ZZ$2662, 1086, MATCH($B$1, resultados!$A$1:$ZZ$1, 0))</f>
        <v/>
      </c>
      <c r="B1092">
        <f>INDEX(resultados!$A$2:$ZZ$2662, 1086, MATCH($B$2, resultados!$A$1:$ZZ$1, 0))</f>
        <v/>
      </c>
      <c r="C1092">
        <f>INDEX(resultados!$A$2:$ZZ$2662, 1086, MATCH($B$3, resultados!$A$1:$ZZ$1, 0))</f>
        <v/>
      </c>
    </row>
    <row r="1093">
      <c r="A1093">
        <f>INDEX(resultados!$A$2:$ZZ$2662, 1087, MATCH($B$1, resultados!$A$1:$ZZ$1, 0))</f>
        <v/>
      </c>
      <c r="B1093">
        <f>INDEX(resultados!$A$2:$ZZ$2662, 1087, MATCH($B$2, resultados!$A$1:$ZZ$1, 0))</f>
        <v/>
      </c>
      <c r="C1093">
        <f>INDEX(resultados!$A$2:$ZZ$2662, 1087, MATCH($B$3, resultados!$A$1:$ZZ$1, 0))</f>
        <v/>
      </c>
    </row>
    <row r="1094">
      <c r="A1094">
        <f>INDEX(resultados!$A$2:$ZZ$2662, 1088, MATCH($B$1, resultados!$A$1:$ZZ$1, 0))</f>
        <v/>
      </c>
      <c r="B1094">
        <f>INDEX(resultados!$A$2:$ZZ$2662, 1088, MATCH($B$2, resultados!$A$1:$ZZ$1, 0))</f>
        <v/>
      </c>
      <c r="C1094">
        <f>INDEX(resultados!$A$2:$ZZ$2662, 1088, MATCH($B$3, resultados!$A$1:$ZZ$1, 0))</f>
        <v/>
      </c>
    </row>
    <row r="1095">
      <c r="A1095">
        <f>INDEX(resultados!$A$2:$ZZ$2662, 1089, MATCH($B$1, resultados!$A$1:$ZZ$1, 0))</f>
        <v/>
      </c>
      <c r="B1095">
        <f>INDEX(resultados!$A$2:$ZZ$2662, 1089, MATCH($B$2, resultados!$A$1:$ZZ$1, 0))</f>
        <v/>
      </c>
      <c r="C1095">
        <f>INDEX(resultados!$A$2:$ZZ$2662, 1089, MATCH($B$3, resultados!$A$1:$ZZ$1, 0))</f>
        <v/>
      </c>
    </row>
    <row r="1096">
      <c r="A1096">
        <f>INDEX(resultados!$A$2:$ZZ$2662, 1090, MATCH($B$1, resultados!$A$1:$ZZ$1, 0))</f>
        <v/>
      </c>
      <c r="B1096">
        <f>INDEX(resultados!$A$2:$ZZ$2662, 1090, MATCH($B$2, resultados!$A$1:$ZZ$1, 0))</f>
        <v/>
      </c>
      <c r="C1096">
        <f>INDEX(resultados!$A$2:$ZZ$2662, 1090, MATCH($B$3, resultados!$A$1:$ZZ$1, 0))</f>
        <v/>
      </c>
    </row>
    <row r="1097">
      <c r="A1097">
        <f>INDEX(resultados!$A$2:$ZZ$2662, 1091, MATCH($B$1, resultados!$A$1:$ZZ$1, 0))</f>
        <v/>
      </c>
      <c r="B1097">
        <f>INDEX(resultados!$A$2:$ZZ$2662, 1091, MATCH($B$2, resultados!$A$1:$ZZ$1, 0))</f>
        <v/>
      </c>
      <c r="C1097">
        <f>INDEX(resultados!$A$2:$ZZ$2662, 1091, MATCH($B$3, resultados!$A$1:$ZZ$1, 0))</f>
        <v/>
      </c>
    </row>
    <row r="1098">
      <c r="A1098">
        <f>INDEX(resultados!$A$2:$ZZ$2662, 1092, MATCH($B$1, resultados!$A$1:$ZZ$1, 0))</f>
        <v/>
      </c>
      <c r="B1098">
        <f>INDEX(resultados!$A$2:$ZZ$2662, 1092, MATCH($B$2, resultados!$A$1:$ZZ$1, 0))</f>
        <v/>
      </c>
      <c r="C1098">
        <f>INDEX(resultados!$A$2:$ZZ$2662, 1092, MATCH($B$3, resultados!$A$1:$ZZ$1, 0))</f>
        <v/>
      </c>
    </row>
    <row r="1099">
      <c r="A1099">
        <f>INDEX(resultados!$A$2:$ZZ$2662, 1093, MATCH($B$1, resultados!$A$1:$ZZ$1, 0))</f>
        <v/>
      </c>
      <c r="B1099">
        <f>INDEX(resultados!$A$2:$ZZ$2662, 1093, MATCH($B$2, resultados!$A$1:$ZZ$1, 0))</f>
        <v/>
      </c>
      <c r="C1099">
        <f>INDEX(resultados!$A$2:$ZZ$2662, 1093, MATCH($B$3, resultados!$A$1:$ZZ$1, 0))</f>
        <v/>
      </c>
    </row>
    <row r="1100">
      <c r="A1100">
        <f>INDEX(resultados!$A$2:$ZZ$2662, 1094, MATCH($B$1, resultados!$A$1:$ZZ$1, 0))</f>
        <v/>
      </c>
      <c r="B1100">
        <f>INDEX(resultados!$A$2:$ZZ$2662, 1094, MATCH($B$2, resultados!$A$1:$ZZ$1, 0))</f>
        <v/>
      </c>
      <c r="C1100">
        <f>INDEX(resultados!$A$2:$ZZ$2662, 1094, MATCH($B$3, resultados!$A$1:$ZZ$1, 0))</f>
        <v/>
      </c>
    </row>
    <row r="1101">
      <c r="A1101">
        <f>INDEX(resultados!$A$2:$ZZ$2662, 1095, MATCH($B$1, resultados!$A$1:$ZZ$1, 0))</f>
        <v/>
      </c>
      <c r="B1101">
        <f>INDEX(resultados!$A$2:$ZZ$2662, 1095, MATCH($B$2, resultados!$A$1:$ZZ$1, 0))</f>
        <v/>
      </c>
      <c r="C1101">
        <f>INDEX(resultados!$A$2:$ZZ$2662, 1095, MATCH($B$3, resultados!$A$1:$ZZ$1, 0))</f>
        <v/>
      </c>
    </row>
    <row r="1102">
      <c r="A1102">
        <f>INDEX(resultados!$A$2:$ZZ$2662, 1096, MATCH($B$1, resultados!$A$1:$ZZ$1, 0))</f>
        <v/>
      </c>
      <c r="B1102">
        <f>INDEX(resultados!$A$2:$ZZ$2662, 1096, MATCH($B$2, resultados!$A$1:$ZZ$1, 0))</f>
        <v/>
      </c>
      <c r="C1102">
        <f>INDEX(resultados!$A$2:$ZZ$2662, 1096, MATCH($B$3, resultados!$A$1:$ZZ$1, 0))</f>
        <v/>
      </c>
    </row>
    <row r="1103">
      <c r="A1103">
        <f>INDEX(resultados!$A$2:$ZZ$2662, 1097, MATCH($B$1, resultados!$A$1:$ZZ$1, 0))</f>
        <v/>
      </c>
      <c r="B1103">
        <f>INDEX(resultados!$A$2:$ZZ$2662, 1097, MATCH($B$2, resultados!$A$1:$ZZ$1, 0))</f>
        <v/>
      </c>
      <c r="C1103">
        <f>INDEX(resultados!$A$2:$ZZ$2662, 1097, MATCH($B$3, resultados!$A$1:$ZZ$1, 0))</f>
        <v/>
      </c>
    </row>
    <row r="1104">
      <c r="A1104">
        <f>INDEX(resultados!$A$2:$ZZ$2662, 1098, MATCH($B$1, resultados!$A$1:$ZZ$1, 0))</f>
        <v/>
      </c>
      <c r="B1104">
        <f>INDEX(resultados!$A$2:$ZZ$2662, 1098, MATCH($B$2, resultados!$A$1:$ZZ$1, 0))</f>
        <v/>
      </c>
      <c r="C1104">
        <f>INDEX(resultados!$A$2:$ZZ$2662, 1098, MATCH($B$3, resultados!$A$1:$ZZ$1, 0))</f>
        <v/>
      </c>
    </row>
    <row r="1105">
      <c r="A1105">
        <f>INDEX(resultados!$A$2:$ZZ$2662, 1099, MATCH($B$1, resultados!$A$1:$ZZ$1, 0))</f>
        <v/>
      </c>
      <c r="B1105">
        <f>INDEX(resultados!$A$2:$ZZ$2662, 1099, MATCH($B$2, resultados!$A$1:$ZZ$1, 0))</f>
        <v/>
      </c>
      <c r="C1105">
        <f>INDEX(resultados!$A$2:$ZZ$2662, 1099, MATCH($B$3, resultados!$A$1:$ZZ$1, 0))</f>
        <v/>
      </c>
    </row>
    <row r="1106">
      <c r="A1106">
        <f>INDEX(resultados!$A$2:$ZZ$2662, 1100, MATCH($B$1, resultados!$A$1:$ZZ$1, 0))</f>
        <v/>
      </c>
      <c r="B1106">
        <f>INDEX(resultados!$A$2:$ZZ$2662, 1100, MATCH($B$2, resultados!$A$1:$ZZ$1, 0))</f>
        <v/>
      </c>
      <c r="C1106">
        <f>INDEX(resultados!$A$2:$ZZ$2662, 1100, MATCH($B$3, resultados!$A$1:$ZZ$1, 0))</f>
        <v/>
      </c>
    </row>
    <row r="1107">
      <c r="A1107">
        <f>INDEX(resultados!$A$2:$ZZ$2662, 1101, MATCH($B$1, resultados!$A$1:$ZZ$1, 0))</f>
        <v/>
      </c>
      <c r="B1107">
        <f>INDEX(resultados!$A$2:$ZZ$2662, 1101, MATCH($B$2, resultados!$A$1:$ZZ$1, 0))</f>
        <v/>
      </c>
      <c r="C1107">
        <f>INDEX(resultados!$A$2:$ZZ$2662, 1101, MATCH($B$3, resultados!$A$1:$ZZ$1, 0))</f>
        <v/>
      </c>
    </row>
    <row r="1108">
      <c r="A1108">
        <f>INDEX(resultados!$A$2:$ZZ$2662, 1102, MATCH($B$1, resultados!$A$1:$ZZ$1, 0))</f>
        <v/>
      </c>
      <c r="B1108">
        <f>INDEX(resultados!$A$2:$ZZ$2662, 1102, MATCH($B$2, resultados!$A$1:$ZZ$1, 0))</f>
        <v/>
      </c>
      <c r="C1108">
        <f>INDEX(resultados!$A$2:$ZZ$2662, 1102, MATCH($B$3, resultados!$A$1:$ZZ$1, 0))</f>
        <v/>
      </c>
    </row>
    <row r="1109">
      <c r="A1109">
        <f>INDEX(resultados!$A$2:$ZZ$2662, 1103, MATCH($B$1, resultados!$A$1:$ZZ$1, 0))</f>
        <v/>
      </c>
      <c r="B1109">
        <f>INDEX(resultados!$A$2:$ZZ$2662, 1103, MATCH($B$2, resultados!$A$1:$ZZ$1, 0))</f>
        <v/>
      </c>
      <c r="C1109">
        <f>INDEX(resultados!$A$2:$ZZ$2662, 1103, MATCH($B$3, resultados!$A$1:$ZZ$1, 0))</f>
        <v/>
      </c>
    </row>
    <row r="1110">
      <c r="A1110">
        <f>INDEX(resultados!$A$2:$ZZ$2662, 1104, MATCH($B$1, resultados!$A$1:$ZZ$1, 0))</f>
        <v/>
      </c>
      <c r="B1110">
        <f>INDEX(resultados!$A$2:$ZZ$2662, 1104, MATCH($B$2, resultados!$A$1:$ZZ$1, 0))</f>
        <v/>
      </c>
      <c r="C1110">
        <f>INDEX(resultados!$A$2:$ZZ$2662, 1104, MATCH($B$3, resultados!$A$1:$ZZ$1, 0))</f>
        <v/>
      </c>
    </row>
    <row r="1111">
      <c r="A1111">
        <f>INDEX(resultados!$A$2:$ZZ$2662, 1105, MATCH($B$1, resultados!$A$1:$ZZ$1, 0))</f>
        <v/>
      </c>
      <c r="B1111">
        <f>INDEX(resultados!$A$2:$ZZ$2662, 1105, MATCH($B$2, resultados!$A$1:$ZZ$1, 0))</f>
        <v/>
      </c>
      <c r="C1111">
        <f>INDEX(resultados!$A$2:$ZZ$2662, 1105, MATCH($B$3, resultados!$A$1:$ZZ$1, 0))</f>
        <v/>
      </c>
    </row>
    <row r="1112">
      <c r="A1112">
        <f>INDEX(resultados!$A$2:$ZZ$2662, 1106, MATCH($B$1, resultados!$A$1:$ZZ$1, 0))</f>
        <v/>
      </c>
      <c r="B1112">
        <f>INDEX(resultados!$A$2:$ZZ$2662, 1106, MATCH($B$2, resultados!$A$1:$ZZ$1, 0))</f>
        <v/>
      </c>
      <c r="C1112">
        <f>INDEX(resultados!$A$2:$ZZ$2662, 1106, MATCH($B$3, resultados!$A$1:$ZZ$1, 0))</f>
        <v/>
      </c>
    </row>
    <row r="1113">
      <c r="A1113">
        <f>INDEX(resultados!$A$2:$ZZ$2662, 1107, MATCH($B$1, resultados!$A$1:$ZZ$1, 0))</f>
        <v/>
      </c>
      <c r="B1113">
        <f>INDEX(resultados!$A$2:$ZZ$2662, 1107, MATCH($B$2, resultados!$A$1:$ZZ$1, 0))</f>
        <v/>
      </c>
      <c r="C1113">
        <f>INDEX(resultados!$A$2:$ZZ$2662, 1107, MATCH($B$3, resultados!$A$1:$ZZ$1, 0))</f>
        <v/>
      </c>
    </row>
    <row r="1114">
      <c r="A1114">
        <f>INDEX(resultados!$A$2:$ZZ$2662, 1108, MATCH($B$1, resultados!$A$1:$ZZ$1, 0))</f>
        <v/>
      </c>
      <c r="B1114">
        <f>INDEX(resultados!$A$2:$ZZ$2662, 1108, MATCH($B$2, resultados!$A$1:$ZZ$1, 0))</f>
        <v/>
      </c>
      <c r="C1114">
        <f>INDEX(resultados!$A$2:$ZZ$2662, 1108, MATCH($B$3, resultados!$A$1:$ZZ$1, 0))</f>
        <v/>
      </c>
    </row>
    <row r="1115">
      <c r="A1115">
        <f>INDEX(resultados!$A$2:$ZZ$2662, 1109, MATCH($B$1, resultados!$A$1:$ZZ$1, 0))</f>
        <v/>
      </c>
      <c r="B1115">
        <f>INDEX(resultados!$A$2:$ZZ$2662, 1109, MATCH($B$2, resultados!$A$1:$ZZ$1, 0))</f>
        <v/>
      </c>
      <c r="C1115">
        <f>INDEX(resultados!$A$2:$ZZ$2662, 1109, MATCH($B$3, resultados!$A$1:$ZZ$1, 0))</f>
        <v/>
      </c>
    </row>
    <row r="1116">
      <c r="A1116">
        <f>INDEX(resultados!$A$2:$ZZ$2662, 1110, MATCH($B$1, resultados!$A$1:$ZZ$1, 0))</f>
        <v/>
      </c>
      <c r="B1116">
        <f>INDEX(resultados!$A$2:$ZZ$2662, 1110, MATCH($B$2, resultados!$A$1:$ZZ$1, 0))</f>
        <v/>
      </c>
      <c r="C1116">
        <f>INDEX(resultados!$A$2:$ZZ$2662, 1110, MATCH($B$3, resultados!$A$1:$ZZ$1, 0))</f>
        <v/>
      </c>
    </row>
    <row r="1117">
      <c r="A1117">
        <f>INDEX(resultados!$A$2:$ZZ$2662, 1111, MATCH($B$1, resultados!$A$1:$ZZ$1, 0))</f>
        <v/>
      </c>
      <c r="B1117">
        <f>INDEX(resultados!$A$2:$ZZ$2662, 1111, MATCH($B$2, resultados!$A$1:$ZZ$1, 0))</f>
        <v/>
      </c>
      <c r="C1117">
        <f>INDEX(resultados!$A$2:$ZZ$2662, 1111, MATCH($B$3, resultados!$A$1:$ZZ$1, 0))</f>
        <v/>
      </c>
    </row>
    <row r="1118">
      <c r="A1118">
        <f>INDEX(resultados!$A$2:$ZZ$2662, 1112, MATCH($B$1, resultados!$A$1:$ZZ$1, 0))</f>
        <v/>
      </c>
      <c r="B1118">
        <f>INDEX(resultados!$A$2:$ZZ$2662, 1112, MATCH($B$2, resultados!$A$1:$ZZ$1, 0))</f>
        <v/>
      </c>
      <c r="C1118">
        <f>INDEX(resultados!$A$2:$ZZ$2662, 1112, MATCH($B$3, resultados!$A$1:$ZZ$1, 0))</f>
        <v/>
      </c>
    </row>
    <row r="1119">
      <c r="A1119">
        <f>INDEX(resultados!$A$2:$ZZ$2662, 1113, MATCH($B$1, resultados!$A$1:$ZZ$1, 0))</f>
        <v/>
      </c>
      <c r="B1119">
        <f>INDEX(resultados!$A$2:$ZZ$2662, 1113, MATCH($B$2, resultados!$A$1:$ZZ$1, 0))</f>
        <v/>
      </c>
      <c r="C1119">
        <f>INDEX(resultados!$A$2:$ZZ$2662, 1113, MATCH($B$3, resultados!$A$1:$ZZ$1, 0))</f>
        <v/>
      </c>
    </row>
    <row r="1120">
      <c r="A1120">
        <f>INDEX(resultados!$A$2:$ZZ$2662, 1114, MATCH($B$1, resultados!$A$1:$ZZ$1, 0))</f>
        <v/>
      </c>
      <c r="B1120">
        <f>INDEX(resultados!$A$2:$ZZ$2662, 1114, MATCH($B$2, resultados!$A$1:$ZZ$1, 0))</f>
        <v/>
      </c>
      <c r="C1120">
        <f>INDEX(resultados!$A$2:$ZZ$2662, 1114, MATCH($B$3, resultados!$A$1:$ZZ$1, 0))</f>
        <v/>
      </c>
    </row>
    <row r="1121">
      <c r="A1121">
        <f>INDEX(resultados!$A$2:$ZZ$2662, 1115, MATCH($B$1, resultados!$A$1:$ZZ$1, 0))</f>
        <v/>
      </c>
      <c r="B1121">
        <f>INDEX(resultados!$A$2:$ZZ$2662, 1115, MATCH($B$2, resultados!$A$1:$ZZ$1, 0))</f>
        <v/>
      </c>
      <c r="C1121">
        <f>INDEX(resultados!$A$2:$ZZ$2662, 1115, MATCH($B$3, resultados!$A$1:$ZZ$1, 0))</f>
        <v/>
      </c>
    </row>
    <row r="1122">
      <c r="A1122">
        <f>INDEX(resultados!$A$2:$ZZ$2662, 1116, MATCH($B$1, resultados!$A$1:$ZZ$1, 0))</f>
        <v/>
      </c>
      <c r="B1122">
        <f>INDEX(resultados!$A$2:$ZZ$2662, 1116, MATCH($B$2, resultados!$A$1:$ZZ$1, 0))</f>
        <v/>
      </c>
      <c r="C1122">
        <f>INDEX(resultados!$A$2:$ZZ$2662, 1116, MATCH($B$3, resultados!$A$1:$ZZ$1, 0))</f>
        <v/>
      </c>
    </row>
    <row r="1123">
      <c r="A1123">
        <f>INDEX(resultados!$A$2:$ZZ$2662, 1117, MATCH($B$1, resultados!$A$1:$ZZ$1, 0))</f>
        <v/>
      </c>
      <c r="B1123">
        <f>INDEX(resultados!$A$2:$ZZ$2662, 1117, MATCH($B$2, resultados!$A$1:$ZZ$1, 0))</f>
        <v/>
      </c>
      <c r="C1123">
        <f>INDEX(resultados!$A$2:$ZZ$2662, 1117, MATCH($B$3, resultados!$A$1:$ZZ$1, 0))</f>
        <v/>
      </c>
    </row>
    <row r="1124">
      <c r="A1124">
        <f>INDEX(resultados!$A$2:$ZZ$2662, 1118, MATCH($B$1, resultados!$A$1:$ZZ$1, 0))</f>
        <v/>
      </c>
      <c r="B1124">
        <f>INDEX(resultados!$A$2:$ZZ$2662, 1118, MATCH($B$2, resultados!$A$1:$ZZ$1, 0))</f>
        <v/>
      </c>
      <c r="C1124">
        <f>INDEX(resultados!$A$2:$ZZ$2662, 1118, MATCH($B$3, resultados!$A$1:$ZZ$1, 0))</f>
        <v/>
      </c>
    </row>
    <row r="1125">
      <c r="A1125">
        <f>INDEX(resultados!$A$2:$ZZ$2662, 1119, MATCH($B$1, resultados!$A$1:$ZZ$1, 0))</f>
        <v/>
      </c>
      <c r="B1125">
        <f>INDEX(resultados!$A$2:$ZZ$2662, 1119, MATCH($B$2, resultados!$A$1:$ZZ$1, 0))</f>
        <v/>
      </c>
      <c r="C1125">
        <f>INDEX(resultados!$A$2:$ZZ$2662, 1119, MATCH($B$3, resultados!$A$1:$ZZ$1, 0))</f>
        <v/>
      </c>
    </row>
    <row r="1126">
      <c r="A1126">
        <f>INDEX(resultados!$A$2:$ZZ$2662, 1120, MATCH($B$1, resultados!$A$1:$ZZ$1, 0))</f>
        <v/>
      </c>
      <c r="B1126">
        <f>INDEX(resultados!$A$2:$ZZ$2662, 1120, MATCH($B$2, resultados!$A$1:$ZZ$1, 0))</f>
        <v/>
      </c>
      <c r="C1126">
        <f>INDEX(resultados!$A$2:$ZZ$2662, 1120, MATCH($B$3, resultados!$A$1:$ZZ$1, 0))</f>
        <v/>
      </c>
    </row>
    <row r="1127">
      <c r="A1127">
        <f>INDEX(resultados!$A$2:$ZZ$2662, 1121, MATCH($B$1, resultados!$A$1:$ZZ$1, 0))</f>
        <v/>
      </c>
      <c r="B1127">
        <f>INDEX(resultados!$A$2:$ZZ$2662, 1121, MATCH($B$2, resultados!$A$1:$ZZ$1, 0))</f>
        <v/>
      </c>
      <c r="C1127">
        <f>INDEX(resultados!$A$2:$ZZ$2662, 1121, MATCH($B$3, resultados!$A$1:$ZZ$1, 0))</f>
        <v/>
      </c>
    </row>
    <row r="1128">
      <c r="A1128">
        <f>INDEX(resultados!$A$2:$ZZ$2662, 1122, MATCH($B$1, resultados!$A$1:$ZZ$1, 0))</f>
        <v/>
      </c>
      <c r="B1128">
        <f>INDEX(resultados!$A$2:$ZZ$2662, 1122, MATCH($B$2, resultados!$A$1:$ZZ$1, 0))</f>
        <v/>
      </c>
      <c r="C1128">
        <f>INDEX(resultados!$A$2:$ZZ$2662, 1122, MATCH($B$3, resultados!$A$1:$ZZ$1, 0))</f>
        <v/>
      </c>
    </row>
    <row r="1129">
      <c r="A1129">
        <f>INDEX(resultados!$A$2:$ZZ$2662, 1123, MATCH($B$1, resultados!$A$1:$ZZ$1, 0))</f>
        <v/>
      </c>
      <c r="B1129">
        <f>INDEX(resultados!$A$2:$ZZ$2662, 1123, MATCH($B$2, resultados!$A$1:$ZZ$1, 0))</f>
        <v/>
      </c>
      <c r="C1129">
        <f>INDEX(resultados!$A$2:$ZZ$2662, 1123, MATCH($B$3, resultados!$A$1:$ZZ$1, 0))</f>
        <v/>
      </c>
    </row>
    <row r="1130">
      <c r="A1130">
        <f>INDEX(resultados!$A$2:$ZZ$2662, 1124, MATCH($B$1, resultados!$A$1:$ZZ$1, 0))</f>
        <v/>
      </c>
      <c r="B1130">
        <f>INDEX(resultados!$A$2:$ZZ$2662, 1124, MATCH($B$2, resultados!$A$1:$ZZ$1, 0))</f>
        <v/>
      </c>
      <c r="C1130">
        <f>INDEX(resultados!$A$2:$ZZ$2662, 1124, MATCH($B$3, resultados!$A$1:$ZZ$1, 0))</f>
        <v/>
      </c>
    </row>
    <row r="1131">
      <c r="A1131">
        <f>INDEX(resultados!$A$2:$ZZ$2662, 1125, MATCH($B$1, resultados!$A$1:$ZZ$1, 0))</f>
        <v/>
      </c>
      <c r="B1131">
        <f>INDEX(resultados!$A$2:$ZZ$2662, 1125, MATCH($B$2, resultados!$A$1:$ZZ$1, 0))</f>
        <v/>
      </c>
      <c r="C1131">
        <f>INDEX(resultados!$A$2:$ZZ$2662, 1125, MATCH($B$3, resultados!$A$1:$ZZ$1, 0))</f>
        <v/>
      </c>
    </row>
    <row r="1132">
      <c r="A1132">
        <f>INDEX(resultados!$A$2:$ZZ$2662, 1126, MATCH($B$1, resultados!$A$1:$ZZ$1, 0))</f>
        <v/>
      </c>
      <c r="B1132">
        <f>INDEX(resultados!$A$2:$ZZ$2662, 1126, MATCH($B$2, resultados!$A$1:$ZZ$1, 0))</f>
        <v/>
      </c>
      <c r="C1132">
        <f>INDEX(resultados!$A$2:$ZZ$2662, 1126, MATCH($B$3, resultados!$A$1:$ZZ$1, 0))</f>
        <v/>
      </c>
    </row>
    <row r="1133">
      <c r="A1133">
        <f>INDEX(resultados!$A$2:$ZZ$2662, 1127, MATCH($B$1, resultados!$A$1:$ZZ$1, 0))</f>
        <v/>
      </c>
      <c r="B1133">
        <f>INDEX(resultados!$A$2:$ZZ$2662, 1127, MATCH($B$2, resultados!$A$1:$ZZ$1, 0))</f>
        <v/>
      </c>
      <c r="C1133">
        <f>INDEX(resultados!$A$2:$ZZ$2662, 1127, MATCH($B$3, resultados!$A$1:$ZZ$1, 0))</f>
        <v/>
      </c>
    </row>
    <row r="1134">
      <c r="A1134">
        <f>INDEX(resultados!$A$2:$ZZ$2662, 1128, MATCH($B$1, resultados!$A$1:$ZZ$1, 0))</f>
        <v/>
      </c>
      <c r="B1134">
        <f>INDEX(resultados!$A$2:$ZZ$2662, 1128, MATCH($B$2, resultados!$A$1:$ZZ$1, 0))</f>
        <v/>
      </c>
      <c r="C1134">
        <f>INDEX(resultados!$A$2:$ZZ$2662, 1128, MATCH($B$3, resultados!$A$1:$ZZ$1, 0))</f>
        <v/>
      </c>
    </row>
    <row r="1135">
      <c r="A1135">
        <f>INDEX(resultados!$A$2:$ZZ$2662, 1129, MATCH($B$1, resultados!$A$1:$ZZ$1, 0))</f>
        <v/>
      </c>
      <c r="B1135">
        <f>INDEX(resultados!$A$2:$ZZ$2662, 1129, MATCH($B$2, resultados!$A$1:$ZZ$1, 0))</f>
        <v/>
      </c>
      <c r="C1135">
        <f>INDEX(resultados!$A$2:$ZZ$2662, 1129, MATCH($B$3, resultados!$A$1:$ZZ$1, 0))</f>
        <v/>
      </c>
    </row>
    <row r="1136">
      <c r="A1136">
        <f>INDEX(resultados!$A$2:$ZZ$2662, 1130, MATCH($B$1, resultados!$A$1:$ZZ$1, 0))</f>
        <v/>
      </c>
      <c r="B1136">
        <f>INDEX(resultados!$A$2:$ZZ$2662, 1130, MATCH($B$2, resultados!$A$1:$ZZ$1, 0))</f>
        <v/>
      </c>
      <c r="C1136">
        <f>INDEX(resultados!$A$2:$ZZ$2662, 1130, MATCH($B$3, resultados!$A$1:$ZZ$1, 0))</f>
        <v/>
      </c>
    </row>
    <row r="1137">
      <c r="A1137">
        <f>INDEX(resultados!$A$2:$ZZ$2662, 1131, MATCH($B$1, resultados!$A$1:$ZZ$1, 0))</f>
        <v/>
      </c>
      <c r="B1137">
        <f>INDEX(resultados!$A$2:$ZZ$2662, 1131, MATCH($B$2, resultados!$A$1:$ZZ$1, 0))</f>
        <v/>
      </c>
      <c r="C1137">
        <f>INDEX(resultados!$A$2:$ZZ$2662, 1131, MATCH($B$3, resultados!$A$1:$ZZ$1, 0))</f>
        <v/>
      </c>
    </row>
    <row r="1138">
      <c r="A1138">
        <f>INDEX(resultados!$A$2:$ZZ$2662, 1132, MATCH($B$1, resultados!$A$1:$ZZ$1, 0))</f>
        <v/>
      </c>
      <c r="B1138">
        <f>INDEX(resultados!$A$2:$ZZ$2662, 1132, MATCH($B$2, resultados!$A$1:$ZZ$1, 0))</f>
        <v/>
      </c>
      <c r="C1138">
        <f>INDEX(resultados!$A$2:$ZZ$2662, 1132, MATCH($B$3, resultados!$A$1:$ZZ$1, 0))</f>
        <v/>
      </c>
    </row>
    <row r="1139">
      <c r="A1139">
        <f>INDEX(resultados!$A$2:$ZZ$2662, 1133, MATCH($B$1, resultados!$A$1:$ZZ$1, 0))</f>
        <v/>
      </c>
      <c r="B1139">
        <f>INDEX(resultados!$A$2:$ZZ$2662, 1133, MATCH($B$2, resultados!$A$1:$ZZ$1, 0))</f>
        <v/>
      </c>
      <c r="C1139">
        <f>INDEX(resultados!$A$2:$ZZ$2662, 1133, MATCH($B$3, resultados!$A$1:$ZZ$1, 0))</f>
        <v/>
      </c>
    </row>
    <row r="1140">
      <c r="A1140">
        <f>INDEX(resultados!$A$2:$ZZ$2662, 1134, MATCH($B$1, resultados!$A$1:$ZZ$1, 0))</f>
        <v/>
      </c>
      <c r="B1140">
        <f>INDEX(resultados!$A$2:$ZZ$2662, 1134, MATCH($B$2, resultados!$A$1:$ZZ$1, 0))</f>
        <v/>
      </c>
      <c r="C1140">
        <f>INDEX(resultados!$A$2:$ZZ$2662, 1134, MATCH($B$3, resultados!$A$1:$ZZ$1, 0))</f>
        <v/>
      </c>
    </row>
    <row r="1141">
      <c r="A1141">
        <f>INDEX(resultados!$A$2:$ZZ$2662, 1135, MATCH($B$1, resultados!$A$1:$ZZ$1, 0))</f>
        <v/>
      </c>
      <c r="B1141">
        <f>INDEX(resultados!$A$2:$ZZ$2662, 1135, MATCH($B$2, resultados!$A$1:$ZZ$1, 0))</f>
        <v/>
      </c>
      <c r="C1141">
        <f>INDEX(resultados!$A$2:$ZZ$2662, 1135, MATCH($B$3, resultados!$A$1:$ZZ$1, 0))</f>
        <v/>
      </c>
    </row>
    <row r="1142">
      <c r="A1142">
        <f>INDEX(resultados!$A$2:$ZZ$2662, 1136, MATCH($B$1, resultados!$A$1:$ZZ$1, 0))</f>
        <v/>
      </c>
      <c r="B1142">
        <f>INDEX(resultados!$A$2:$ZZ$2662, 1136, MATCH($B$2, resultados!$A$1:$ZZ$1, 0))</f>
        <v/>
      </c>
      <c r="C1142">
        <f>INDEX(resultados!$A$2:$ZZ$2662, 1136, MATCH($B$3, resultados!$A$1:$ZZ$1, 0))</f>
        <v/>
      </c>
    </row>
    <row r="1143">
      <c r="A1143">
        <f>INDEX(resultados!$A$2:$ZZ$2662, 1137, MATCH($B$1, resultados!$A$1:$ZZ$1, 0))</f>
        <v/>
      </c>
      <c r="B1143">
        <f>INDEX(resultados!$A$2:$ZZ$2662, 1137, MATCH($B$2, resultados!$A$1:$ZZ$1, 0))</f>
        <v/>
      </c>
      <c r="C1143">
        <f>INDEX(resultados!$A$2:$ZZ$2662, 1137, MATCH($B$3, resultados!$A$1:$ZZ$1, 0))</f>
        <v/>
      </c>
    </row>
    <row r="1144">
      <c r="A1144">
        <f>INDEX(resultados!$A$2:$ZZ$2662, 1138, MATCH($B$1, resultados!$A$1:$ZZ$1, 0))</f>
        <v/>
      </c>
      <c r="B1144">
        <f>INDEX(resultados!$A$2:$ZZ$2662, 1138, MATCH($B$2, resultados!$A$1:$ZZ$1, 0))</f>
        <v/>
      </c>
      <c r="C1144">
        <f>INDEX(resultados!$A$2:$ZZ$2662, 1138, MATCH($B$3, resultados!$A$1:$ZZ$1, 0))</f>
        <v/>
      </c>
    </row>
    <row r="1145">
      <c r="A1145">
        <f>INDEX(resultados!$A$2:$ZZ$2662, 1139, MATCH($B$1, resultados!$A$1:$ZZ$1, 0))</f>
        <v/>
      </c>
      <c r="B1145">
        <f>INDEX(resultados!$A$2:$ZZ$2662, 1139, MATCH($B$2, resultados!$A$1:$ZZ$1, 0))</f>
        <v/>
      </c>
      <c r="C1145">
        <f>INDEX(resultados!$A$2:$ZZ$2662, 1139, MATCH($B$3, resultados!$A$1:$ZZ$1, 0))</f>
        <v/>
      </c>
    </row>
    <row r="1146">
      <c r="A1146">
        <f>INDEX(resultados!$A$2:$ZZ$2662, 1140, MATCH($B$1, resultados!$A$1:$ZZ$1, 0))</f>
        <v/>
      </c>
      <c r="B1146">
        <f>INDEX(resultados!$A$2:$ZZ$2662, 1140, MATCH($B$2, resultados!$A$1:$ZZ$1, 0))</f>
        <v/>
      </c>
      <c r="C1146">
        <f>INDEX(resultados!$A$2:$ZZ$2662, 1140, MATCH($B$3, resultados!$A$1:$ZZ$1, 0))</f>
        <v/>
      </c>
    </row>
    <row r="1147">
      <c r="A1147">
        <f>INDEX(resultados!$A$2:$ZZ$2662, 1141, MATCH($B$1, resultados!$A$1:$ZZ$1, 0))</f>
        <v/>
      </c>
      <c r="B1147">
        <f>INDEX(resultados!$A$2:$ZZ$2662, 1141, MATCH($B$2, resultados!$A$1:$ZZ$1, 0))</f>
        <v/>
      </c>
      <c r="C1147">
        <f>INDEX(resultados!$A$2:$ZZ$2662, 1141, MATCH($B$3, resultados!$A$1:$ZZ$1, 0))</f>
        <v/>
      </c>
    </row>
    <row r="1148">
      <c r="A1148">
        <f>INDEX(resultados!$A$2:$ZZ$2662, 1142, MATCH($B$1, resultados!$A$1:$ZZ$1, 0))</f>
        <v/>
      </c>
      <c r="B1148">
        <f>INDEX(resultados!$A$2:$ZZ$2662, 1142, MATCH($B$2, resultados!$A$1:$ZZ$1, 0))</f>
        <v/>
      </c>
      <c r="C1148">
        <f>INDEX(resultados!$A$2:$ZZ$2662, 1142, MATCH($B$3, resultados!$A$1:$ZZ$1, 0))</f>
        <v/>
      </c>
    </row>
    <row r="1149">
      <c r="A1149">
        <f>INDEX(resultados!$A$2:$ZZ$2662, 1143, MATCH($B$1, resultados!$A$1:$ZZ$1, 0))</f>
        <v/>
      </c>
      <c r="B1149">
        <f>INDEX(resultados!$A$2:$ZZ$2662, 1143, MATCH($B$2, resultados!$A$1:$ZZ$1, 0))</f>
        <v/>
      </c>
      <c r="C1149">
        <f>INDEX(resultados!$A$2:$ZZ$2662, 1143, MATCH($B$3, resultados!$A$1:$ZZ$1, 0))</f>
        <v/>
      </c>
    </row>
    <row r="1150">
      <c r="A1150">
        <f>INDEX(resultados!$A$2:$ZZ$2662, 1144, MATCH($B$1, resultados!$A$1:$ZZ$1, 0))</f>
        <v/>
      </c>
      <c r="B1150">
        <f>INDEX(resultados!$A$2:$ZZ$2662, 1144, MATCH($B$2, resultados!$A$1:$ZZ$1, 0))</f>
        <v/>
      </c>
      <c r="C1150">
        <f>INDEX(resultados!$A$2:$ZZ$2662, 1144, MATCH($B$3, resultados!$A$1:$ZZ$1, 0))</f>
        <v/>
      </c>
    </row>
    <row r="1151">
      <c r="A1151">
        <f>INDEX(resultados!$A$2:$ZZ$2662, 1145, MATCH($B$1, resultados!$A$1:$ZZ$1, 0))</f>
        <v/>
      </c>
      <c r="B1151">
        <f>INDEX(resultados!$A$2:$ZZ$2662, 1145, MATCH($B$2, resultados!$A$1:$ZZ$1, 0))</f>
        <v/>
      </c>
      <c r="C1151">
        <f>INDEX(resultados!$A$2:$ZZ$2662, 1145, MATCH($B$3, resultados!$A$1:$ZZ$1, 0))</f>
        <v/>
      </c>
    </row>
    <row r="1152">
      <c r="A1152">
        <f>INDEX(resultados!$A$2:$ZZ$2662, 1146, MATCH($B$1, resultados!$A$1:$ZZ$1, 0))</f>
        <v/>
      </c>
      <c r="B1152">
        <f>INDEX(resultados!$A$2:$ZZ$2662, 1146, MATCH($B$2, resultados!$A$1:$ZZ$1, 0))</f>
        <v/>
      </c>
      <c r="C1152">
        <f>INDEX(resultados!$A$2:$ZZ$2662, 1146, MATCH($B$3, resultados!$A$1:$ZZ$1, 0))</f>
        <v/>
      </c>
    </row>
    <row r="1153">
      <c r="A1153">
        <f>INDEX(resultados!$A$2:$ZZ$2662, 1147, MATCH($B$1, resultados!$A$1:$ZZ$1, 0))</f>
        <v/>
      </c>
      <c r="B1153">
        <f>INDEX(resultados!$A$2:$ZZ$2662, 1147, MATCH($B$2, resultados!$A$1:$ZZ$1, 0))</f>
        <v/>
      </c>
      <c r="C1153">
        <f>INDEX(resultados!$A$2:$ZZ$2662, 1147, MATCH($B$3, resultados!$A$1:$ZZ$1, 0))</f>
        <v/>
      </c>
    </row>
    <row r="1154">
      <c r="A1154">
        <f>INDEX(resultados!$A$2:$ZZ$2662, 1148, MATCH($B$1, resultados!$A$1:$ZZ$1, 0))</f>
        <v/>
      </c>
      <c r="B1154">
        <f>INDEX(resultados!$A$2:$ZZ$2662, 1148, MATCH($B$2, resultados!$A$1:$ZZ$1, 0))</f>
        <v/>
      </c>
      <c r="C1154">
        <f>INDEX(resultados!$A$2:$ZZ$2662, 1148, MATCH($B$3, resultados!$A$1:$ZZ$1, 0))</f>
        <v/>
      </c>
    </row>
    <row r="1155">
      <c r="A1155">
        <f>INDEX(resultados!$A$2:$ZZ$2662, 1149, MATCH($B$1, resultados!$A$1:$ZZ$1, 0))</f>
        <v/>
      </c>
      <c r="B1155">
        <f>INDEX(resultados!$A$2:$ZZ$2662, 1149, MATCH($B$2, resultados!$A$1:$ZZ$1, 0))</f>
        <v/>
      </c>
      <c r="C1155">
        <f>INDEX(resultados!$A$2:$ZZ$2662, 1149, MATCH($B$3, resultados!$A$1:$ZZ$1, 0))</f>
        <v/>
      </c>
    </row>
    <row r="1156">
      <c r="A1156">
        <f>INDEX(resultados!$A$2:$ZZ$2662, 1150, MATCH($B$1, resultados!$A$1:$ZZ$1, 0))</f>
        <v/>
      </c>
      <c r="B1156">
        <f>INDEX(resultados!$A$2:$ZZ$2662, 1150, MATCH($B$2, resultados!$A$1:$ZZ$1, 0))</f>
        <v/>
      </c>
      <c r="C1156">
        <f>INDEX(resultados!$A$2:$ZZ$2662, 1150, MATCH($B$3, resultados!$A$1:$ZZ$1, 0))</f>
        <v/>
      </c>
    </row>
    <row r="1157">
      <c r="A1157">
        <f>INDEX(resultados!$A$2:$ZZ$2662, 1151, MATCH($B$1, resultados!$A$1:$ZZ$1, 0))</f>
        <v/>
      </c>
      <c r="B1157">
        <f>INDEX(resultados!$A$2:$ZZ$2662, 1151, MATCH($B$2, resultados!$A$1:$ZZ$1, 0))</f>
        <v/>
      </c>
      <c r="C1157">
        <f>INDEX(resultados!$A$2:$ZZ$2662, 1151, MATCH($B$3, resultados!$A$1:$ZZ$1, 0))</f>
        <v/>
      </c>
    </row>
    <row r="1158">
      <c r="A1158">
        <f>INDEX(resultados!$A$2:$ZZ$2662, 1152, MATCH($B$1, resultados!$A$1:$ZZ$1, 0))</f>
        <v/>
      </c>
      <c r="B1158">
        <f>INDEX(resultados!$A$2:$ZZ$2662, 1152, MATCH($B$2, resultados!$A$1:$ZZ$1, 0))</f>
        <v/>
      </c>
      <c r="C1158">
        <f>INDEX(resultados!$A$2:$ZZ$2662, 1152, MATCH($B$3, resultados!$A$1:$ZZ$1, 0))</f>
        <v/>
      </c>
    </row>
    <row r="1159">
      <c r="A1159">
        <f>INDEX(resultados!$A$2:$ZZ$2662, 1153, MATCH($B$1, resultados!$A$1:$ZZ$1, 0))</f>
        <v/>
      </c>
      <c r="B1159">
        <f>INDEX(resultados!$A$2:$ZZ$2662, 1153, MATCH($B$2, resultados!$A$1:$ZZ$1, 0))</f>
        <v/>
      </c>
      <c r="C1159">
        <f>INDEX(resultados!$A$2:$ZZ$2662, 1153, MATCH($B$3, resultados!$A$1:$ZZ$1, 0))</f>
        <v/>
      </c>
    </row>
    <row r="1160">
      <c r="A1160">
        <f>INDEX(resultados!$A$2:$ZZ$2662, 1154, MATCH($B$1, resultados!$A$1:$ZZ$1, 0))</f>
        <v/>
      </c>
      <c r="B1160">
        <f>INDEX(resultados!$A$2:$ZZ$2662, 1154, MATCH($B$2, resultados!$A$1:$ZZ$1, 0))</f>
        <v/>
      </c>
      <c r="C1160">
        <f>INDEX(resultados!$A$2:$ZZ$2662, 1154, MATCH($B$3, resultados!$A$1:$ZZ$1, 0))</f>
        <v/>
      </c>
    </row>
    <row r="1161">
      <c r="A1161">
        <f>INDEX(resultados!$A$2:$ZZ$2662, 1155, MATCH($B$1, resultados!$A$1:$ZZ$1, 0))</f>
        <v/>
      </c>
      <c r="B1161">
        <f>INDEX(resultados!$A$2:$ZZ$2662, 1155, MATCH($B$2, resultados!$A$1:$ZZ$1, 0))</f>
        <v/>
      </c>
      <c r="C1161">
        <f>INDEX(resultados!$A$2:$ZZ$2662, 1155, MATCH($B$3, resultados!$A$1:$ZZ$1, 0))</f>
        <v/>
      </c>
    </row>
    <row r="1162">
      <c r="A1162">
        <f>INDEX(resultados!$A$2:$ZZ$2662, 1156, MATCH($B$1, resultados!$A$1:$ZZ$1, 0))</f>
        <v/>
      </c>
      <c r="B1162">
        <f>INDEX(resultados!$A$2:$ZZ$2662, 1156, MATCH($B$2, resultados!$A$1:$ZZ$1, 0))</f>
        <v/>
      </c>
      <c r="C1162">
        <f>INDEX(resultados!$A$2:$ZZ$2662, 1156, MATCH($B$3, resultados!$A$1:$ZZ$1, 0))</f>
        <v/>
      </c>
    </row>
    <row r="1163">
      <c r="A1163">
        <f>INDEX(resultados!$A$2:$ZZ$2662, 1157, MATCH($B$1, resultados!$A$1:$ZZ$1, 0))</f>
        <v/>
      </c>
      <c r="B1163">
        <f>INDEX(resultados!$A$2:$ZZ$2662, 1157, MATCH($B$2, resultados!$A$1:$ZZ$1, 0))</f>
        <v/>
      </c>
      <c r="C1163">
        <f>INDEX(resultados!$A$2:$ZZ$2662, 1157, MATCH($B$3, resultados!$A$1:$ZZ$1, 0))</f>
        <v/>
      </c>
    </row>
    <row r="1164">
      <c r="A1164">
        <f>INDEX(resultados!$A$2:$ZZ$2662, 1158, MATCH($B$1, resultados!$A$1:$ZZ$1, 0))</f>
        <v/>
      </c>
      <c r="B1164">
        <f>INDEX(resultados!$A$2:$ZZ$2662, 1158, MATCH($B$2, resultados!$A$1:$ZZ$1, 0))</f>
        <v/>
      </c>
      <c r="C1164">
        <f>INDEX(resultados!$A$2:$ZZ$2662, 1158, MATCH($B$3, resultados!$A$1:$ZZ$1, 0))</f>
        <v/>
      </c>
    </row>
    <row r="1165">
      <c r="A1165">
        <f>INDEX(resultados!$A$2:$ZZ$2662, 1159, MATCH($B$1, resultados!$A$1:$ZZ$1, 0))</f>
        <v/>
      </c>
      <c r="B1165">
        <f>INDEX(resultados!$A$2:$ZZ$2662, 1159, MATCH($B$2, resultados!$A$1:$ZZ$1, 0))</f>
        <v/>
      </c>
      <c r="C1165">
        <f>INDEX(resultados!$A$2:$ZZ$2662, 1159, MATCH($B$3, resultados!$A$1:$ZZ$1, 0))</f>
        <v/>
      </c>
    </row>
    <row r="1166">
      <c r="A1166">
        <f>INDEX(resultados!$A$2:$ZZ$2662, 1160, MATCH($B$1, resultados!$A$1:$ZZ$1, 0))</f>
        <v/>
      </c>
      <c r="B1166">
        <f>INDEX(resultados!$A$2:$ZZ$2662, 1160, MATCH($B$2, resultados!$A$1:$ZZ$1, 0))</f>
        <v/>
      </c>
      <c r="C1166">
        <f>INDEX(resultados!$A$2:$ZZ$2662, 1160, MATCH($B$3, resultados!$A$1:$ZZ$1, 0))</f>
        <v/>
      </c>
    </row>
    <row r="1167">
      <c r="A1167">
        <f>INDEX(resultados!$A$2:$ZZ$2662, 1161, MATCH($B$1, resultados!$A$1:$ZZ$1, 0))</f>
        <v/>
      </c>
      <c r="B1167">
        <f>INDEX(resultados!$A$2:$ZZ$2662, 1161, MATCH($B$2, resultados!$A$1:$ZZ$1, 0))</f>
        <v/>
      </c>
      <c r="C1167">
        <f>INDEX(resultados!$A$2:$ZZ$2662, 1161, MATCH($B$3, resultados!$A$1:$ZZ$1, 0))</f>
        <v/>
      </c>
    </row>
    <row r="1168">
      <c r="A1168">
        <f>INDEX(resultados!$A$2:$ZZ$2662, 1162, MATCH($B$1, resultados!$A$1:$ZZ$1, 0))</f>
        <v/>
      </c>
      <c r="B1168">
        <f>INDEX(resultados!$A$2:$ZZ$2662, 1162, MATCH($B$2, resultados!$A$1:$ZZ$1, 0))</f>
        <v/>
      </c>
      <c r="C1168">
        <f>INDEX(resultados!$A$2:$ZZ$2662, 1162, MATCH($B$3, resultados!$A$1:$ZZ$1, 0))</f>
        <v/>
      </c>
    </row>
    <row r="1169">
      <c r="A1169">
        <f>INDEX(resultados!$A$2:$ZZ$2662, 1163, MATCH($B$1, resultados!$A$1:$ZZ$1, 0))</f>
        <v/>
      </c>
      <c r="B1169">
        <f>INDEX(resultados!$A$2:$ZZ$2662, 1163, MATCH($B$2, resultados!$A$1:$ZZ$1, 0))</f>
        <v/>
      </c>
      <c r="C1169">
        <f>INDEX(resultados!$A$2:$ZZ$2662, 1163, MATCH($B$3, resultados!$A$1:$ZZ$1, 0))</f>
        <v/>
      </c>
    </row>
    <row r="1170">
      <c r="A1170">
        <f>INDEX(resultados!$A$2:$ZZ$2662, 1164, MATCH($B$1, resultados!$A$1:$ZZ$1, 0))</f>
        <v/>
      </c>
      <c r="B1170">
        <f>INDEX(resultados!$A$2:$ZZ$2662, 1164, MATCH($B$2, resultados!$A$1:$ZZ$1, 0))</f>
        <v/>
      </c>
      <c r="C1170">
        <f>INDEX(resultados!$A$2:$ZZ$2662, 1164, MATCH($B$3, resultados!$A$1:$ZZ$1, 0))</f>
        <v/>
      </c>
    </row>
    <row r="1171">
      <c r="A1171">
        <f>INDEX(resultados!$A$2:$ZZ$2662, 1165, MATCH($B$1, resultados!$A$1:$ZZ$1, 0))</f>
        <v/>
      </c>
      <c r="B1171">
        <f>INDEX(resultados!$A$2:$ZZ$2662, 1165, MATCH($B$2, resultados!$A$1:$ZZ$1, 0))</f>
        <v/>
      </c>
      <c r="C1171">
        <f>INDEX(resultados!$A$2:$ZZ$2662, 1165, MATCH($B$3, resultados!$A$1:$ZZ$1, 0))</f>
        <v/>
      </c>
    </row>
    <row r="1172">
      <c r="A1172">
        <f>INDEX(resultados!$A$2:$ZZ$2662, 1166, MATCH($B$1, resultados!$A$1:$ZZ$1, 0))</f>
        <v/>
      </c>
      <c r="B1172">
        <f>INDEX(resultados!$A$2:$ZZ$2662, 1166, MATCH($B$2, resultados!$A$1:$ZZ$1, 0))</f>
        <v/>
      </c>
      <c r="C1172">
        <f>INDEX(resultados!$A$2:$ZZ$2662, 1166, MATCH($B$3, resultados!$A$1:$ZZ$1, 0))</f>
        <v/>
      </c>
    </row>
    <row r="1173">
      <c r="A1173">
        <f>INDEX(resultados!$A$2:$ZZ$2662, 1167, MATCH($B$1, resultados!$A$1:$ZZ$1, 0))</f>
        <v/>
      </c>
      <c r="B1173">
        <f>INDEX(resultados!$A$2:$ZZ$2662, 1167, MATCH($B$2, resultados!$A$1:$ZZ$1, 0))</f>
        <v/>
      </c>
      <c r="C1173">
        <f>INDEX(resultados!$A$2:$ZZ$2662, 1167, MATCH($B$3, resultados!$A$1:$ZZ$1, 0))</f>
        <v/>
      </c>
    </row>
    <row r="1174">
      <c r="A1174">
        <f>INDEX(resultados!$A$2:$ZZ$2662, 1168, MATCH($B$1, resultados!$A$1:$ZZ$1, 0))</f>
        <v/>
      </c>
      <c r="B1174">
        <f>INDEX(resultados!$A$2:$ZZ$2662, 1168, MATCH($B$2, resultados!$A$1:$ZZ$1, 0))</f>
        <v/>
      </c>
      <c r="C1174">
        <f>INDEX(resultados!$A$2:$ZZ$2662, 1168, MATCH($B$3, resultados!$A$1:$ZZ$1, 0))</f>
        <v/>
      </c>
    </row>
    <row r="1175">
      <c r="A1175">
        <f>INDEX(resultados!$A$2:$ZZ$2662, 1169, MATCH($B$1, resultados!$A$1:$ZZ$1, 0))</f>
        <v/>
      </c>
      <c r="B1175">
        <f>INDEX(resultados!$A$2:$ZZ$2662, 1169, MATCH($B$2, resultados!$A$1:$ZZ$1, 0))</f>
        <v/>
      </c>
      <c r="C1175">
        <f>INDEX(resultados!$A$2:$ZZ$2662, 1169, MATCH($B$3, resultados!$A$1:$ZZ$1, 0))</f>
        <v/>
      </c>
    </row>
    <row r="1176">
      <c r="A1176">
        <f>INDEX(resultados!$A$2:$ZZ$2662, 1170, MATCH($B$1, resultados!$A$1:$ZZ$1, 0))</f>
        <v/>
      </c>
      <c r="B1176">
        <f>INDEX(resultados!$A$2:$ZZ$2662, 1170, MATCH($B$2, resultados!$A$1:$ZZ$1, 0))</f>
        <v/>
      </c>
      <c r="C1176">
        <f>INDEX(resultados!$A$2:$ZZ$2662, 1170, MATCH($B$3, resultados!$A$1:$ZZ$1, 0))</f>
        <v/>
      </c>
    </row>
    <row r="1177">
      <c r="A1177">
        <f>INDEX(resultados!$A$2:$ZZ$2662, 1171, MATCH($B$1, resultados!$A$1:$ZZ$1, 0))</f>
        <v/>
      </c>
      <c r="B1177">
        <f>INDEX(resultados!$A$2:$ZZ$2662, 1171, MATCH($B$2, resultados!$A$1:$ZZ$1, 0))</f>
        <v/>
      </c>
      <c r="C1177">
        <f>INDEX(resultados!$A$2:$ZZ$2662, 1171, MATCH($B$3, resultados!$A$1:$ZZ$1, 0))</f>
        <v/>
      </c>
    </row>
    <row r="1178">
      <c r="A1178">
        <f>INDEX(resultados!$A$2:$ZZ$2662, 1172, MATCH($B$1, resultados!$A$1:$ZZ$1, 0))</f>
        <v/>
      </c>
      <c r="B1178">
        <f>INDEX(resultados!$A$2:$ZZ$2662, 1172, MATCH($B$2, resultados!$A$1:$ZZ$1, 0))</f>
        <v/>
      </c>
      <c r="C1178">
        <f>INDEX(resultados!$A$2:$ZZ$2662, 1172, MATCH($B$3, resultados!$A$1:$ZZ$1, 0))</f>
        <v/>
      </c>
    </row>
    <row r="1179">
      <c r="A1179">
        <f>INDEX(resultados!$A$2:$ZZ$2662, 1173, MATCH($B$1, resultados!$A$1:$ZZ$1, 0))</f>
        <v/>
      </c>
      <c r="B1179">
        <f>INDEX(resultados!$A$2:$ZZ$2662, 1173, MATCH($B$2, resultados!$A$1:$ZZ$1, 0))</f>
        <v/>
      </c>
      <c r="C1179">
        <f>INDEX(resultados!$A$2:$ZZ$2662, 1173, MATCH($B$3, resultados!$A$1:$ZZ$1, 0))</f>
        <v/>
      </c>
    </row>
    <row r="1180">
      <c r="A1180">
        <f>INDEX(resultados!$A$2:$ZZ$2662, 1174, MATCH($B$1, resultados!$A$1:$ZZ$1, 0))</f>
        <v/>
      </c>
      <c r="B1180">
        <f>INDEX(resultados!$A$2:$ZZ$2662, 1174, MATCH($B$2, resultados!$A$1:$ZZ$1, 0))</f>
        <v/>
      </c>
      <c r="C1180">
        <f>INDEX(resultados!$A$2:$ZZ$2662, 1174, MATCH($B$3, resultados!$A$1:$ZZ$1, 0))</f>
        <v/>
      </c>
    </row>
    <row r="1181">
      <c r="A1181">
        <f>INDEX(resultados!$A$2:$ZZ$2662, 1175, MATCH($B$1, resultados!$A$1:$ZZ$1, 0))</f>
        <v/>
      </c>
      <c r="B1181">
        <f>INDEX(resultados!$A$2:$ZZ$2662, 1175, MATCH($B$2, resultados!$A$1:$ZZ$1, 0))</f>
        <v/>
      </c>
      <c r="C1181">
        <f>INDEX(resultados!$A$2:$ZZ$2662, 1175, MATCH($B$3, resultados!$A$1:$ZZ$1, 0))</f>
        <v/>
      </c>
    </row>
    <row r="1182">
      <c r="A1182">
        <f>INDEX(resultados!$A$2:$ZZ$2662, 1176, MATCH($B$1, resultados!$A$1:$ZZ$1, 0))</f>
        <v/>
      </c>
      <c r="B1182">
        <f>INDEX(resultados!$A$2:$ZZ$2662, 1176, MATCH($B$2, resultados!$A$1:$ZZ$1, 0))</f>
        <v/>
      </c>
      <c r="C1182">
        <f>INDEX(resultados!$A$2:$ZZ$2662, 1176, MATCH($B$3, resultados!$A$1:$ZZ$1, 0))</f>
        <v/>
      </c>
    </row>
    <row r="1183">
      <c r="A1183">
        <f>INDEX(resultados!$A$2:$ZZ$2662, 1177, MATCH($B$1, resultados!$A$1:$ZZ$1, 0))</f>
        <v/>
      </c>
      <c r="B1183">
        <f>INDEX(resultados!$A$2:$ZZ$2662, 1177, MATCH($B$2, resultados!$A$1:$ZZ$1, 0))</f>
        <v/>
      </c>
      <c r="C1183">
        <f>INDEX(resultados!$A$2:$ZZ$2662, 1177, MATCH($B$3, resultados!$A$1:$ZZ$1, 0))</f>
        <v/>
      </c>
    </row>
    <row r="1184">
      <c r="A1184">
        <f>INDEX(resultados!$A$2:$ZZ$2662, 1178, MATCH($B$1, resultados!$A$1:$ZZ$1, 0))</f>
        <v/>
      </c>
      <c r="B1184">
        <f>INDEX(resultados!$A$2:$ZZ$2662, 1178, MATCH($B$2, resultados!$A$1:$ZZ$1, 0))</f>
        <v/>
      </c>
      <c r="C1184">
        <f>INDEX(resultados!$A$2:$ZZ$2662, 1178, MATCH($B$3, resultados!$A$1:$ZZ$1, 0))</f>
        <v/>
      </c>
    </row>
    <row r="1185">
      <c r="A1185">
        <f>INDEX(resultados!$A$2:$ZZ$2662, 1179, MATCH($B$1, resultados!$A$1:$ZZ$1, 0))</f>
        <v/>
      </c>
      <c r="B1185">
        <f>INDEX(resultados!$A$2:$ZZ$2662, 1179, MATCH($B$2, resultados!$A$1:$ZZ$1, 0))</f>
        <v/>
      </c>
      <c r="C1185">
        <f>INDEX(resultados!$A$2:$ZZ$2662, 1179, MATCH($B$3, resultados!$A$1:$ZZ$1, 0))</f>
        <v/>
      </c>
    </row>
    <row r="1186">
      <c r="A1186">
        <f>INDEX(resultados!$A$2:$ZZ$2662, 1180, MATCH($B$1, resultados!$A$1:$ZZ$1, 0))</f>
        <v/>
      </c>
      <c r="B1186">
        <f>INDEX(resultados!$A$2:$ZZ$2662, 1180, MATCH($B$2, resultados!$A$1:$ZZ$1, 0))</f>
        <v/>
      </c>
      <c r="C1186">
        <f>INDEX(resultados!$A$2:$ZZ$2662, 1180, MATCH($B$3, resultados!$A$1:$ZZ$1, 0))</f>
        <v/>
      </c>
    </row>
    <row r="1187">
      <c r="A1187">
        <f>INDEX(resultados!$A$2:$ZZ$2662, 1181, MATCH($B$1, resultados!$A$1:$ZZ$1, 0))</f>
        <v/>
      </c>
      <c r="B1187">
        <f>INDEX(resultados!$A$2:$ZZ$2662, 1181, MATCH($B$2, resultados!$A$1:$ZZ$1, 0))</f>
        <v/>
      </c>
      <c r="C1187">
        <f>INDEX(resultados!$A$2:$ZZ$2662, 1181, MATCH($B$3, resultados!$A$1:$ZZ$1, 0))</f>
        <v/>
      </c>
    </row>
    <row r="1188">
      <c r="A1188">
        <f>INDEX(resultados!$A$2:$ZZ$2662, 1182, MATCH($B$1, resultados!$A$1:$ZZ$1, 0))</f>
        <v/>
      </c>
      <c r="B1188">
        <f>INDEX(resultados!$A$2:$ZZ$2662, 1182, MATCH($B$2, resultados!$A$1:$ZZ$1, 0))</f>
        <v/>
      </c>
      <c r="C1188">
        <f>INDEX(resultados!$A$2:$ZZ$2662, 1182, MATCH($B$3, resultados!$A$1:$ZZ$1, 0))</f>
        <v/>
      </c>
    </row>
    <row r="1189">
      <c r="A1189">
        <f>INDEX(resultados!$A$2:$ZZ$2662, 1183, MATCH($B$1, resultados!$A$1:$ZZ$1, 0))</f>
        <v/>
      </c>
      <c r="B1189">
        <f>INDEX(resultados!$A$2:$ZZ$2662, 1183, MATCH($B$2, resultados!$A$1:$ZZ$1, 0))</f>
        <v/>
      </c>
      <c r="C1189">
        <f>INDEX(resultados!$A$2:$ZZ$2662, 1183, MATCH($B$3, resultados!$A$1:$ZZ$1, 0))</f>
        <v/>
      </c>
    </row>
    <row r="1190">
      <c r="A1190">
        <f>INDEX(resultados!$A$2:$ZZ$2662, 1184, MATCH($B$1, resultados!$A$1:$ZZ$1, 0))</f>
        <v/>
      </c>
      <c r="B1190">
        <f>INDEX(resultados!$A$2:$ZZ$2662, 1184, MATCH($B$2, resultados!$A$1:$ZZ$1, 0))</f>
        <v/>
      </c>
      <c r="C1190">
        <f>INDEX(resultados!$A$2:$ZZ$2662, 1184, MATCH($B$3, resultados!$A$1:$ZZ$1, 0))</f>
        <v/>
      </c>
    </row>
    <row r="1191">
      <c r="A1191">
        <f>INDEX(resultados!$A$2:$ZZ$2662, 1185, MATCH($B$1, resultados!$A$1:$ZZ$1, 0))</f>
        <v/>
      </c>
      <c r="B1191">
        <f>INDEX(resultados!$A$2:$ZZ$2662, 1185, MATCH($B$2, resultados!$A$1:$ZZ$1, 0))</f>
        <v/>
      </c>
      <c r="C1191">
        <f>INDEX(resultados!$A$2:$ZZ$2662, 1185, MATCH($B$3, resultados!$A$1:$ZZ$1, 0))</f>
        <v/>
      </c>
    </row>
    <row r="1192">
      <c r="A1192">
        <f>INDEX(resultados!$A$2:$ZZ$2662, 1186, MATCH($B$1, resultados!$A$1:$ZZ$1, 0))</f>
        <v/>
      </c>
      <c r="B1192">
        <f>INDEX(resultados!$A$2:$ZZ$2662, 1186, MATCH($B$2, resultados!$A$1:$ZZ$1, 0))</f>
        <v/>
      </c>
      <c r="C1192">
        <f>INDEX(resultados!$A$2:$ZZ$2662, 1186, MATCH($B$3, resultados!$A$1:$ZZ$1, 0))</f>
        <v/>
      </c>
    </row>
    <row r="1193">
      <c r="A1193">
        <f>INDEX(resultados!$A$2:$ZZ$2662, 1187, MATCH($B$1, resultados!$A$1:$ZZ$1, 0))</f>
        <v/>
      </c>
      <c r="B1193">
        <f>INDEX(resultados!$A$2:$ZZ$2662, 1187, MATCH($B$2, resultados!$A$1:$ZZ$1, 0))</f>
        <v/>
      </c>
      <c r="C1193">
        <f>INDEX(resultados!$A$2:$ZZ$2662, 1187, MATCH($B$3, resultados!$A$1:$ZZ$1, 0))</f>
        <v/>
      </c>
    </row>
    <row r="1194">
      <c r="A1194">
        <f>INDEX(resultados!$A$2:$ZZ$2662, 1188, MATCH($B$1, resultados!$A$1:$ZZ$1, 0))</f>
        <v/>
      </c>
      <c r="B1194">
        <f>INDEX(resultados!$A$2:$ZZ$2662, 1188, MATCH($B$2, resultados!$A$1:$ZZ$1, 0))</f>
        <v/>
      </c>
      <c r="C1194">
        <f>INDEX(resultados!$A$2:$ZZ$2662, 1188, MATCH($B$3, resultados!$A$1:$ZZ$1, 0))</f>
        <v/>
      </c>
    </row>
    <row r="1195">
      <c r="A1195">
        <f>INDEX(resultados!$A$2:$ZZ$2662, 1189, MATCH($B$1, resultados!$A$1:$ZZ$1, 0))</f>
        <v/>
      </c>
      <c r="B1195">
        <f>INDEX(resultados!$A$2:$ZZ$2662, 1189, MATCH($B$2, resultados!$A$1:$ZZ$1, 0))</f>
        <v/>
      </c>
      <c r="C1195">
        <f>INDEX(resultados!$A$2:$ZZ$2662, 1189, MATCH($B$3, resultados!$A$1:$ZZ$1, 0))</f>
        <v/>
      </c>
    </row>
    <row r="1196">
      <c r="A1196">
        <f>INDEX(resultados!$A$2:$ZZ$2662, 1190, MATCH($B$1, resultados!$A$1:$ZZ$1, 0))</f>
        <v/>
      </c>
      <c r="B1196">
        <f>INDEX(resultados!$A$2:$ZZ$2662, 1190, MATCH($B$2, resultados!$A$1:$ZZ$1, 0))</f>
        <v/>
      </c>
      <c r="C1196">
        <f>INDEX(resultados!$A$2:$ZZ$2662, 1190, MATCH($B$3, resultados!$A$1:$ZZ$1, 0))</f>
        <v/>
      </c>
    </row>
    <row r="1197">
      <c r="A1197">
        <f>INDEX(resultados!$A$2:$ZZ$2662, 1191, MATCH($B$1, resultados!$A$1:$ZZ$1, 0))</f>
        <v/>
      </c>
      <c r="B1197">
        <f>INDEX(resultados!$A$2:$ZZ$2662, 1191, MATCH($B$2, resultados!$A$1:$ZZ$1, 0))</f>
        <v/>
      </c>
      <c r="C1197">
        <f>INDEX(resultados!$A$2:$ZZ$2662, 1191, MATCH($B$3, resultados!$A$1:$ZZ$1, 0))</f>
        <v/>
      </c>
    </row>
    <row r="1198">
      <c r="A1198">
        <f>INDEX(resultados!$A$2:$ZZ$2662, 1192, MATCH($B$1, resultados!$A$1:$ZZ$1, 0))</f>
        <v/>
      </c>
      <c r="B1198">
        <f>INDEX(resultados!$A$2:$ZZ$2662, 1192, MATCH($B$2, resultados!$A$1:$ZZ$1, 0))</f>
        <v/>
      </c>
      <c r="C1198">
        <f>INDEX(resultados!$A$2:$ZZ$2662, 1192, MATCH($B$3, resultados!$A$1:$ZZ$1, 0))</f>
        <v/>
      </c>
    </row>
    <row r="1199">
      <c r="A1199">
        <f>INDEX(resultados!$A$2:$ZZ$2662, 1193, MATCH($B$1, resultados!$A$1:$ZZ$1, 0))</f>
        <v/>
      </c>
      <c r="B1199">
        <f>INDEX(resultados!$A$2:$ZZ$2662, 1193, MATCH($B$2, resultados!$A$1:$ZZ$1, 0))</f>
        <v/>
      </c>
      <c r="C1199">
        <f>INDEX(resultados!$A$2:$ZZ$2662, 1193, MATCH($B$3, resultados!$A$1:$ZZ$1, 0))</f>
        <v/>
      </c>
    </row>
    <row r="1200">
      <c r="A1200">
        <f>INDEX(resultados!$A$2:$ZZ$2662, 1194, MATCH($B$1, resultados!$A$1:$ZZ$1, 0))</f>
        <v/>
      </c>
      <c r="B1200">
        <f>INDEX(resultados!$A$2:$ZZ$2662, 1194, MATCH($B$2, resultados!$A$1:$ZZ$1, 0))</f>
        <v/>
      </c>
      <c r="C1200">
        <f>INDEX(resultados!$A$2:$ZZ$2662, 1194, MATCH($B$3, resultados!$A$1:$ZZ$1, 0))</f>
        <v/>
      </c>
    </row>
    <row r="1201">
      <c r="A1201">
        <f>INDEX(resultados!$A$2:$ZZ$2662, 1195, MATCH($B$1, resultados!$A$1:$ZZ$1, 0))</f>
        <v/>
      </c>
      <c r="B1201">
        <f>INDEX(resultados!$A$2:$ZZ$2662, 1195, MATCH($B$2, resultados!$A$1:$ZZ$1, 0))</f>
        <v/>
      </c>
      <c r="C1201">
        <f>INDEX(resultados!$A$2:$ZZ$2662, 1195, MATCH($B$3, resultados!$A$1:$ZZ$1, 0))</f>
        <v/>
      </c>
    </row>
    <row r="1202">
      <c r="A1202">
        <f>INDEX(resultados!$A$2:$ZZ$2662, 1196, MATCH($B$1, resultados!$A$1:$ZZ$1, 0))</f>
        <v/>
      </c>
      <c r="B1202">
        <f>INDEX(resultados!$A$2:$ZZ$2662, 1196, MATCH($B$2, resultados!$A$1:$ZZ$1, 0))</f>
        <v/>
      </c>
      <c r="C1202">
        <f>INDEX(resultados!$A$2:$ZZ$2662, 1196, MATCH($B$3, resultados!$A$1:$ZZ$1, 0))</f>
        <v/>
      </c>
    </row>
    <row r="1203">
      <c r="A1203">
        <f>INDEX(resultados!$A$2:$ZZ$2662, 1197, MATCH($B$1, resultados!$A$1:$ZZ$1, 0))</f>
        <v/>
      </c>
      <c r="B1203">
        <f>INDEX(resultados!$A$2:$ZZ$2662, 1197, MATCH($B$2, resultados!$A$1:$ZZ$1, 0))</f>
        <v/>
      </c>
      <c r="C1203">
        <f>INDEX(resultados!$A$2:$ZZ$2662, 1197, MATCH($B$3, resultados!$A$1:$ZZ$1, 0))</f>
        <v/>
      </c>
    </row>
    <row r="1204">
      <c r="A1204">
        <f>INDEX(resultados!$A$2:$ZZ$2662, 1198, MATCH($B$1, resultados!$A$1:$ZZ$1, 0))</f>
        <v/>
      </c>
      <c r="B1204">
        <f>INDEX(resultados!$A$2:$ZZ$2662, 1198, MATCH($B$2, resultados!$A$1:$ZZ$1, 0))</f>
        <v/>
      </c>
      <c r="C1204">
        <f>INDEX(resultados!$A$2:$ZZ$2662, 1198, MATCH($B$3, resultados!$A$1:$ZZ$1, 0))</f>
        <v/>
      </c>
    </row>
    <row r="1205">
      <c r="A1205">
        <f>INDEX(resultados!$A$2:$ZZ$2662, 1199, MATCH($B$1, resultados!$A$1:$ZZ$1, 0))</f>
        <v/>
      </c>
      <c r="B1205">
        <f>INDEX(resultados!$A$2:$ZZ$2662, 1199, MATCH($B$2, resultados!$A$1:$ZZ$1, 0))</f>
        <v/>
      </c>
      <c r="C1205">
        <f>INDEX(resultados!$A$2:$ZZ$2662, 1199, MATCH($B$3, resultados!$A$1:$ZZ$1, 0))</f>
        <v/>
      </c>
    </row>
    <row r="1206">
      <c r="A1206">
        <f>INDEX(resultados!$A$2:$ZZ$2662, 1200, MATCH($B$1, resultados!$A$1:$ZZ$1, 0))</f>
        <v/>
      </c>
      <c r="B1206">
        <f>INDEX(resultados!$A$2:$ZZ$2662, 1200, MATCH($B$2, resultados!$A$1:$ZZ$1, 0))</f>
        <v/>
      </c>
      <c r="C1206">
        <f>INDEX(resultados!$A$2:$ZZ$2662, 1200, MATCH($B$3, resultados!$A$1:$ZZ$1, 0))</f>
        <v/>
      </c>
    </row>
    <row r="1207">
      <c r="A1207">
        <f>INDEX(resultados!$A$2:$ZZ$2662, 1201, MATCH($B$1, resultados!$A$1:$ZZ$1, 0))</f>
        <v/>
      </c>
      <c r="B1207">
        <f>INDEX(resultados!$A$2:$ZZ$2662, 1201, MATCH($B$2, resultados!$A$1:$ZZ$1, 0))</f>
        <v/>
      </c>
      <c r="C1207">
        <f>INDEX(resultados!$A$2:$ZZ$2662, 1201, MATCH($B$3, resultados!$A$1:$ZZ$1, 0))</f>
        <v/>
      </c>
    </row>
    <row r="1208">
      <c r="A1208">
        <f>INDEX(resultados!$A$2:$ZZ$2662, 1202, MATCH($B$1, resultados!$A$1:$ZZ$1, 0))</f>
        <v/>
      </c>
      <c r="B1208">
        <f>INDEX(resultados!$A$2:$ZZ$2662, 1202, MATCH($B$2, resultados!$A$1:$ZZ$1, 0))</f>
        <v/>
      </c>
      <c r="C1208">
        <f>INDEX(resultados!$A$2:$ZZ$2662, 1202, MATCH($B$3, resultados!$A$1:$ZZ$1, 0))</f>
        <v/>
      </c>
    </row>
    <row r="1209">
      <c r="A1209">
        <f>INDEX(resultados!$A$2:$ZZ$2662, 1203, MATCH($B$1, resultados!$A$1:$ZZ$1, 0))</f>
        <v/>
      </c>
      <c r="B1209">
        <f>INDEX(resultados!$A$2:$ZZ$2662, 1203, MATCH($B$2, resultados!$A$1:$ZZ$1, 0))</f>
        <v/>
      </c>
      <c r="C1209">
        <f>INDEX(resultados!$A$2:$ZZ$2662, 1203, MATCH($B$3, resultados!$A$1:$ZZ$1, 0))</f>
        <v/>
      </c>
    </row>
    <row r="1210">
      <c r="A1210">
        <f>INDEX(resultados!$A$2:$ZZ$2662, 1204, MATCH($B$1, resultados!$A$1:$ZZ$1, 0))</f>
        <v/>
      </c>
      <c r="B1210">
        <f>INDEX(resultados!$A$2:$ZZ$2662, 1204, MATCH($B$2, resultados!$A$1:$ZZ$1, 0))</f>
        <v/>
      </c>
      <c r="C1210">
        <f>INDEX(resultados!$A$2:$ZZ$2662, 1204, MATCH($B$3, resultados!$A$1:$ZZ$1, 0))</f>
        <v/>
      </c>
    </row>
    <row r="1211">
      <c r="A1211">
        <f>INDEX(resultados!$A$2:$ZZ$2662, 1205, MATCH($B$1, resultados!$A$1:$ZZ$1, 0))</f>
        <v/>
      </c>
      <c r="B1211">
        <f>INDEX(resultados!$A$2:$ZZ$2662, 1205, MATCH($B$2, resultados!$A$1:$ZZ$1, 0))</f>
        <v/>
      </c>
      <c r="C1211">
        <f>INDEX(resultados!$A$2:$ZZ$2662, 1205, MATCH($B$3, resultados!$A$1:$ZZ$1, 0))</f>
        <v/>
      </c>
    </row>
    <row r="1212">
      <c r="A1212">
        <f>INDEX(resultados!$A$2:$ZZ$2662, 1206, MATCH($B$1, resultados!$A$1:$ZZ$1, 0))</f>
        <v/>
      </c>
      <c r="B1212">
        <f>INDEX(resultados!$A$2:$ZZ$2662, 1206, MATCH($B$2, resultados!$A$1:$ZZ$1, 0))</f>
        <v/>
      </c>
      <c r="C1212">
        <f>INDEX(resultados!$A$2:$ZZ$2662, 1206, MATCH($B$3, resultados!$A$1:$ZZ$1, 0))</f>
        <v/>
      </c>
    </row>
    <row r="1213">
      <c r="A1213">
        <f>INDEX(resultados!$A$2:$ZZ$2662, 1207, MATCH($B$1, resultados!$A$1:$ZZ$1, 0))</f>
        <v/>
      </c>
      <c r="B1213">
        <f>INDEX(resultados!$A$2:$ZZ$2662, 1207, MATCH($B$2, resultados!$A$1:$ZZ$1, 0))</f>
        <v/>
      </c>
      <c r="C1213">
        <f>INDEX(resultados!$A$2:$ZZ$2662, 1207, MATCH($B$3, resultados!$A$1:$ZZ$1, 0))</f>
        <v/>
      </c>
    </row>
    <row r="1214">
      <c r="A1214">
        <f>INDEX(resultados!$A$2:$ZZ$2662, 1208, MATCH($B$1, resultados!$A$1:$ZZ$1, 0))</f>
        <v/>
      </c>
      <c r="B1214">
        <f>INDEX(resultados!$A$2:$ZZ$2662, 1208, MATCH($B$2, resultados!$A$1:$ZZ$1, 0))</f>
        <v/>
      </c>
      <c r="C1214">
        <f>INDEX(resultados!$A$2:$ZZ$2662, 1208, MATCH($B$3, resultados!$A$1:$ZZ$1, 0))</f>
        <v/>
      </c>
    </row>
    <row r="1215">
      <c r="A1215">
        <f>INDEX(resultados!$A$2:$ZZ$2662, 1209, MATCH($B$1, resultados!$A$1:$ZZ$1, 0))</f>
        <v/>
      </c>
      <c r="B1215">
        <f>INDEX(resultados!$A$2:$ZZ$2662, 1209, MATCH($B$2, resultados!$A$1:$ZZ$1, 0))</f>
        <v/>
      </c>
      <c r="C1215">
        <f>INDEX(resultados!$A$2:$ZZ$2662, 1209, MATCH($B$3, resultados!$A$1:$ZZ$1, 0))</f>
        <v/>
      </c>
    </row>
    <row r="1216">
      <c r="A1216">
        <f>INDEX(resultados!$A$2:$ZZ$2662, 1210, MATCH($B$1, resultados!$A$1:$ZZ$1, 0))</f>
        <v/>
      </c>
      <c r="B1216">
        <f>INDEX(resultados!$A$2:$ZZ$2662, 1210, MATCH($B$2, resultados!$A$1:$ZZ$1, 0))</f>
        <v/>
      </c>
      <c r="C1216">
        <f>INDEX(resultados!$A$2:$ZZ$2662, 1210, MATCH($B$3, resultados!$A$1:$ZZ$1, 0))</f>
        <v/>
      </c>
    </row>
    <row r="1217">
      <c r="A1217">
        <f>INDEX(resultados!$A$2:$ZZ$2662, 1211, MATCH($B$1, resultados!$A$1:$ZZ$1, 0))</f>
        <v/>
      </c>
      <c r="B1217">
        <f>INDEX(resultados!$A$2:$ZZ$2662, 1211, MATCH($B$2, resultados!$A$1:$ZZ$1, 0))</f>
        <v/>
      </c>
      <c r="C1217">
        <f>INDEX(resultados!$A$2:$ZZ$2662, 1211, MATCH($B$3, resultados!$A$1:$ZZ$1, 0))</f>
        <v/>
      </c>
    </row>
    <row r="1218">
      <c r="A1218">
        <f>INDEX(resultados!$A$2:$ZZ$2662, 1212, MATCH($B$1, resultados!$A$1:$ZZ$1, 0))</f>
        <v/>
      </c>
      <c r="B1218">
        <f>INDEX(resultados!$A$2:$ZZ$2662, 1212, MATCH($B$2, resultados!$A$1:$ZZ$1, 0))</f>
        <v/>
      </c>
      <c r="C1218">
        <f>INDEX(resultados!$A$2:$ZZ$2662, 1212, MATCH($B$3, resultados!$A$1:$ZZ$1, 0))</f>
        <v/>
      </c>
    </row>
    <row r="1219">
      <c r="A1219">
        <f>INDEX(resultados!$A$2:$ZZ$2662, 1213, MATCH($B$1, resultados!$A$1:$ZZ$1, 0))</f>
        <v/>
      </c>
      <c r="B1219">
        <f>INDEX(resultados!$A$2:$ZZ$2662, 1213, MATCH($B$2, resultados!$A$1:$ZZ$1, 0))</f>
        <v/>
      </c>
      <c r="C1219">
        <f>INDEX(resultados!$A$2:$ZZ$2662, 1213, MATCH($B$3, resultados!$A$1:$ZZ$1, 0))</f>
        <v/>
      </c>
    </row>
    <row r="1220">
      <c r="A1220">
        <f>INDEX(resultados!$A$2:$ZZ$2662, 1214, MATCH($B$1, resultados!$A$1:$ZZ$1, 0))</f>
        <v/>
      </c>
      <c r="B1220">
        <f>INDEX(resultados!$A$2:$ZZ$2662, 1214, MATCH($B$2, resultados!$A$1:$ZZ$1, 0))</f>
        <v/>
      </c>
      <c r="C1220">
        <f>INDEX(resultados!$A$2:$ZZ$2662, 1214, MATCH($B$3, resultados!$A$1:$ZZ$1, 0))</f>
        <v/>
      </c>
    </row>
    <row r="1221">
      <c r="A1221">
        <f>INDEX(resultados!$A$2:$ZZ$2662, 1215, MATCH($B$1, resultados!$A$1:$ZZ$1, 0))</f>
        <v/>
      </c>
      <c r="B1221">
        <f>INDEX(resultados!$A$2:$ZZ$2662, 1215, MATCH($B$2, resultados!$A$1:$ZZ$1, 0))</f>
        <v/>
      </c>
      <c r="C1221">
        <f>INDEX(resultados!$A$2:$ZZ$2662, 1215, MATCH($B$3, resultados!$A$1:$ZZ$1, 0))</f>
        <v/>
      </c>
    </row>
    <row r="1222">
      <c r="A1222">
        <f>INDEX(resultados!$A$2:$ZZ$2662, 1216, MATCH($B$1, resultados!$A$1:$ZZ$1, 0))</f>
        <v/>
      </c>
      <c r="B1222">
        <f>INDEX(resultados!$A$2:$ZZ$2662, 1216, MATCH($B$2, resultados!$A$1:$ZZ$1, 0))</f>
        <v/>
      </c>
      <c r="C1222">
        <f>INDEX(resultados!$A$2:$ZZ$2662, 1216, MATCH($B$3, resultados!$A$1:$ZZ$1, 0))</f>
        <v/>
      </c>
    </row>
    <row r="1223">
      <c r="A1223">
        <f>INDEX(resultados!$A$2:$ZZ$2662, 1217, MATCH($B$1, resultados!$A$1:$ZZ$1, 0))</f>
        <v/>
      </c>
      <c r="B1223">
        <f>INDEX(resultados!$A$2:$ZZ$2662, 1217, MATCH($B$2, resultados!$A$1:$ZZ$1, 0))</f>
        <v/>
      </c>
      <c r="C1223">
        <f>INDEX(resultados!$A$2:$ZZ$2662, 1217, MATCH($B$3, resultados!$A$1:$ZZ$1, 0))</f>
        <v/>
      </c>
    </row>
    <row r="1224">
      <c r="A1224">
        <f>INDEX(resultados!$A$2:$ZZ$2662, 1218, MATCH($B$1, resultados!$A$1:$ZZ$1, 0))</f>
        <v/>
      </c>
      <c r="B1224">
        <f>INDEX(resultados!$A$2:$ZZ$2662, 1218, MATCH($B$2, resultados!$A$1:$ZZ$1, 0))</f>
        <v/>
      </c>
      <c r="C1224">
        <f>INDEX(resultados!$A$2:$ZZ$2662, 1218, MATCH($B$3, resultados!$A$1:$ZZ$1, 0))</f>
        <v/>
      </c>
    </row>
    <row r="1225">
      <c r="A1225">
        <f>INDEX(resultados!$A$2:$ZZ$2662, 1219, MATCH($B$1, resultados!$A$1:$ZZ$1, 0))</f>
        <v/>
      </c>
      <c r="B1225">
        <f>INDEX(resultados!$A$2:$ZZ$2662, 1219, MATCH($B$2, resultados!$A$1:$ZZ$1, 0))</f>
        <v/>
      </c>
      <c r="C1225">
        <f>INDEX(resultados!$A$2:$ZZ$2662, 1219, MATCH($B$3, resultados!$A$1:$ZZ$1, 0))</f>
        <v/>
      </c>
    </row>
    <row r="1226">
      <c r="A1226">
        <f>INDEX(resultados!$A$2:$ZZ$2662, 1220, MATCH($B$1, resultados!$A$1:$ZZ$1, 0))</f>
        <v/>
      </c>
      <c r="B1226">
        <f>INDEX(resultados!$A$2:$ZZ$2662, 1220, MATCH($B$2, resultados!$A$1:$ZZ$1, 0))</f>
        <v/>
      </c>
      <c r="C1226">
        <f>INDEX(resultados!$A$2:$ZZ$2662, 1220, MATCH($B$3, resultados!$A$1:$ZZ$1, 0))</f>
        <v/>
      </c>
    </row>
    <row r="1227">
      <c r="A1227">
        <f>INDEX(resultados!$A$2:$ZZ$2662, 1221, MATCH($B$1, resultados!$A$1:$ZZ$1, 0))</f>
        <v/>
      </c>
      <c r="B1227">
        <f>INDEX(resultados!$A$2:$ZZ$2662, 1221, MATCH($B$2, resultados!$A$1:$ZZ$1, 0))</f>
        <v/>
      </c>
      <c r="C1227">
        <f>INDEX(resultados!$A$2:$ZZ$2662, 1221, MATCH($B$3, resultados!$A$1:$ZZ$1, 0))</f>
        <v/>
      </c>
    </row>
    <row r="1228">
      <c r="A1228">
        <f>INDEX(resultados!$A$2:$ZZ$2662, 1222, MATCH($B$1, resultados!$A$1:$ZZ$1, 0))</f>
        <v/>
      </c>
      <c r="B1228">
        <f>INDEX(resultados!$A$2:$ZZ$2662, 1222, MATCH($B$2, resultados!$A$1:$ZZ$1, 0))</f>
        <v/>
      </c>
      <c r="C1228">
        <f>INDEX(resultados!$A$2:$ZZ$2662, 1222, MATCH($B$3, resultados!$A$1:$ZZ$1, 0))</f>
        <v/>
      </c>
    </row>
    <row r="1229">
      <c r="A1229">
        <f>INDEX(resultados!$A$2:$ZZ$2662, 1223, MATCH($B$1, resultados!$A$1:$ZZ$1, 0))</f>
        <v/>
      </c>
      <c r="B1229">
        <f>INDEX(resultados!$A$2:$ZZ$2662, 1223, MATCH($B$2, resultados!$A$1:$ZZ$1, 0))</f>
        <v/>
      </c>
      <c r="C1229">
        <f>INDEX(resultados!$A$2:$ZZ$2662, 1223, MATCH($B$3, resultados!$A$1:$ZZ$1, 0))</f>
        <v/>
      </c>
    </row>
    <row r="1230">
      <c r="A1230">
        <f>INDEX(resultados!$A$2:$ZZ$2662, 1224, MATCH($B$1, resultados!$A$1:$ZZ$1, 0))</f>
        <v/>
      </c>
      <c r="B1230">
        <f>INDEX(resultados!$A$2:$ZZ$2662, 1224, MATCH($B$2, resultados!$A$1:$ZZ$1, 0))</f>
        <v/>
      </c>
      <c r="C1230">
        <f>INDEX(resultados!$A$2:$ZZ$2662, 1224, MATCH($B$3, resultados!$A$1:$ZZ$1, 0))</f>
        <v/>
      </c>
    </row>
    <row r="1231">
      <c r="A1231">
        <f>INDEX(resultados!$A$2:$ZZ$2662, 1225, MATCH($B$1, resultados!$A$1:$ZZ$1, 0))</f>
        <v/>
      </c>
      <c r="B1231">
        <f>INDEX(resultados!$A$2:$ZZ$2662, 1225, MATCH($B$2, resultados!$A$1:$ZZ$1, 0))</f>
        <v/>
      </c>
      <c r="C1231">
        <f>INDEX(resultados!$A$2:$ZZ$2662, 1225, MATCH($B$3, resultados!$A$1:$ZZ$1, 0))</f>
        <v/>
      </c>
    </row>
    <row r="1232">
      <c r="A1232">
        <f>INDEX(resultados!$A$2:$ZZ$2662, 1226, MATCH($B$1, resultados!$A$1:$ZZ$1, 0))</f>
        <v/>
      </c>
      <c r="B1232">
        <f>INDEX(resultados!$A$2:$ZZ$2662, 1226, MATCH($B$2, resultados!$A$1:$ZZ$1, 0))</f>
        <v/>
      </c>
      <c r="C1232">
        <f>INDEX(resultados!$A$2:$ZZ$2662, 1226, MATCH($B$3, resultados!$A$1:$ZZ$1, 0))</f>
        <v/>
      </c>
    </row>
    <row r="1233">
      <c r="A1233">
        <f>INDEX(resultados!$A$2:$ZZ$2662, 1227, MATCH($B$1, resultados!$A$1:$ZZ$1, 0))</f>
        <v/>
      </c>
      <c r="B1233">
        <f>INDEX(resultados!$A$2:$ZZ$2662, 1227, MATCH($B$2, resultados!$A$1:$ZZ$1, 0))</f>
        <v/>
      </c>
      <c r="C1233">
        <f>INDEX(resultados!$A$2:$ZZ$2662, 1227, MATCH($B$3, resultados!$A$1:$ZZ$1, 0))</f>
        <v/>
      </c>
    </row>
    <row r="1234">
      <c r="A1234">
        <f>INDEX(resultados!$A$2:$ZZ$2662, 1228, MATCH($B$1, resultados!$A$1:$ZZ$1, 0))</f>
        <v/>
      </c>
      <c r="B1234">
        <f>INDEX(resultados!$A$2:$ZZ$2662, 1228, MATCH($B$2, resultados!$A$1:$ZZ$1, 0))</f>
        <v/>
      </c>
      <c r="C1234">
        <f>INDEX(resultados!$A$2:$ZZ$2662, 1228, MATCH($B$3, resultados!$A$1:$ZZ$1, 0))</f>
        <v/>
      </c>
    </row>
    <row r="1235">
      <c r="A1235">
        <f>INDEX(resultados!$A$2:$ZZ$2662, 1229, MATCH($B$1, resultados!$A$1:$ZZ$1, 0))</f>
        <v/>
      </c>
      <c r="B1235">
        <f>INDEX(resultados!$A$2:$ZZ$2662, 1229, MATCH($B$2, resultados!$A$1:$ZZ$1, 0))</f>
        <v/>
      </c>
      <c r="C1235">
        <f>INDEX(resultados!$A$2:$ZZ$2662, 1229, MATCH($B$3, resultados!$A$1:$ZZ$1, 0))</f>
        <v/>
      </c>
    </row>
    <row r="1236">
      <c r="A1236">
        <f>INDEX(resultados!$A$2:$ZZ$2662, 1230, MATCH($B$1, resultados!$A$1:$ZZ$1, 0))</f>
        <v/>
      </c>
      <c r="B1236">
        <f>INDEX(resultados!$A$2:$ZZ$2662, 1230, MATCH($B$2, resultados!$A$1:$ZZ$1, 0))</f>
        <v/>
      </c>
      <c r="C1236">
        <f>INDEX(resultados!$A$2:$ZZ$2662, 1230, MATCH($B$3, resultados!$A$1:$ZZ$1, 0))</f>
        <v/>
      </c>
    </row>
    <row r="1237">
      <c r="A1237">
        <f>INDEX(resultados!$A$2:$ZZ$2662, 1231, MATCH($B$1, resultados!$A$1:$ZZ$1, 0))</f>
        <v/>
      </c>
      <c r="B1237">
        <f>INDEX(resultados!$A$2:$ZZ$2662, 1231, MATCH($B$2, resultados!$A$1:$ZZ$1, 0))</f>
        <v/>
      </c>
      <c r="C1237">
        <f>INDEX(resultados!$A$2:$ZZ$2662, 1231, MATCH($B$3, resultados!$A$1:$ZZ$1, 0))</f>
        <v/>
      </c>
    </row>
    <row r="1238">
      <c r="A1238">
        <f>INDEX(resultados!$A$2:$ZZ$2662, 1232, MATCH($B$1, resultados!$A$1:$ZZ$1, 0))</f>
        <v/>
      </c>
      <c r="B1238">
        <f>INDEX(resultados!$A$2:$ZZ$2662, 1232, MATCH($B$2, resultados!$A$1:$ZZ$1, 0))</f>
        <v/>
      </c>
      <c r="C1238">
        <f>INDEX(resultados!$A$2:$ZZ$2662, 1232, MATCH($B$3, resultados!$A$1:$ZZ$1, 0))</f>
        <v/>
      </c>
    </row>
    <row r="1239">
      <c r="A1239">
        <f>INDEX(resultados!$A$2:$ZZ$2662, 1233, MATCH($B$1, resultados!$A$1:$ZZ$1, 0))</f>
        <v/>
      </c>
      <c r="B1239">
        <f>INDEX(resultados!$A$2:$ZZ$2662, 1233, MATCH($B$2, resultados!$A$1:$ZZ$1, 0))</f>
        <v/>
      </c>
      <c r="C1239">
        <f>INDEX(resultados!$A$2:$ZZ$2662, 1233, MATCH($B$3, resultados!$A$1:$ZZ$1, 0))</f>
        <v/>
      </c>
    </row>
    <row r="1240">
      <c r="A1240">
        <f>INDEX(resultados!$A$2:$ZZ$2662, 1234, MATCH($B$1, resultados!$A$1:$ZZ$1, 0))</f>
        <v/>
      </c>
      <c r="B1240">
        <f>INDEX(resultados!$A$2:$ZZ$2662, 1234, MATCH($B$2, resultados!$A$1:$ZZ$1, 0))</f>
        <v/>
      </c>
      <c r="C1240">
        <f>INDEX(resultados!$A$2:$ZZ$2662, 1234, MATCH($B$3, resultados!$A$1:$ZZ$1, 0))</f>
        <v/>
      </c>
    </row>
    <row r="1241">
      <c r="A1241">
        <f>INDEX(resultados!$A$2:$ZZ$2662, 1235, MATCH($B$1, resultados!$A$1:$ZZ$1, 0))</f>
        <v/>
      </c>
      <c r="B1241">
        <f>INDEX(resultados!$A$2:$ZZ$2662, 1235, MATCH($B$2, resultados!$A$1:$ZZ$1, 0))</f>
        <v/>
      </c>
      <c r="C1241">
        <f>INDEX(resultados!$A$2:$ZZ$2662, 1235, MATCH($B$3, resultados!$A$1:$ZZ$1, 0))</f>
        <v/>
      </c>
    </row>
    <row r="1242">
      <c r="A1242">
        <f>INDEX(resultados!$A$2:$ZZ$2662, 1236, MATCH($B$1, resultados!$A$1:$ZZ$1, 0))</f>
        <v/>
      </c>
      <c r="B1242">
        <f>INDEX(resultados!$A$2:$ZZ$2662, 1236, MATCH($B$2, resultados!$A$1:$ZZ$1, 0))</f>
        <v/>
      </c>
      <c r="C1242">
        <f>INDEX(resultados!$A$2:$ZZ$2662, 1236, MATCH($B$3, resultados!$A$1:$ZZ$1, 0))</f>
        <v/>
      </c>
    </row>
    <row r="1243">
      <c r="A1243">
        <f>INDEX(resultados!$A$2:$ZZ$2662, 1237, MATCH($B$1, resultados!$A$1:$ZZ$1, 0))</f>
        <v/>
      </c>
      <c r="B1243">
        <f>INDEX(resultados!$A$2:$ZZ$2662, 1237, MATCH($B$2, resultados!$A$1:$ZZ$1, 0))</f>
        <v/>
      </c>
      <c r="C1243">
        <f>INDEX(resultados!$A$2:$ZZ$2662, 1237, MATCH($B$3, resultados!$A$1:$ZZ$1, 0))</f>
        <v/>
      </c>
    </row>
    <row r="1244">
      <c r="A1244">
        <f>INDEX(resultados!$A$2:$ZZ$2662, 1238, MATCH($B$1, resultados!$A$1:$ZZ$1, 0))</f>
        <v/>
      </c>
      <c r="B1244">
        <f>INDEX(resultados!$A$2:$ZZ$2662, 1238, MATCH($B$2, resultados!$A$1:$ZZ$1, 0))</f>
        <v/>
      </c>
      <c r="C1244">
        <f>INDEX(resultados!$A$2:$ZZ$2662, 1238, MATCH($B$3, resultados!$A$1:$ZZ$1, 0))</f>
        <v/>
      </c>
    </row>
    <row r="1245">
      <c r="A1245">
        <f>INDEX(resultados!$A$2:$ZZ$2662, 1239, MATCH($B$1, resultados!$A$1:$ZZ$1, 0))</f>
        <v/>
      </c>
      <c r="B1245">
        <f>INDEX(resultados!$A$2:$ZZ$2662, 1239, MATCH($B$2, resultados!$A$1:$ZZ$1, 0))</f>
        <v/>
      </c>
      <c r="C1245">
        <f>INDEX(resultados!$A$2:$ZZ$2662, 1239, MATCH($B$3, resultados!$A$1:$ZZ$1, 0))</f>
        <v/>
      </c>
    </row>
    <row r="1246">
      <c r="A1246">
        <f>INDEX(resultados!$A$2:$ZZ$2662, 1240, MATCH($B$1, resultados!$A$1:$ZZ$1, 0))</f>
        <v/>
      </c>
      <c r="B1246">
        <f>INDEX(resultados!$A$2:$ZZ$2662, 1240, MATCH($B$2, resultados!$A$1:$ZZ$1, 0))</f>
        <v/>
      </c>
      <c r="C1246">
        <f>INDEX(resultados!$A$2:$ZZ$2662, 1240, MATCH($B$3, resultados!$A$1:$ZZ$1, 0))</f>
        <v/>
      </c>
    </row>
    <row r="1247">
      <c r="A1247">
        <f>INDEX(resultados!$A$2:$ZZ$2662, 1241, MATCH($B$1, resultados!$A$1:$ZZ$1, 0))</f>
        <v/>
      </c>
      <c r="B1247">
        <f>INDEX(resultados!$A$2:$ZZ$2662, 1241, MATCH($B$2, resultados!$A$1:$ZZ$1, 0))</f>
        <v/>
      </c>
      <c r="C1247">
        <f>INDEX(resultados!$A$2:$ZZ$2662, 1241, MATCH($B$3, resultados!$A$1:$ZZ$1, 0))</f>
        <v/>
      </c>
    </row>
    <row r="1248">
      <c r="A1248">
        <f>INDEX(resultados!$A$2:$ZZ$2662, 1242, MATCH($B$1, resultados!$A$1:$ZZ$1, 0))</f>
        <v/>
      </c>
      <c r="B1248">
        <f>INDEX(resultados!$A$2:$ZZ$2662, 1242, MATCH($B$2, resultados!$A$1:$ZZ$1, 0))</f>
        <v/>
      </c>
      <c r="C1248">
        <f>INDEX(resultados!$A$2:$ZZ$2662, 1242, MATCH($B$3, resultados!$A$1:$ZZ$1, 0))</f>
        <v/>
      </c>
    </row>
    <row r="1249">
      <c r="A1249">
        <f>INDEX(resultados!$A$2:$ZZ$2662, 1243, MATCH($B$1, resultados!$A$1:$ZZ$1, 0))</f>
        <v/>
      </c>
      <c r="B1249">
        <f>INDEX(resultados!$A$2:$ZZ$2662, 1243, MATCH($B$2, resultados!$A$1:$ZZ$1, 0))</f>
        <v/>
      </c>
      <c r="C1249">
        <f>INDEX(resultados!$A$2:$ZZ$2662, 1243, MATCH($B$3, resultados!$A$1:$ZZ$1, 0))</f>
        <v/>
      </c>
    </row>
    <row r="1250">
      <c r="A1250">
        <f>INDEX(resultados!$A$2:$ZZ$2662, 1244, MATCH($B$1, resultados!$A$1:$ZZ$1, 0))</f>
        <v/>
      </c>
      <c r="B1250">
        <f>INDEX(resultados!$A$2:$ZZ$2662, 1244, MATCH($B$2, resultados!$A$1:$ZZ$1, 0))</f>
        <v/>
      </c>
      <c r="C1250">
        <f>INDEX(resultados!$A$2:$ZZ$2662, 1244, MATCH($B$3, resultados!$A$1:$ZZ$1, 0))</f>
        <v/>
      </c>
    </row>
    <row r="1251">
      <c r="A1251">
        <f>INDEX(resultados!$A$2:$ZZ$2662, 1245, MATCH($B$1, resultados!$A$1:$ZZ$1, 0))</f>
        <v/>
      </c>
      <c r="B1251">
        <f>INDEX(resultados!$A$2:$ZZ$2662, 1245, MATCH($B$2, resultados!$A$1:$ZZ$1, 0))</f>
        <v/>
      </c>
      <c r="C1251">
        <f>INDEX(resultados!$A$2:$ZZ$2662, 1245, MATCH($B$3, resultados!$A$1:$ZZ$1, 0))</f>
        <v/>
      </c>
    </row>
    <row r="1252">
      <c r="A1252">
        <f>INDEX(resultados!$A$2:$ZZ$2662, 1246, MATCH($B$1, resultados!$A$1:$ZZ$1, 0))</f>
        <v/>
      </c>
      <c r="B1252">
        <f>INDEX(resultados!$A$2:$ZZ$2662, 1246, MATCH($B$2, resultados!$A$1:$ZZ$1, 0))</f>
        <v/>
      </c>
      <c r="C1252">
        <f>INDEX(resultados!$A$2:$ZZ$2662, 1246, MATCH($B$3, resultados!$A$1:$ZZ$1, 0))</f>
        <v/>
      </c>
    </row>
    <row r="1253">
      <c r="A1253">
        <f>INDEX(resultados!$A$2:$ZZ$2662, 1247, MATCH($B$1, resultados!$A$1:$ZZ$1, 0))</f>
        <v/>
      </c>
      <c r="B1253">
        <f>INDEX(resultados!$A$2:$ZZ$2662, 1247, MATCH($B$2, resultados!$A$1:$ZZ$1, 0))</f>
        <v/>
      </c>
      <c r="C1253">
        <f>INDEX(resultados!$A$2:$ZZ$2662, 1247, MATCH($B$3, resultados!$A$1:$ZZ$1, 0))</f>
        <v/>
      </c>
    </row>
    <row r="1254">
      <c r="A1254">
        <f>INDEX(resultados!$A$2:$ZZ$2662, 1248, MATCH($B$1, resultados!$A$1:$ZZ$1, 0))</f>
        <v/>
      </c>
      <c r="B1254">
        <f>INDEX(resultados!$A$2:$ZZ$2662, 1248, MATCH($B$2, resultados!$A$1:$ZZ$1, 0))</f>
        <v/>
      </c>
      <c r="C1254">
        <f>INDEX(resultados!$A$2:$ZZ$2662, 1248, MATCH($B$3, resultados!$A$1:$ZZ$1, 0))</f>
        <v/>
      </c>
    </row>
    <row r="1255">
      <c r="A1255">
        <f>INDEX(resultados!$A$2:$ZZ$2662, 1249, MATCH($B$1, resultados!$A$1:$ZZ$1, 0))</f>
        <v/>
      </c>
      <c r="B1255">
        <f>INDEX(resultados!$A$2:$ZZ$2662, 1249, MATCH($B$2, resultados!$A$1:$ZZ$1, 0))</f>
        <v/>
      </c>
      <c r="C1255">
        <f>INDEX(resultados!$A$2:$ZZ$2662, 1249, MATCH($B$3, resultados!$A$1:$ZZ$1, 0))</f>
        <v/>
      </c>
    </row>
    <row r="1256">
      <c r="A1256">
        <f>INDEX(resultados!$A$2:$ZZ$2662, 1250, MATCH($B$1, resultados!$A$1:$ZZ$1, 0))</f>
        <v/>
      </c>
      <c r="B1256">
        <f>INDEX(resultados!$A$2:$ZZ$2662, 1250, MATCH($B$2, resultados!$A$1:$ZZ$1, 0))</f>
        <v/>
      </c>
      <c r="C1256">
        <f>INDEX(resultados!$A$2:$ZZ$2662, 1250, MATCH($B$3, resultados!$A$1:$ZZ$1, 0))</f>
        <v/>
      </c>
    </row>
    <row r="1257">
      <c r="A1257">
        <f>INDEX(resultados!$A$2:$ZZ$2662, 1251, MATCH($B$1, resultados!$A$1:$ZZ$1, 0))</f>
        <v/>
      </c>
      <c r="B1257">
        <f>INDEX(resultados!$A$2:$ZZ$2662, 1251, MATCH($B$2, resultados!$A$1:$ZZ$1, 0))</f>
        <v/>
      </c>
      <c r="C1257">
        <f>INDEX(resultados!$A$2:$ZZ$2662, 1251, MATCH($B$3, resultados!$A$1:$ZZ$1, 0))</f>
        <v/>
      </c>
    </row>
    <row r="1258">
      <c r="A1258">
        <f>INDEX(resultados!$A$2:$ZZ$2662, 1252, MATCH($B$1, resultados!$A$1:$ZZ$1, 0))</f>
        <v/>
      </c>
      <c r="B1258">
        <f>INDEX(resultados!$A$2:$ZZ$2662, 1252, MATCH($B$2, resultados!$A$1:$ZZ$1, 0))</f>
        <v/>
      </c>
      <c r="C1258">
        <f>INDEX(resultados!$A$2:$ZZ$2662, 1252, MATCH($B$3, resultados!$A$1:$ZZ$1, 0))</f>
        <v/>
      </c>
    </row>
    <row r="1259">
      <c r="A1259">
        <f>INDEX(resultados!$A$2:$ZZ$2662, 1253, MATCH($B$1, resultados!$A$1:$ZZ$1, 0))</f>
        <v/>
      </c>
      <c r="B1259">
        <f>INDEX(resultados!$A$2:$ZZ$2662, 1253, MATCH($B$2, resultados!$A$1:$ZZ$1, 0))</f>
        <v/>
      </c>
      <c r="C1259">
        <f>INDEX(resultados!$A$2:$ZZ$2662, 1253, MATCH($B$3, resultados!$A$1:$ZZ$1, 0))</f>
        <v/>
      </c>
    </row>
    <row r="1260">
      <c r="A1260">
        <f>INDEX(resultados!$A$2:$ZZ$2662, 1254, MATCH($B$1, resultados!$A$1:$ZZ$1, 0))</f>
        <v/>
      </c>
      <c r="B1260">
        <f>INDEX(resultados!$A$2:$ZZ$2662, 1254, MATCH($B$2, resultados!$A$1:$ZZ$1, 0))</f>
        <v/>
      </c>
      <c r="C1260">
        <f>INDEX(resultados!$A$2:$ZZ$2662, 1254, MATCH($B$3, resultados!$A$1:$ZZ$1, 0))</f>
        <v/>
      </c>
    </row>
    <row r="1261">
      <c r="A1261">
        <f>INDEX(resultados!$A$2:$ZZ$2662, 1255, MATCH($B$1, resultados!$A$1:$ZZ$1, 0))</f>
        <v/>
      </c>
      <c r="B1261">
        <f>INDEX(resultados!$A$2:$ZZ$2662, 1255, MATCH($B$2, resultados!$A$1:$ZZ$1, 0))</f>
        <v/>
      </c>
      <c r="C1261">
        <f>INDEX(resultados!$A$2:$ZZ$2662, 1255, MATCH($B$3, resultados!$A$1:$ZZ$1, 0))</f>
        <v/>
      </c>
    </row>
    <row r="1262">
      <c r="A1262">
        <f>INDEX(resultados!$A$2:$ZZ$2662, 1256, MATCH($B$1, resultados!$A$1:$ZZ$1, 0))</f>
        <v/>
      </c>
      <c r="B1262">
        <f>INDEX(resultados!$A$2:$ZZ$2662, 1256, MATCH($B$2, resultados!$A$1:$ZZ$1, 0))</f>
        <v/>
      </c>
      <c r="C1262">
        <f>INDEX(resultados!$A$2:$ZZ$2662, 1256, MATCH($B$3, resultados!$A$1:$ZZ$1, 0))</f>
        <v/>
      </c>
    </row>
    <row r="1263">
      <c r="A1263">
        <f>INDEX(resultados!$A$2:$ZZ$2662, 1257, MATCH($B$1, resultados!$A$1:$ZZ$1, 0))</f>
        <v/>
      </c>
      <c r="B1263">
        <f>INDEX(resultados!$A$2:$ZZ$2662, 1257, MATCH($B$2, resultados!$A$1:$ZZ$1, 0))</f>
        <v/>
      </c>
      <c r="C1263">
        <f>INDEX(resultados!$A$2:$ZZ$2662, 1257, MATCH($B$3, resultados!$A$1:$ZZ$1, 0))</f>
        <v/>
      </c>
    </row>
    <row r="1264">
      <c r="A1264">
        <f>INDEX(resultados!$A$2:$ZZ$2662, 1258, MATCH($B$1, resultados!$A$1:$ZZ$1, 0))</f>
        <v/>
      </c>
      <c r="B1264">
        <f>INDEX(resultados!$A$2:$ZZ$2662, 1258, MATCH($B$2, resultados!$A$1:$ZZ$1, 0))</f>
        <v/>
      </c>
      <c r="C1264">
        <f>INDEX(resultados!$A$2:$ZZ$2662, 1258, MATCH($B$3, resultados!$A$1:$ZZ$1, 0))</f>
        <v/>
      </c>
    </row>
    <row r="1265">
      <c r="A1265">
        <f>INDEX(resultados!$A$2:$ZZ$2662, 1259, MATCH($B$1, resultados!$A$1:$ZZ$1, 0))</f>
        <v/>
      </c>
      <c r="B1265">
        <f>INDEX(resultados!$A$2:$ZZ$2662, 1259, MATCH($B$2, resultados!$A$1:$ZZ$1, 0))</f>
        <v/>
      </c>
      <c r="C1265">
        <f>INDEX(resultados!$A$2:$ZZ$2662, 1259, MATCH($B$3, resultados!$A$1:$ZZ$1, 0))</f>
        <v/>
      </c>
    </row>
    <row r="1266">
      <c r="A1266">
        <f>INDEX(resultados!$A$2:$ZZ$2662, 1260, MATCH($B$1, resultados!$A$1:$ZZ$1, 0))</f>
        <v/>
      </c>
      <c r="B1266">
        <f>INDEX(resultados!$A$2:$ZZ$2662, 1260, MATCH($B$2, resultados!$A$1:$ZZ$1, 0))</f>
        <v/>
      </c>
      <c r="C1266">
        <f>INDEX(resultados!$A$2:$ZZ$2662, 1260, MATCH($B$3, resultados!$A$1:$ZZ$1, 0))</f>
        <v/>
      </c>
    </row>
    <row r="1267">
      <c r="A1267">
        <f>INDEX(resultados!$A$2:$ZZ$2662, 1261, MATCH($B$1, resultados!$A$1:$ZZ$1, 0))</f>
        <v/>
      </c>
      <c r="B1267">
        <f>INDEX(resultados!$A$2:$ZZ$2662, 1261, MATCH($B$2, resultados!$A$1:$ZZ$1, 0))</f>
        <v/>
      </c>
      <c r="C1267">
        <f>INDEX(resultados!$A$2:$ZZ$2662, 1261, MATCH($B$3, resultados!$A$1:$ZZ$1, 0))</f>
        <v/>
      </c>
    </row>
    <row r="1268">
      <c r="A1268">
        <f>INDEX(resultados!$A$2:$ZZ$2662, 1262, MATCH($B$1, resultados!$A$1:$ZZ$1, 0))</f>
        <v/>
      </c>
      <c r="B1268">
        <f>INDEX(resultados!$A$2:$ZZ$2662, 1262, MATCH($B$2, resultados!$A$1:$ZZ$1, 0))</f>
        <v/>
      </c>
      <c r="C1268">
        <f>INDEX(resultados!$A$2:$ZZ$2662, 1262, MATCH($B$3, resultados!$A$1:$ZZ$1, 0))</f>
        <v/>
      </c>
    </row>
    <row r="1269">
      <c r="A1269">
        <f>INDEX(resultados!$A$2:$ZZ$2662, 1263, MATCH($B$1, resultados!$A$1:$ZZ$1, 0))</f>
        <v/>
      </c>
      <c r="B1269">
        <f>INDEX(resultados!$A$2:$ZZ$2662, 1263, MATCH($B$2, resultados!$A$1:$ZZ$1, 0))</f>
        <v/>
      </c>
      <c r="C1269">
        <f>INDEX(resultados!$A$2:$ZZ$2662, 1263, MATCH($B$3, resultados!$A$1:$ZZ$1, 0))</f>
        <v/>
      </c>
    </row>
    <row r="1270">
      <c r="A1270">
        <f>INDEX(resultados!$A$2:$ZZ$2662, 1264, MATCH($B$1, resultados!$A$1:$ZZ$1, 0))</f>
        <v/>
      </c>
      <c r="B1270">
        <f>INDEX(resultados!$A$2:$ZZ$2662, 1264, MATCH($B$2, resultados!$A$1:$ZZ$1, 0))</f>
        <v/>
      </c>
      <c r="C1270">
        <f>INDEX(resultados!$A$2:$ZZ$2662, 1264, MATCH($B$3, resultados!$A$1:$ZZ$1, 0))</f>
        <v/>
      </c>
    </row>
    <row r="1271">
      <c r="A1271">
        <f>INDEX(resultados!$A$2:$ZZ$2662, 1265, MATCH($B$1, resultados!$A$1:$ZZ$1, 0))</f>
        <v/>
      </c>
      <c r="B1271">
        <f>INDEX(resultados!$A$2:$ZZ$2662, 1265, MATCH($B$2, resultados!$A$1:$ZZ$1, 0))</f>
        <v/>
      </c>
      <c r="C1271">
        <f>INDEX(resultados!$A$2:$ZZ$2662, 1265, MATCH($B$3, resultados!$A$1:$ZZ$1, 0))</f>
        <v/>
      </c>
    </row>
    <row r="1272">
      <c r="A1272">
        <f>INDEX(resultados!$A$2:$ZZ$2662, 1266, MATCH($B$1, resultados!$A$1:$ZZ$1, 0))</f>
        <v/>
      </c>
      <c r="B1272">
        <f>INDEX(resultados!$A$2:$ZZ$2662, 1266, MATCH($B$2, resultados!$A$1:$ZZ$1, 0))</f>
        <v/>
      </c>
      <c r="C1272">
        <f>INDEX(resultados!$A$2:$ZZ$2662, 1266, MATCH($B$3, resultados!$A$1:$ZZ$1, 0))</f>
        <v/>
      </c>
    </row>
    <row r="1273">
      <c r="A1273">
        <f>INDEX(resultados!$A$2:$ZZ$2662, 1267, MATCH($B$1, resultados!$A$1:$ZZ$1, 0))</f>
        <v/>
      </c>
      <c r="B1273">
        <f>INDEX(resultados!$A$2:$ZZ$2662, 1267, MATCH($B$2, resultados!$A$1:$ZZ$1, 0))</f>
        <v/>
      </c>
      <c r="C1273">
        <f>INDEX(resultados!$A$2:$ZZ$2662, 1267, MATCH($B$3, resultados!$A$1:$ZZ$1, 0))</f>
        <v/>
      </c>
    </row>
    <row r="1274">
      <c r="A1274">
        <f>INDEX(resultados!$A$2:$ZZ$2662, 1268, MATCH($B$1, resultados!$A$1:$ZZ$1, 0))</f>
        <v/>
      </c>
      <c r="B1274">
        <f>INDEX(resultados!$A$2:$ZZ$2662, 1268, MATCH($B$2, resultados!$A$1:$ZZ$1, 0))</f>
        <v/>
      </c>
      <c r="C1274">
        <f>INDEX(resultados!$A$2:$ZZ$2662, 1268, MATCH($B$3, resultados!$A$1:$ZZ$1, 0))</f>
        <v/>
      </c>
    </row>
    <row r="1275">
      <c r="A1275">
        <f>INDEX(resultados!$A$2:$ZZ$2662, 1269, MATCH($B$1, resultados!$A$1:$ZZ$1, 0))</f>
        <v/>
      </c>
      <c r="B1275">
        <f>INDEX(resultados!$A$2:$ZZ$2662, 1269, MATCH($B$2, resultados!$A$1:$ZZ$1, 0))</f>
        <v/>
      </c>
      <c r="C1275">
        <f>INDEX(resultados!$A$2:$ZZ$2662, 1269, MATCH($B$3, resultados!$A$1:$ZZ$1, 0))</f>
        <v/>
      </c>
    </row>
    <row r="1276">
      <c r="A1276">
        <f>INDEX(resultados!$A$2:$ZZ$2662, 1270, MATCH($B$1, resultados!$A$1:$ZZ$1, 0))</f>
        <v/>
      </c>
      <c r="B1276">
        <f>INDEX(resultados!$A$2:$ZZ$2662, 1270, MATCH($B$2, resultados!$A$1:$ZZ$1, 0))</f>
        <v/>
      </c>
      <c r="C1276">
        <f>INDEX(resultados!$A$2:$ZZ$2662, 1270, MATCH($B$3, resultados!$A$1:$ZZ$1, 0))</f>
        <v/>
      </c>
    </row>
    <row r="1277">
      <c r="A1277">
        <f>INDEX(resultados!$A$2:$ZZ$2662, 1271, MATCH($B$1, resultados!$A$1:$ZZ$1, 0))</f>
        <v/>
      </c>
      <c r="B1277">
        <f>INDEX(resultados!$A$2:$ZZ$2662, 1271, MATCH($B$2, resultados!$A$1:$ZZ$1, 0))</f>
        <v/>
      </c>
      <c r="C1277">
        <f>INDEX(resultados!$A$2:$ZZ$2662, 1271, MATCH($B$3, resultados!$A$1:$ZZ$1, 0))</f>
        <v/>
      </c>
    </row>
    <row r="1278">
      <c r="A1278">
        <f>INDEX(resultados!$A$2:$ZZ$2662, 1272, MATCH($B$1, resultados!$A$1:$ZZ$1, 0))</f>
        <v/>
      </c>
      <c r="B1278">
        <f>INDEX(resultados!$A$2:$ZZ$2662, 1272, MATCH($B$2, resultados!$A$1:$ZZ$1, 0))</f>
        <v/>
      </c>
      <c r="C1278">
        <f>INDEX(resultados!$A$2:$ZZ$2662, 1272, MATCH($B$3, resultados!$A$1:$ZZ$1, 0))</f>
        <v/>
      </c>
    </row>
    <row r="1279">
      <c r="A1279">
        <f>INDEX(resultados!$A$2:$ZZ$2662, 1273, MATCH($B$1, resultados!$A$1:$ZZ$1, 0))</f>
        <v/>
      </c>
      <c r="B1279">
        <f>INDEX(resultados!$A$2:$ZZ$2662, 1273, MATCH($B$2, resultados!$A$1:$ZZ$1, 0))</f>
        <v/>
      </c>
      <c r="C1279">
        <f>INDEX(resultados!$A$2:$ZZ$2662, 1273, MATCH($B$3, resultados!$A$1:$ZZ$1, 0))</f>
        <v/>
      </c>
    </row>
    <row r="1280">
      <c r="A1280">
        <f>INDEX(resultados!$A$2:$ZZ$2662, 1274, MATCH($B$1, resultados!$A$1:$ZZ$1, 0))</f>
        <v/>
      </c>
      <c r="B1280">
        <f>INDEX(resultados!$A$2:$ZZ$2662, 1274, MATCH($B$2, resultados!$A$1:$ZZ$1, 0))</f>
        <v/>
      </c>
      <c r="C1280">
        <f>INDEX(resultados!$A$2:$ZZ$2662, 1274, MATCH($B$3, resultados!$A$1:$ZZ$1, 0))</f>
        <v/>
      </c>
    </row>
    <row r="1281">
      <c r="A1281">
        <f>INDEX(resultados!$A$2:$ZZ$2662, 1275, MATCH($B$1, resultados!$A$1:$ZZ$1, 0))</f>
        <v/>
      </c>
      <c r="B1281">
        <f>INDEX(resultados!$A$2:$ZZ$2662, 1275, MATCH($B$2, resultados!$A$1:$ZZ$1, 0))</f>
        <v/>
      </c>
      <c r="C1281">
        <f>INDEX(resultados!$A$2:$ZZ$2662, 1275, MATCH($B$3, resultados!$A$1:$ZZ$1, 0))</f>
        <v/>
      </c>
    </row>
    <row r="1282">
      <c r="A1282">
        <f>INDEX(resultados!$A$2:$ZZ$2662, 1276, MATCH($B$1, resultados!$A$1:$ZZ$1, 0))</f>
        <v/>
      </c>
      <c r="B1282">
        <f>INDEX(resultados!$A$2:$ZZ$2662, 1276, MATCH($B$2, resultados!$A$1:$ZZ$1, 0))</f>
        <v/>
      </c>
      <c r="C1282">
        <f>INDEX(resultados!$A$2:$ZZ$2662, 1276, MATCH($B$3, resultados!$A$1:$ZZ$1, 0))</f>
        <v/>
      </c>
    </row>
    <row r="1283">
      <c r="A1283">
        <f>INDEX(resultados!$A$2:$ZZ$2662, 1277, MATCH($B$1, resultados!$A$1:$ZZ$1, 0))</f>
        <v/>
      </c>
      <c r="B1283">
        <f>INDEX(resultados!$A$2:$ZZ$2662, 1277, MATCH($B$2, resultados!$A$1:$ZZ$1, 0))</f>
        <v/>
      </c>
      <c r="C1283">
        <f>INDEX(resultados!$A$2:$ZZ$2662, 1277, MATCH($B$3, resultados!$A$1:$ZZ$1, 0))</f>
        <v/>
      </c>
    </row>
    <row r="1284">
      <c r="A1284">
        <f>INDEX(resultados!$A$2:$ZZ$2662, 1278, MATCH($B$1, resultados!$A$1:$ZZ$1, 0))</f>
        <v/>
      </c>
      <c r="B1284">
        <f>INDEX(resultados!$A$2:$ZZ$2662, 1278, MATCH($B$2, resultados!$A$1:$ZZ$1, 0))</f>
        <v/>
      </c>
      <c r="C1284">
        <f>INDEX(resultados!$A$2:$ZZ$2662, 1278, MATCH($B$3, resultados!$A$1:$ZZ$1, 0))</f>
        <v/>
      </c>
    </row>
    <row r="1285">
      <c r="A1285">
        <f>INDEX(resultados!$A$2:$ZZ$2662, 1279, MATCH($B$1, resultados!$A$1:$ZZ$1, 0))</f>
        <v/>
      </c>
      <c r="B1285">
        <f>INDEX(resultados!$A$2:$ZZ$2662, 1279, MATCH($B$2, resultados!$A$1:$ZZ$1, 0))</f>
        <v/>
      </c>
      <c r="C1285">
        <f>INDEX(resultados!$A$2:$ZZ$2662, 1279, MATCH($B$3, resultados!$A$1:$ZZ$1, 0))</f>
        <v/>
      </c>
    </row>
    <row r="1286">
      <c r="A1286">
        <f>INDEX(resultados!$A$2:$ZZ$2662, 1280, MATCH($B$1, resultados!$A$1:$ZZ$1, 0))</f>
        <v/>
      </c>
      <c r="B1286">
        <f>INDEX(resultados!$A$2:$ZZ$2662, 1280, MATCH($B$2, resultados!$A$1:$ZZ$1, 0))</f>
        <v/>
      </c>
      <c r="C1286">
        <f>INDEX(resultados!$A$2:$ZZ$2662, 1280, MATCH($B$3, resultados!$A$1:$ZZ$1, 0))</f>
        <v/>
      </c>
    </row>
    <row r="1287">
      <c r="A1287">
        <f>INDEX(resultados!$A$2:$ZZ$2662, 1281, MATCH($B$1, resultados!$A$1:$ZZ$1, 0))</f>
        <v/>
      </c>
      <c r="B1287">
        <f>INDEX(resultados!$A$2:$ZZ$2662, 1281, MATCH($B$2, resultados!$A$1:$ZZ$1, 0))</f>
        <v/>
      </c>
      <c r="C1287">
        <f>INDEX(resultados!$A$2:$ZZ$2662, 1281, MATCH($B$3, resultados!$A$1:$ZZ$1, 0))</f>
        <v/>
      </c>
    </row>
    <row r="1288">
      <c r="A1288">
        <f>INDEX(resultados!$A$2:$ZZ$2662, 1282, MATCH($B$1, resultados!$A$1:$ZZ$1, 0))</f>
        <v/>
      </c>
      <c r="B1288">
        <f>INDEX(resultados!$A$2:$ZZ$2662, 1282, MATCH($B$2, resultados!$A$1:$ZZ$1, 0))</f>
        <v/>
      </c>
      <c r="C1288">
        <f>INDEX(resultados!$A$2:$ZZ$2662, 1282, MATCH($B$3, resultados!$A$1:$ZZ$1, 0))</f>
        <v/>
      </c>
    </row>
    <row r="1289">
      <c r="A1289">
        <f>INDEX(resultados!$A$2:$ZZ$2662, 1283, MATCH($B$1, resultados!$A$1:$ZZ$1, 0))</f>
        <v/>
      </c>
      <c r="B1289">
        <f>INDEX(resultados!$A$2:$ZZ$2662, 1283, MATCH($B$2, resultados!$A$1:$ZZ$1, 0))</f>
        <v/>
      </c>
      <c r="C1289">
        <f>INDEX(resultados!$A$2:$ZZ$2662, 1283, MATCH($B$3, resultados!$A$1:$ZZ$1, 0))</f>
        <v/>
      </c>
    </row>
    <row r="1290">
      <c r="A1290">
        <f>INDEX(resultados!$A$2:$ZZ$2662, 1284, MATCH($B$1, resultados!$A$1:$ZZ$1, 0))</f>
        <v/>
      </c>
      <c r="B1290">
        <f>INDEX(resultados!$A$2:$ZZ$2662, 1284, MATCH($B$2, resultados!$A$1:$ZZ$1, 0))</f>
        <v/>
      </c>
      <c r="C1290">
        <f>INDEX(resultados!$A$2:$ZZ$2662, 1284, MATCH($B$3, resultados!$A$1:$ZZ$1, 0))</f>
        <v/>
      </c>
    </row>
    <row r="1291">
      <c r="A1291">
        <f>INDEX(resultados!$A$2:$ZZ$2662, 1285, MATCH($B$1, resultados!$A$1:$ZZ$1, 0))</f>
        <v/>
      </c>
      <c r="B1291">
        <f>INDEX(resultados!$A$2:$ZZ$2662, 1285, MATCH($B$2, resultados!$A$1:$ZZ$1, 0))</f>
        <v/>
      </c>
      <c r="C1291">
        <f>INDEX(resultados!$A$2:$ZZ$2662, 1285, MATCH($B$3, resultados!$A$1:$ZZ$1, 0))</f>
        <v/>
      </c>
    </row>
    <row r="1292">
      <c r="A1292">
        <f>INDEX(resultados!$A$2:$ZZ$2662, 1286, MATCH($B$1, resultados!$A$1:$ZZ$1, 0))</f>
        <v/>
      </c>
      <c r="B1292">
        <f>INDEX(resultados!$A$2:$ZZ$2662, 1286, MATCH($B$2, resultados!$A$1:$ZZ$1, 0))</f>
        <v/>
      </c>
      <c r="C1292">
        <f>INDEX(resultados!$A$2:$ZZ$2662, 1286, MATCH($B$3, resultados!$A$1:$ZZ$1, 0))</f>
        <v/>
      </c>
    </row>
    <row r="1293">
      <c r="A1293">
        <f>INDEX(resultados!$A$2:$ZZ$2662, 1287, MATCH($B$1, resultados!$A$1:$ZZ$1, 0))</f>
        <v/>
      </c>
      <c r="B1293">
        <f>INDEX(resultados!$A$2:$ZZ$2662, 1287, MATCH($B$2, resultados!$A$1:$ZZ$1, 0))</f>
        <v/>
      </c>
      <c r="C1293">
        <f>INDEX(resultados!$A$2:$ZZ$2662, 1287, MATCH($B$3, resultados!$A$1:$ZZ$1, 0))</f>
        <v/>
      </c>
    </row>
    <row r="1294">
      <c r="A1294">
        <f>INDEX(resultados!$A$2:$ZZ$2662, 1288, MATCH($B$1, resultados!$A$1:$ZZ$1, 0))</f>
        <v/>
      </c>
      <c r="B1294">
        <f>INDEX(resultados!$A$2:$ZZ$2662, 1288, MATCH($B$2, resultados!$A$1:$ZZ$1, 0))</f>
        <v/>
      </c>
      <c r="C1294">
        <f>INDEX(resultados!$A$2:$ZZ$2662, 1288, MATCH($B$3, resultados!$A$1:$ZZ$1, 0))</f>
        <v/>
      </c>
    </row>
    <row r="1295">
      <c r="A1295">
        <f>INDEX(resultados!$A$2:$ZZ$2662, 1289, MATCH($B$1, resultados!$A$1:$ZZ$1, 0))</f>
        <v/>
      </c>
      <c r="B1295">
        <f>INDEX(resultados!$A$2:$ZZ$2662, 1289, MATCH($B$2, resultados!$A$1:$ZZ$1, 0))</f>
        <v/>
      </c>
      <c r="C1295">
        <f>INDEX(resultados!$A$2:$ZZ$2662, 1289, MATCH($B$3, resultados!$A$1:$ZZ$1, 0))</f>
        <v/>
      </c>
    </row>
    <row r="1296">
      <c r="A1296">
        <f>INDEX(resultados!$A$2:$ZZ$2662, 1290, MATCH($B$1, resultados!$A$1:$ZZ$1, 0))</f>
        <v/>
      </c>
      <c r="B1296">
        <f>INDEX(resultados!$A$2:$ZZ$2662, 1290, MATCH($B$2, resultados!$A$1:$ZZ$1, 0))</f>
        <v/>
      </c>
      <c r="C1296">
        <f>INDEX(resultados!$A$2:$ZZ$2662, 1290, MATCH($B$3, resultados!$A$1:$ZZ$1, 0))</f>
        <v/>
      </c>
    </row>
    <row r="1297">
      <c r="A1297">
        <f>INDEX(resultados!$A$2:$ZZ$2662, 1291, MATCH($B$1, resultados!$A$1:$ZZ$1, 0))</f>
        <v/>
      </c>
      <c r="B1297">
        <f>INDEX(resultados!$A$2:$ZZ$2662, 1291, MATCH($B$2, resultados!$A$1:$ZZ$1, 0))</f>
        <v/>
      </c>
      <c r="C1297">
        <f>INDEX(resultados!$A$2:$ZZ$2662, 1291, MATCH($B$3, resultados!$A$1:$ZZ$1, 0))</f>
        <v/>
      </c>
    </row>
    <row r="1298">
      <c r="A1298">
        <f>INDEX(resultados!$A$2:$ZZ$2662, 1292, MATCH($B$1, resultados!$A$1:$ZZ$1, 0))</f>
        <v/>
      </c>
      <c r="B1298">
        <f>INDEX(resultados!$A$2:$ZZ$2662, 1292, MATCH($B$2, resultados!$A$1:$ZZ$1, 0))</f>
        <v/>
      </c>
      <c r="C1298">
        <f>INDEX(resultados!$A$2:$ZZ$2662, 1292, MATCH($B$3, resultados!$A$1:$ZZ$1, 0))</f>
        <v/>
      </c>
    </row>
    <row r="1299">
      <c r="A1299">
        <f>INDEX(resultados!$A$2:$ZZ$2662, 1293, MATCH($B$1, resultados!$A$1:$ZZ$1, 0))</f>
        <v/>
      </c>
      <c r="B1299">
        <f>INDEX(resultados!$A$2:$ZZ$2662, 1293, MATCH($B$2, resultados!$A$1:$ZZ$1, 0))</f>
        <v/>
      </c>
      <c r="C1299">
        <f>INDEX(resultados!$A$2:$ZZ$2662, 1293, MATCH($B$3, resultados!$A$1:$ZZ$1, 0))</f>
        <v/>
      </c>
    </row>
    <row r="1300">
      <c r="A1300">
        <f>INDEX(resultados!$A$2:$ZZ$2662, 1294, MATCH($B$1, resultados!$A$1:$ZZ$1, 0))</f>
        <v/>
      </c>
      <c r="B1300">
        <f>INDEX(resultados!$A$2:$ZZ$2662, 1294, MATCH($B$2, resultados!$A$1:$ZZ$1, 0))</f>
        <v/>
      </c>
      <c r="C1300">
        <f>INDEX(resultados!$A$2:$ZZ$2662, 1294, MATCH($B$3, resultados!$A$1:$ZZ$1, 0))</f>
        <v/>
      </c>
    </row>
    <row r="1301">
      <c r="A1301">
        <f>INDEX(resultados!$A$2:$ZZ$2662, 1295, MATCH($B$1, resultados!$A$1:$ZZ$1, 0))</f>
        <v/>
      </c>
      <c r="B1301">
        <f>INDEX(resultados!$A$2:$ZZ$2662, 1295, MATCH($B$2, resultados!$A$1:$ZZ$1, 0))</f>
        <v/>
      </c>
      <c r="C1301">
        <f>INDEX(resultados!$A$2:$ZZ$2662, 1295, MATCH($B$3, resultados!$A$1:$ZZ$1, 0))</f>
        <v/>
      </c>
    </row>
    <row r="1302">
      <c r="A1302">
        <f>INDEX(resultados!$A$2:$ZZ$2662, 1296, MATCH($B$1, resultados!$A$1:$ZZ$1, 0))</f>
        <v/>
      </c>
      <c r="B1302">
        <f>INDEX(resultados!$A$2:$ZZ$2662, 1296, MATCH($B$2, resultados!$A$1:$ZZ$1, 0))</f>
        <v/>
      </c>
      <c r="C1302">
        <f>INDEX(resultados!$A$2:$ZZ$2662, 1296, MATCH($B$3, resultados!$A$1:$ZZ$1, 0))</f>
        <v/>
      </c>
    </row>
    <row r="1303">
      <c r="A1303">
        <f>INDEX(resultados!$A$2:$ZZ$2662, 1297, MATCH($B$1, resultados!$A$1:$ZZ$1, 0))</f>
        <v/>
      </c>
      <c r="B1303">
        <f>INDEX(resultados!$A$2:$ZZ$2662, 1297, MATCH($B$2, resultados!$A$1:$ZZ$1, 0))</f>
        <v/>
      </c>
      <c r="C1303">
        <f>INDEX(resultados!$A$2:$ZZ$2662, 1297, MATCH($B$3, resultados!$A$1:$ZZ$1, 0))</f>
        <v/>
      </c>
    </row>
    <row r="1304">
      <c r="A1304">
        <f>INDEX(resultados!$A$2:$ZZ$2662, 1298, MATCH($B$1, resultados!$A$1:$ZZ$1, 0))</f>
        <v/>
      </c>
      <c r="B1304">
        <f>INDEX(resultados!$A$2:$ZZ$2662, 1298, MATCH($B$2, resultados!$A$1:$ZZ$1, 0))</f>
        <v/>
      </c>
      <c r="C1304">
        <f>INDEX(resultados!$A$2:$ZZ$2662, 1298, MATCH($B$3, resultados!$A$1:$ZZ$1, 0))</f>
        <v/>
      </c>
    </row>
    <row r="1305">
      <c r="A1305">
        <f>INDEX(resultados!$A$2:$ZZ$2662, 1299, MATCH($B$1, resultados!$A$1:$ZZ$1, 0))</f>
        <v/>
      </c>
      <c r="B1305">
        <f>INDEX(resultados!$A$2:$ZZ$2662, 1299, MATCH($B$2, resultados!$A$1:$ZZ$1, 0))</f>
        <v/>
      </c>
      <c r="C1305">
        <f>INDEX(resultados!$A$2:$ZZ$2662, 1299, MATCH($B$3, resultados!$A$1:$ZZ$1, 0))</f>
        <v/>
      </c>
    </row>
    <row r="1306">
      <c r="A1306">
        <f>INDEX(resultados!$A$2:$ZZ$2662, 1300, MATCH($B$1, resultados!$A$1:$ZZ$1, 0))</f>
        <v/>
      </c>
      <c r="B1306">
        <f>INDEX(resultados!$A$2:$ZZ$2662, 1300, MATCH($B$2, resultados!$A$1:$ZZ$1, 0))</f>
        <v/>
      </c>
      <c r="C1306">
        <f>INDEX(resultados!$A$2:$ZZ$2662, 1300, MATCH($B$3, resultados!$A$1:$ZZ$1, 0))</f>
        <v/>
      </c>
    </row>
    <row r="1307">
      <c r="A1307">
        <f>INDEX(resultados!$A$2:$ZZ$2662, 1301, MATCH($B$1, resultados!$A$1:$ZZ$1, 0))</f>
        <v/>
      </c>
      <c r="B1307">
        <f>INDEX(resultados!$A$2:$ZZ$2662, 1301, MATCH($B$2, resultados!$A$1:$ZZ$1, 0))</f>
        <v/>
      </c>
      <c r="C1307">
        <f>INDEX(resultados!$A$2:$ZZ$2662, 1301, MATCH($B$3, resultados!$A$1:$ZZ$1, 0))</f>
        <v/>
      </c>
    </row>
    <row r="1308">
      <c r="A1308">
        <f>INDEX(resultados!$A$2:$ZZ$2662, 1302, MATCH($B$1, resultados!$A$1:$ZZ$1, 0))</f>
        <v/>
      </c>
      <c r="B1308">
        <f>INDEX(resultados!$A$2:$ZZ$2662, 1302, MATCH($B$2, resultados!$A$1:$ZZ$1, 0))</f>
        <v/>
      </c>
      <c r="C1308">
        <f>INDEX(resultados!$A$2:$ZZ$2662, 1302, MATCH($B$3, resultados!$A$1:$ZZ$1, 0))</f>
        <v/>
      </c>
    </row>
    <row r="1309">
      <c r="A1309">
        <f>INDEX(resultados!$A$2:$ZZ$2662, 1303, MATCH($B$1, resultados!$A$1:$ZZ$1, 0))</f>
        <v/>
      </c>
      <c r="B1309">
        <f>INDEX(resultados!$A$2:$ZZ$2662, 1303, MATCH($B$2, resultados!$A$1:$ZZ$1, 0))</f>
        <v/>
      </c>
      <c r="C1309">
        <f>INDEX(resultados!$A$2:$ZZ$2662, 1303, MATCH($B$3, resultados!$A$1:$ZZ$1, 0))</f>
        <v/>
      </c>
    </row>
    <row r="1310">
      <c r="A1310">
        <f>INDEX(resultados!$A$2:$ZZ$2662, 1304, MATCH($B$1, resultados!$A$1:$ZZ$1, 0))</f>
        <v/>
      </c>
      <c r="B1310">
        <f>INDEX(resultados!$A$2:$ZZ$2662, 1304, MATCH($B$2, resultados!$A$1:$ZZ$1, 0))</f>
        <v/>
      </c>
      <c r="C1310">
        <f>INDEX(resultados!$A$2:$ZZ$2662, 1304, MATCH($B$3, resultados!$A$1:$ZZ$1, 0))</f>
        <v/>
      </c>
    </row>
    <row r="1311">
      <c r="A1311">
        <f>INDEX(resultados!$A$2:$ZZ$2662, 1305, MATCH($B$1, resultados!$A$1:$ZZ$1, 0))</f>
        <v/>
      </c>
      <c r="B1311">
        <f>INDEX(resultados!$A$2:$ZZ$2662, 1305, MATCH($B$2, resultados!$A$1:$ZZ$1, 0))</f>
        <v/>
      </c>
      <c r="C1311">
        <f>INDEX(resultados!$A$2:$ZZ$2662, 1305, MATCH($B$3, resultados!$A$1:$ZZ$1, 0))</f>
        <v/>
      </c>
    </row>
    <row r="1312">
      <c r="A1312">
        <f>INDEX(resultados!$A$2:$ZZ$2662, 1306, MATCH($B$1, resultados!$A$1:$ZZ$1, 0))</f>
        <v/>
      </c>
      <c r="B1312">
        <f>INDEX(resultados!$A$2:$ZZ$2662, 1306, MATCH($B$2, resultados!$A$1:$ZZ$1, 0))</f>
        <v/>
      </c>
      <c r="C1312">
        <f>INDEX(resultados!$A$2:$ZZ$2662, 1306, MATCH($B$3, resultados!$A$1:$ZZ$1, 0))</f>
        <v/>
      </c>
    </row>
    <row r="1313">
      <c r="A1313">
        <f>INDEX(resultados!$A$2:$ZZ$2662, 1307, MATCH($B$1, resultados!$A$1:$ZZ$1, 0))</f>
        <v/>
      </c>
      <c r="B1313">
        <f>INDEX(resultados!$A$2:$ZZ$2662, 1307, MATCH($B$2, resultados!$A$1:$ZZ$1, 0))</f>
        <v/>
      </c>
      <c r="C1313">
        <f>INDEX(resultados!$A$2:$ZZ$2662, 1307, MATCH($B$3, resultados!$A$1:$ZZ$1, 0))</f>
        <v/>
      </c>
    </row>
    <row r="1314">
      <c r="A1314">
        <f>INDEX(resultados!$A$2:$ZZ$2662, 1308, MATCH($B$1, resultados!$A$1:$ZZ$1, 0))</f>
        <v/>
      </c>
      <c r="B1314">
        <f>INDEX(resultados!$A$2:$ZZ$2662, 1308, MATCH($B$2, resultados!$A$1:$ZZ$1, 0))</f>
        <v/>
      </c>
      <c r="C1314">
        <f>INDEX(resultados!$A$2:$ZZ$2662, 1308, MATCH($B$3, resultados!$A$1:$ZZ$1, 0))</f>
        <v/>
      </c>
    </row>
    <row r="1315">
      <c r="A1315">
        <f>INDEX(resultados!$A$2:$ZZ$2662, 1309, MATCH($B$1, resultados!$A$1:$ZZ$1, 0))</f>
        <v/>
      </c>
      <c r="B1315">
        <f>INDEX(resultados!$A$2:$ZZ$2662, 1309, MATCH($B$2, resultados!$A$1:$ZZ$1, 0))</f>
        <v/>
      </c>
      <c r="C1315">
        <f>INDEX(resultados!$A$2:$ZZ$2662, 1309, MATCH($B$3, resultados!$A$1:$ZZ$1, 0))</f>
        <v/>
      </c>
    </row>
    <row r="1316">
      <c r="A1316">
        <f>INDEX(resultados!$A$2:$ZZ$2662, 1310, MATCH($B$1, resultados!$A$1:$ZZ$1, 0))</f>
        <v/>
      </c>
      <c r="B1316">
        <f>INDEX(resultados!$A$2:$ZZ$2662, 1310, MATCH($B$2, resultados!$A$1:$ZZ$1, 0))</f>
        <v/>
      </c>
      <c r="C1316">
        <f>INDEX(resultados!$A$2:$ZZ$2662, 1310, MATCH($B$3, resultados!$A$1:$ZZ$1, 0))</f>
        <v/>
      </c>
    </row>
    <row r="1317">
      <c r="A1317">
        <f>INDEX(resultados!$A$2:$ZZ$2662, 1311, MATCH($B$1, resultados!$A$1:$ZZ$1, 0))</f>
        <v/>
      </c>
      <c r="B1317">
        <f>INDEX(resultados!$A$2:$ZZ$2662, 1311, MATCH($B$2, resultados!$A$1:$ZZ$1, 0))</f>
        <v/>
      </c>
      <c r="C1317">
        <f>INDEX(resultados!$A$2:$ZZ$2662, 1311, MATCH($B$3, resultados!$A$1:$ZZ$1, 0))</f>
        <v/>
      </c>
    </row>
    <row r="1318">
      <c r="A1318">
        <f>INDEX(resultados!$A$2:$ZZ$2662, 1312, MATCH($B$1, resultados!$A$1:$ZZ$1, 0))</f>
        <v/>
      </c>
      <c r="B1318">
        <f>INDEX(resultados!$A$2:$ZZ$2662, 1312, MATCH($B$2, resultados!$A$1:$ZZ$1, 0))</f>
        <v/>
      </c>
      <c r="C1318">
        <f>INDEX(resultados!$A$2:$ZZ$2662, 1312, MATCH($B$3, resultados!$A$1:$ZZ$1, 0))</f>
        <v/>
      </c>
    </row>
    <row r="1319">
      <c r="A1319">
        <f>INDEX(resultados!$A$2:$ZZ$2662, 1313, MATCH($B$1, resultados!$A$1:$ZZ$1, 0))</f>
        <v/>
      </c>
      <c r="B1319">
        <f>INDEX(resultados!$A$2:$ZZ$2662, 1313, MATCH($B$2, resultados!$A$1:$ZZ$1, 0))</f>
        <v/>
      </c>
      <c r="C1319">
        <f>INDEX(resultados!$A$2:$ZZ$2662, 1313, MATCH($B$3, resultados!$A$1:$ZZ$1, 0))</f>
        <v/>
      </c>
    </row>
    <row r="1320">
      <c r="A1320">
        <f>INDEX(resultados!$A$2:$ZZ$2662, 1314, MATCH($B$1, resultados!$A$1:$ZZ$1, 0))</f>
        <v/>
      </c>
      <c r="B1320">
        <f>INDEX(resultados!$A$2:$ZZ$2662, 1314, MATCH($B$2, resultados!$A$1:$ZZ$1, 0))</f>
        <v/>
      </c>
      <c r="C1320">
        <f>INDEX(resultados!$A$2:$ZZ$2662, 1314, MATCH($B$3, resultados!$A$1:$ZZ$1, 0))</f>
        <v/>
      </c>
    </row>
    <row r="1321">
      <c r="A1321">
        <f>INDEX(resultados!$A$2:$ZZ$2662, 1315, MATCH($B$1, resultados!$A$1:$ZZ$1, 0))</f>
        <v/>
      </c>
      <c r="B1321">
        <f>INDEX(resultados!$A$2:$ZZ$2662, 1315, MATCH($B$2, resultados!$A$1:$ZZ$1, 0))</f>
        <v/>
      </c>
      <c r="C1321">
        <f>INDEX(resultados!$A$2:$ZZ$2662, 1315, MATCH($B$3, resultados!$A$1:$ZZ$1, 0))</f>
        <v/>
      </c>
    </row>
    <row r="1322">
      <c r="A1322">
        <f>INDEX(resultados!$A$2:$ZZ$2662, 1316, MATCH($B$1, resultados!$A$1:$ZZ$1, 0))</f>
        <v/>
      </c>
      <c r="B1322">
        <f>INDEX(resultados!$A$2:$ZZ$2662, 1316, MATCH($B$2, resultados!$A$1:$ZZ$1, 0))</f>
        <v/>
      </c>
      <c r="C1322">
        <f>INDEX(resultados!$A$2:$ZZ$2662, 1316, MATCH($B$3, resultados!$A$1:$ZZ$1, 0))</f>
        <v/>
      </c>
    </row>
    <row r="1323">
      <c r="A1323">
        <f>INDEX(resultados!$A$2:$ZZ$2662, 1317, MATCH($B$1, resultados!$A$1:$ZZ$1, 0))</f>
        <v/>
      </c>
      <c r="B1323">
        <f>INDEX(resultados!$A$2:$ZZ$2662, 1317, MATCH($B$2, resultados!$A$1:$ZZ$1, 0))</f>
        <v/>
      </c>
      <c r="C1323">
        <f>INDEX(resultados!$A$2:$ZZ$2662, 1317, MATCH($B$3, resultados!$A$1:$ZZ$1, 0))</f>
        <v/>
      </c>
    </row>
    <row r="1324">
      <c r="A1324">
        <f>INDEX(resultados!$A$2:$ZZ$2662, 1318, MATCH($B$1, resultados!$A$1:$ZZ$1, 0))</f>
        <v/>
      </c>
      <c r="B1324">
        <f>INDEX(resultados!$A$2:$ZZ$2662, 1318, MATCH($B$2, resultados!$A$1:$ZZ$1, 0))</f>
        <v/>
      </c>
      <c r="C1324">
        <f>INDEX(resultados!$A$2:$ZZ$2662, 1318, MATCH($B$3, resultados!$A$1:$ZZ$1, 0))</f>
        <v/>
      </c>
    </row>
    <row r="1325">
      <c r="A1325">
        <f>INDEX(resultados!$A$2:$ZZ$2662, 1319, MATCH($B$1, resultados!$A$1:$ZZ$1, 0))</f>
        <v/>
      </c>
      <c r="B1325">
        <f>INDEX(resultados!$A$2:$ZZ$2662, 1319, MATCH($B$2, resultados!$A$1:$ZZ$1, 0))</f>
        <v/>
      </c>
      <c r="C1325">
        <f>INDEX(resultados!$A$2:$ZZ$2662, 1319, MATCH($B$3, resultados!$A$1:$ZZ$1, 0))</f>
        <v/>
      </c>
    </row>
    <row r="1326">
      <c r="A1326">
        <f>INDEX(resultados!$A$2:$ZZ$2662, 1320, MATCH($B$1, resultados!$A$1:$ZZ$1, 0))</f>
        <v/>
      </c>
      <c r="B1326">
        <f>INDEX(resultados!$A$2:$ZZ$2662, 1320, MATCH($B$2, resultados!$A$1:$ZZ$1, 0))</f>
        <v/>
      </c>
      <c r="C1326">
        <f>INDEX(resultados!$A$2:$ZZ$2662, 1320, MATCH($B$3, resultados!$A$1:$ZZ$1, 0))</f>
        <v/>
      </c>
    </row>
    <row r="1327">
      <c r="A1327">
        <f>INDEX(resultados!$A$2:$ZZ$2662, 1321, MATCH($B$1, resultados!$A$1:$ZZ$1, 0))</f>
        <v/>
      </c>
      <c r="B1327">
        <f>INDEX(resultados!$A$2:$ZZ$2662, 1321, MATCH($B$2, resultados!$A$1:$ZZ$1, 0))</f>
        <v/>
      </c>
      <c r="C1327">
        <f>INDEX(resultados!$A$2:$ZZ$2662, 1321, MATCH($B$3, resultados!$A$1:$ZZ$1, 0))</f>
        <v/>
      </c>
    </row>
    <row r="1328">
      <c r="A1328">
        <f>INDEX(resultados!$A$2:$ZZ$2662, 1322, MATCH($B$1, resultados!$A$1:$ZZ$1, 0))</f>
        <v/>
      </c>
      <c r="B1328">
        <f>INDEX(resultados!$A$2:$ZZ$2662, 1322, MATCH($B$2, resultados!$A$1:$ZZ$1, 0))</f>
        <v/>
      </c>
      <c r="C1328">
        <f>INDEX(resultados!$A$2:$ZZ$2662, 1322, MATCH($B$3, resultados!$A$1:$ZZ$1, 0))</f>
        <v/>
      </c>
    </row>
    <row r="1329">
      <c r="A1329">
        <f>INDEX(resultados!$A$2:$ZZ$2662, 1323, MATCH($B$1, resultados!$A$1:$ZZ$1, 0))</f>
        <v/>
      </c>
      <c r="B1329">
        <f>INDEX(resultados!$A$2:$ZZ$2662, 1323, MATCH($B$2, resultados!$A$1:$ZZ$1, 0))</f>
        <v/>
      </c>
      <c r="C1329">
        <f>INDEX(resultados!$A$2:$ZZ$2662, 1323, MATCH($B$3, resultados!$A$1:$ZZ$1, 0))</f>
        <v/>
      </c>
    </row>
    <row r="1330">
      <c r="A1330">
        <f>INDEX(resultados!$A$2:$ZZ$2662, 1324, MATCH($B$1, resultados!$A$1:$ZZ$1, 0))</f>
        <v/>
      </c>
      <c r="B1330">
        <f>INDEX(resultados!$A$2:$ZZ$2662, 1324, MATCH($B$2, resultados!$A$1:$ZZ$1, 0))</f>
        <v/>
      </c>
      <c r="C1330">
        <f>INDEX(resultados!$A$2:$ZZ$2662, 1324, MATCH($B$3, resultados!$A$1:$ZZ$1, 0))</f>
        <v/>
      </c>
    </row>
    <row r="1331">
      <c r="A1331">
        <f>INDEX(resultados!$A$2:$ZZ$2662, 1325, MATCH($B$1, resultados!$A$1:$ZZ$1, 0))</f>
        <v/>
      </c>
      <c r="B1331">
        <f>INDEX(resultados!$A$2:$ZZ$2662, 1325, MATCH($B$2, resultados!$A$1:$ZZ$1, 0))</f>
        <v/>
      </c>
      <c r="C1331">
        <f>INDEX(resultados!$A$2:$ZZ$2662, 1325, MATCH($B$3, resultados!$A$1:$ZZ$1, 0))</f>
        <v/>
      </c>
    </row>
    <row r="1332">
      <c r="A1332">
        <f>INDEX(resultados!$A$2:$ZZ$2662, 1326, MATCH($B$1, resultados!$A$1:$ZZ$1, 0))</f>
        <v/>
      </c>
      <c r="B1332">
        <f>INDEX(resultados!$A$2:$ZZ$2662, 1326, MATCH($B$2, resultados!$A$1:$ZZ$1, 0))</f>
        <v/>
      </c>
      <c r="C1332">
        <f>INDEX(resultados!$A$2:$ZZ$2662, 1326, MATCH($B$3, resultados!$A$1:$ZZ$1, 0))</f>
        <v/>
      </c>
    </row>
    <row r="1333">
      <c r="A1333">
        <f>INDEX(resultados!$A$2:$ZZ$2662, 1327, MATCH($B$1, resultados!$A$1:$ZZ$1, 0))</f>
        <v/>
      </c>
      <c r="B1333">
        <f>INDEX(resultados!$A$2:$ZZ$2662, 1327, MATCH($B$2, resultados!$A$1:$ZZ$1, 0))</f>
        <v/>
      </c>
      <c r="C1333">
        <f>INDEX(resultados!$A$2:$ZZ$2662, 1327, MATCH($B$3, resultados!$A$1:$ZZ$1, 0))</f>
        <v/>
      </c>
    </row>
    <row r="1334">
      <c r="A1334">
        <f>INDEX(resultados!$A$2:$ZZ$2662, 1328, MATCH($B$1, resultados!$A$1:$ZZ$1, 0))</f>
        <v/>
      </c>
      <c r="B1334">
        <f>INDEX(resultados!$A$2:$ZZ$2662, 1328, MATCH($B$2, resultados!$A$1:$ZZ$1, 0))</f>
        <v/>
      </c>
      <c r="C1334">
        <f>INDEX(resultados!$A$2:$ZZ$2662, 1328, MATCH($B$3, resultados!$A$1:$ZZ$1, 0))</f>
        <v/>
      </c>
    </row>
    <row r="1335">
      <c r="A1335">
        <f>INDEX(resultados!$A$2:$ZZ$2662, 1329, MATCH($B$1, resultados!$A$1:$ZZ$1, 0))</f>
        <v/>
      </c>
      <c r="B1335">
        <f>INDEX(resultados!$A$2:$ZZ$2662, 1329, MATCH($B$2, resultados!$A$1:$ZZ$1, 0))</f>
        <v/>
      </c>
      <c r="C1335">
        <f>INDEX(resultados!$A$2:$ZZ$2662, 1329, MATCH($B$3, resultados!$A$1:$ZZ$1, 0))</f>
        <v/>
      </c>
    </row>
    <row r="1336">
      <c r="A1336">
        <f>INDEX(resultados!$A$2:$ZZ$2662, 1330, MATCH($B$1, resultados!$A$1:$ZZ$1, 0))</f>
        <v/>
      </c>
      <c r="B1336">
        <f>INDEX(resultados!$A$2:$ZZ$2662, 1330, MATCH($B$2, resultados!$A$1:$ZZ$1, 0))</f>
        <v/>
      </c>
      <c r="C1336">
        <f>INDEX(resultados!$A$2:$ZZ$2662, 1330, MATCH($B$3, resultados!$A$1:$ZZ$1, 0))</f>
        <v/>
      </c>
    </row>
    <row r="1337">
      <c r="A1337">
        <f>INDEX(resultados!$A$2:$ZZ$2662, 1331, MATCH($B$1, resultados!$A$1:$ZZ$1, 0))</f>
        <v/>
      </c>
      <c r="B1337">
        <f>INDEX(resultados!$A$2:$ZZ$2662, 1331, MATCH($B$2, resultados!$A$1:$ZZ$1, 0))</f>
        <v/>
      </c>
      <c r="C1337">
        <f>INDEX(resultados!$A$2:$ZZ$2662, 1331, MATCH($B$3, resultados!$A$1:$ZZ$1, 0))</f>
        <v/>
      </c>
    </row>
    <row r="1338">
      <c r="A1338">
        <f>INDEX(resultados!$A$2:$ZZ$2662, 1332, MATCH($B$1, resultados!$A$1:$ZZ$1, 0))</f>
        <v/>
      </c>
      <c r="B1338">
        <f>INDEX(resultados!$A$2:$ZZ$2662, 1332, MATCH($B$2, resultados!$A$1:$ZZ$1, 0))</f>
        <v/>
      </c>
      <c r="C1338">
        <f>INDEX(resultados!$A$2:$ZZ$2662, 1332, MATCH($B$3, resultados!$A$1:$ZZ$1, 0))</f>
        <v/>
      </c>
    </row>
    <row r="1339">
      <c r="A1339">
        <f>INDEX(resultados!$A$2:$ZZ$2662, 1333, MATCH($B$1, resultados!$A$1:$ZZ$1, 0))</f>
        <v/>
      </c>
      <c r="B1339">
        <f>INDEX(resultados!$A$2:$ZZ$2662, 1333, MATCH($B$2, resultados!$A$1:$ZZ$1, 0))</f>
        <v/>
      </c>
      <c r="C1339">
        <f>INDEX(resultados!$A$2:$ZZ$2662, 1333, MATCH($B$3, resultados!$A$1:$ZZ$1, 0))</f>
        <v/>
      </c>
    </row>
    <row r="1340">
      <c r="A1340">
        <f>INDEX(resultados!$A$2:$ZZ$2662, 1334, MATCH($B$1, resultados!$A$1:$ZZ$1, 0))</f>
        <v/>
      </c>
      <c r="B1340">
        <f>INDEX(resultados!$A$2:$ZZ$2662, 1334, MATCH($B$2, resultados!$A$1:$ZZ$1, 0))</f>
        <v/>
      </c>
      <c r="C1340">
        <f>INDEX(resultados!$A$2:$ZZ$2662, 1334, MATCH($B$3, resultados!$A$1:$ZZ$1, 0))</f>
        <v/>
      </c>
    </row>
    <row r="1341">
      <c r="A1341">
        <f>INDEX(resultados!$A$2:$ZZ$2662, 1335, MATCH($B$1, resultados!$A$1:$ZZ$1, 0))</f>
        <v/>
      </c>
      <c r="B1341">
        <f>INDEX(resultados!$A$2:$ZZ$2662, 1335, MATCH($B$2, resultados!$A$1:$ZZ$1, 0))</f>
        <v/>
      </c>
      <c r="C1341">
        <f>INDEX(resultados!$A$2:$ZZ$2662, 1335, MATCH($B$3, resultados!$A$1:$ZZ$1, 0))</f>
        <v/>
      </c>
    </row>
    <row r="1342">
      <c r="A1342">
        <f>INDEX(resultados!$A$2:$ZZ$2662, 1336, MATCH($B$1, resultados!$A$1:$ZZ$1, 0))</f>
        <v/>
      </c>
      <c r="B1342">
        <f>INDEX(resultados!$A$2:$ZZ$2662, 1336, MATCH($B$2, resultados!$A$1:$ZZ$1, 0))</f>
        <v/>
      </c>
      <c r="C1342">
        <f>INDEX(resultados!$A$2:$ZZ$2662, 1336, MATCH($B$3, resultados!$A$1:$ZZ$1, 0))</f>
        <v/>
      </c>
    </row>
    <row r="1343">
      <c r="A1343">
        <f>INDEX(resultados!$A$2:$ZZ$2662, 1337, MATCH($B$1, resultados!$A$1:$ZZ$1, 0))</f>
        <v/>
      </c>
      <c r="B1343">
        <f>INDEX(resultados!$A$2:$ZZ$2662, 1337, MATCH($B$2, resultados!$A$1:$ZZ$1, 0))</f>
        <v/>
      </c>
      <c r="C1343">
        <f>INDEX(resultados!$A$2:$ZZ$2662, 1337, MATCH($B$3, resultados!$A$1:$ZZ$1, 0))</f>
        <v/>
      </c>
    </row>
    <row r="1344">
      <c r="A1344">
        <f>INDEX(resultados!$A$2:$ZZ$2662, 1338, MATCH($B$1, resultados!$A$1:$ZZ$1, 0))</f>
        <v/>
      </c>
      <c r="B1344">
        <f>INDEX(resultados!$A$2:$ZZ$2662, 1338, MATCH($B$2, resultados!$A$1:$ZZ$1, 0))</f>
        <v/>
      </c>
      <c r="C1344">
        <f>INDEX(resultados!$A$2:$ZZ$2662, 1338, MATCH($B$3, resultados!$A$1:$ZZ$1, 0))</f>
        <v/>
      </c>
    </row>
    <row r="1345">
      <c r="A1345">
        <f>INDEX(resultados!$A$2:$ZZ$2662, 1339, MATCH($B$1, resultados!$A$1:$ZZ$1, 0))</f>
        <v/>
      </c>
      <c r="B1345">
        <f>INDEX(resultados!$A$2:$ZZ$2662, 1339, MATCH($B$2, resultados!$A$1:$ZZ$1, 0))</f>
        <v/>
      </c>
      <c r="C1345">
        <f>INDEX(resultados!$A$2:$ZZ$2662, 1339, MATCH($B$3, resultados!$A$1:$ZZ$1, 0))</f>
        <v/>
      </c>
    </row>
    <row r="1346">
      <c r="A1346">
        <f>INDEX(resultados!$A$2:$ZZ$2662, 1340, MATCH($B$1, resultados!$A$1:$ZZ$1, 0))</f>
        <v/>
      </c>
      <c r="B1346">
        <f>INDEX(resultados!$A$2:$ZZ$2662, 1340, MATCH($B$2, resultados!$A$1:$ZZ$1, 0))</f>
        <v/>
      </c>
      <c r="C1346">
        <f>INDEX(resultados!$A$2:$ZZ$2662, 1340, MATCH($B$3, resultados!$A$1:$ZZ$1, 0))</f>
        <v/>
      </c>
    </row>
    <row r="1347">
      <c r="A1347">
        <f>INDEX(resultados!$A$2:$ZZ$2662, 1341, MATCH($B$1, resultados!$A$1:$ZZ$1, 0))</f>
        <v/>
      </c>
      <c r="B1347">
        <f>INDEX(resultados!$A$2:$ZZ$2662, 1341, MATCH($B$2, resultados!$A$1:$ZZ$1, 0))</f>
        <v/>
      </c>
      <c r="C1347">
        <f>INDEX(resultados!$A$2:$ZZ$2662, 1341, MATCH($B$3, resultados!$A$1:$ZZ$1, 0))</f>
        <v/>
      </c>
    </row>
    <row r="1348">
      <c r="A1348">
        <f>INDEX(resultados!$A$2:$ZZ$2662, 1342, MATCH($B$1, resultados!$A$1:$ZZ$1, 0))</f>
        <v/>
      </c>
      <c r="B1348">
        <f>INDEX(resultados!$A$2:$ZZ$2662, 1342, MATCH($B$2, resultados!$A$1:$ZZ$1, 0))</f>
        <v/>
      </c>
      <c r="C1348">
        <f>INDEX(resultados!$A$2:$ZZ$2662, 1342, MATCH($B$3, resultados!$A$1:$ZZ$1, 0))</f>
        <v/>
      </c>
    </row>
    <row r="1349">
      <c r="A1349">
        <f>INDEX(resultados!$A$2:$ZZ$2662, 1343, MATCH($B$1, resultados!$A$1:$ZZ$1, 0))</f>
        <v/>
      </c>
      <c r="B1349">
        <f>INDEX(resultados!$A$2:$ZZ$2662, 1343, MATCH($B$2, resultados!$A$1:$ZZ$1, 0))</f>
        <v/>
      </c>
      <c r="C1349">
        <f>INDEX(resultados!$A$2:$ZZ$2662, 1343, MATCH($B$3, resultados!$A$1:$ZZ$1, 0))</f>
        <v/>
      </c>
    </row>
    <row r="1350">
      <c r="A1350">
        <f>INDEX(resultados!$A$2:$ZZ$2662, 1344, MATCH($B$1, resultados!$A$1:$ZZ$1, 0))</f>
        <v/>
      </c>
      <c r="B1350">
        <f>INDEX(resultados!$A$2:$ZZ$2662, 1344, MATCH($B$2, resultados!$A$1:$ZZ$1, 0))</f>
        <v/>
      </c>
      <c r="C1350">
        <f>INDEX(resultados!$A$2:$ZZ$2662, 1344, MATCH($B$3, resultados!$A$1:$ZZ$1, 0))</f>
        <v/>
      </c>
    </row>
    <row r="1351">
      <c r="A1351">
        <f>INDEX(resultados!$A$2:$ZZ$2662, 1345, MATCH($B$1, resultados!$A$1:$ZZ$1, 0))</f>
        <v/>
      </c>
      <c r="B1351">
        <f>INDEX(resultados!$A$2:$ZZ$2662, 1345, MATCH($B$2, resultados!$A$1:$ZZ$1, 0))</f>
        <v/>
      </c>
      <c r="C1351">
        <f>INDEX(resultados!$A$2:$ZZ$2662, 1345, MATCH($B$3, resultados!$A$1:$ZZ$1, 0))</f>
        <v/>
      </c>
    </row>
    <row r="1352">
      <c r="A1352">
        <f>INDEX(resultados!$A$2:$ZZ$2662, 1346, MATCH($B$1, resultados!$A$1:$ZZ$1, 0))</f>
        <v/>
      </c>
      <c r="B1352">
        <f>INDEX(resultados!$A$2:$ZZ$2662, 1346, MATCH($B$2, resultados!$A$1:$ZZ$1, 0))</f>
        <v/>
      </c>
      <c r="C1352">
        <f>INDEX(resultados!$A$2:$ZZ$2662, 1346, MATCH($B$3, resultados!$A$1:$ZZ$1, 0))</f>
        <v/>
      </c>
    </row>
    <row r="1353">
      <c r="A1353">
        <f>INDEX(resultados!$A$2:$ZZ$2662, 1347, MATCH($B$1, resultados!$A$1:$ZZ$1, 0))</f>
        <v/>
      </c>
      <c r="B1353">
        <f>INDEX(resultados!$A$2:$ZZ$2662, 1347, MATCH($B$2, resultados!$A$1:$ZZ$1, 0))</f>
        <v/>
      </c>
      <c r="C1353">
        <f>INDEX(resultados!$A$2:$ZZ$2662, 1347, MATCH($B$3, resultados!$A$1:$ZZ$1, 0))</f>
        <v/>
      </c>
    </row>
    <row r="1354">
      <c r="A1354">
        <f>INDEX(resultados!$A$2:$ZZ$2662, 1348, MATCH($B$1, resultados!$A$1:$ZZ$1, 0))</f>
        <v/>
      </c>
      <c r="B1354">
        <f>INDEX(resultados!$A$2:$ZZ$2662, 1348, MATCH($B$2, resultados!$A$1:$ZZ$1, 0))</f>
        <v/>
      </c>
      <c r="C1354">
        <f>INDEX(resultados!$A$2:$ZZ$2662, 1348, MATCH($B$3, resultados!$A$1:$ZZ$1, 0))</f>
        <v/>
      </c>
    </row>
    <row r="1355">
      <c r="A1355">
        <f>INDEX(resultados!$A$2:$ZZ$2662, 1349, MATCH($B$1, resultados!$A$1:$ZZ$1, 0))</f>
        <v/>
      </c>
      <c r="B1355">
        <f>INDEX(resultados!$A$2:$ZZ$2662, 1349, MATCH($B$2, resultados!$A$1:$ZZ$1, 0))</f>
        <v/>
      </c>
      <c r="C1355">
        <f>INDEX(resultados!$A$2:$ZZ$2662, 1349, MATCH($B$3, resultados!$A$1:$ZZ$1, 0))</f>
        <v/>
      </c>
    </row>
    <row r="1356">
      <c r="A1356">
        <f>INDEX(resultados!$A$2:$ZZ$2662, 1350, MATCH($B$1, resultados!$A$1:$ZZ$1, 0))</f>
        <v/>
      </c>
      <c r="B1356">
        <f>INDEX(resultados!$A$2:$ZZ$2662, 1350, MATCH($B$2, resultados!$A$1:$ZZ$1, 0))</f>
        <v/>
      </c>
      <c r="C1356">
        <f>INDEX(resultados!$A$2:$ZZ$2662, 1350, MATCH($B$3, resultados!$A$1:$ZZ$1, 0))</f>
        <v/>
      </c>
    </row>
    <row r="1357">
      <c r="A1357">
        <f>INDEX(resultados!$A$2:$ZZ$2662, 1351, MATCH($B$1, resultados!$A$1:$ZZ$1, 0))</f>
        <v/>
      </c>
      <c r="B1357">
        <f>INDEX(resultados!$A$2:$ZZ$2662, 1351, MATCH($B$2, resultados!$A$1:$ZZ$1, 0))</f>
        <v/>
      </c>
      <c r="C1357">
        <f>INDEX(resultados!$A$2:$ZZ$2662, 1351, MATCH($B$3, resultados!$A$1:$ZZ$1, 0))</f>
        <v/>
      </c>
    </row>
    <row r="1358">
      <c r="A1358">
        <f>INDEX(resultados!$A$2:$ZZ$2662, 1352, MATCH($B$1, resultados!$A$1:$ZZ$1, 0))</f>
        <v/>
      </c>
      <c r="B1358">
        <f>INDEX(resultados!$A$2:$ZZ$2662, 1352, MATCH($B$2, resultados!$A$1:$ZZ$1, 0))</f>
        <v/>
      </c>
      <c r="C1358">
        <f>INDEX(resultados!$A$2:$ZZ$2662, 1352, MATCH($B$3, resultados!$A$1:$ZZ$1, 0))</f>
        <v/>
      </c>
    </row>
    <row r="1359">
      <c r="A1359">
        <f>INDEX(resultados!$A$2:$ZZ$2662, 1353, MATCH($B$1, resultados!$A$1:$ZZ$1, 0))</f>
        <v/>
      </c>
      <c r="B1359">
        <f>INDEX(resultados!$A$2:$ZZ$2662, 1353, MATCH($B$2, resultados!$A$1:$ZZ$1, 0))</f>
        <v/>
      </c>
      <c r="C1359">
        <f>INDEX(resultados!$A$2:$ZZ$2662, 1353, MATCH($B$3, resultados!$A$1:$ZZ$1, 0))</f>
        <v/>
      </c>
    </row>
    <row r="1360">
      <c r="A1360">
        <f>INDEX(resultados!$A$2:$ZZ$2662, 1354, MATCH($B$1, resultados!$A$1:$ZZ$1, 0))</f>
        <v/>
      </c>
      <c r="B1360">
        <f>INDEX(resultados!$A$2:$ZZ$2662, 1354, MATCH($B$2, resultados!$A$1:$ZZ$1, 0))</f>
        <v/>
      </c>
      <c r="C1360">
        <f>INDEX(resultados!$A$2:$ZZ$2662, 1354, MATCH($B$3, resultados!$A$1:$ZZ$1, 0))</f>
        <v/>
      </c>
    </row>
    <row r="1361">
      <c r="A1361">
        <f>INDEX(resultados!$A$2:$ZZ$2662, 1355, MATCH($B$1, resultados!$A$1:$ZZ$1, 0))</f>
        <v/>
      </c>
      <c r="B1361">
        <f>INDEX(resultados!$A$2:$ZZ$2662, 1355, MATCH($B$2, resultados!$A$1:$ZZ$1, 0))</f>
        <v/>
      </c>
      <c r="C1361">
        <f>INDEX(resultados!$A$2:$ZZ$2662, 1355, MATCH($B$3, resultados!$A$1:$ZZ$1, 0))</f>
        <v/>
      </c>
    </row>
    <row r="1362">
      <c r="A1362">
        <f>INDEX(resultados!$A$2:$ZZ$2662, 1356, MATCH($B$1, resultados!$A$1:$ZZ$1, 0))</f>
        <v/>
      </c>
      <c r="B1362">
        <f>INDEX(resultados!$A$2:$ZZ$2662, 1356, MATCH($B$2, resultados!$A$1:$ZZ$1, 0))</f>
        <v/>
      </c>
      <c r="C1362">
        <f>INDEX(resultados!$A$2:$ZZ$2662, 1356, MATCH($B$3, resultados!$A$1:$ZZ$1, 0))</f>
        <v/>
      </c>
    </row>
    <row r="1363">
      <c r="A1363">
        <f>INDEX(resultados!$A$2:$ZZ$2662, 1357, MATCH($B$1, resultados!$A$1:$ZZ$1, 0))</f>
        <v/>
      </c>
      <c r="B1363">
        <f>INDEX(resultados!$A$2:$ZZ$2662, 1357, MATCH($B$2, resultados!$A$1:$ZZ$1, 0))</f>
        <v/>
      </c>
      <c r="C1363">
        <f>INDEX(resultados!$A$2:$ZZ$2662, 1357, MATCH($B$3, resultados!$A$1:$ZZ$1, 0))</f>
        <v/>
      </c>
    </row>
    <row r="1364">
      <c r="A1364">
        <f>INDEX(resultados!$A$2:$ZZ$2662, 1358, MATCH($B$1, resultados!$A$1:$ZZ$1, 0))</f>
        <v/>
      </c>
      <c r="B1364">
        <f>INDEX(resultados!$A$2:$ZZ$2662, 1358, MATCH($B$2, resultados!$A$1:$ZZ$1, 0))</f>
        <v/>
      </c>
      <c r="C1364">
        <f>INDEX(resultados!$A$2:$ZZ$2662, 1358, MATCH($B$3, resultados!$A$1:$ZZ$1, 0))</f>
        <v/>
      </c>
    </row>
    <row r="1365">
      <c r="A1365">
        <f>INDEX(resultados!$A$2:$ZZ$2662, 1359, MATCH($B$1, resultados!$A$1:$ZZ$1, 0))</f>
        <v/>
      </c>
      <c r="B1365">
        <f>INDEX(resultados!$A$2:$ZZ$2662, 1359, MATCH($B$2, resultados!$A$1:$ZZ$1, 0))</f>
        <v/>
      </c>
      <c r="C1365">
        <f>INDEX(resultados!$A$2:$ZZ$2662, 1359, MATCH($B$3, resultados!$A$1:$ZZ$1, 0))</f>
        <v/>
      </c>
    </row>
    <row r="1366">
      <c r="A1366">
        <f>INDEX(resultados!$A$2:$ZZ$2662, 1360, MATCH($B$1, resultados!$A$1:$ZZ$1, 0))</f>
        <v/>
      </c>
      <c r="B1366">
        <f>INDEX(resultados!$A$2:$ZZ$2662, 1360, MATCH($B$2, resultados!$A$1:$ZZ$1, 0))</f>
        <v/>
      </c>
      <c r="C1366">
        <f>INDEX(resultados!$A$2:$ZZ$2662, 1360, MATCH($B$3, resultados!$A$1:$ZZ$1, 0))</f>
        <v/>
      </c>
    </row>
    <row r="1367">
      <c r="A1367">
        <f>INDEX(resultados!$A$2:$ZZ$2662, 1361, MATCH($B$1, resultados!$A$1:$ZZ$1, 0))</f>
        <v/>
      </c>
      <c r="B1367">
        <f>INDEX(resultados!$A$2:$ZZ$2662, 1361, MATCH($B$2, resultados!$A$1:$ZZ$1, 0))</f>
        <v/>
      </c>
      <c r="C1367">
        <f>INDEX(resultados!$A$2:$ZZ$2662, 1361, MATCH($B$3, resultados!$A$1:$ZZ$1, 0))</f>
        <v/>
      </c>
    </row>
    <row r="1368">
      <c r="A1368">
        <f>INDEX(resultados!$A$2:$ZZ$2662, 1362, MATCH($B$1, resultados!$A$1:$ZZ$1, 0))</f>
        <v/>
      </c>
      <c r="B1368">
        <f>INDEX(resultados!$A$2:$ZZ$2662, 1362, MATCH($B$2, resultados!$A$1:$ZZ$1, 0))</f>
        <v/>
      </c>
      <c r="C1368">
        <f>INDEX(resultados!$A$2:$ZZ$2662, 1362, MATCH($B$3, resultados!$A$1:$ZZ$1, 0))</f>
        <v/>
      </c>
    </row>
    <row r="1369">
      <c r="A1369">
        <f>INDEX(resultados!$A$2:$ZZ$2662, 1363, MATCH($B$1, resultados!$A$1:$ZZ$1, 0))</f>
        <v/>
      </c>
      <c r="B1369">
        <f>INDEX(resultados!$A$2:$ZZ$2662, 1363, MATCH($B$2, resultados!$A$1:$ZZ$1, 0))</f>
        <v/>
      </c>
      <c r="C1369">
        <f>INDEX(resultados!$A$2:$ZZ$2662, 1363, MATCH($B$3, resultados!$A$1:$ZZ$1, 0))</f>
        <v/>
      </c>
    </row>
    <row r="1370">
      <c r="A1370">
        <f>INDEX(resultados!$A$2:$ZZ$2662, 1364, MATCH($B$1, resultados!$A$1:$ZZ$1, 0))</f>
        <v/>
      </c>
      <c r="B1370">
        <f>INDEX(resultados!$A$2:$ZZ$2662, 1364, MATCH($B$2, resultados!$A$1:$ZZ$1, 0))</f>
        <v/>
      </c>
      <c r="C1370">
        <f>INDEX(resultados!$A$2:$ZZ$2662, 1364, MATCH($B$3, resultados!$A$1:$ZZ$1, 0))</f>
        <v/>
      </c>
    </row>
    <row r="1371">
      <c r="A1371">
        <f>INDEX(resultados!$A$2:$ZZ$2662, 1365, MATCH($B$1, resultados!$A$1:$ZZ$1, 0))</f>
        <v/>
      </c>
      <c r="B1371">
        <f>INDEX(resultados!$A$2:$ZZ$2662, 1365, MATCH($B$2, resultados!$A$1:$ZZ$1, 0))</f>
        <v/>
      </c>
      <c r="C1371">
        <f>INDEX(resultados!$A$2:$ZZ$2662, 1365, MATCH($B$3, resultados!$A$1:$ZZ$1, 0))</f>
        <v/>
      </c>
    </row>
    <row r="1372">
      <c r="A1372">
        <f>INDEX(resultados!$A$2:$ZZ$2662, 1366, MATCH($B$1, resultados!$A$1:$ZZ$1, 0))</f>
        <v/>
      </c>
      <c r="B1372">
        <f>INDEX(resultados!$A$2:$ZZ$2662, 1366, MATCH($B$2, resultados!$A$1:$ZZ$1, 0))</f>
        <v/>
      </c>
      <c r="C1372">
        <f>INDEX(resultados!$A$2:$ZZ$2662, 1366, MATCH($B$3, resultados!$A$1:$ZZ$1, 0))</f>
        <v/>
      </c>
    </row>
    <row r="1373">
      <c r="A1373">
        <f>INDEX(resultados!$A$2:$ZZ$2662, 1367, MATCH($B$1, resultados!$A$1:$ZZ$1, 0))</f>
        <v/>
      </c>
      <c r="B1373">
        <f>INDEX(resultados!$A$2:$ZZ$2662, 1367, MATCH($B$2, resultados!$A$1:$ZZ$1, 0))</f>
        <v/>
      </c>
      <c r="C1373">
        <f>INDEX(resultados!$A$2:$ZZ$2662, 1367, MATCH($B$3, resultados!$A$1:$ZZ$1, 0))</f>
        <v/>
      </c>
    </row>
    <row r="1374">
      <c r="A1374">
        <f>INDEX(resultados!$A$2:$ZZ$2662, 1368, MATCH($B$1, resultados!$A$1:$ZZ$1, 0))</f>
        <v/>
      </c>
      <c r="B1374">
        <f>INDEX(resultados!$A$2:$ZZ$2662, 1368, MATCH($B$2, resultados!$A$1:$ZZ$1, 0))</f>
        <v/>
      </c>
      <c r="C1374">
        <f>INDEX(resultados!$A$2:$ZZ$2662, 1368, MATCH($B$3, resultados!$A$1:$ZZ$1, 0))</f>
        <v/>
      </c>
    </row>
    <row r="1375">
      <c r="A1375">
        <f>INDEX(resultados!$A$2:$ZZ$2662, 1369, MATCH($B$1, resultados!$A$1:$ZZ$1, 0))</f>
        <v/>
      </c>
      <c r="B1375">
        <f>INDEX(resultados!$A$2:$ZZ$2662, 1369, MATCH($B$2, resultados!$A$1:$ZZ$1, 0))</f>
        <v/>
      </c>
      <c r="C1375">
        <f>INDEX(resultados!$A$2:$ZZ$2662, 1369, MATCH($B$3, resultados!$A$1:$ZZ$1, 0))</f>
        <v/>
      </c>
    </row>
    <row r="1376">
      <c r="A1376">
        <f>INDEX(resultados!$A$2:$ZZ$2662, 1370, MATCH($B$1, resultados!$A$1:$ZZ$1, 0))</f>
        <v/>
      </c>
      <c r="B1376">
        <f>INDEX(resultados!$A$2:$ZZ$2662, 1370, MATCH($B$2, resultados!$A$1:$ZZ$1, 0))</f>
        <v/>
      </c>
      <c r="C1376">
        <f>INDEX(resultados!$A$2:$ZZ$2662, 1370, MATCH($B$3, resultados!$A$1:$ZZ$1, 0))</f>
        <v/>
      </c>
    </row>
    <row r="1377">
      <c r="A1377">
        <f>INDEX(resultados!$A$2:$ZZ$2662, 1371, MATCH($B$1, resultados!$A$1:$ZZ$1, 0))</f>
        <v/>
      </c>
      <c r="B1377">
        <f>INDEX(resultados!$A$2:$ZZ$2662, 1371, MATCH($B$2, resultados!$A$1:$ZZ$1, 0))</f>
        <v/>
      </c>
      <c r="C1377">
        <f>INDEX(resultados!$A$2:$ZZ$2662, 1371, MATCH($B$3, resultados!$A$1:$ZZ$1, 0))</f>
        <v/>
      </c>
    </row>
    <row r="1378">
      <c r="A1378">
        <f>INDEX(resultados!$A$2:$ZZ$2662, 1372, MATCH($B$1, resultados!$A$1:$ZZ$1, 0))</f>
        <v/>
      </c>
      <c r="B1378">
        <f>INDEX(resultados!$A$2:$ZZ$2662, 1372, MATCH($B$2, resultados!$A$1:$ZZ$1, 0))</f>
        <v/>
      </c>
      <c r="C1378">
        <f>INDEX(resultados!$A$2:$ZZ$2662, 1372, MATCH($B$3, resultados!$A$1:$ZZ$1, 0))</f>
        <v/>
      </c>
    </row>
    <row r="1379">
      <c r="A1379">
        <f>INDEX(resultados!$A$2:$ZZ$2662, 1373, MATCH($B$1, resultados!$A$1:$ZZ$1, 0))</f>
        <v/>
      </c>
      <c r="B1379">
        <f>INDEX(resultados!$A$2:$ZZ$2662, 1373, MATCH($B$2, resultados!$A$1:$ZZ$1, 0))</f>
        <v/>
      </c>
      <c r="C1379">
        <f>INDEX(resultados!$A$2:$ZZ$2662, 1373, MATCH($B$3, resultados!$A$1:$ZZ$1, 0))</f>
        <v/>
      </c>
    </row>
    <row r="1380">
      <c r="A1380">
        <f>INDEX(resultados!$A$2:$ZZ$2662, 1374, MATCH($B$1, resultados!$A$1:$ZZ$1, 0))</f>
        <v/>
      </c>
      <c r="B1380">
        <f>INDEX(resultados!$A$2:$ZZ$2662, 1374, MATCH($B$2, resultados!$A$1:$ZZ$1, 0))</f>
        <v/>
      </c>
      <c r="C1380">
        <f>INDEX(resultados!$A$2:$ZZ$2662, 1374, MATCH($B$3, resultados!$A$1:$ZZ$1, 0))</f>
        <v/>
      </c>
    </row>
    <row r="1381">
      <c r="A1381">
        <f>INDEX(resultados!$A$2:$ZZ$2662, 1375, MATCH($B$1, resultados!$A$1:$ZZ$1, 0))</f>
        <v/>
      </c>
      <c r="B1381">
        <f>INDEX(resultados!$A$2:$ZZ$2662, 1375, MATCH($B$2, resultados!$A$1:$ZZ$1, 0))</f>
        <v/>
      </c>
      <c r="C1381">
        <f>INDEX(resultados!$A$2:$ZZ$2662, 1375, MATCH($B$3, resultados!$A$1:$ZZ$1, 0))</f>
        <v/>
      </c>
    </row>
    <row r="1382">
      <c r="A1382">
        <f>INDEX(resultados!$A$2:$ZZ$2662, 1376, MATCH($B$1, resultados!$A$1:$ZZ$1, 0))</f>
        <v/>
      </c>
      <c r="B1382">
        <f>INDEX(resultados!$A$2:$ZZ$2662, 1376, MATCH($B$2, resultados!$A$1:$ZZ$1, 0))</f>
        <v/>
      </c>
      <c r="C1382">
        <f>INDEX(resultados!$A$2:$ZZ$2662, 1376, MATCH($B$3, resultados!$A$1:$ZZ$1, 0))</f>
        <v/>
      </c>
    </row>
    <row r="1383">
      <c r="A1383">
        <f>INDEX(resultados!$A$2:$ZZ$2662, 1377, MATCH($B$1, resultados!$A$1:$ZZ$1, 0))</f>
        <v/>
      </c>
      <c r="B1383">
        <f>INDEX(resultados!$A$2:$ZZ$2662, 1377, MATCH($B$2, resultados!$A$1:$ZZ$1, 0))</f>
        <v/>
      </c>
      <c r="C1383">
        <f>INDEX(resultados!$A$2:$ZZ$2662, 1377, MATCH($B$3, resultados!$A$1:$ZZ$1, 0))</f>
        <v/>
      </c>
    </row>
    <row r="1384">
      <c r="A1384">
        <f>INDEX(resultados!$A$2:$ZZ$2662, 1378, MATCH($B$1, resultados!$A$1:$ZZ$1, 0))</f>
        <v/>
      </c>
      <c r="B1384">
        <f>INDEX(resultados!$A$2:$ZZ$2662, 1378, MATCH($B$2, resultados!$A$1:$ZZ$1, 0))</f>
        <v/>
      </c>
      <c r="C1384">
        <f>INDEX(resultados!$A$2:$ZZ$2662, 1378, MATCH($B$3, resultados!$A$1:$ZZ$1, 0))</f>
        <v/>
      </c>
    </row>
    <row r="1385">
      <c r="A1385">
        <f>INDEX(resultados!$A$2:$ZZ$2662, 1379, MATCH($B$1, resultados!$A$1:$ZZ$1, 0))</f>
        <v/>
      </c>
      <c r="B1385">
        <f>INDEX(resultados!$A$2:$ZZ$2662, 1379, MATCH($B$2, resultados!$A$1:$ZZ$1, 0))</f>
        <v/>
      </c>
      <c r="C1385">
        <f>INDEX(resultados!$A$2:$ZZ$2662, 1379, MATCH($B$3, resultados!$A$1:$ZZ$1, 0))</f>
        <v/>
      </c>
    </row>
    <row r="1386">
      <c r="A1386">
        <f>INDEX(resultados!$A$2:$ZZ$2662, 1380, MATCH($B$1, resultados!$A$1:$ZZ$1, 0))</f>
        <v/>
      </c>
      <c r="B1386">
        <f>INDEX(resultados!$A$2:$ZZ$2662, 1380, MATCH($B$2, resultados!$A$1:$ZZ$1, 0))</f>
        <v/>
      </c>
      <c r="C1386">
        <f>INDEX(resultados!$A$2:$ZZ$2662, 1380, MATCH($B$3, resultados!$A$1:$ZZ$1, 0))</f>
        <v/>
      </c>
    </row>
    <row r="1387">
      <c r="A1387">
        <f>INDEX(resultados!$A$2:$ZZ$2662, 1381, MATCH($B$1, resultados!$A$1:$ZZ$1, 0))</f>
        <v/>
      </c>
      <c r="B1387">
        <f>INDEX(resultados!$A$2:$ZZ$2662, 1381, MATCH($B$2, resultados!$A$1:$ZZ$1, 0))</f>
        <v/>
      </c>
      <c r="C1387">
        <f>INDEX(resultados!$A$2:$ZZ$2662, 1381, MATCH($B$3, resultados!$A$1:$ZZ$1, 0))</f>
        <v/>
      </c>
    </row>
    <row r="1388">
      <c r="A1388">
        <f>INDEX(resultados!$A$2:$ZZ$2662, 1382, MATCH($B$1, resultados!$A$1:$ZZ$1, 0))</f>
        <v/>
      </c>
      <c r="B1388">
        <f>INDEX(resultados!$A$2:$ZZ$2662, 1382, MATCH($B$2, resultados!$A$1:$ZZ$1, 0))</f>
        <v/>
      </c>
      <c r="C1388">
        <f>INDEX(resultados!$A$2:$ZZ$2662, 1382, MATCH($B$3, resultados!$A$1:$ZZ$1, 0))</f>
        <v/>
      </c>
    </row>
    <row r="1389">
      <c r="A1389">
        <f>INDEX(resultados!$A$2:$ZZ$2662, 1383, MATCH($B$1, resultados!$A$1:$ZZ$1, 0))</f>
        <v/>
      </c>
      <c r="B1389">
        <f>INDEX(resultados!$A$2:$ZZ$2662, 1383, MATCH($B$2, resultados!$A$1:$ZZ$1, 0))</f>
        <v/>
      </c>
      <c r="C1389">
        <f>INDEX(resultados!$A$2:$ZZ$2662, 1383, MATCH($B$3, resultados!$A$1:$ZZ$1, 0))</f>
        <v/>
      </c>
    </row>
    <row r="1390">
      <c r="A1390">
        <f>INDEX(resultados!$A$2:$ZZ$2662, 1384, MATCH($B$1, resultados!$A$1:$ZZ$1, 0))</f>
        <v/>
      </c>
      <c r="B1390">
        <f>INDEX(resultados!$A$2:$ZZ$2662, 1384, MATCH($B$2, resultados!$A$1:$ZZ$1, 0))</f>
        <v/>
      </c>
      <c r="C1390">
        <f>INDEX(resultados!$A$2:$ZZ$2662, 1384, MATCH($B$3, resultados!$A$1:$ZZ$1, 0))</f>
        <v/>
      </c>
    </row>
    <row r="1391">
      <c r="A1391">
        <f>INDEX(resultados!$A$2:$ZZ$2662, 1385, MATCH($B$1, resultados!$A$1:$ZZ$1, 0))</f>
        <v/>
      </c>
      <c r="B1391">
        <f>INDEX(resultados!$A$2:$ZZ$2662, 1385, MATCH($B$2, resultados!$A$1:$ZZ$1, 0))</f>
        <v/>
      </c>
      <c r="C1391">
        <f>INDEX(resultados!$A$2:$ZZ$2662, 1385, MATCH($B$3, resultados!$A$1:$ZZ$1, 0))</f>
        <v/>
      </c>
    </row>
    <row r="1392">
      <c r="A1392">
        <f>INDEX(resultados!$A$2:$ZZ$2662, 1386, MATCH($B$1, resultados!$A$1:$ZZ$1, 0))</f>
        <v/>
      </c>
      <c r="B1392">
        <f>INDEX(resultados!$A$2:$ZZ$2662, 1386, MATCH($B$2, resultados!$A$1:$ZZ$1, 0))</f>
        <v/>
      </c>
      <c r="C1392">
        <f>INDEX(resultados!$A$2:$ZZ$2662, 1386, MATCH($B$3, resultados!$A$1:$ZZ$1, 0))</f>
        <v/>
      </c>
    </row>
    <row r="1393">
      <c r="A1393">
        <f>INDEX(resultados!$A$2:$ZZ$2662, 1387, MATCH($B$1, resultados!$A$1:$ZZ$1, 0))</f>
        <v/>
      </c>
      <c r="B1393">
        <f>INDEX(resultados!$A$2:$ZZ$2662, 1387, MATCH($B$2, resultados!$A$1:$ZZ$1, 0))</f>
        <v/>
      </c>
      <c r="C1393">
        <f>INDEX(resultados!$A$2:$ZZ$2662, 1387, MATCH($B$3, resultados!$A$1:$ZZ$1, 0))</f>
        <v/>
      </c>
    </row>
    <row r="1394">
      <c r="A1394">
        <f>INDEX(resultados!$A$2:$ZZ$2662, 1388, MATCH($B$1, resultados!$A$1:$ZZ$1, 0))</f>
        <v/>
      </c>
      <c r="B1394">
        <f>INDEX(resultados!$A$2:$ZZ$2662, 1388, MATCH($B$2, resultados!$A$1:$ZZ$1, 0))</f>
        <v/>
      </c>
      <c r="C1394">
        <f>INDEX(resultados!$A$2:$ZZ$2662, 1388, MATCH($B$3, resultados!$A$1:$ZZ$1, 0))</f>
        <v/>
      </c>
    </row>
    <row r="1395">
      <c r="A1395">
        <f>INDEX(resultados!$A$2:$ZZ$2662, 1389, MATCH($B$1, resultados!$A$1:$ZZ$1, 0))</f>
        <v/>
      </c>
      <c r="B1395">
        <f>INDEX(resultados!$A$2:$ZZ$2662, 1389, MATCH($B$2, resultados!$A$1:$ZZ$1, 0))</f>
        <v/>
      </c>
      <c r="C1395">
        <f>INDEX(resultados!$A$2:$ZZ$2662, 1389, MATCH($B$3, resultados!$A$1:$ZZ$1, 0))</f>
        <v/>
      </c>
    </row>
    <row r="1396">
      <c r="A1396">
        <f>INDEX(resultados!$A$2:$ZZ$2662, 1390, MATCH($B$1, resultados!$A$1:$ZZ$1, 0))</f>
        <v/>
      </c>
      <c r="B1396">
        <f>INDEX(resultados!$A$2:$ZZ$2662, 1390, MATCH($B$2, resultados!$A$1:$ZZ$1, 0))</f>
        <v/>
      </c>
      <c r="C1396">
        <f>INDEX(resultados!$A$2:$ZZ$2662, 1390, MATCH($B$3, resultados!$A$1:$ZZ$1, 0))</f>
        <v/>
      </c>
    </row>
    <row r="1397">
      <c r="A1397">
        <f>INDEX(resultados!$A$2:$ZZ$2662, 1391, MATCH($B$1, resultados!$A$1:$ZZ$1, 0))</f>
        <v/>
      </c>
      <c r="B1397">
        <f>INDEX(resultados!$A$2:$ZZ$2662, 1391, MATCH($B$2, resultados!$A$1:$ZZ$1, 0))</f>
        <v/>
      </c>
      <c r="C1397">
        <f>INDEX(resultados!$A$2:$ZZ$2662, 1391, MATCH($B$3, resultados!$A$1:$ZZ$1, 0))</f>
        <v/>
      </c>
    </row>
    <row r="1398">
      <c r="A1398">
        <f>INDEX(resultados!$A$2:$ZZ$2662, 1392, MATCH($B$1, resultados!$A$1:$ZZ$1, 0))</f>
        <v/>
      </c>
      <c r="B1398">
        <f>INDEX(resultados!$A$2:$ZZ$2662, 1392, MATCH($B$2, resultados!$A$1:$ZZ$1, 0))</f>
        <v/>
      </c>
      <c r="C1398">
        <f>INDEX(resultados!$A$2:$ZZ$2662, 1392, MATCH($B$3, resultados!$A$1:$ZZ$1, 0))</f>
        <v/>
      </c>
    </row>
    <row r="1399">
      <c r="A1399">
        <f>INDEX(resultados!$A$2:$ZZ$2662, 1393, MATCH($B$1, resultados!$A$1:$ZZ$1, 0))</f>
        <v/>
      </c>
      <c r="B1399">
        <f>INDEX(resultados!$A$2:$ZZ$2662, 1393, MATCH($B$2, resultados!$A$1:$ZZ$1, 0))</f>
        <v/>
      </c>
      <c r="C1399">
        <f>INDEX(resultados!$A$2:$ZZ$2662, 1393, MATCH($B$3, resultados!$A$1:$ZZ$1, 0))</f>
        <v/>
      </c>
    </row>
    <row r="1400">
      <c r="A1400">
        <f>INDEX(resultados!$A$2:$ZZ$2662, 1394, MATCH($B$1, resultados!$A$1:$ZZ$1, 0))</f>
        <v/>
      </c>
      <c r="B1400">
        <f>INDEX(resultados!$A$2:$ZZ$2662, 1394, MATCH($B$2, resultados!$A$1:$ZZ$1, 0))</f>
        <v/>
      </c>
      <c r="C1400">
        <f>INDEX(resultados!$A$2:$ZZ$2662, 1394, MATCH($B$3, resultados!$A$1:$ZZ$1, 0))</f>
        <v/>
      </c>
    </row>
    <row r="1401">
      <c r="A1401">
        <f>INDEX(resultados!$A$2:$ZZ$2662, 1395, MATCH($B$1, resultados!$A$1:$ZZ$1, 0))</f>
        <v/>
      </c>
      <c r="B1401">
        <f>INDEX(resultados!$A$2:$ZZ$2662, 1395, MATCH($B$2, resultados!$A$1:$ZZ$1, 0))</f>
        <v/>
      </c>
      <c r="C1401">
        <f>INDEX(resultados!$A$2:$ZZ$2662, 1395, MATCH($B$3, resultados!$A$1:$ZZ$1, 0))</f>
        <v/>
      </c>
    </row>
    <row r="1402">
      <c r="A1402">
        <f>INDEX(resultados!$A$2:$ZZ$2662, 1396, MATCH($B$1, resultados!$A$1:$ZZ$1, 0))</f>
        <v/>
      </c>
      <c r="B1402">
        <f>INDEX(resultados!$A$2:$ZZ$2662, 1396, MATCH($B$2, resultados!$A$1:$ZZ$1, 0))</f>
        <v/>
      </c>
      <c r="C1402">
        <f>INDEX(resultados!$A$2:$ZZ$2662, 1396, MATCH($B$3, resultados!$A$1:$ZZ$1, 0))</f>
        <v/>
      </c>
    </row>
    <row r="1403">
      <c r="A1403">
        <f>INDEX(resultados!$A$2:$ZZ$2662, 1397, MATCH($B$1, resultados!$A$1:$ZZ$1, 0))</f>
        <v/>
      </c>
      <c r="B1403">
        <f>INDEX(resultados!$A$2:$ZZ$2662, 1397, MATCH($B$2, resultados!$A$1:$ZZ$1, 0))</f>
        <v/>
      </c>
      <c r="C1403">
        <f>INDEX(resultados!$A$2:$ZZ$2662, 1397, MATCH($B$3, resultados!$A$1:$ZZ$1, 0))</f>
        <v/>
      </c>
    </row>
    <row r="1404">
      <c r="A1404">
        <f>INDEX(resultados!$A$2:$ZZ$2662, 1398, MATCH($B$1, resultados!$A$1:$ZZ$1, 0))</f>
        <v/>
      </c>
      <c r="B1404">
        <f>INDEX(resultados!$A$2:$ZZ$2662, 1398, MATCH($B$2, resultados!$A$1:$ZZ$1, 0))</f>
        <v/>
      </c>
      <c r="C1404">
        <f>INDEX(resultados!$A$2:$ZZ$2662, 1398, MATCH($B$3, resultados!$A$1:$ZZ$1, 0))</f>
        <v/>
      </c>
    </row>
    <row r="1405">
      <c r="A1405">
        <f>INDEX(resultados!$A$2:$ZZ$2662, 1399, MATCH($B$1, resultados!$A$1:$ZZ$1, 0))</f>
        <v/>
      </c>
      <c r="B1405">
        <f>INDEX(resultados!$A$2:$ZZ$2662, 1399, MATCH($B$2, resultados!$A$1:$ZZ$1, 0))</f>
        <v/>
      </c>
      <c r="C1405">
        <f>INDEX(resultados!$A$2:$ZZ$2662, 1399, MATCH($B$3, resultados!$A$1:$ZZ$1, 0))</f>
        <v/>
      </c>
    </row>
    <row r="1406">
      <c r="A1406">
        <f>INDEX(resultados!$A$2:$ZZ$2662, 1400, MATCH($B$1, resultados!$A$1:$ZZ$1, 0))</f>
        <v/>
      </c>
      <c r="B1406">
        <f>INDEX(resultados!$A$2:$ZZ$2662, 1400, MATCH($B$2, resultados!$A$1:$ZZ$1, 0))</f>
        <v/>
      </c>
      <c r="C1406">
        <f>INDEX(resultados!$A$2:$ZZ$2662, 1400, MATCH($B$3, resultados!$A$1:$ZZ$1, 0))</f>
        <v/>
      </c>
    </row>
    <row r="1407">
      <c r="A1407">
        <f>INDEX(resultados!$A$2:$ZZ$2662, 1401, MATCH($B$1, resultados!$A$1:$ZZ$1, 0))</f>
        <v/>
      </c>
      <c r="B1407">
        <f>INDEX(resultados!$A$2:$ZZ$2662, 1401, MATCH($B$2, resultados!$A$1:$ZZ$1, 0))</f>
        <v/>
      </c>
      <c r="C1407">
        <f>INDEX(resultados!$A$2:$ZZ$2662, 1401, MATCH($B$3, resultados!$A$1:$ZZ$1, 0))</f>
        <v/>
      </c>
    </row>
    <row r="1408">
      <c r="A1408">
        <f>INDEX(resultados!$A$2:$ZZ$2662, 1402, MATCH($B$1, resultados!$A$1:$ZZ$1, 0))</f>
        <v/>
      </c>
      <c r="B1408">
        <f>INDEX(resultados!$A$2:$ZZ$2662, 1402, MATCH($B$2, resultados!$A$1:$ZZ$1, 0))</f>
        <v/>
      </c>
      <c r="C1408">
        <f>INDEX(resultados!$A$2:$ZZ$2662, 1402, MATCH($B$3, resultados!$A$1:$ZZ$1, 0))</f>
        <v/>
      </c>
    </row>
    <row r="1409">
      <c r="A1409">
        <f>INDEX(resultados!$A$2:$ZZ$2662, 1403, MATCH($B$1, resultados!$A$1:$ZZ$1, 0))</f>
        <v/>
      </c>
      <c r="B1409">
        <f>INDEX(resultados!$A$2:$ZZ$2662, 1403, MATCH($B$2, resultados!$A$1:$ZZ$1, 0))</f>
        <v/>
      </c>
      <c r="C1409">
        <f>INDEX(resultados!$A$2:$ZZ$2662, 1403, MATCH($B$3, resultados!$A$1:$ZZ$1, 0))</f>
        <v/>
      </c>
    </row>
    <row r="1410">
      <c r="A1410">
        <f>INDEX(resultados!$A$2:$ZZ$2662, 1404, MATCH($B$1, resultados!$A$1:$ZZ$1, 0))</f>
        <v/>
      </c>
      <c r="B1410">
        <f>INDEX(resultados!$A$2:$ZZ$2662, 1404, MATCH($B$2, resultados!$A$1:$ZZ$1, 0))</f>
        <v/>
      </c>
      <c r="C1410">
        <f>INDEX(resultados!$A$2:$ZZ$2662, 1404, MATCH($B$3, resultados!$A$1:$ZZ$1, 0))</f>
        <v/>
      </c>
    </row>
    <row r="1411">
      <c r="A1411">
        <f>INDEX(resultados!$A$2:$ZZ$2662, 1405, MATCH($B$1, resultados!$A$1:$ZZ$1, 0))</f>
        <v/>
      </c>
      <c r="B1411">
        <f>INDEX(resultados!$A$2:$ZZ$2662, 1405, MATCH($B$2, resultados!$A$1:$ZZ$1, 0))</f>
        <v/>
      </c>
      <c r="C1411">
        <f>INDEX(resultados!$A$2:$ZZ$2662, 1405, MATCH($B$3, resultados!$A$1:$ZZ$1, 0))</f>
        <v/>
      </c>
    </row>
    <row r="1412">
      <c r="A1412">
        <f>INDEX(resultados!$A$2:$ZZ$2662, 1406, MATCH($B$1, resultados!$A$1:$ZZ$1, 0))</f>
        <v/>
      </c>
      <c r="B1412">
        <f>INDEX(resultados!$A$2:$ZZ$2662, 1406, MATCH($B$2, resultados!$A$1:$ZZ$1, 0))</f>
        <v/>
      </c>
      <c r="C1412">
        <f>INDEX(resultados!$A$2:$ZZ$2662, 1406, MATCH($B$3, resultados!$A$1:$ZZ$1, 0))</f>
        <v/>
      </c>
    </row>
    <row r="1413">
      <c r="A1413">
        <f>INDEX(resultados!$A$2:$ZZ$2662, 1407, MATCH($B$1, resultados!$A$1:$ZZ$1, 0))</f>
        <v/>
      </c>
      <c r="B1413">
        <f>INDEX(resultados!$A$2:$ZZ$2662, 1407, MATCH($B$2, resultados!$A$1:$ZZ$1, 0))</f>
        <v/>
      </c>
      <c r="C1413">
        <f>INDEX(resultados!$A$2:$ZZ$2662, 1407, MATCH($B$3, resultados!$A$1:$ZZ$1, 0))</f>
        <v/>
      </c>
    </row>
    <row r="1414">
      <c r="A1414">
        <f>INDEX(resultados!$A$2:$ZZ$2662, 1408, MATCH($B$1, resultados!$A$1:$ZZ$1, 0))</f>
        <v/>
      </c>
      <c r="B1414">
        <f>INDEX(resultados!$A$2:$ZZ$2662, 1408, MATCH($B$2, resultados!$A$1:$ZZ$1, 0))</f>
        <v/>
      </c>
      <c r="C1414">
        <f>INDEX(resultados!$A$2:$ZZ$2662, 1408, MATCH($B$3, resultados!$A$1:$ZZ$1, 0))</f>
        <v/>
      </c>
    </row>
    <row r="1415">
      <c r="A1415">
        <f>INDEX(resultados!$A$2:$ZZ$2662, 1409, MATCH($B$1, resultados!$A$1:$ZZ$1, 0))</f>
        <v/>
      </c>
      <c r="B1415">
        <f>INDEX(resultados!$A$2:$ZZ$2662, 1409, MATCH($B$2, resultados!$A$1:$ZZ$1, 0))</f>
        <v/>
      </c>
      <c r="C1415">
        <f>INDEX(resultados!$A$2:$ZZ$2662, 1409, MATCH($B$3, resultados!$A$1:$ZZ$1, 0))</f>
        <v/>
      </c>
    </row>
    <row r="1416">
      <c r="A1416">
        <f>INDEX(resultados!$A$2:$ZZ$2662, 1410, MATCH($B$1, resultados!$A$1:$ZZ$1, 0))</f>
        <v/>
      </c>
      <c r="B1416">
        <f>INDEX(resultados!$A$2:$ZZ$2662, 1410, MATCH($B$2, resultados!$A$1:$ZZ$1, 0))</f>
        <v/>
      </c>
      <c r="C1416">
        <f>INDEX(resultados!$A$2:$ZZ$2662, 1410, MATCH($B$3, resultados!$A$1:$ZZ$1, 0))</f>
        <v/>
      </c>
    </row>
    <row r="1417">
      <c r="A1417">
        <f>INDEX(resultados!$A$2:$ZZ$2662, 1411, MATCH($B$1, resultados!$A$1:$ZZ$1, 0))</f>
        <v/>
      </c>
      <c r="B1417">
        <f>INDEX(resultados!$A$2:$ZZ$2662, 1411, MATCH($B$2, resultados!$A$1:$ZZ$1, 0))</f>
        <v/>
      </c>
      <c r="C1417">
        <f>INDEX(resultados!$A$2:$ZZ$2662, 1411, MATCH($B$3, resultados!$A$1:$ZZ$1, 0))</f>
        <v/>
      </c>
    </row>
    <row r="1418">
      <c r="A1418">
        <f>INDEX(resultados!$A$2:$ZZ$2662, 1412, MATCH($B$1, resultados!$A$1:$ZZ$1, 0))</f>
        <v/>
      </c>
      <c r="B1418">
        <f>INDEX(resultados!$A$2:$ZZ$2662, 1412, MATCH($B$2, resultados!$A$1:$ZZ$1, 0))</f>
        <v/>
      </c>
      <c r="C1418">
        <f>INDEX(resultados!$A$2:$ZZ$2662, 1412, MATCH($B$3, resultados!$A$1:$ZZ$1, 0))</f>
        <v/>
      </c>
    </row>
    <row r="1419">
      <c r="A1419">
        <f>INDEX(resultados!$A$2:$ZZ$2662, 1413, MATCH($B$1, resultados!$A$1:$ZZ$1, 0))</f>
        <v/>
      </c>
      <c r="B1419">
        <f>INDEX(resultados!$A$2:$ZZ$2662, 1413, MATCH($B$2, resultados!$A$1:$ZZ$1, 0))</f>
        <v/>
      </c>
      <c r="C1419">
        <f>INDEX(resultados!$A$2:$ZZ$2662, 1413, MATCH($B$3, resultados!$A$1:$ZZ$1, 0))</f>
        <v/>
      </c>
    </row>
    <row r="1420">
      <c r="A1420">
        <f>INDEX(resultados!$A$2:$ZZ$2662, 1414, MATCH($B$1, resultados!$A$1:$ZZ$1, 0))</f>
        <v/>
      </c>
      <c r="B1420">
        <f>INDEX(resultados!$A$2:$ZZ$2662, 1414, MATCH($B$2, resultados!$A$1:$ZZ$1, 0))</f>
        <v/>
      </c>
      <c r="C1420">
        <f>INDEX(resultados!$A$2:$ZZ$2662, 1414, MATCH($B$3, resultados!$A$1:$ZZ$1, 0))</f>
        <v/>
      </c>
    </row>
    <row r="1421">
      <c r="A1421">
        <f>INDEX(resultados!$A$2:$ZZ$2662, 1415, MATCH($B$1, resultados!$A$1:$ZZ$1, 0))</f>
        <v/>
      </c>
      <c r="B1421">
        <f>INDEX(resultados!$A$2:$ZZ$2662, 1415, MATCH($B$2, resultados!$A$1:$ZZ$1, 0))</f>
        <v/>
      </c>
      <c r="C1421">
        <f>INDEX(resultados!$A$2:$ZZ$2662, 1415, MATCH($B$3, resultados!$A$1:$ZZ$1, 0))</f>
        <v/>
      </c>
    </row>
    <row r="1422">
      <c r="A1422">
        <f>INDEX(resultados!$A$2:$ZZ$2662, 1416, MATCH($B$1, resultados!$A$1:$ZZ$1, 0))</f>
        <v/>
      </c>
      <c r="B1422">
        <f>INDEX(resultados!$A$2:$ZZ$2662, 1416, MATCH($B$2, resultados!$A$1:$ZZ$1, 0))</f>
        <v/>
      </c>
      <c r="C1422">
        <f>INDEX(resultados!$A$2:$ZZ$2662, 1416, MATCH($B$3, resultados!$A$1:$ZZ$1, 0))</f>
        <v/>
      </c>
    </row>
    <row r="1423">
      <c r="A1423">
        <f>INDEX(resultados!$A$2:$ZZ$2662, 1417, MATCH($B$1, resultados!$A$1:$ZZ$1, 0))</f>
        <v/>
      </c>
      <c r="B1423">
        <f>INDEX(resultados!$A$2:$ZZ$2662, 1417, MATCH($B$2, resultados!$A$1:$ZZ$1, 0))</f>
        <v/>
      </c>
      <c r="C1423">
        <f>INDEX(resultados!$A$2:$ZZ$2662, 1417, MATCH($B$3, resultados!$A$1:$ZZ$1, 0))</f>
        <v/>
      </c>
    </row>
    <row r="1424">
      <c r="A1424">
        <f>INDEX(resultados!$A$2:$ZZ$2662, 1418, MATCH($B$1, resultados!$A$1:$ZZ$1, 0))</f>
        <v/>
      </c>
      <c r="B1424">
        <f>INDEX(resultados!$A$2:$ZZ$2662, 1418, MATCH($B$2, resultados!$A$1:$ZZ$1, 0))</f>
        <v/>
      </c>
      <c r="C1424">
        <f>INDEX(resultados!$A$2:$ZZ$2662, 1418, MATCH($B$3, resultados!$A$1:$ZZ$1, 0))</f>
        <v/>
      </c>
    </row>
    <row r="1425">
      <c r="A1425">
        <f>INDEX(resultados!$A$2:$ZZ$2662, 1419, MATCH($B$1, resultados!$A$1:$ZZ$1, 0))</f>
        <v/>
      </c>
      <c r="B1425">
        <f>INDEX(resultados!$A$2:$ZZ$2662, 1419, MATCH($B$2, resultados!$A$1:$ZZ$1, 0))</f>
        <v/>
      </c>
      <c r="C1425">
        <f>INDEX(resultados!$A$2:$ZZ$2662, 1419, MATCH($B$3, resultados!$A$1:$ZZ$1, 0))</f>
        <v/>
      </c>
    </row>
    <row r="1426">
      <c r="A1426">
        <f>INDEX(resultados!$A$2:$ZZ$2662, 1420, MATCH($B$1, resultados!$A$1:$ZZ$1, 0))</f>
        <v/>
      </c>
      <c r="B1426">
        <f>INDEX(resultados!$A$2:$ZZ$2662, 1420, MATCH($B$2, resultados!$A$1:$ZZ$1, 0))</f>
        <v/>
      </c>
      <c r="C1426">
        <f>INDEX(resultados!$A$2:$ZZ$2662, 1420, MATCH($B$3, resultados!$A$1:$ZZ$1, 0))</f>
        <v/>
      </c>
    </row>
    <row r="1427">
      <c r="A1427">
        <f>INDEX(resultados!$A$2:$ZZ$2662, 1421, MATCH($B$1, resultados!$A$1:$ZZ$1, 0))</f>
        <v/>
      </c>
      <c r="B1427">
        <f>INDEX(resultados!$A$2:$ZZ$2662, 1421, MATCH($B$2, resultados!$A$1:$ZZ$1, 0))</f>
        <v/>
      </c>
      <c r="C1427">
        <f>INDEX(resultados!$A$2:$ZZ$2662, 1421, MATCH($B$3, resultados!$A$1:$ZZ$1, 0))</f>
        <v/>
      </c>
    </row>
    <row r="1428">
      <c r="A1428">
        <f>INDEX(resultados!$A$2:$ZZ$2662, 1422, MATCH($B$1, resultados!$A$1:$ZZ$1, 0))</f>
        <v/>
      </c>
      <c r="B1428">
        <f>INDEX(resultados!$A$2:$ZZ$2662, 1422, MATCH($B$2, resultados!$A$1:$ZZ$1, 0))</f>
        <v/>
      </c>
      <c r="C1428">
        <f>INDEX(resultados!$A$2:$ZZ$2662, 1422, MATCH($B$3, resultados!$A$1:$ZZ$1, 0))</f>
        <v/>
      </c>
    </row>
    <row r="1429">
      <c r="A1429">
        <f>INDEX(resultados!$A$2:$ZZ$2662, 1423, MATCH($B$1, resultados!$A$1:$ZZ$1, 0))</f>
        <v/>
      </c>
      <c r="B1429">
        <f>INDEX(resultados!$A$2:$ZZ$2662, 1423, MATCH($B$2, resultados!$A$1:$ZZ$1, 0))</f>
        <v/>
      </c>
      <c r="C1429">
        <f>INDEX(resultados!$A$2:$ZZ$2662, 1423, MATCH($B$3, resultados!$A$1:$ZZ$1, 0))</f>
        <v/>
      </c>
    </row>
    <row r="1430">
      <c r="A1430">
        <f>INDEX(resultados!$A$2:$ZZ$2662, 1424, MATCH($B$1, resultados!$A$1:$ZZ$1, 0))</f>
        <v/>
      </c>
      <c r="B1430">
        <f>INDEX(resultados!$A$2:$ZZ$2662, 1424, MATCH($B$2, resultados!$A$1:$ZZ$1, 0))</f>
        <v/>
      </c>
      <c r="C1430">
        <f>INDEX(resultados!$A$2:$ZZ$2662, 1424, MATCH($B$3, resultados!$A$1:$ZZ$1, 0))</f>
        <v/>
      </c>
    </row>
    <row r="1431">
      <c r="A1431">
        <f>INDEX(resultados!$A$2:$ZZ$2662, 1425, MATCH($B$1, resultados!$A$1:$ZZ$1, 0))</f>
        <v/>
      </c>
      <c r="B1431">
        <f>INDEX(resultados!$A$2:$ZZ$2662, 1425, MATCH($B$2, resultados!$A$1:$ZZ$1, 0))</f>
        <v/>
      </c>
      <c r="C1431">
        <f>INDEX(resultados!$A$2:$ZZ$2662, 1425, MATCH($B$3, resultados!$A$1:$ZZ$1, 0))</f>
        <v/>
      </c>
    </row>
    <row r="1432">
      <c r="A1432">
        <f>INDEX(resultados!$A$2:$ZZ$2662, 1426, MATCH($B$1, resultados!$A$1:$ZZ$1, 0))</f>
        <v/>
      </c>
      <c r="B1432">
        <f>INDEX(resultados!$A$2:$ZZ$2662, 1426, MATCH($B$2, resultados!$A$1:$ZZ$1, 0))</f>
        <v/>
      </c>
      <c r="C1432">
        <f>INDEX(resultados!$A$2:$ZZ$2662, 1426, MATCH($B$3, resultados!$A$1:$ZZ$1, 0))</f>
        <v/>
      </c>
    </row>
    <row r="1433">
      <c r="A1433">
        <f>INDEX(resultados!$A$2:$ZZ$2662, 1427, MATCH($B$1, resultados!$A$1:$ZZ$1, 0))</f>
        <v/>
      </c>
      <c r="B1433">
        <f>INDEX(resultados!$A$2:$ZZ$2662, 1427, MATCH($B$2, resultados!$A$1:$ZZ$1, 0))</f>
        <v/>
      </c>
      <c r="C1433">
        <f>INDEX(resultados!$A$2:$ZZ$2662, 1427, MATCH($B$3, resultados!$A$1:$ZZ$1, 0))</f>
        <v/>
      </c>
    </row>
    <row r="1434">
      <c r="A1434">
        <f>INDEX(resultados!$A$2:$ZZ$2662, 1428, MATCH($B$1, resultados!$A$1:$ZZ$1, 0))</f>
        <v/>
      </c>
      <c r="B1434">
        <f>INDEX(resultados!$A$2:$ZZ$2662, 1428, MATCH($B$2, resultados!$A$1:$ZZ$1, 0))</f>
        <v/>
      </c>
      <c r="C1434">
        <f>INDEX(resultados!$A$2:$ZZ$2662, 1428, MATCH($B$3, resultados!$A$1:$ZZ$1, 0))</f>
        <v/>
      </c>
    </row>
    <row r="1435">
      <c r="A1435">
        <f>INDEX(resultados!$A$2:$ZZ$2662, 1429, MATCH($B$1, resultados!$A$1:$ZZ$1, 0))</f>
        <v/>
      </c>
      <c r="B1435">
        <f>INDEX(resultados!$A$2:$ZZ$2662, 1429, MATCH($B$2, resultados!$A$1:$ZZ$1, 0))</f>
        <v/>
      </c>
      <c r="C1435">
        <f>INDEX(resultados!$A$2:$ZZ$2662, 1429, MATCH($B$3, resultados!$A$1:$ZZ$1, 0))</f>
        <v/>
      </c>
    </row>
    <row r="1436">
      <c r="A1436">
        <f>INDEX(resultados!$A$2:$ZZ$2662, 1430, MATCH($B$1, resultados!$A$1:$ZZ$1, 0))</f>
        <v/>
      </c>
      <c r="B1436">
        <f>INDEX(resultados!$A$2:$ZZ$2662, 1430, MATCH($B$2, resultados!$A$1:$ZZ$1, 0))</f>
        <v/>
      </c>
      <c r="C1436">
        <f>INDEX(resultados!$A$2:$ZZ$2662, 1430, MATCH($B$3, resultados!$A$1:$ZZ$1, 0))</f>
        <v/>
      </c>
    </row>
    <row r="1437">
      <c r="A1437">
        <f>INDEX(resultados!$A$2:$ZZ$2662, 1431, MATCH($B$1, resultados!$A$1:$ZZ$1, 0))</f>
        <v/>
      </c>
      <c r="B1437">
        <f>INDEX(resultados!$A$2:$ZZ$2662, 1431, MATCH($B$2, resultados!$A$1:$ZZ$1, 0))</f>
        <v/>
      </c>
      <c r="C1437">
        <f>INDEX(resultados!$A$2:$ZZ$2662, 1431, MATCH($B$3, resultados!$A$1:$ZZ$1, 0))</f>
        <v/>
      </c>
    </row>
    <row r="1438">
      <c r="A1438">
        <f>INDEX(resultados!$A$2:$ZZ$2662, 1432, MATCH($B$1, resultados!$A$1:$ZZ$1, 0))</f>
        <v/>
      </c>
      <c r="B1438">
        <f>INDEX(resultados!$A$2:$ZZ$2662, 1432, MATCH($B$2, resultados!$A$1:$ZZ$1, 0))</f>
        <v/>
      </c>
      <c r="C1438">
        <f>INDEX(resultados!$A$2:$ZZ$2662, 1432, MATCH($B$3, resultados!$A$1:$ZZ$1, 0))</f>
        <v/>
      </c>
    </row>
    <row r="1439">
      <c r="A1439">
        <f>INDEX(resultados!$A$2:$ZZ$2662, 1433, MATCH($B$1, resultados!$A$1:$ZZ$1, 0))</f>
        <v/>
      </c>
      <c r="B1439">
        <f>INDEX(resultados!$A$2:$ZZ$2662, 1433, MATCH($B$2, resultados!$A$1:$ZZ$1, 0))</f>
        <v/>
      </c>
      <c r="C1439">
        <f>INDEX(resultados!$A$2:$ZZ$2662, 1433, MATCH($B$3, resultados!$A$1:$ZZ$1, 0))</f>
        <v/>
      </c>
    </row>
    <row r="1440">
      <c r="A1440">
        <f>INDEX(resultados!$A$2:$ZZ$2662, 1434, MATCH($B$1, resultados!$A$1:$ZZ$1, 0))</f>
        <v/>
      </c>
      <c r="B1440">
        <f>INDEX(resultados!$A$2:$ZZ$2662, 1434, MATCH($B$2, resultados!$A$1:$ZZ$1, 0))</f>
        <v/>
      </c>
      <c r="C1440">
        <f>INDEX(resultados!$A$2:$ZZ$2662, 1434, MATCH($B$3, resultados!$A$1:$ZZ$1, 0))</f>
        <v/>
      </c>
    </row>
    <row r="1441">
      <c r="A1441">
        <f>INDEX(resultados!$A$2:$ZZ$2662, 1435, MATCH($B$1, resultados!$A$1:$ZZ$1, 0))</f>
        <v/>
      </c>
      <c r="B1441">
        <f>INDEX(resultados!$A$2:$ZZ$2662, 1435, MATCH($B$2, resultados!$A$1:$ZZ$1, 0))</f>
        <v/>
      </c>
      <c r="C1441">
        <f>INDEX(resultados!$A$2:$ZZ$2662, 1435, MATCH($B$3, resultados!$A$1:$ZZ$1, 0))</f>
        <v/>
      </c>
    </row>
    <row r="1442">
      <c r="A1442">
        <f>INDEX(resultados!$A$2:$ZZ$2662, 1436, MATCH($B$1, resultados!$A$1:$ZZ$1, 0))</f>
        <v/>
      </c>
      <c r="B1442">
        <f>INDEX(resultados!$A$2:$ZZ$2662, 1436, MATCH($B$2, resultados!$A$1:$ZZ$1, 0))</f>
        <v/>
      </c>
      <c r="C1442">
        <f>INDEX(resultados!$A$2:$ZZ$2662, 1436, MATCH($B$3, resultados!$A$1:$ZZ$1, 0))</f>
        <v/>
      </c>
    </row>
    <row r="1443">
      <c r="A1443">
        <f>INDEX(resultados!$A$2:$ZZ$2662, 1437, MATCH($B$1, resultados!$A$1:$ZZ$1, 0))</f>
        <v/>
      </c>
      <c r="B1443">
        <f>INDEX(resultados!$A$2:$ZZ$2662, 1437, MATCH($B$2, resultados!$A$1:$ZZ$1, 0))</f>
        <v/>
      </c>
      <c r="C1443">
        <f>INDEX(resultados!$A$2:$ZZ$2662, 1437, MATCH($B$3, resultados!$A$1:$ZZ$1, 0))</f>
        <v/>
      </c>
    </row>
    <row r="1444">
      <c r="A1444">
        <f>INDEX(resultados!$A$2:$ZZ$2662, 1438, MATCH($B$1, resultados!$A$1:$ZZ$1, 0))</f>
        <v/>
      </c>
      <c r="B1444">
        <f>INDEX(resultados!$A$2:$ZZ$2662, 1438, MATCH($B$2, resultados!$A$1:$ZZ$1, 0))</f>
        <v/>
      </c>
      <c r="C1444">
        <f>INDEX(resultados!$A$2:$ZZ$2662, 1438, MATCH($B$3, resultados!$A$1:$ZZ$1, 0))</f>
        <v/>
      </c>
    </row>
    <row r="1445">
      <c r="A1445">
        <f>INDEX(resultados!$A$2:$ZZ$2662, 1439, MATCH($B$1, resultados!$A$1:$ZZ$1, 0))</f>
        <v/>
      </c>
      <c r="B1445">
        <f>INDEX(resultados!$A$2:$ZZ$2662, 1439, MATCH($B$2, resultados!$A$1:$ZZ$1, 0))</f>
        <v/>
      </c>
      <c r="C1445">
        <f>INDEX(resultados!$A$2:$ZZ$2662, 1439, MATCH($B$3, resultados!$A$1:$ZZ$1, 0))</f>
        <v/>
      </c>
    </row>
    <row r="1446">
      <c r="A1446">
        <f>INDEX(resultados!$A$2:$ZZ$2662, 1440, MATCH($B$1, resultados!$A$1:$ZZ$1, 0))</f>
        <v/>
      </c>
      <c r="B1446">
        <f>INDEX(resultados!$A$2:$ZZ$2662, 1440, MATCH($B$2, resultados!$A$1:$ZZ$1, 0))</f>
        <v/>
      </c>
      <c r="C1446">
        <f>INDEX(resultados!$A$2:$ZZ$2662, 1440, MATCH($B$3, resultados!$A$1:$ZZ$1, 0))</f>
        <v/>
      </c>
    </row>
    <row r="1447">
      <c r="A1447">
        <f>INDEX(resultados!$A$2:$ZZ$2662, 1441, MATCH($B$1, resultados!$A$1:$ZZ$1, 0))</f>
        <v/>
      </c>
      <c r="B1447">
        <f>INDEX(resultados!$A$2:$ZZ$2662, 1441, MATCH($B$2, resultados!$A$1:$ZZ$1, 0))</f>
        <v/>
      </c>
      <c r="C1447">
        <f>INDEX(resultados!$A$2:$ZZ$2662, 1441, MATCH($B$3, resultados!$A$1:$ZZ$1, 0))</f>
        <v/>
      </c>
    </row>
    <row r="1448">
      <c r="A1448">
        <f>INDEX(resultados!$A$2:$ZZ$2662, 1442, MATCH($B$1, resultados!$A$1:$ZZ$1, 0))</f>
        <v/>
      </c>
      <c r="B1448">
        <f>INDEX(resultados!$A$2:$ZZ$2662, 1442, MATCH($B$2, resultados!$A$1:$ZZ$1, 0))</f>
        <v/>
      </c>
      <c r="C1448">
        <f>INDEX(resultados!$A$2:$ZZ$2662, 1442, MATCH($B$3, resultados!$A$1:$ZZ$1, 0))</f>
        <v/>
      </c>
    </row>
    <row r="1449">
      <c r="A1449">
        <f>INDEX(resultados!$A$2:$ZZ$2662, 1443, MATCH($B$1, resultados!$A$1:$ZZ$1, 0))</f>
        <v/>
      </c>
      <c r="B1449">
        <f>INDEX(resultados!$A$2:$ZZ$2662, 1443, MATCH($B$2, resultados!$A$1:$ZZ$1, 0))</f>
        <v/>
      </c>
      <c r="C1449">
        <f>INDEX(resultados!$A$2:$ZZ$2662, 1443, MATCH($B$3, resultados!$A$1:$ZZ$1, 0))</f>
        <v/>
      </c>
    </row>
    <row r="1450">
      <c r="A1450">
        <f>INDEX(resultados!$A$2:$ZZ$2662, 1444, MATCH($B$1, resultados!$A$1:$ZZ$1, 0))</f>
        <v/>
      </c>
      <c r="B1450">
        <f>INDEX(resultados!$A$2:$ZZ$2662, 1444, MATCH($B$2, resultados!$A$1:$ZZ$1, 0))</f>
        <v/>
      </c>
      <c r="C1450">
        <f>INDEX(resultados!$A$2:$ZZ$2662, 1444, MATCH($B$3, resultados!$A$1:$ZZ$1, 0))</f>
        <v/>
      </c>
    </row>
    <row r="1451">
      <c r="A1451">
        <f>INDEX(resultados!$A$2:$ZZ$2662, 1445, MATCH($B$1, resultados!$A$1:$ZZ$1, 0))</f>
        <v/>
      </c>
      <c r="B1451">
        <f>INDEX(resultados!$A$2:$ZZ$2662, 1445, MATCH($B$2, resultados!$A$1:$ZZ$1, 0))</f>
        <v/>
      </c>
      <c r="C1451">
        <f>INDEX(resultados!$A$2:$ZZ$2662, 1445, MATCH($B$3, resultados!$A$1:$ZZ$1, 0))</f>
        <v/>
      </c>
    </row>
    <row r="1452">
      <c r="A1452">
        <f>INDEX(resultados!$A$2:$ZZ$2662, 1446, MATCH($B$1, resultados!$A$1:$ZZ$1, 0))</f>
        <v/>
      </c>
      <c r="B1452">
        <f>INDEX(resultados!$A$2:$ZZ$2662, 1446, MATCH($B$2, resultados!$A$1:$ZZ$1, 0))</f>
        <v/>
      </c>
      <c r="C1452">
        <f>INDEX(resultados!$A$2:$ZZ$2662, 1446, MATCH($B$3, resultados!$A$1:$ZZ$1, 0))</f>
        <v/>
      </c>
    </row>
    <row r="1453">
      <c r="A1453">
        <f>INDEX(resultados!$A$2:$ZZ$2662, 1447, MATCH($B$1, resultados!$A$1:$ZZ$1, 0))</f>
        <v/>
      </c>
      <c r="B1453">
        <f>INDEX(resultados!$A$2:$ZZ$2662, 1447, MATCH($B$2, resultados!$A$1:$ZZ$1, 0))</f>
        <v/>
      </c>
      <c r="C1453">
        <f>INDEX(resultados!$A$2:$ZZ$2662, 1447, MATCH($B$3, resultados!$A$1:$ZZ$1, 0))</f>
        <v/>
      </c>
    </row>
    <row r="1454">
      <c r="A1454">
        <f>INDEX(resultados!$A$2:$ZZ$2662, 1448, MATCH($B$1, resultados!$A$1:$ZZ$1, 0))</f>
        <v/>
      </c>
      <c r="B1454">
        <f>INDEX(resultados!$A$2:$ZZ$2662, 1448, MATCH($B$2, resultados!$A$1:$ZZ$1, 0))</f>
        <v/>
      </c>
      <c r="C1454">
        <f>INDEX(resultados!$A$2:$ZZ$2662, 1448, MATCH($B$3, resultados!$A$1:$ZZ$1, 0))</f>
        <v/>
      </c>
    </row>
    <row r="1455">
      <c r="A1455">
        <f>INDEX(resultados!$A$2:$ZZ$2662, 1449, MATCH($B$1, resultados!$A$1:$ZZ$1, 0))</f>
        <v/>
      </c>
      <c r="B1455">
        <f>INDEX(resultados!$A$2:$ZZ$2662, 1449, MATCH($B$2, resultados!$A$1:$ZZ$1, 0))</f>
        <v/>
      </c>
      <c r="C1455">
        <f>INDEX(resultados!$A$2:$ZZ$2662, 1449, MATCH($B$3, resultados!$A$1:$ZZ$1, 0))</f>
        <v/>
      </c>
    </row>
    <row r="1456">
      <c r="A1456">
        <f>INDEX(resultados!$A$2:$ZZ$2662, 1450, MATCH($B$1, resultados!$A$1:$ZZ$1, 0))</f>
        <v/>
      </c>
      <c r="B1456">
        <f>INDEX(resultados!$A$2:$ZZ$2662, 1450, MATCH($B$2, resultados!$A$1:$ZZ$1, 0))</f>
        <v/>
      </c>
      <c r="C1456">
        <f>INDEX(resultados!$A$2:$ZZ$2662, 1450, MATCH($B$3, resultados!$A$1:$ZZ$1, 0))</f>
        <v/>
      </c>
    </row>
    <row r="1457">
      <c r="A1457">
        <f>INDEX(resultados!$A$2:$ZZ$2662, 1451, MATCH($B$1, resultados!$A$1:$ZZ$1, 0))</f>
        <v/>
      </c>
      <c r="B1457">
        <f>INDEX(resultados!$A$2:$ZZ$2662, 1451, MATCH($B$2, resultados!$A$1:$ZZ$1, 0))</f>
        <v/>
      </c>
      <c r="C1457">
        <f>INDEX(resultados!$A$2:$ZZ$2662, 1451, MATCH($B$3, resultados!$A$1:$ZZ$1, 0))</f>
        <v/>
      </c>
    </row>
    <row r="1458">
      <c r="A1458">
        <f>INDEX(resultados!$A$2:$ZZ$2662, 1452, MATCH($B$1, resultados!$A$1:$ZZ$1, 0))</f>
        <v/>
      </c>
      <c r="B1458">
        <f>INDEX(resultados!$A$2:$ZZ$2662, 1452, MATCH($B$2, resultados!$A$1:$ZZ$1, 0))</f>
        <v/>
      </c>
      <c r="C1458">
        <f>INDEX(resultados!$A$2:$ZZ$2662, 1452, MATCH($B$3, resultados!$A$1:$ZZ$1, 0))</f>
        <v/>
      </c>
    </row>
    <row r="1459">
      <c r="A1459">
        <f>INDEX(resultados!$A$2:$ZZ$2662, 1453, MATCH($B$1, resultados!$A$1:$ZZ$1, 0))</f>
        <v/>
      </c>
      <c r="B1459">
        <f>INDEX(resultados!$A$2:$ZZ$2662, 1453, MATCH($B$2, resultados!$A$1:$ZZ$1, 0))</f>
        <v/>
      </c>
      <c r="C1459">
        <f>INDEX(resultados!$A$2:$ZZ$2662, 1453, MATCH($B$3, resultados!$A$1:$ZZ$1, 0))</f>
        <v/>
      </c>
    </row>
    <row r="1460">
      <c r="A1460">
        <f>INDEX(resultados!$A$2:$ZZ$2662, 1454, MATCH($B$1, resultados!$A$1:$ZZ$1, 0))</f>
        <v/>
      </c>
      <c r="B1460">
        <f>INDEX(resultados!$A$2:$ZZ$2662, 1454, MATCH($B$2, resultados!$A$1:$ZZ$1, 0))</f>
        <v/>
      </c>
      <c r="C1460">
        <f>INDEX(resultados!$A$2:$ZZ$2662, 1454, MATCH($B$3, resultados!$A$1:$ZZ$1, 0))</f>
        <v/>
      </c>
    </row>
    <row r="1461">
      <c r="A1461">
        <f>INDEX(resultados!$A$2:$ZZ$2662, 1455, MATCH($B$1, resultados!$A$1:$ZZ$1, 0))</f>
        <v/>
      </c>
      <c r="B1461">
        <f>INDEX(resultados!$A$2:$ZZ$2662, 1455, MATCH($B$2, resultados!$A$1:$ZZ$1, 0))</f>
        <v/>
      </c>
      <c r="C1461">
        <f>INDEX(resultados!$A$2:$ZZ$2662, 1455, MATCH($B$3, resultados!$A$1:$ZZ$1, 0))</f>
        <v/>
      </c>
    </row>
    <row r="1462">
      <c r="A1462">
        <f>INDEX(resultados!$A$2:$ZZ$2662, 1456, MATCH($B$1, resultados!$A$1:$ZZ$1, 0))</f>
        <v/>
      </c>
      <c r="B1462">
        <f>INDEX(resultados!$A$2:$ZZ$2662, 1456, MATCH($B$2, resultados!$A$1:$ZZ$1, 0))</f>
        <v/>
      </c>
      <c r="C1462">
        <f>INDEX(resultados!$A$2:$ZZ$2662, 1456, MATCH($B$3, resultados!$A$1:$ZZ$1, 0))</f>
        <v/>
      </c>
    </row>
    <row r="1463">
      <c r="A1463">
        <f>INDEX(resultados!$A$2:$ZZ$2662, 1457, MATCH($B$1, resultados!$A$1:$ZZ$1, 0))</f>
        <v/>
      </c>
      <c r="B1463">
        <f>INDEX(resultados!$A$2:$ZZ$2662, 1457, MATCH($B$2, resultados!$A$1:$ZZ$1, 0))</f>
        <v/>
      </c>
      <c r="C1463">
        <f>INDEX(resultados!$A$2:$ZZ$2662, 1457, MATCH($B$3, resultados!$A$1:$ZZ$1, 0))</f>
        <v/>
      </c>
    </row>
    <row r="1464">
      <c r="A1464">
        <f>INDEX(resultados!$A$2:$ZZ$2662, 1458, MATCH($B$1, resultados!$A$1:$ZZ$1, 0))</f>
        <v/>
      </c>
      <c r="B1464">
        <f>INDEX(resultados!$A$2:$ZZ$2662, 1458, MATCH($B$2, resultados!$A$1:$ZZ$1, 0))</f>
        <v/>
      </c>
      <c r="C1464">
        <f>INDEX(resultados!$A$2:$ZZ$2662, 1458, MATCH($B$3, resultados!$A$1:$ZZ$1, 0))</f>
        <v/>
      </c>
    </row>
    <row r="1465">
      <c r="A1465">
        <f>INDEX(resultados!$A$2:$ZZ$2662, 1459, MATCH($B$1, resultados!$A$1:$ZZ$1, 0))</f>
        <v/>
      </c>
      <c r="B1465">
        <f>INDEX(resultados!$A$2:$ZZ$2662, 1459, MATCH($B$2, resultados!$A$1:$ZZ$1, 0))</f>
        <v/>
      </c>
      <c r="C1465">
        <f>INDEX(resultados!$A$2:$ZZ$2662, 1459, MATCH($B$3, resultados!$A$1:$ZZ$1, 0))</f>
        <v/>
      </c>
    </row>
    <row r="1466">
      <c r="A1466">
        <f>INDEX(resultados!$A$2:$ZZ$2662, 1460, MATCH($B$1, resultados!$A$1:$ZZ$1, 0))</f>
        <v/>
      </c>
      <c r="B1466">
        <f>INDEX(resultados!$A$2:$ZZ$2662, 1460, MATCH($B$2, resultados!$A$1:$ZZ$1, 0))</f>
        <v/>
      </c>
      <c r="C1466">
        <f>INDEX(resultados!$A$2:$ZZ$2662, 1460, MATCH($B$3, resultados!$A$1:$ZZ$1, 0))</f>
        <v/>
      </c>
    </row>
    <row r="1467">
      <c r="A1467">
        <f>INDEX(resultados!$A$2:$ZZ$2662, 1461, MATCH($B$1, resultados!$A$1:$ZZ$1, 0))</f>
        <v/>
      </c>
      <c r="B1467">
        <f>INDEX(resultados!$A$2:$ZZ$2662, 1461, MATCH($B$2, resultados!$A$1:$ZZ$1, 0))</f>
        <v/>
      </c>
      <c r="C1467">
        <f>INDEX(resultados!$A$2:$ZZ$2662, 1461, MATCH($B$3, resultados!$A$1:$ZZ$1, 0))</f>
        <v/>
      </c>
    </row>
    <row r="1468">
      <c r="A1468">
        <f>INDEX(resultados!$A$2:$ZZ$2662, 1462, MATCH($B$1, resultados!$A$1:$ZZ$1, 0))</f>
        <v/>
      </c>
      <c r="B1468">
        <f>INDEX(resultados!$A$2:$ZZ$2662, 1462, MATCH($B$2, resultados!$A$1:$ZZ$1, 0))</f>
        <v/>
      </c>
      <c r="C1468">
        <f>INDEX(resultados!$A$2:$ZZ$2662, 1462, MATCH($B$3, resultados!$A$1:$ZZ$1, 0))</f>
        <v/>
      </c>
    </row>
    <row r="1469">
      <c r="A1469">
        <f>INDEX(resultados!$A$2:$ZZ$2662, 1463, MATCH($B$1, resultados!$A$1:$ZZ$1, 0))</f>
        <v/>
      </c>
      <c r="B1469">
        <f>INDEX(resultados!$A$2:$ZZ$2662, 1463, MATCH($B$2, resultados!$A$1:$ZZ$1, 0))</f>
        <v/>
      </c>
      <c r="C1469">
        <f>INDEX(resultados!$A$2:$ZZ$2662, 1463, MATCH($B$3, resultados!$A$1:$ZZ$1, 0))</f>
        <v/>
      </c>
    </row>
    <row r="1470">
      <c r="A1470">
        <f>INDEX(resultados!$A$2:$ZZ$2662, 1464, MATCH($B$1, resultados!$A$1:$ZZ$1, 0))</f>
        <v/>
      </c>
      <c r="B1470">
        <f>INDEX(resultados!$A$2:$ZZ$2662, 1464, MATCH($B$2, resultados!$A$1:$ZZ$1, 0))</f>
        <v/>
      </c>
      <c r="C1470">
        <f>INDEX(resultados!$A$2:$ZZ$2662, 1464, MATCH($B$3, resultados!$A$1:$ZZ$1, 0))</f>
        <v/>
      </c>
    </row>
    <row r="1471">
      <c r="A1471">
        <f>INDEX(resultados!$A$2:$ZZ$2662, 1465, MATCH($B$1, resultados!$A$1:$ZZ$1, 0))</f>
        <v/>
      </c>
      <c r="B1471">
        <f>INDEX(resultados!$A$2:$ZZ$2662, 1465, MATCH($B$2, resultados!$A$1:$ZZ$1, 0))</f>
        <v/>
      </c>
      <c r="C1471">
        <f>INDEX(resultados!$A$2:$ZZ$2662, 1465, MATCH($B$3, resultados!$A$1:$ZZ$1, 0))</f>
        <v/>
      </c>
    </row>
    <row r="1472">
      <c r="A1472">
        <f>INDEX(resultados!$A$2:$ZZ$2662, 1466, MATCH($B$1, resultados!$A$1:$ZZ$1, 0))</f>
        <v/>
      </c>
      <c r="B1472">
        <f>INDEX(resultados!$A$2:$ZZ$2662, 1466, MATCH($B$2, resultados!$A$1:$ZZ$1, 0))</f>
        <v/>
      </c>
      <c r="C1472">
        <f>INDEX(resultados!$A$2:$ZZ$2662, 1466, MATCH($B$3, resultados!$A$1:$ZZ$1, 0))</f>
        <v/>
      </c>
    </row>
    <row r="1473">
      <c r="A1473">
        <f>INDEX(resultados!$A$2:$ZZ$2662, 1467, MATCH($B$1, resultados!$A$1:$ZZ$1, 0))</f>
        <v/>
      </c>
      <c r="B1473">
        <f>INDEX(resultados!$A$2:$ZZ$2662, 1467, MATCH($B$2, resultados!$A$1:$ZZ$1, 0))</f>
        <v/>
      </c>
      <c r="C1473">
        <f>INDEX(resultados!$A$2:$ZZ$2662, 1467, MATCH($B$3, resultados!$A$1:$ZZ$1, 0))</f>
        <v/>
      </c>
    </row>
    <row r="1474">
      <c r="A1474">
        <f>INDEX(resultados!$A$2:$ZZ$2662, 1468, MATCH($B$1, resultados!$A$1:$ZZ$1, 0))</f>
        <v/>
      </c>
      <c r="B1474">
        <f>INDEX(resultados!$A$2:$ZZ$2662, 1468, MATCH($B$2, resultados!$A$1:$ZZ$1, 0))</f>
        <v/>
      </c>
      <c r="C1474">
        <f>INDEX(resultados!$A$2:$ZZ$2662, 1468, MATCH($B$3, resultados!$A$1:$ZZ$1, 0))</f>
        <v/>
      </c>
    </row>
    <row r="1475">
      <c r="A1475">
        <f>INDEX(resultados!$A$2:$ZZ$2662, 1469, MATCH($B$1, resultados!$A$1:$ZZ$1, 0))</f>
        <v/>
      </c>
      <c r="B1475">
        <f>INDEX(resultados!$A$2:$ZZ$2662, 1469, MATCH($B$2, resultados!$A$1:$ZZ$1, 0))</f>
        <v/>
      </c>
      <c r="C1475">
        <f>INDEX(resultados!$A$2:$ZZ$2662, 1469, MATCH($B$3, resultados!$A$1:$ZZ$1, 0))</f>
        <v/>
      </c>
    </row>
    <row r="1476">
      <c r="A1476">
        <f>INDEX(resultados!$A$2:$ZZ$2662, 1470, MATCH($B$1, resultados!$A$1:$ZZ$1, 0))</f>
        <v/>
      </c>
      <c r="B1476">
        <f>INDEX(resultados!$A$2:$ZZ$2662, 1470, MATCH($B$2, resultados!$A$1:$ZZ$1, 0))</f>
        <v/>
      </c>
      <c r="C1476">
        <f>INDEX(resultados!$A$2:$ZZ$2662, 1470, MATCH($B$3, resultados!$A$1:$ZZ$1, 0))</f>
        <v/>
      </c>
    </row>
    <row r="1477">
      <c r="A1477">
        <f>INDEX(resultados!$A$2:$ZZ$2662, 1471, MATCH($B$1, resultados!$A$1:$ZZ$1, 0))</f>
        <v/>
      </c>
      <c r="B1477">
        <f>INDEX(resultados!$A$2:$ZZ$2662, 1471, MATCH($B$2, resultados!$A$1:$ZZ$1, 0))</f>
        <v/>
      </c>
      <c r="C1477">
        <f>INDEX(resultados!$A$2:$ZZ$2662, 1471, MATCH($B$3, resultados!$A$1:$ZZ$1, 0))</f>
        <v/>
      </c>
    </row>
    <row r="1478">
      <c r="A1478">
        <f>INDEX(resultados!$A$2:$ZZ$2662, 1472, MATCH($B$1, resultados!$A$1:$ZZ$1, 0))</f>
        <v/>
      </c>
      <c r="B1478">
        <f>INDEX(resultados!$A$2:$ZZ$2662, 1472, MATCH($B$2, resultados!$A$1:$ZZ$1, 0))</f>
        <v/>
      </c>
      <c r="C1478">
        <f>INDEX(resultados!$A$2:$ZZ$2662, 1472, MATCH($B$3, resultados!$A$1:$ZZ$1, 0))</f>
        <v/>
      </c>
    </row>
    <row r="1479">
      <c r="A1479">
        <f>INDEX(resultados!$A$2:$ZZ$2662, 1473, MATCH($B$1, resultados!$A$1:$ZZ$1, 0))</f>
        <v/>
      </c>
      <c r="B1479">
        <f>INDEX(resultados!$A$2:$ZZ$2662, 1473, MATCH($B$2, resultados!$A$1:$ZZ$1, 0))</f>
        <v/>
      </c>
      <c r="C1479">
        <f>INDEX(resultados!$A$2:$ZZ$2662, 1473, MATCH($B$3, resultados!$A$1:$ZZ$1, 0))</f>
        <v/>
      </c>
    </row>
    <row r="1480">
      <c r="A1480">
        <f>INDEX(resultados!$A$2:$ZZ$2662, 1474, MATCH($B$1, resultados!$A$1:$ZZ$1, 0))</f>
        <v/>
      </c>
      <c r="B1480">
        <f>INDEX(resultados!$A$2:$ZZ$2662, 1474, MATCH($B$2, resultados!$A$1:$ZZ$1, 0))</f>
        <v/>
      </c>
      <c r="C1480">
        <f>INDEX(resultados!$A$2:$ZZ$2662, 1474, MATCH($B$3, resultados!$A$1:$ZZ$1, 0))</f>
        <v/>
      </c>
    </row>
    <row r="1481">
      <c r="A1481">
        <f>INDEX(resultados!$A$2:$ZZ$2662, 1475, MATCH($B$1, resultados!$A$1:$ZZ$1, 0))</f>
        <v/>
      </c>
      <c r="B1481">
        <f>INDEX(resultados!$A$2:$ZZ$2662, 1475, MATCH($B$2, resultados!$A$1:$ZZ$1, 0))</f>
        <v/>
      </c>
      <c r="C1481">
        <f>INDEX(resultados!$A$2:$ZZ$2662, 1475, MATCH($B$3, resultados!$A$1:$ZZ$1, 0))</f>
        <v/>
      </c>
    </row>
    <row r="1482">
      <c r="A1482">
        <f>INDEX(resultados!$A$2:$ZZ$2662, 1476, MATCH($B$1, resultados!$A$1:$ZZ$1, 0))</f>
        <v/>
      </c>
      <c r="B1482">
        <f>INDEX(resultados!$A$2:$ZZ$2662, 1476, MATCH($B$2, resultados!$A$1:$ZZ$1, 0))</f>
        <v/>
      </c>
      <c r="C1482">
        <f>INDEX(resultados!$A$2:$ZZ$2662, 1476, MATCH($B$3, resultados!$A$1:$ZZ$1, 0))</f>
        <v/>
      </c>
    </row>
    <row r="1483">
      <c r="A1483">
        <f>INDEX(resultados!$A$2:$ZZ$2662, 1477, MATCH($B$1, resultados!$A$1:$ZZ$1, 0))</f>
        <v/>
      </c>
      <c r="B1483">
        <f>INDEX(resultados!$A$2:$ZZ$2662, 1477, MATCH($B$2, resultados!$A$1:$ZZ$1, 0))</f>
        <v/>
      </c>
      <c r="C1483">
        <f>INDEX(resultados!$A$2:$ZZ$2662, 1477, MATCH($B$3, resultados!$A$1:$ZZ$1, 0))</f>
        <v/>
      </c>
    </row>
    <row r="1484">
      <c r="A1484">
        <f>INDEX(resultados!$A$2:$ZZ$2662, 1478, MATCH($B$1, resultados!$A$1:$ZZ$1, 0))</f>
        <v/>
      </c>
      <c r="B1484">
        <f>INDEX(resultados!$A$2:$ZZ$2662, 1478, MATCH($B$2, resultados!$A$1:$ZZ$1, 0))</f>
        <v/>
      </c>
      <c r="C1484">
        <f>INDEX(resultados!$A$2:$ZZ$2662, 1478, MATCH($B$3, resultados!$A$1:$ZZ$1, 0))</f>
        <v/>
      </c>
    </row>
    <row r="1485">
      <c r="A1485">
        <f>INDEX(resultados!$A$2:$ZZ$2662, 1479, MATCH($B$1, resultados!$A$1:$ZZ$1, 0))</f>
        <v/>
      </c>
      <c r="B1485">
        <f>INDEX(resultados!$A$2:$ZZ$2662, 1479, MATCH($B$2, resultados!$A$1:$ZZ$1, 0))</f>
        <v/>
      </c>
      <c r="C1485">
        <f>INDEX(resultados!$A$2:$ZZ$2662, 1479, MATCH($B$3, resultados!$A$1:$ZZ$1, 0))</f>
        <v/>
      </c>
    </row>
    <row r="1486">
      <c r="A1486">
        <f>INDEX(resultados!$A$2:$ZZ$2662, 1480, MATCH($B$1, resultados!$A$1:$ZZ$1, 0))</f>
        <v/>
      </c>
      <c r="B1486">
        <f>INDEX(resultados!$A$2:$ZZ$2662, 1480, MATCH($B$2, resultados!$A$1:$ZZ$1, 0))</f>
        <v/>
      </c>
      <c r="C1486">
        <f>INDEX(resultados!$A$2:$ZZ$2662, 1480, MATCH($B$3, resultados!$A$1:$ZZ$1, 0))</f>
        <v/>
      </c>
    </row>
    <row r="1487">
      <c r="A1487">
        <f>INDEX(resultados!$A$2:$ZZ$2662, 1481, MATCH($B$1, resultados!$A$1:$ZZ$1, 0))</f>
        <v/>
      </c>
      <c r="B1487">
        <f>INDEX(resultados!$A$2:$ZZ$2662, 1481, MATCH($B$2, resultados!$A$1:$ZZ$1, 0))</f>
        <v/>
      </c>
      <c r="C1487">
        <f>INDEX(resultados!$A$2:$ZZ$2662, 1481, MATCH($B$3, resultados!$A$1:$ZZ$1, 0))</f>
        <v/>
      </c>
    </row>
    <row r="1488">
      <c r="A1488">
        <f>INDEX(resultados!$A$2:$ZZ$2662, 1482, MATCH($B$1, resultados!$A$1:$ZZ$1, 0))</f>
        <v/>
      </c>
      <c r="B1488">
        <f>INDEX(resultados!$A$2:$ZZ$2662, 1482, MATCH($B$2, resultados!$A$1:$ZZ$1, 0))</f>
        <v/>
      </c>
      <c r="C1488">
        <f>INDEX(resultados!$A$2:$ZZ$2662, 1482, MATCH($B$3, resultados!$A$1:$ZZ$1, 0))</f>
        <v/>
      </c>
    </row>
    <row r="1489">
      <c r="A1489">
        <f>INDEX(resultados!$A$2:$ZZ$2662, 1483, MATCH($B$1, resultados!$A$1:$ZZ$1, 0))</f>
        <v/>
      </c>
      <c r="B1489">
        <f>INDEX(resultados!$A$2:$ZZ$2662, 1483, MATCH($B$2, resultados!$A$1:$ZZ$1, 0))</f>
        <v/>
      </c>
      <c r="C1489">
        <f>INDEX(resultados!$A$2:$ZZ$2662, 1483, MATCH($B$3, resultados!$A$1:$ZZ$1, 0))</f>
        <v/>
      </c>
    </row>
    <row r="1490">
      <c r="A1490">
        <f>INDEX(resultados!$A$2:$ZZ$2662, 1484, MATCH($B$1, resultados!$A$1:$ZZ$1, 0))</f>
        <v/>
      </c>
      <c r="B1490">
        <f>INDEX(resultados!$A$2:$ZZ$2662, 1484, MATCH($B$2, resultados!$A$1:$ZZ$1, 0))</f>
        <v/>
      </c>
      <c r="C1490">
        <f>INDEX(resultados!$A$2:$ZZ$2662, 1484, MATCH($B$3, resultados!$A$1:$ZZ$1, 0))</f>
        <v/>
      </c>
    </row>
    <row r="1491">
      <c r="A1491">
        <f>INDEX(resultados!$A$2:$ZZ$2662, 1485, MATCH($B$1, resultados!$A$1:$ZZ$1, 0))</f>
        <v/>
      </c>
      <c r="B1491">
        <f>INDEX(resultados!$A$2:$ZZ$2662, 1485, MATCH($B$2, resultados!$A$1:$ZZ$1, 0))</f>
        <v/>
      </c>
      <c r="C1491">
        <f>INDEX(resultados!$A$2:$ZZ$2662, 1485, MATCH($B$3, resultados!$A$1:$ZZ$1, 0))</f>
        <v/>
      </c>
    </row>
    <row r="1492">
      <c r="A1492">
        <f>INDEX(resultados!$A$2:$ZZ$2662, 1486, MATCH($B$1, resultados!$A$1:$ZZ$1, 0))</f>
        <v/>
      </c>
      <c r="B1492">
        <f>INDEX(resultados!$A$2:$ZZ$2662, 1486, MATCH($B$2, resultados!$A$1:$ZZ$1, 0))</f>
        <v/>
      </c>
      <c r="C1492">
        <f>INDEX(resultados!$A$2:$ZZ$2662, 1486, MATCH($B$3, resultados!$A$1:$ZZ$1, 0))</f>
        <v/>
      </c>
    </row>
    <row r="1493">
      <c r="A1493">
        <f>INDEX(resultados!$A$2:$ZZ$2662, 1487, MATCH($B$1, resultados!$A$1:$ZZ$1, 0))</f>
        <v/>
      </c>
      <c r="B1493">
        <f>INDEX(resultados!$A$2:$ZZ$2662, 1487, MATCH($B$2, resultados!$A$1:$ZZ$1, 0))</f>
        <v/>
      </c>
      <c r="C1493">
        <f>INDEX(resultados!$A$2:$ZZ$2662, 1487, MATCH($B$3, resultados!$A$1:$ZZ$1, 0))</f>
        <v/>
      </c>
    </row>
    <row r="1494">
      <c r="A1494">
        <f>INDEX(resultados!$A$2:$ZZ$2662, 1488, MATCH($B$1, resultados!$A$1:$ZZ$1, 0))</f>
        <v/>
      </c>
      <c r="B1494">
        <f>INDEX(resultados!$A$2:$ZZ$2662, 1488, MATCH($B$2, resultados!$A$1:$ZZ$1, 0))</f>
        <v/>
      </c>
      <c r="C1494">
        <f>INDEX(resultados!$A$2:$ZZ$2662, 1488, MATCH($B$3, resultados!$A$1:$ZZ$1, 0))</f>
        <v/>
      </c>
    </row>
    <row r="1495">
      <c r="A1495">
        <f>INDEX(resultados!$A$2:$ZZ$2662, 1489, MATCH($B$1, resultados!$A$1:$ZZ$1, 0))</f>
        <v/>
      </c>
      <c r="B1495">
        <f>INDEX(resultados!$A$2:$ZZ$2662, 1489, MATCH($B$2, resultados!$A$1:$ZZ$1, 0))</f>
        <v/>
      </c>
      <c r="C1495">
        <f>INDEX(resultados!$A$2:$ZZ$2662, 1489, MATCH($B$3, resultados!$A$1:$ZZ$1, 0))</f>
        <v/>
      </c>
    </row>
    <row r="1496">
      <c r="A1496">
        <f>INDEX(resultados!$A$2:$ZZ$2662, 1490, MATCH($B$1, resultados!$A$1:$ZZ$1, 0))</f>
        <v/>
      </c>
      <c r="B1496">
        <f>INDEX(resultados!$A$2:$ZZ$2662, 1490, MATCH($B$2, resultados!$A$1:$ZZ$1, 0))</f>
        <v/>
      </c>
      <c r="C1496">
        <f>INDEX(resultados!$A$2:$ZZ$2662, 1490, MATCH($B$3, resultados!$A$1:$ZZ$1, 0))</f>
        <v/>
      </c>
    </row>
    <row r="1497">
      <c r="A1497">
        <f>INDEX(resultados!$A$2:$ZZ$2662, 1491, MATCH($B$1, resultados!$A$1:$ZZ$1, 0))</f>
        <v/>
      </c>
      <c r="B1497">
        <f>INDEX(resultados!$A$2:$ZZ$2662, 1491, MATCH($B$2, resultados!$A$1:$ZZ$1, 0))</f>
        <v/>
      </c>
      <c r="C1497">
        <f>INDEX(resultados!$A$2:$ZZ$2662, 1491, MATCH($B$3, resultados!$A$1:$ZZ$1, 0))</f>
        <v/>
      </c>
    </row>
    <row r="1498">
      <c r="A1498">
        <f>INDEX(resultados!$A$2:$ZZ$2662, 1492, MATCH($B$1, resultados!$A$1:$ZZ$1, 0))</f>
        <v/>
      </c>
      <c r="B1498">
        <f>INDEX(resultados!$A$2:$ZZ$2662, 1492, MATCH($B$2, resultados!$A$1:$ZZ$1, 0))</f>
        <v/>
      </c>
      <c r="C1498">
        <f>INDEX(resultados!$A$2:$ZZ$2662, 1492, MATCH($B$3, resultados!$A$1:$ZZ$1, 0))</f>
        <v/>
      </c>
    </row>
    <row r="1499">
      <c r="A1499">
        <f>INDEX(resultados!$A$2:$ZZ$2662, 1493, MATCH($B$1, resultados!$A$1:$ZZ$1, 0))</f>
        <v/>
      </c>
      <c r="B1499">
        <f>INDEX(resultados!$A$2:$ZZ$2662, 1493, MATCH($B$2, resultados!$A$1:$ZZ$1, 0))</f>
        <v/>
      </c>
      <c r="C1499">
        <f>INDEX(resultados!$A$2:$ZZ$2662, 1493, MATCH($B$3, resultados!$A$1:$ZZ$1, 0))</f>
        <v/>
      </c>
    </row>
    <row r="1500">
      <c r="A1500">
        <f>INDEX(resultados!$A$2:$ZZ$2662, 1494, MATCH($B$1, resultados!$A$1:$ZZ$1, 0))</f>
        <v/>
      </c>
      <c r="B1500">
        <f>INDEX(resultados!$A$2:$ZZ$2662, 1494, MATCH($B$2, resultados!$A$1:$ZZ$1, 0))</f>
        <v/>
      </c>
      <c r="C1500">
        <f>INDEX(resultados!$A$2:$ZZ$2662, 1494, MATCH($B$3, resultados!$A$1:$ZZ$1, 0))</f>
        <v/>
      </c>
    </row>
    <row r="1501">
      <c r="A1501">
        <f>INDEX(resultados!$A$2:$ZZ$2662, 1495, MATCH($B$1, resultados!$A$1:$ZZ$1, 0))</f>
        <v/>
      </c>
      <c r="B1501">
        <f>INDEX(resultados!$A$2:$ZZ$2662, 1495, MATCH($B$2, resultados!$A$1:$ZZ$1, 0))</f>
        <v/>
      </c>
      <c r="C1501">
        <f>INDEX(resultados!$A$2:$ZZ$2662, 1495, MATCH($B$3, resultados!$A$1:$ZZ$1, 0))</f>
        <v/>
      </c>
    </row>
    <row r="1502">
      <c r="A1502">
        <f>INDEX(resultados!$A$2:$ZZ$2662, 1496, MATCH($B$1, resultados!$A$1:$ZZ$1, 0))</f>
        <v/>
      </c>
      <c r="B1502">
        <f>INDEX(resultados!$A$2:$ZZ$2662, 1496, MATCH($B$2, resultados!$A$1:$ZZ$1, 0))</f>
        <v/>
      </c>
      <c r="C1502">
        <f>INDEX(resultados!$A$2:$ZZ$2662, 1496, MATCH($B$3, resultados!$A$1:$ZZ$1, 0))</f>
        <v/>
      </c>
    </row>
    <row r="1503">
      <c r="A1503">
        <f>INDEX(resultados!$A$2:$ZZ$2662, 1497, MATCH($B$1, resultados!$A$1:$ZZ$1, 0))</f>
        <v/>
      </c>
      <c r="B1503">
        <f>INDEX(resultados!$A$2:$ZZ$2662, 1497, MATCH($B$2, resultados!$A$1:$ZZ$1, 0))</f>
        <v/>
      </c>
      <c r="C1503">
        <f>INDEX(resultados!$A$2:$ZZ$2662, 1497, MATCH($B$3, resultados!$A$1:$ZZ$1, 0))</f>
        <v/>
      </c>
    </row>
    <row r="1504">
      <c r="A1504">
        <f>INDEX(resultados!$A$2:$ZZ$2662, 1498, MATCH($B$1, resultados!$A$1:$ZZ$1, 0))</f>
        <v/>
      </c>
      <c r="B1504">
        <f>INDEX(resultados!$A$2:$ZZ$2662, 1498, MATCH($B$2, resultados!$A$1:$ZZ$1, 0))</f>
        <v/>
      </c>
      <c r="C1504">
        <f>INDEX(resultados!$A$2:$ZZ$2662, 1498, MATCH($B$3, resultados!$A$1:$ZZ$1, 0))</f>
        <v/>
      </c>
    </row>
    <row r="1505">
      <c r="A1505">
        <f>INDEX(resultados!$A$2:$ZZ$2662, 1499, MATCH($B$1, resultados!$A$1:$ZZ$1, 0))</f>
        <v/>
      </c>
      <c r="B1505">
        <f>INDEX(resultados!$A$2:$ZZ$2662, 1499, MATCH($B$2, resultados!$A$1:$ZZ$1, 0))</f>
        <v/>
      </c>
      <c r="C1505">
        <f>INDEX(resultados!$A$2:$ZZ$2662, 1499, MATCH($B$3, resultados!$A$1:$ZZ$1, 0))</f>
        <v/>
      </c>
    </row>
    <row r="1506">
      <c r="A1506">
        <f>INDEX(resultados!$A$2:$ZZ$2662, 1500, MATCH($B$1, resultados!$A$1:$ZZ$1, 0))</f>
        <v/>
      </c>
      <c r="B1506">
        <f>INDEX(resultados!$A$2:$ZZ$2662, 1500, MATCH($B$2, resultados!$A$1:$ZZ$1, 0))</f>
        <v/>
      </c>
      <c r="C1506">
        <f>INDEX(resultados!$A$2:$ZZ$2662, 1500, MATCH($B$3, resultados!$A$1:$ZZ$1, 0))</f>
        <v/>
      </c>
    </row>
    <row r="1507">
      <c r="A1507">
        <f>INDEX(resultados!$A$2:$ZZ$2662, 1501, MATCH($B$1, resultados!$A$1:$ZZ$1, 0))</f>
        <v/>
      </c>
      <c r="B1507">
        <f>INDEX(resultados!$A$2:$ZZ$2662, 1501, MATCH($B$2, resultados!$A$1:$ZZ$1, 0))</f>
        <v/>
      </c>
      <c r="C1507">
        <f>INDEX(resultados!$A$2:$ZZ$2662, 1501, MATCH($B$3, resultados!$A$1:$ZZ$1, 0))</f>
        <v/>
      </c>
    </row>
    <row r="1508">
      <c r="A1508">
        <f>INDEX(resultados!$A$2:$ZZ$2662, 1502, MATCH($B$1, resultados!$A$1:$ZZ$1, 0))</f>
        <v/>
      </c>
      <c r="B1508">
        <f>INDEX(resultados!$A$2:$ZZ$2662, 1502, MATCH($B$2, resultados!$A$1:$ZZ$1, 0))</f>
        <v/>
      </c>
      <c r="C1508">
        <f>INDEX(resultados!$A$2:$ZZ$2662, 1502, MATCH($B$3, resultados!$A$1:$ZZ$1, 0))</f>
        <v/>
      </c>
    </row>
    <row r="1509">
      <c r="A1509">
        <f>INDEX(resultados!$A$2:$ZZ$2662, 1503, MATCH($B$1, resultados!$A$1:$ZZ$1, 0))</f>
        <v/>
      </c>
      <c r="B1509">
        <f>INDEX(resultados!$A$2:$ZZ$2662, 1503, MATCH($B$2, resultados!$A$1:$ZZ$1, 0))</f>
        <v/>
      </c>
      <c r="C1509">
        <f>INDEX(resultados!$A$2:$ZZ$2662, 1503, MATCH($B$3, resultados!$A$1:$ZZ$1, 0))</f>
        <v/>
      </c>
    </row>
    <row r="1510">
      <c r="A1510">
        <f>INDEX(resultados!$A$2:$ZZ$2662, 1504, MATCH($B$1, resultados!$A$1:$ZZ$1, 0))</f>
        <v/>
      </c>
      <c r="B1510">
        <f>INDEX(resultados!$A$2:$ZZ$2662, 1504, MATCH($B$2, resultados!$A$1:$ZZ$1, 0))</f>
        <v/>
      </c>
      <c r="C1510">
        <f>INDEX(resultados!$A$2:$ZZ$2662, 1504, MATCH($B$3, resultados!$A$1:$ZZ$1, 0))</f>
        <v/>
      </c>
    </row>
    <row r="1511">
      <c r="A1511">
        <f>INDEX(resultados!$A$2:$ZZ$2662, 1505, MATCH($B$1, resultados!$A$1:$ZZ$1, 0))</f>
        <v/>
      </c>
      <c r="B1511">
        <f>INDEX(resultados!$A$2:$ZZ$2662, 1505, MATCH($B$2, resultados!$A$1:$ZZ$1, 0))</f>
        <v/>
      </c>
      <c r="C1511">
        <f>INDEX(resultados!$A$2:$ZZ$2662, 1505, MATCH($B$3, resultados!$A$1:$ZZ$1, 0))</f>
        <v/>
      </c>
    </row>
    <row r="1512">
      <c r="A1512">
        <f>INDEX(resultados!$A$2:$ZZ$2662, 1506, MATCH($B$1, resultados!$A$1:$ZZ$1, 0))</f>
        <v/>
      </c>
      <c r="B1512">
        <f>INDEX(resultados!$A$2:$ZZ$2662, 1506, MATCH($B$2, resultados!$A$1:$ZZ$1, 0))</f>
        <v/>
      </c>
      <c r="C1512">
        <f>INDEX(resultados!$A$2:$ZZ$2662, 1506, MATCH($B$3, resultados!$A$1:$ZZ$1, 0))</f>
        <v/>
      </c>
    </row>
    <row r="1513">
      <c r="A1513">
        <f>INDEX(resultados!$A$2:$ZZ$2662, 1507, MATCH($B$1, resultados!$A$1:$ZZ$1, 0))</f>
        <v/>
      </c>
      <c r="B1513">
        <f>INDEX(resultados!$A$2:$ZZ$2662, 1507, MATCH($B$2, resultados!$A$1:$ZZ$1, 0))</f>
        <v/>
      </c>
      <c r="C1513">
        <f>INDEX(resultados!$A$2:$ZZ$2662, 1507, MATCH($B$3, resultados!$A$1:$ZZ$1, 0))</f>
        <v/>
      </c>
    </row>
    <row r="1514">
      <c r="A1514">
        <f>INDEX(resultados!$A$2:$ZZ$2662, 1508, MATCH($B$1, resultados!$A$1:$ZZ$1, 0))</f>
        <v/>
      </c>
      <c r="B1514">
        <f>INDEX(resultados!$A$2:$ZZ$2662, 1508, MATCH($B$2, resultados!$A$1:$ZZ$1, 0))</f>
        <v/>
      </c>
      <c r="C1514">
        <f>INDEX(resultados!$A$2:$ZZ$2662, 1508, MATCH($B$3, resultados!$A$1:$ZZ$1, 0))</f>
        <v/>
      </c>
    </row>
    <row r="1515">
      <c r="A1515">
        <f>INDEX(resultados!$A$2:$ZZ$2662, 1509, MATCH($B$1, resultados!$A$1:$ZZ$1, 0))</f>
        <v/>
      </c>
      <c r="B1515">
        <f>INDEX(resultados!$A$2:$ZZ$2662, 1509, MATCH($B$2, resultados!$A$1:$ZZ$1, 0))</f>
        <v/>
      </c>
      <c r="C1515">
        <f>INDEX(resultados!$A$2:$ZZ$2662, 1509, MATCH($B$3, resultados!$A$1:$ZZ$1, 0))</f>
        <v/>
      </c>
    </row>
    <row r="1516">
      <c r="A1516">
        <f>INDEX(resultados!$A$2:$ZZ$2662, 1510, MATCH($B$1, resultados!$A$1:$ZZ$1, 0))</f>
        <v/>
      </c>
      <c r="B1516">
        <f>INDEX(resultados!$A$2:$ZZ$2662, 1510, MATCH($B$2, resultados!$A$1:$ZZ$1, 0))</f>
        <v/>
      </c>
      <c r="C1516">
        <f>INDEX(resultados!$A$2:$ZZ$2662, 1510, MATCH($B$3, resultados!$A$1:$ZZ$1, 0))</f>
        <v/>
      </c>
    </row>
    <row r="1517">
      <c r="A1517">
        <f>INDEX(resultados!$A$2:$ZZ$2662, 1511, MATCH($B$1, resultados!$A$1:$ZZ$1, 0))</f>
        <v/>
      </c>
      <c r="B1517">
        <f>INDEX(resultados!$A$2:$ZZ$2662, 1511, MATCH($B$2, resultados!$A$1:$ZZ$1, 0))</f>
        <v/>
      </c>
      <c r="C1517">
        <f>INDEX(resultados!$A$2:$ZZ$2662, 1511, MATCH($B$3, resultados!$A$1:$ZZ$1, 0))</f>
        <v/>
      </c>
    </row>
    <row r="1518">
      <c r="A1518">
        <f>INDEX(resultados!$A$2:$ZZ$2662, 1512, MATCH($B$1, resultados!$A$1:$ZZ$1, 0))</f>
        <v/>
      </c>
      <c r="B1518">
        <f>INDEX(resultados!$A$2:$ZZ$2662, 1512, MATCH($B$2, resultados!$A$1:$ZZ$1, 0))</f>
        <v/>
      </c>
      <c r="C1518">
        <f>INDEX(resultados!$A$2:$ZZ$2662, 1512, MATCH($B$3, resultados!$A$1:$ZZ$1, 0))</f>
        <v/>
      </c>
    </row>
    <row r="1519">
      <c r="A1519">
        <f>INDEX(resultados!$A$2:$ZZ$2662, 1513, MATCH($B$1, resultados!$A$1:$ZZ$1, 0))</f>
        <v/>
      </c>
      <c r="B1519">
        <f>INDEX(resultados!$A$2:$ZZ$2662, 1513, MATCH($B$2, resultados!$A$1:$ZZ$1, 0))</f>
        <v/>
      </c>
      <c r="C1519">
        <f>INDEX(resultados!$A$2:$ZZ$2662, 1513, MATCH($B$3, resultados!$A$1:$ZZ$1, 0))</f>
        <v/>
      </c>
    </row>
    <row r="1520">
      <c r="A1520">
        <f>INDEX(resultados!$A$2:$ZZ$2662, 1514, MATCH($B$1, resultados!$A$1:$ZZ$1, 0))</f>
        <v/>
      </c>
      <c r="B1520">
        <f>INDEX(resultados!$A$2:$ZZ$2662, 1514, MATCH($B$2, resultados!$A$1:$ZZ$1, 0))</f>
        <v/>
      </c>
      <c r="C1520">
        <f>INDEX(resultados!$A$2:$ZZ$2662, 1514, MATCH($B$3, resultados!$A$1:$ZZ$1, 0))</f>
        <v/>
      </c>
    </row>
    <row r="1521">
      <c r="A1521">
        <f>INDEX(resultados!$A$2:$ZZ$2662, 1515, MATCH($B$1, resultados!$A$1:$ZZ$1, 0))</f>
        <v/>
      </c>
      <c r="B1521">
        <f>INDEX(resultados!$A$2:$ZZ$2662, 1515, MATCH($B$2, resultados!$A$1:$ZZ$1, 0))</f>
        <v/>
      </c>
      <c r="C1521">
        <f>INDEX(resultados!$A$2:$ZZ$2662, 1515, MATCH($B$3, resultados!$A$1:$ZZ$1, 0))</f>
        <v/>
      </c>
    </row>
    <row r="1522">
      <c r="A1522">
        <f>INDEX(resultados!$A$2:$ZZ$2662, 1516, MATCH($B$1, resultados!$A$1:$ZZ$1, 0))</f>
        <v/>
      </c>
      <c r="B1522">
        <f>INDEX(resultados!$A$2:$ZZ$2662, 1516, MATCH($B$2, resultados!$A$1:$ZZ$1, 0))</f>
        <v/>
      </c>
      <c r="C1522">
        <f>INDEX(resultados!$A$2:$ZZ$2662, 1516, MATCH($B$3, resultados!$A$1:$ZZ$1, 0))</f>
        <v/>
      </c>
    </row>
    <row r="1523">
      <c r="A1523">
        <f>INDEX(resultados!$A$2:$ZZ$2662, 1517, MATCH($B$1, resultados!$A$1:$ZZ$1, 0))</f>
        <v/>
      </c>
      <c r="B1523">
        <f>INDEX(resultados!$A$2:$ZZ$2662, 1517, MATCH($B$2, resultados!$A$1:$ZZ$1, 0))</f>
        <v/>
      </c>
      <c r="C1523">
        <f>INDEX(resultados!$A$2:$ZZ$2662, 1517, MATCH($B$3, resultados!$A$1:$ZZ$1, 0))</f>
        <v/>
      </c>
    </row>
    <row r="1524">
      <c r="A1524">
        <f>INDEX(resultados!$A$2:$ZZ$2662, 1518, MATCH($B$1, resultados!$A$1:$ZZ$1, 0))</f>
        <v/>
      </c>
      <c r="B1524">
        <f>INDEX(resultados!$A$2:$ZZ$2662, 1518, MATCH($B$2, resultados!$A$1:$ZZ$1, 0))</f>
        <v/>
      </c>
      <c r="C1524">
        <f>INDEX(resultados!$A$2:$ZZ$2662, 1518, MATCH($B$3, resultados!$A$1:$ZZ$1, 0))</f>
        <v/>
      </c>
    </row>
    <row r="1525">
      <c r="A1525">
        <f>INDEX(resultados!$A$2:$ZZ$2662, 1519, MATCH($B$1, resultados!$A$1:$ZZ$1, 0))</f>
        <v/>
      </c>
      <c r="B1525">
        <f>INDEX(resultados!$A$2:$ZZ$2662, 1519, MATCH($B$2, resultados!$A$1:$ZZ$1, 0))</f>
        <v/>
      </c>
      <c r="C1525">
        <f>INDEX(resultados!$A$2:$ZZ$2662, 1519, MATCH($B$3, resultados!$A$1:$ZZ$1, 0))</f>
        <v/>
      </c>
    </row>
    <row r="1526">
      <c r="A1526">
        <f>INDEX(resultados!$A$2:$ZZ$2662, 1520, MATCH($B$1, resultados!$A$1:$ZZ$1, 0))</f>
        <v/>
      </c>
      <c r="B1526">
        <f>INDEX(resultados!$A$2:$ZZ$2662, 1520, MATCH($B$2, resultados!$A$1:$ZZ$1, 0))</f>
        <v/>
      </c>
      <c r="C1526">
        <f>INDEX(resultados!$A$2:$ZZ$2662, 1520, MATCH($B$3, resultados!$A$1:$ZZ$1, 0))</f>
        <v/>
      </c>
    </row>
    <row r="1527">
      <c r="A1527">
        <f>INDEX(resultados!$A$2:$ZZ$2662, 1521, MATCH($B$1, resultados!$A$1:$ZZ$1, 0))</f>
        <v/>
      </c>
      <c r="B1527">
        <f>INDEX(resultados!$A$2:$ZZ$2662, 1521, MATCH($B$2, resultados!$A$1:$ZZ$1, 0))</f>
        <v/>
      </c>
      <c r="C1527">
        <f>INDEX(resultados!$A$2:$ZZ$2662, 1521, MATCH($B$3, resultados!$A$1:$ZZ$1, 0))</f>
        <v/>
      </c>
    </row>
    <row r="1528">
      <c r="A1528">
        <f>INDEX(resultados!$A$2:$ZZ$2662, 1522, MATCH($B$1, resultados!$A$1:$ZZ$1, 0))</f>
        <v/>
      </c>
      <c r="B1528">
        <f>INDEX(resultados!$A$2:$ZZ$2662, 1522, MATCH($B$2, resultados!$A$1:$ZZ$1, 0))</f>
        <v/>
      </c>
      <c r="C1528">
        <f>INDEX(resultados!$A$2:$ZZ$2662, 1522, MATCH($B$3, resultados!$A$1:$ZZ$1, 0))</f>
        <v/>
      </c>
    </row>
    <row r="1529">
      <c r="A1529">
        <f>INDEX(resultados!$A$2:$ZZ$2662, 1523, MATCH($B$1, resultados!$A$1:$ZZ$1, 0))</f>
        <v/>
      </c>
      <c r="B1529">
        <f>INDEX(resultados!$A$2:$ZZ$2662, 1523, MATCH($B$2, resultados!$A$1:$ZZ$1, 0))</f>
        <v/>
      </c>
      <c r="C1529">
        <f>INDEX(resultados!$A$2:$ZZ$2662, 1523, MATCH($B$3, resultados!$A$1:$ZZ$1, 0))</f>
        <v/>
      </c>
    </row>
    <row r="1530">
      <c r="A1530">
        <f>INDEX(resultados!$A$2:$ZZ$2662, 1524, MATCH($B$1, resultados!$A$1:$ZZ$1, 0))</f>
        <v/>
      </c>
      <c r="B1530">
        <f>INDEX(resultados!$A$2:$ZZ$2662, 1524, MATCH($B$2, resultados!$A$1:$ZZ$1, 0))</f>
        <v/>
      </c>
      <c r="C1530">
        <f>INDEX(resultados!$A$2:$ZZ$2662, 1524, MATCH($B$3, resultados!$A$1:$ZZ$1, 0))</f>
        <v/>
      </c>
    </row>
    <row r="1531">
      <c r="A1531">
        <f>INDEX(resultados!$A$2:$ZZ$2662, 1525, MATCH($B$1, resultados!$A$1:$ZZ$1, 0))</f>
        <v/>
      </c>
      <c r="B1531">
        <f>INDEX(resultados!$A$2:$ZZ$2662, 1525, MATCH($B$2, resultados!$A$1:$ZZ$1, 0))</f>
        <v/>
      </c>
      <c r="C1531">
        <f>INDEX(resultados!$A$2:$ZZ$2662, 1525, MATCH($B$3, resultados!$A$1:$ZZ$1, 0))</f>
        <v/>
      </c>
    </row>
    <row r="1532">
      <c r="A1532">
        <f>INDEX(resultados!$A$2:$ZZ$2662, 1526, MATCH($B$1, resultados!$A$1:$ZZ$1, 0))</f>
        <v/>
      </c>
      <c r="B1532">
        <f>INDEX(resultados!$A$2:$ZZ$2662, 1526, MATCH($B$2, resultados!$A$1:$ZZ$1, 0))</f>
        <v/>
      </c>
      <c r="C1532">
        <f>INDEX(resultados!$A$2:$ZZ$2662, 1526, MATCH($B$3, resultados!$A$1:$ZZ$1, 0))</f>
        <v/>
      </c>
    </row>
    <row r="1533">
      <c r="A1533">
        <f>INDEX(resultados!$A$2:$ZZ$2662, 1527, MATCH($B$1, resultados!$A$1:$ZZ$1, 0))</f>
        <v/>
      </c>
      <c r="B1533">
        <f>INDEX(resultados!$A$2:$ZZ$2662, 1527, MATCH($B$2, resultados!$A$1:$ZZ$1, 0))</f>
        <v/>
      </c>
      <c r="C1533">
        <f>INDEX(resultados!$A$2:$ZZ$2662, 1527, MATCH($B$3, resultados!$A$1:$ZZ$1, 0))</f>
        <v/>
      </c>
    </row>
    <row r="1534">
      <c r="A1534">
        <f>INDEX(resultados!$A$2:$ZZ$2662, 1528, MATCH($B$1, resultados!$A$1:$ZZ$1, 0))</f>
        <v/>
      </c>
      <c r="B1534">
        <f>INDEX(resultados!$A$2:$ZZ$2662, 1528, MATCH($B$2, resultados!$A$1:$ZZ$1, 0))</f>
        <v/>
      </c>
      <c r="C1534">
        <f>INDEX(resultados!$A$2:$ZZ$2662, 1528, MATCH($B$3, resultados!$A$1:$ZZ$1, 0))</f>
        <v/>
      </c>
    </row>
    <row r="1535">
      <c r="A1535">
        <f>INDEX(resultados!$A$2:$ZZ$2662, 1529, MATCH($B$1, resultados!$A$1:$ZZ$1, 0))</f>
        <v/>
      </c>
      <c r="B1535">
        <f>INDEX(resultados!$A$2:$ZZ$2662, 1529, MATCH($B$2, resultados!$A$1:$ZZ$1, 0))</f>
        <v/>
      </c>
      <c r="C1535">
        <f>INDEX(resultados!$A$2:$ZZ$2662, 1529, MATCH($B$3, resultados!$A$1:$ZZ$1, 0))</f>
        <v/>
      </c>
    </row>
    <row r="1536">
      <c r="A1536">
        <f>INDEX(resultados!$A$2:$ZZ$2662, 1530, MATCH($B$1, resultados!$A$1:$ZZ$1, 0))</f>
        <v/>
      </c>
      <c r="B1536">
        <f>INDEX(resultados!$A$2:$ZZ$2662, 1530, MATCH($B$2, resultados!$A$1:$ZZ$1, 0))</f>
        <v/>
      </c>
      <c r="C1536">
        <f>INDEX(resultados!$A$2:$ZZ$2662, 1530, MATCH($B$3, resultados!$A$1:$ZZ$1, 0))</f>
        <v/>
      </c>
    </row>
    <row r="1537">
      <c r="A1537">
        <f>INDEX(resultados!$A$2:$ZZ$2662, 1531, MATCH($B$1, resultados!$A$1:$ZZ$1, 0))</f>
        <v/>
      </c>
      <c r="B1537">
        <f>INDEX(resultados!$A$2:$ZZ$2662, 1531, MATCH($B$2, resultados!$A$1:$ZZ$1, 0))</f>
        <v/>
      </c>
      <c r="C1537">
        <f>INDEX(resultados!$A$2:$ZZ$2662, 1531, MATCH($B$3, resultados!$A$1:$ZZ$1, 0))</f>
        <v/>
      </c>
    </row>
    <row r="1538">
      <c r="A1538">
        <f>INDEX(resultados!$A$2:$ZZ$2662, 1532, MATCH($B$1, resultados!$A$1:$ZZ$1, 0))</f>
        <v/>
      </c>
      <c r="B1538">
        <f>INDEX(resultados!$A$2:$ZZ$2662, 1532, MATCH($B$2, resultados!$A$1:$ZZ$1, 0))</f>
        <v/>
      </c>
      <c r="C1538">
        <f>INDEX(resultados!$A$2:$ZZ$2662, 1532, MATCH($B$3, resultados!$A$1:$ZZ$1, 0))</f>
        <v/>
      </c>
    </row>
    <row r="1539">
      <c r="A1539">
        <f>INDEX(resultados!$A$2:$ZZ$2662, 1533, MATCH($B$1, resultados!$A$1:$ZZ$1, 0))</f>
        <v/>
      </c>
      <c r="B1539">
        <f>INDEX(resultados!$A$2:$ZZ$2662, 1533, MATCH($B$2, resultados!$A$1:$ZZ$1, 0))</f>
        <v/>
      </c>
      <c r="C1539">
        <f>INDEX(resultados!$A$2:$ZZ$2662, 1533, MATCH($B$3, resultados!$A$1:$ZZ$1, 0))</f>
        <v/>
      </c>
    </row>
    <row r="1540">
      <c r="A1540">
        <f>INDEX(resultados!$A$2:$ZZ$2662, 1534, MATCH($B$1, resultados!$A$1:$ZZ$1, 0))</f>
        <v/>
      </c>
      <c r="B1540">
        <f>INDEX(resultados!$A$2:$ZZ$2662, 1534, MATCH($B$2, resultados!$A$1:$ZZ$1, 0))</f>
        <v/>
      </c>
      <c r="C1540">
        <f>INDEX(resultados!$A$2:$ZZ$2662, 1534, MATCH($B$3, resultados!$A$1:$ZZ$1, 0))</f>
        <v/>
      </c>
    </row>
    <row r="1541">
      <c r="A1541">
        <f>INDEX(resultados!$A$2:$ZZ$2662, 1535, MATCH($B$1, resultados!$A$1:$ZZ$1, 0))</f>
        <v/>
      </c>
      <c r="B1541">
        <f>INDEX(resultados!$A$2:$ZZ$2662, 1535, MATCH($B$2, resultados!$A$1:$ZZ$1, 0))</f>
        <v/>
      </c>
      <c r="C1541">
        <f>INDEX(resultados!$A$2:$ZZ$2662, 1535, MATCH($B$3, resultados!$A$1:$ZZ$1, 0))</f>
        <v/>
      </c>
    </row>
    <row r="1542">
      <c r="A1542">
        <f>INDEX(resultados!$A$2:$ZZ$2662, 1536, MATCH($B$1, resultados!$A$1:$ZZ$1, 0))</f>
        <v/>
      </c>
      <c r="B1542">
        <f>INDEX(resultados!$A$2:$ZZ$2662, 1536, MATCH($B$2, resultados!$A$1:$ZZ$1, 0))</f>
        <v/>
      </c>
      <c r="C1542">
        <f>INDEX(resultados!$A$2:$ZZ$2662, 1536, MATCH($B$3, resultados!$A$1:$ZZ$1, 0))</f>
        <v/>
      </c>
    </row>
    <row r="1543">
      <c r="A1543">
        <f>INDEX(resultados!$A$2:$ZZ$2662, 1537, MATCH($B$1, resultados!$A$1:$ZZ$1, 0))</f>
        <v/>
      </c>
      <c r="B1543">
        <f>INDEX(resultados!$A$2:$ZZ$2662, 1537, MATCH($B$2, resultados!$A$1:$ZZ$1, 0))</f>
        <v/>
      </c>
      <c r="C1543">
        <f>INDEX(resultados!$A$2:$ZZ$2662, 1537, MATCH($B$3, resultados!$A$1:$ZZ$1, 0))</f>
        <v/>
      </c>
    </row>
    <row r="1544">
      <c r="A1544">
        <f>INDEX(resultados!$A$2:$ZZ$2662, 1538, MATCH($B$1, resultados!$A$1:$ZZ$1, 0))</f>
        <v/>
      </c>
      <c r="B1544">
        <f>INDEX(resultados!$A$2:$ZZ$2662, 1538, MATCH($B$2, resultados!$A$1:$ZZ$1, 0))</f>
        <v/>
      </c>
      <c r="C1544">
        <f>INDEX(resultados!$A$2:$ZZ$2662, 1538, MATCH($B$3, resultados!$A$1:$ZZ$1, 0))</f>
        <v/>
      </c>
    </row>
    <row r="1545">
      <c r="A1545">
        <f>INDEX(resultados!$A$2:$ZZ$2662, 1539, MATCH($B$1, resultados!$A$1:$ZZ$1, 0))</f>
        <v/>
      </c>
      <c r="B1545">
        <f>INDEX(resultados!$A$2:$ZZ$2662, 1539, MATCH($B$2, resultados!$A$1:$ZZ$1, 0))</f>
        <v/>
      </c>
      <c r="C1545">
        <f>INDEX(resultados!$A$2:$ZZ$2662, 1539, MATCH($B$3, resultados!$A$1:$ZZ$1, 0))</f>
        <v/>
      </c>
    </row>
    <row r="1546">
      <c r="A1546">
        <f>INDEX(resultados!$A$2:$ZZ$2662, 1540, MATCH($B$1, resultados!$A$1:$ZZ$1, 0))</f>
        <v/>
      </c>
      <c r="B1546">
        <f>INDEX(resultados!$A$2:$ZZ$2662, 1540, MATCH($B$2, resultados!$A$1:$ZZ$1, 0))</f>
        <v/>
      </c>
      <c r="C1546">
        <f>INDEX(resultados!$A$2:$ZZ$2662, 1540, MATCH($B$3, resultados!$A$1:$ZZ$1, 0))</f>
        <v/>
      </c>
    </row>
    <row r="1547">
      <c r="A1547">
        <f>INDEX(resultados!$A$2:$ZZ$2662, 1541, MATCH($B$1, resultados!$A$1:$ZZ$1, 0))</f>
        <v/>
      </c>
      <c r="B1547">
        <f>INDEX(resultados!$A$2:$ZZ$2662, 1541, MATCH($B$2, resultados!$A$1:$ZZ$1, 0))</f>
        <v/>
      </c>
      <c r="C1547">
        <f>INDEX(resultados!$A$2:$ZZ$2662, 1541, MATCH($B$3, resultados!$A$1:$ZZ$1, 0))</f>
        <v/>
      </c>
    </row>
    <row r="1548">
      <c r="A1548">
        <f>INDEX(resultados!$A$2:$ZZ$2662, 1542, MATCH($B$1, resultados!$A$1:$ZZ$1, 0))</f>
        <v/>
      </c>
      <c r="B1548">
        <f>INDEX(resultados!$A$2:$ZZ$2662, 1542, MATCH($B$2, resultados!$A$1:$ZZ$1, 0))</f>
        <v/>
      </c>
      <c r="C1548">
        <f>INDEX(resultados!$A$2:$ZZ$2662, 1542, MATCH($B$3, resultados!$A$1:$ZZ$1, 0))</f>
        <v/>
      </c>
    </row>
    <row r="1549">
      <c r="A1549">
        <f>INDEX(resultados!$A$2:$ZZ$2662, 1543, MATCH($B$1, resultados!$A$1:$ZZ$1, 0))</f>
        <v/>
      </c>
      <c r="B1549">
        <f>INDEX(resultados!$A$2:$ZZ$2662, 1543, MATCH($B$2, resultados!$A$1:$ZZ$1, 0))</f>
        <v/>
      </c>
      <c r="C1549">
        <f>INDEX(resultados!$A$2:$ZZ$2662, 1543, MATCH($B$3, resultados!$A$1:$ZZ$1, 0))</f>
        <v/>
      </c>
    </row>
    <row r="1550">
      <c r="A1550">
        <f>INDEX(resultados!$A$2:$ZZ$2662, 1544, MATCH($B$1, resultados!$A$1:$ZZ$1, 0))</f>
        <v/>
      </c>
      <c r="B1550">
        <f>INDEX(resultados!$A$2:$ZZ$2662, 1544, MATCH($B$2, resultados!$A$1:$ZZ$1, 0))</f>
        <v/>
      </c>
      <c r="C1550">
        <f>INDEX(resultados!$A$2:$ZZ$2662, 1544, MATCH($B$3, resultados!$A$1:$ZZ$1, 0))</f>
        <v/>
      </c>
    </row>
    <row r="1551">
      <c r="A1551">
        <f>INDEX(resultados!$A$2:$ZZ$2662, 1545, MATCH($B$1, resultados!$A$1:$ZZ$1, 0))</f>
        <v/>
      </c>
      <c r="B1551">
        <f>INDEX(resultados!$A$2:$ZZ$2662, 1545, MATCH($B$2, resultados!$A$1:$ZZ$1, 0))</f>
        <v/>
      </c>
      <c r="C1551">
        <f>INDEX(resultados!$A$2:$ZZ$2662, 1545, MATCH($B$3, resultados!$A$1:$ZZ$1, 0))</f>
        <v/>
      </c>
    </row>
    <row r="1552">
      <c r="A1552">
        <f>INDEX(resultados!$A$2:$ZZ$2662, 1546, MATCH($B$1, resultados!$A$1:$ZZ$1, 0))</f>
        <v/>
      </c>
      <c r="B1552">
        <f>INDEX(resultados!$A$2:$ZZ$2662, 1546, MATCH($B$2, resultados!$A$1:$ZZ$1, 0))</f>
        <v/>
      </c>
      <c r="C1552">
        <f>INDEX(resultados!$A$2:$ZZ$2662, 1546, MATCH($B$3, resultados!$A$1:$ZZ$1, 0))</f>
        <v/>
      </c>
    </row>
    <row r="1553">
      <c r="A1553">
        <f>INDEX(resultados!$A$2:$ZZ$2662, 1547, MATCH($B$1, resultados!$A$1:$ZZ$1, 0))</f>
        <v/>
      </c>
      <c r="B1553">
        <f>INDEX(resultados!$A$2:$ZZ$2662, 1547, MATCH($B$2, resultados!$A$1:$ZZ$1, 0))</f>
        <v/>
      </c>
      <c r="C1553">
        <f>INDEX(resultados!$A$2:$ZZ$2662, 1547, MATCH($B$3, resultados!$A$1:$ZZ$1, 0))</f>
        <v/>
      </c>
    </row>
    <row r="1554">
      <c r="A1554">
        <f>INDEX(resultados!$A$2:$ZZ$2662, 1548, MATCH($B$1, resultados!$A$1:$ZZ$1, 0))</f>
        <v/>
      </c>
      <c r="B1554">
        <f>INDEX(resultados!$A$2:$ZZ$2662, 1548, MATCH($B$2, resultados!$A$1:$ZZ$1, 0))</f>
        <v/>
      </c>
      <c r="C1554">
        <f>INDEX(resultados!$A$2:$ZZ$2662, 1548, MATCH($B$3, resultados!$A$1:$ZZ$1, 0))</f>
        <v/>
      </c>
    </row>
    <row r="1555">
      <c r="A1555">
        <f>INDEX(resultados!$A$2:$ZZ$2662, 1549, MATCH($B$1, resultados!$A$1:$ZZ$1, 0))</f>
        <v/>
      </c>
      <c r="B1555">
        <f>INDEX(resultados!$A$2:$ZZ$2662, 1549, MATCH($B$2, resultados!$A$1:$ZZ$1, 0))</f>
        <v/>
      </c>
      <c r="C1555">
        <f>INDEX(resultados!$A$2:$ZZ$2662, 1549, MATCH($B$3, resultados!$A$1:$ZZ$1, 0))</f>
        <v/>
      </c>
    </row>
    <row r="1556">
      <c r="A1556">
        <f>INDEX(resultados!$A$2:$ZZ$2662, 1550, MATCH($B$1, resultados!$A$1:$ZZ$1, 0))</f>
        <v/>
      </c>
      <c r="B1556">
        <f>INDEX(resultados!$A$2:$ZZ$2662, 1550, MATCH($B$2, resultados!$A$1:$ZZ$1, 0))</f>
        <v/>
      </c>
      <c r="C1556">
        <f>INDEX(resultados!$A$2:$ZZ$2662, 1550, MATCH($B$3, resultados!$A$1:$ZZ$1, 0))</f>
        <v/>
      </c>
    </row>
    <row r="1557">
      <c r="A1557">
        <f>INDEX(resultados!$A$2:$ZZ$2662, 1551, MATCH($B$1, resultados!$A$1:$ZZ$1, 0))</f>
        <v/>
      </c>
      <c r="B1557">
        <f>INDEX(resultados!$A$2:$ZZ$2662, 1551, MATCH($B$2, resultados!$A$1:$ZZ$1, 0))</f>
        <v/>
      </c>
      <c r="C1557">
        <f>INDEX(resultados!$A$2:$ZZ$2662, 1551, MATCH($B$3, resultados!$A$1:$ZZ$1, 0))</f>
        <v/>
      </c>
    </row>
    <row r="1558">
      <c r="A1558">
        <f>INDEX(resultados!$A$2:$ZZ$2662, 1552, MATCH($B$1, resultados!$A$1:$ZZ$1, 0))</f>
        <v/>
      </c>
      <c r="B1558">
        <f>INDEX(resultados!$A$2:$ZZ$2662, 1552, MATCH($B$2, resultados!$A$1:$ZZ$1, 0))</f>
        <v/>
      </c>
      <c r="C1558">
        <f>INDEX(resultados!$A$2:$ZZ$2662, 1552, MATCH($B$3, resultados!$A$1:$ZZ$1, 0))</f>
        <v/>
      </c>
    </row>
    <row r="1559">
      <c r="A1559">
        <f>INDEX(resultados!$A$2:$ZZ$2662, 1553, MATCH($B$1, resultados!$A$1:$ZZ$1, 0))</f>
        <v/>
      </c>
      <c r="B1559">
        <f>INDEX(resultados!$A$2:$ZZ$2662, 1553, MATCH($B$2, resultados!$A$1:$ZZ$1, 0))</f>
        <v/>
      </c>
      <c r="C1559">
        <f>INDEX(resultados!$A$2:$ZZ$2662, 1553, MATCH($B$3, resultados!$A$1:$ZZ$1, 0))</f>
        <v/>
      </c>
    </row>
    <row r="1560">
      <c r="A1560">
        <f>INDEX(resultados!$A$2:$ZZ$2662, 1554, MATCH($B$1, resultados!$A$1:$ZZ$1, 0))</f>
        <v/>
      </c>
      <c r="B1560">
        <f>INDEX(resultados!$A$2:$ZZ$2662, 1554, MATCH($B$2, resultados!$A$1:$ZZ$1, 0))</f>
        <v/>
      </c>
      <c r="C1560">
        <f>INDEX(resultados!$A$2:$ZZ$2662, 1554, MATCH($B$3, resultados!$A$1:$ZZ$1, 0))</f>
        <v/>
      </c>
    </row>
    <row r="1561">
      <c r="A1561">
        <f>INDEX(resultados!$A$2:$ZZ$2662, 1555, MATCH($B$1, resultados!$A$1:$ZZ$1, 0))</f>
        <v/>
      </c>
      <c r="B1561">
        <f>INDEX(resultados!$A$2:$ZZ$2662, 1555, MATCH($B$2, resultados!$A$1:$ZZ$1, 0))</f>
        <v/>
      </c>
      <c r="C1561">
        <f>INDEX(resultados!$A$2:$ZZ$2662, 1555, MATCH($B$3, resultados!$A$1:$ZZ$1, 0))</f>
        <v/>
      </c>
    </row>
    <row r="1562">
      <c r="A1562">
        <f>INDEX(resultados!$A$2:$ZZ$2662, 1556, MATCH($B$1, resultados!$A$1:$ZZ$1, 0))</f>
        <v/>
      </c>
      <c r="B1562">
        <f>INDEX(resultados!$A$2:$ZZ$2662, 1556, MATCH($B$2, resultados!$A$1:$ZZ$1, 0))</f>
        <v/>
      </c>
      <c r="C1562">
        <f>INDEX(resultados!$A$2:$ZZ$2662, 1556, MATCH($B$3, resultados!$A$1:$ZZ$1, 0))</f>
        <v/>
      </c>
    </row>
    <row r="1563">
      <c r="A1563">
        <f>INDEX(resultados!$A$2:$ZZ$2662, 1557, MATCH($B$1, resultados!$A$1:$ZZ$1, 0))</f>
        <v/>
      </c>
      <c r="B1563">
        <f>INDEX(resultados!$A$2:$ZZ$2662, 1557, MATCH($B$2, resultados!$A$1:$ZZ$1, 0))</f>
        <v/>
      </c>
      <c r="C1563">
        <f>INDEX(resultados!$A$2:$ZZ$2662, 1557, MATCH($B$3, resultados!$A$1:$ZZ$1, 0))</f>
        <v/>
      </c>
    </row>
    <row r="1564">
      <c r="A1564">
        <f>INDEX(resultados!$A$2:$ZZ$2662, 1558, MATCH($B$1, resultados!$A$1:$ZZ$1, 0))</f>
        <v/>
      </c>
      <c r="B1564">
        <f>INDEX(resultados!$A$2:$ZZ$2662, 1558, MATCH($B$2, resultados!$A$1:$ZZ$1, 0))</f>
        <v/>
      </c>
      <c r="C1564">
        <f>INDEX(resultados!$A$2:$ZZ$2662, 1558, MATCH($B$3, resultados!$A$1:$ZZ$1, 0))</f>
        <v/>
      </c>
    </row>
    <row r="1565">
      <c r="A1565">
        <f>INDEX(resultados!$A$2:$ZZ$2662, 1559, MATCH($B$1, resultados!$A$1:$ZZ$1, 0))</f>
        <v/>
      </c>
      <c r="B1565">
        <f>INDEX(resultados!$A$2:$ZZ$2662, 1559, MATCH($B$2, resultados!$A$1:$ZZ$1, 0))</f>
        <v/>
      </c>
      <c r="C1565">
        <f>INDEX(resultados!$A$2:$ZZ$2662, 1559, MATCH($B$3, resultados!$A$1:$ZZ$1, 0))</f>
        <v/>
      </c>
    </row>
    <row r="1566">
      <c r="A1566">
        <f>INDEX(resultados!$A$2:$ZZ$2662, 1560, MATCH($B$1, resultados!$A$1:$ZZ$1, 0))</f>
        <v/>
      </c>
      <c r="B1566">
        <f>INDEX(resultados!$A$2:$ZZ$2662, 1560, MATCH($B$2, resultados!$A$1:$ZZ$1, 0))</f>
        <v/>
      </c>
      <c r="C1566">
        <f>INDEX(resultados!$A$2:$ZZ$2662, 1560, MATCH($B$3, resultados!$A$1:$ZZ$1, 0))</f>
        <v/>
      </c>
    </row>
    <row r="1567">
      <c r="A1567">
        <f>INDEX(resultados!$A$2:$ZZ$2662, 1561, MATCH($B$1, resultados!$A$1:$ZZ$1, 0))</f>
        <v/>
      </c>
      <c r="B1567">
        <f>INDEX(resultados!$A$2:$ZZ$2662, 1561, MATCH($B$2, resultados!$A$1:$ZZ$1, 0))</f>
        <v/>
      </c>
      <c r="C1567">
        <f>INDEX(resultados!$A$2:$ZZ$2662, 1561, MATCH($B$3, resultados!$A$1:$ZZ$1, 0))</f>
        <v/>
      </c>
    </row>
    <row r="1568">
      <c r="A1568">
        <f>INDEX(resultados!$A$2:$ZZ$2662, 1562, MATCH($B$1, resultados!$A$1:$ZZ$1, 0))</f>
        <v/>
      </c>
      <c r="B1568">
        <f>INDEX(resultados!$A$2:$ZZ$2662, 1562, MATCH($B$2, resultados!$A$1:$ZZ$1, 0))</f>
        <v/>
      </c>
      <c r="C1568">
        <f>INDEX(resultados!$A$2:$ZZ$2662, 1562, MATCH($B$3, resultados!$A$1:$ZZ$1, 0))</f>
        <v/>
      </c>
    </row>
    <row r="1569">
      <c r="A1569">
        <f>INDEX(resultados!$A$2:$ZZ$2662, 1563, MATCH($B$1, resultados!$A$1:$ZZ$1, 0))</f>
        <v/>
      </c>
      <c r="B1569">
        <f>INDEX(resultados!$A$2:$ZZ$2662, 1563, MATCH($B$2, resultados!$A$1:$ZZ$1, 0))</f>
        <v/>
      </c>
      <c r="C1569">
        <f>INDEX(resultados!$A$2:$ZZ$2662, 1563, MATCH($B$3, resultados!$A$1:$ZZ$1, 0))</f>
        <v/>
      </c>
    </row>
    <row r="1570">
      <c r="A1570">
        <f>INDEX(resultados!$A$2:$ZZ$2662, 1564, MATCH($B$1, resultados!$A$1:$ZZ$1, 0))</f>
        <v/>
      </c>
      <c r="B1570">
        <f>INDEX(resultados!$A$2:$ZZ$2662, 1564, MATCH($B$2, resultados!$A$1:$ZZ$1, 0))</f>
        <v/>
      </c>
      <c r="C1570">
        <f>INDEX(resultados!$A$2:$ZZ$2662, 1564, MATCH($B$3, resultados!$A$1:$ZZ$1, 0))</f>
        <v/>
      </c>
    </row>
    <row r="1571">
      <c r="A1571">
        <f>INDEX(resultados!$A$2:$ZZ$2662, 1565, MATCH($B$1, resultados!$A$1:$ZZ$1, 0))</f>
        <v/>
      </c>
      <c r="B1571">
        <f>INDEX(resultados!$A$2:$ZZ$2662, 1565, MATCH($B$2, resultados!$A$1:$ZZ$1, 0))</f>
        <v/>
      </c>
      <c r="C1571">
        <f>INDEX(resultados!$A$2:$ZZ$2662, 1565, MATCH($B$3, resultados!$A$1:$ZZ$1, 0))</f>
        <v/>
      </c>
    </row>
    <row r="1572">
      <c r="A1572">
        <f>INDEX(resultados!$A$2:$ZZ$2662, 1566, MATCH($B$1, resultados!$A$1:$ZZ$1, 0))</f>
        <v/>
      </c>
      <c r="B1572">
        <f>INDEX(resultados!$A$2:$ZZ$2662, 1566, MATCH($B$2, resultados!$A$1:$ZZ$1, 0))</f>
        <v/>
      </c>
      <c r="C1572">
        <f>INDEX(resultados!$A$2:$ZZ$2662, 1566, MATCH($B$3, resultados!$A$1:$ZZ$1, 0))</f>
        <v/>
      </c>
    </row>
    <row r="1573">
      <c r="A1573">
        <f>INDEX(resultados!$A$2:$ZZ$2662, 1567, MATCH($B$1, resultados!$A$1:$ZZ$1, 0))</f>
        <v/>
      </c>
      <c r="B1573">
        <f>INDEX(resultados!$A$2:$ZZ$2662, 1567, MATCH($B$2, resultados!$A$1:$ZZ$1, 0))</f>
        <v/>
      </c>
      <c r="C1573">
        <f>INDEX(resultados!$A$2:$ZZ$2662, 1567, MATCH($B$3, resultados!$A$1:$ZZ$1, 0))</f>
        <v/>
      </c>
    </row>
    <row r="1574">
      <c r="A1574">
        <f>INDEX(resultados!$A$2:$ZZ$2662, 1568, MATCH($B$1, resultados!$A$1:$ZZ$1, 0))</f>
        <v/>
      </c>
      <c r="B1574">
        <f>INDEX(resultados!$A$2:$ZZ$2662, 1568, MATCH($B$2, resultados!$A$1:$ZZ$1, 0))</f>
        <v/>
      </c>
      <c r="C1574">
        <f>INDEX(resultados!$A$2:$ZZ$2662, 1568, MATCH($B$3, resultados!$A$1:$ZZ$1, 0))</f>
        <v/>
      </c>
    </row>
    <row r="1575">
      <c r="A1575">
        <f>INDEX(resultados!$A$2:$ZZ$2662, 1569, MATCH($B$1, resultados!$A$1:$ZZ$1, 0))</f>
        <v/>
      </c>
      <c r="B1575">
        <f>INDEX(resultados!$A$2:$ZZ$2662, 1569, MATCH($B$2, resultados!$A$1:$ZZ$1, 0))</f>
        <v/>
      </c>
      <c r="C1575">
        <f>INDEX(resultados!$A$2:$ZZ$2662, 1569, MATCH($B$3, resultados!$A$1:$ZZ$1, 0))</f>
        <v/>
      </c>
    </row>
    <row r="1576">
      <c r="A1576">
        <f>INDEX(resultados!$A$2:$ZZ$2662, 1570, MATCH($B$1, resultados!$A$1:$ZZ$1, 0))</f>
        <v/>
      </c>
      <c r="B1576">
        <f>INDEX(resultados!$A$2:$ZZ$2662, 1570, MATCH($B$2, resultados!$A$1:$ZZ$1, 0))</f>
        <v/>
      </c>
      <c r="C1576">
        <f>INDEX(resultados!$A$2:$ZZ$2662, 1570, MATCH($B$3, resultados!$A$1:$ZZ$1, 0))</f>
        <v/>
      </c>
    </row>
    <row r="1577">
      <c r="A1577">
        <f>INDEX(resultados!$A$2:$ZZ$2662, 1571, MATCH($B$1, resultados!$A$1:$ZZ$1, 0))</f>
        <v/>
      </c>
      <c r="B1577">
        <f>INDEX(resultados!$A$2:$ZZ$2662, 1571, MATCH($B$2, resultados!$A$1:$ZZ$1, 0))</f>
        <v/>
      </c>
      <c r="C1577">
        <f>INDEX(resultados!$A$2:$ZZ$2662, 1571, MATCH($B$3, resultados!$A$1:$ZZ$1, 0))</f>
        <v/>
      </c>
    </row>
    <row r="1578">
      <c r="A1578">
        <f>INDEX(resultados!$A$2:$ZZ$2662, 1572, MATCH($B$1, resultados!$A$1:$ZZ$1, 0))</f>
        <v/>
      </c>
      <c r="B1578">
        <f>INDEX(resultados!$A$2:$ZZ$2662, 1572, MATCH($B$2, resultados!$A$1:$ZZ$1, 0))</f>
        <v/>
      </c>
      <c r="C1578">
        <f>INDEX(resultados!$A$2:$ZZ$2662, 1572, MATCH($B$3, resultados!$A$1:$ZZ$1, 0))</f>
        <v/>
      </c>
    </row>
    <row r="1579">
      <c r="A1579">
        <f>INDEX(resultados!$A$2:$ZZ$2662, 1573, MATCH($B$1, resultados!$A$1:$ZZ$1, 0))</f>
        <v/>
      </c>
      <c r="B1579">
        <f>INDEX(resultados!$A$2:$ZZ$2662, 1573, MATCH($B$2, resultados!$A$1:$ZZ$1, 0))</f>
        <v/>
      </c>
      <c r="C1579">
        <f>INDEX(resultados!$A$2:$ZZ$2662, 1573, MATCH($B$3, resultados!$A$1:$ZZ$1, 0))</f>
        <v/>
      </c>
    </row>
    <row r="1580">
      <c r="A1580">
        <f>INDEX(resultados!$A$2:$ZZ$2662, 1574, MATCH($B$1, resultados!$A$1:$ZZ$1, 0))</f>
        <v/>
      </c>
      <c r="B1580">
        <f>INDEX(resultados!$A$2:$ZZ$2662, 1574, MATCH($B$2, resultados!$A$1:$ZZ$1, 0))</f>
        <v/>
      </c>
      <c r="C1580">
        <f>INDEX(resultados!$A$2:$ZZ$2662, 1574, MATCH($B$3, resultados!$A$1:$ZZ$1, 0))</f>
        <v/>
      </c>
    </row>
    <row r="1581">
      <c r="A1581">
        <f>INDEX(resultados!$A$2:$ZZ$2662, 1575, MATCH($B$1, resultados!$A$1:$ZZ$1, 0))</f>
        <v/>
      </c>
      <c r="B1581">
        <f>INDEX(resultados!$A$2:$ZZ$2662, 1575, MATCH($B$2, resultados!$A$1:$ZZ$1, 0))</f>
        <v/>
      </c>
      <c r="C1581">
        <f>INDEX(resultados!$A$2:$ZZ$2662, 1575, MATCH($B$3, resultados!$A$1:$ZZ$1, 0))</f>
        <v/>
      </c>
    </row>
    <row r="1582">
      <c r="A1582">
        <f>INDEX(resultados!$A$2:$ZZ$2662, 1576, MATCH($B$1, resultados!$A$1:$ZZ$1, 0))</f>
        <v/>
      </c>
      <c r="B1582">
        <f>INDEX(resultados!$A$2:$ZZ$2662, 1576, MATCH($B$2, resultados!$A$1:$ZZ$1, 0))</f>
        <v/>
      </c>
      <c r="C1582">
        <f>INDEX(resultados!$A$2:$ZZ$2662, 1576, MATCH($B$3, resultados!$A$1:$ZZ$1, 0))</f>
        <v/>
      </c>
    </row>
    <row r="1583">
      <c r="A1583">
        <f>INDEX(resultados!$A$2:$ZZ$2662, 1577, MATCH($B$1, resultados!$A$1:$ZZ$1, 0))</f>
        <v/>
      </c>
      <c r="B1583">
        <f>INDEX(resultados!$A$2:$ZZ$2662, 1577, MATCH($B$2, resultados!$A$1:$ZZ$1, 0))</f>
        <v/>
      </c>
      <c r="C1583">
        <f>INDEX(resultados!$A$2:$ZZ$2662, 1577, MATCH($B$3, resultados!$A$1:$ZZ$1, 0))</f>
        <v/>
      </c>
    </row>
    <row r="1584">
      <c r="A1584">
        <f>INDEX(resultados!$A$2:$ZZ$2662, 1578, MATCH($B$1, resultados!$A$1:$ZZ$1, 0))</f>
        <v/>
      </c>
      <c r="B1584">
        <f>INDEX(resultados!$A$2:$ZZ$2662, 1578, MATCH($B$2, resultados!$A$1:$ZZ$1, 0))</f>
        <v/>
      </c>
      <c r="C1584">
        <f>INDEX(resultados!$A$2:$ZZ$2662, 1578, MATCH($B$3, resultados!$A$1:$ZZ$1, 0))</f>
        <v/>
      </c>
    </row>
    <row r="1585">
      <c r="A1585">
        <f>INDEX(resultados!$A$2:$ZZ$2662, 1579, MATCH($B$1, resultados!$A$1:$ZZ$1, 0))</f>
        <v/>
      </c>
      <c r="B1585">
        <f>INDEX(resultados!$A$2:$ZZ$2662, 1579, MATCH($B$2, resultados!$A$1:$ZZ$1, 0))</f>
        <v/>
      </c>
      <c r="C1585">
        <f>INDEX(resultados!$A$2:$ZZ$2662, 1579, MATCH($B$3, resultados!$A$1:$ZZ$1, 0))</f>
        <v/>
      </c>
    </row>
    <row r="1586">
      <c r="A1586">
        <f>INDEX(resultados!$A$2:$ZZ$2662, 1580, MATCH($B$1, resultados!$A$1:$ZZ$1, 0))</f>
        <v/>
      </c>
      <c r="B1586">
        <f>INDEX(resultados!$A$2:$ZZ$2662, 1580, MATCH($B$2, resultados!$A$1:$ZZ$1, 0))</f>
        <v/>
      </c>
      <c r="C1586">
        <f>INDEX(resultados!$A$2:$ZZ$2662, 1580, MATCH($B$3, resultados!$A$1:$ZZ$1, 0))</f>
        <v/>
      </c>
    </row>
    <row r="1587">
      <c r="A1587">
        <f>INDEX(resultados!$A$2:$ZZ$2662, 1581, MATCH($B$1, resultados!$A$1:$ZZ$1, 0))</f>
        <v/>
      </c>
      <c r="B1587">
        <f>INDEX(resultados!$A$2:$ZZ$2662, 1581, MATCH($B$2, resultados!$A$1:$ZZ$1, 0))</f>
        <v/>
      </c>
      <c r="C1587">
        <f>INDEX(resultados!$A$2:$ZZ$2662, 1581, MATCH($B$3, resultados!$A$1:$ZZ$1, 0))</f>
        <v/>
      </c>
    </row>
    <row r="1588">
      <c r="A1588">
        <f>INDEX(resultados!$A$2:$ZZ$2662, 1582, MATCH($B$1, resultados!$A$1:$ZZ$1, 0))</f>
        <v/>
      </c>
      <c r="B1588">
        <f>INDEX(resultados!$A$2:$ZZ$2662, 1582, MATCH($B$2, resultados!$A$1:$ZZ$1, 0))</f>
        <v/>
      </c>
      <c r="C1588">
        <f>INDEX(resultados!$A$2:$ZZ$2662, 1582, MATCH($B$3, resultados!$A$1:$ZZ$1, 0))</f>
        <v/>
      </c>
    </row>
    <row r="1589">
      <c r="A1589">
        <f>INDEX(resultados!$A$2:$ZZ$2662, 1583, MATCH($B$1, resultados!$A$1:$ZZ$1, 0))</f>
        <v/>
      </c>
      <c r="B1589">
        <f>INDEX(resultados!$A$2:$ZZ$2662, 1583, MATCH($B$2, resultados!$A$1:$ZZ$1, 0))</f>
        <v/>
      </c>
      <c r="C1589">
        <f>INDEX(resultados!$A$2:$ZZ$2662, 1583, MATCH($B$3, resultados!$A$1:$ZZ$1, 0))</f>
        <v/>
      </c>
    </row>
    <row r="1590">
      <c r="A1590">
        <f>INDEX(resultados!$A$2:$ZZ$2662, 1584, MATCH($B$1, resultados!$A$1:$ZZ$1, 0))</f>
        <v/>
      </c>
      <c r="B1590">
        <f>INDEX(resultados!$A$2:$ZZ$2662, 1584, MATCH($B$2, resultados!$A$1:$ZZ$1, 0))</f>
        <v/>
      </c>
      <c r="C1590">
        <f>INDEX(resultados!$A$2:$ZZ$2662, 1584, MATCH($B$3, resultados!$A$1:$ZZ$1, 0))</f>
        <v/>
      </c>
    </row>
    <row r="1591">
      <c r="A1591">
        <f>INDEX(resultados!$A$2:$ZZ$2662, 1585, MATCH($B$1, resultados!$A$1:$ZZ$1, 0))</f>
        <v/>
      </c>
      <c r="B1591">
        <f>INDEX(resultados!$A$2:$ZZ$2662, 1585, MATCH($B$2, resultados!$A$1:$ZZ$1, 0))</f>
        <v/>
      </c>
      <c r="C1591">
        <f>INDEX(resultados!$A$2:$ZZ$2662, 1585, MATCH($B$3, resultados!$A$1:$ZZ$1, 0))</f>
        <v/>
      </c>
    </row>
    <row r="1592">
      <c r="A1592">
        <f>INDEX(resultados!$A$2:$ZZ$2662, 1586, MATCH($B$1, resultados!$A$1:$ZZ$1, 0))</f>
        <v/>
      </c>
      <c r="B1592">
        <f>INDEX(resultados!$A$2:$ZZ$2662, 1586, MATCH($B$2, resultados!$A$1:$ZZ$1, 0))</f>
        <v/>
      </c>
      <c r="C1592">
        <f>INDEX(resultados!$A$2:$ZZ$2662, 1586, MATCH($B$3, resultados!$A$1:$ZZ$1, 0))</f>
        <v/>
      </c>
    </row>
    <row r="1593">
      <c r="A1593">
        <f>INDEX(resultados!$A$2:$ZZ$2662, 1587, MATCH($B$1, resultados!$A$1:$ZZ$1, 0))</f>
        <v/>
      </c>
      <c r="B1593">
        <f>INDEX(resultados!$A$2:$ZZ$2662, 1587, MATCH($B$2, resultados!$A$1:$ZZ$1, 0))</f>
        <v/>
      </c>
      <c r="C1593">
        <f>INDEX(resultados!$A$2:$ZZ$2662, 1587, MATCH($B$3, resultados!$A$1:$ZZ$1, 0))</f>
        <v/>
      </c>
    </row>
    <row r="1594">
      <c r="A1594">
        <f>INDEX(resultados!$A$2:$ZZ$2662, 1588, MATCH($B$1, resultados!$A$1:$ZZ$1, 0))</f>
        <v/>
      </c>
      <c r="B1594">
        <f>INDEX(resultados!$A$2:$ZZ$2662, 1588, MATCH($B$2, resultados!$A$1:$ZZ$1, 0))</f>
        <v/>
      </c>
      <c r="C1594">
        <f>INDEX(resultados!$A$2:$ZZ$2662, 1588, MATCH($B$3, resultados!$A$1:$ZZ$1, 0))</f>
        <v/>
      </c>
    </row>
    <row r="1595">
      <c r="A1595">
        <f>INDEX(resultados!$A$2:$ZZ$2662, 1589, MATCH($B$1, resultados!$A$1:$ZZ$1, 0))</f>
        <v/>
      </c>
      <c r="B1595">
        <f>INDEX(resultados!$A$2:$ZZ$2662, 1589, MATCH($B$2, resultados!$A$1:$ZZ$1, 0))</f>
        <v/>
      </c>
      <c r="C1595">
        <f>INDEX(resultados!$A$2:$ZZ$2662, 1589, MATCH($B$3, resultados!$A$1:$ZZ$1, 0))</f>
        <v/>
      </c>
    </row>
    <row r="1596">
      <c r="A1596">
        <f>INDEX(resultados!$A$2:$ZZ$2662, 1590, MATCH($B$1, resultados!$A$1:$ZZ$1, 0))</f>
        <v/>
      </c>
      <c r="B1596">
        <f>INDEX(resultados!$A$2:$ZZ$2662, 1590, MATCH($B$2, resultados!$A$1:$ZZ$1, 0))</f>
        <v/>
      </c>
      <c r="C1596">
        <f>INDEX(resultados!$A$2:$ZZ$2662, 1590, MATCH($B$3, resultados!$A$1:$ZZ$1, 0))</f>
        <v/>
      </c>
    </row>
    <row r="1597">
      <c r="A1597">
        <f>INDEX(resultados!$A$2:$ZZ$2662, 1591, MATCH($B$1, resultados!$A$1:$ZZ$1, 0))</f>
        <v/>
      </c>
      <c r="B1597">
        <f>INDEX(resultados!$A$2:$ZZ$2662, 1591, MATCH($B$2, resultados!$A$1:$ZZ$1, 0))</f>
        <v/>
      </c>
      <c r="C1597">
        <f>INDEX(resultados!$A$2:$ZZ$2662, 1591, MATCH($B$3, resultados!$A$1:$ZZ$1, 0))</f>
        <v/>
      </c>
    </row>
    <row r="1598">
      <c r="A1598">
        <f>INDEX(resultados!$A$2:$ZZ$2662, 1592, MATCH($B$1, resultados!$A$1:$ZZ$1, 0))</f>
        <v/>
      </c>
      <c r="B1598">
        <f>INDEX(resultados!$A$2:$ZZ$2662, 1592, MATCH($B$2, resultados!$A$1:$ZZ$1, 0))</f>
        <v/>
      </c>
      <c r="C1598">
        <f>INDEX(resultados!$A$2:$ZZ$2662, 1592, MATCH($B$3, resultados!$A$1:$ZZ$1, 0))</f>
        <v/>
      </c>
    </row>
    <row r="1599">
      <c r="A1599">
        <f>INDEX(resultados!$A$2:$ZZ$2662, 1593, MATCH($B$1, resultados!$A$1:$ZZ$1, 0))</f>
        <v/>
      </c>
      <c r="B1599">
        <f>INDEX(resultados!$A$2:$ZZ$2662, 1593, MATCH($B$2, resultados!$A$1:$ZZ$1, 0))</f>
        <v/>
      </c>
      <c r="C1599">
        <f>INDEX(resultados!$A$2:$ZZ$2662, 1593, MATCH($B$3, resultados!$A$1:$ZZ$1, 0))</f>
        <v/>
      </c>
    </row>
    <row r="1600">
      <c r="A1600">
        <f>INDEX(resultados!$A$2:$ZZ$2662, 1594, MATCH($B$1, resultados!$A$1:$ZZ$1, 0))</f>
        <v/>
      </c>
      <c r="B1600">
        <f>INDEX(resultados!$A$2:$ZZ$2662, 1594, MATCH($B$2, resultados!$A$1:$ZZ$1, 0))</f>
        <v/>
      </c>
      <c r="C1600">
        <f>INDEX(resultados!$A$2:$ZZ$2662, 1594, MATCH($B$3, resultados!$A$1:$ZZ$1, 0))</f>
        <v/>
      </c>
    </row>
    <row r="1601">
      <c r="A1601">
        <f>INDEX(resultados!$A$2:$ZZ$2662, 1595, MATCH($B$1, resultados!$A$1:$ZZ$1, 0))</f>
        <v/>
      </c>
      <c r="B1601">
        <f>INDEX(resultados!$A$2:$ZZ$2662, 1595, MATCH($B$2, resultados!$A$1:$ZZ$1, 0))</f>
        <v/>
      </c>
      <c r="C1601">
        <f>INDEX(resultados!$A$2:$ZZ$2662, 1595, MATCH($B$3, resultados!$A$1:$ZZ$1, 0))</f>
        <v/>
      </c>
    </row>
    <row r="1602">
      <c r="A1602">
        <f>INDEX(resultados!$A$2:$ZZ$2662, 1596, MATCH($B$1, resultados!$A$1:$ZZ$1, 0))</f>
        <v/>
      </c>
      <c r="B1602">
        <f>INDEX(resultados!$A$2:$ZZ$2662, 1596, MATCH($B$2, resultados!$A$1:$ZZ$1, 0))</f>
        <v/>
      </c>
      <c r="C1602">
        <f>INDEX(resultados!$A$2:$ZZ$2662, 1596, MATCH($B$3, resultados!$A$1:$ZZ$1, 0))</f>
        <v/>
      </c>
    </row>
    <row r="1603">
      <c r="A1603">
        <f>INDEX(resultados!$A$2:$ZZ$2662, 1597, MATCH($B$1, resultados!$A$1:$ZZ$1, 0))</f>
        <v/>
      </c>
      <c r="B1603">
        <f>INDEX(resultados!$A$2:$ZZ$2662, 1597, MATCH($B$2, resultados!$A$1:$ZZ$1, 0))</f>
        <v/>
      </c>
      <c r="C1603">
        <f>INDEX(resultados!$A$2:$ZZ$2662, 1597, MATCH($B$3, resultados!$A$1:$ZZ$1, 0))</f>
        <v/>
      </c>
    </row>
    <row r="1604">
      <c r="A1604">
        <f>INDEX(resultados!$A$2:$ZZ$2662, 1598, MATCH($B$1, resultados!$A$1:$ZZ$1, 0))</f>
        <v/>
      </c>
      <c r="B1604">
        <f>INDEX(resultados!$A$2:$ZZ$2662, 1598, MATCH($B$2, resultados!$A$1:$ZZ$1, 0))</f>
        <v/>
      </c>
      <c r="C1604">
        <f>INDEX(resultados!$A$2:$ZZ$2662, 1598, MATCH($B$3, resultados!$A$1:$ZZ$1, 0))</f>
        <v/>
      </c>
    </row>
    <row r="1605">
      <c r="A1605">
        <f>INDEX(resultados!$A$2:$ZZ$2662, 1599, MATCH($B$1, resultados!$A$1:$ZZ$1, 0))</f>
        <v/>
      </c>
      <c r="B1605">
        <f>INDEX(resultados!$A$2:$ZZ$2662, 1599, MATCH($B$2, resultados!$A$1:$ZZ$1, 0))</f>
        <v/>
      </c>
      <c r="C1605">
        <f>INDEX(resultados!$A$2:$ZZ$2662, 1599, MATCH($B$3, resultados!$A$1:$ZZ$1, 0))</f>
        <v/>
      </c>
    </row>
    <row r="1606">
      <c r="A1606">
        <f>INDEX(resultados!$A$2:$ZZ$2662, 1600, MATCH($B$1, resultados!$A$1:$ZZ$1, 0))</f>
        <v/>
      </c>
      <c r="B1606">
        <f>INDEX(resultados!$A$2:$ZZ$2662, 1600, MATCH($B$2, resultados!$A$1:$ZZ$1, 0))</f>
        <v/>
      </c>
      <c r="C1606">
        <f>INDEX(resultados!$A$2:$ZZ$2662, 1600, MATCH($B$3, resultados!$A$1:$ZZ$1, 0))</f>
        <v/>
      </c>
    </row>
    <row r="1607">
      <c r="A1607">
        <f>INDEX(resultados!$A$2:$ZZ$2662, 1601, MATCH($B$1, resultados!$A$1:$ZZ$1, 0))</f>
        <v/>
      </c>
      <c r="B1607">
        <f>INDEX(resultados!$A$2:$ZZ$2662, 1601, MATCH($B$2, resultados!$A$1:$ZZ$1, 0))</f>
        <v/>
      </c>
      <c r="C1607">
        <f>INDEX(resultados!$A$2:$ZZ$2662, 1601, MATCH($B$3, resultados!$A$1:$ZZ$1, 0))</f>
        <v/>
      </c>
    </row>
    <row r="1608">
      <c r="A1608">
        <f>INDEX(resultados!$A$2:$ZZ$2662, 1602, MATCH($B$1, resultados!$A$1:$ZZ$1, 0))</f>
        <v/>
      </c>
      <c r="B1608">
        <f>INDEX(resultados!$A$2:$ZZ$2662, 1602, MATCH($B$2, resultados!$A$1:$ZZ$1, 0))</f>
        <v/>
      </c>
      <c r="C1608">
        <f>INDEX(resultados!$A$2:$ZZ$2662, 1602, MATCH($B$3, resultados!$A$1:$ZZ$1, 0))</f>
        <v/>
      </c>
    </row>
    <row r="1609">
      <c r="A1609">
        <f>INDEX(resultados!$A$2:$ZZ$2662, 1603, MATCH($B$1, resultados!$A$1:$ZZ$1, 0))</f>
        <v/>
      </c>
      <c r="B1609">
        <f>INDEX(resultados!$A$2:$ZZ$2662, 1603, MATCH($B$2, resultados!$A$1:$ZZ$1, 0))</f>
        <v/>
      </c>
      <c r="C1609">
        <f>INDEX(resultados!$A$2:$ZZ$2662, 1603, MATCH($B$3, resultados!$A$1:$ZZ$1, 0))</f>
        <v/>
      </c>
    </row>
    <row r="1610">
      <c r="A1610">
        <f>INDEX(resultados!$A$2:$ZZ$2662, 1604, MATCH($B$1, resultados!$A$1:$ZZ$1, 0))</f>
        <v/>
      </c>
      <c r="B1610">
        <f>INDEX(resultados!$A$2:$ZZ$2662, 1604, MATCH($B$2, resultados!$A$1:$ZZ$1, 0))</f>
        <v/>
      </c>
      <c r="C1610">
        <f>INDEX(resultados!$A$2:$ZZ$2662, 1604, MATCH($B$3, resultados!$A$1:$ZZ$1, 0))</f>
        <v/>
      </c>
    </row>
    <row r="1611">
      <c r="A1611">
        <f>INDEX(resultados!$A$2:$ZZ$2662, 1605, MATCH($B$1, resultados!$A$1:$ZZ$1, 0))</f>
        <v/>
      </c>
      <c r="B1611">
        <f>INDEX(resultados!$A$2:$ZZ$2662, 1605, MATCH($B$2, resultados!$A$1:$ZZ$1, 0))</f>
        <v/>
      </c>
      <c r="C1611">
        <f>INDEX(resultados!$A$2:$ZZ$2662, 1605, MATCH($B$3, resultados!$A$1:$ZZ$1, 0))</f>
        <v/>
      </c>
    </row>
    <row r="1612">
      <c r="A1612">
        <f>INDEX(resultados!$A$2:$ZZ$2662, 1606, MATCH($B$1, resultados!$A$1:$ZZ$1, 0))</f>
        <v/>
      </c>
      <c r="B1612">
        <f>INDEX(resultados!$A$2:$ZZ$2662, 1606, MATCH($B$2, resultados!$A$1:$ZZ$1, 0))</f>
        <v/>
      </c>
      <c r="C1612">
        <f>INDEX(resultados!$A$2:$ZZ$2662, 1606, MATCH($B$3, resultados!$A$1:$ZZ$1, 0))</f>
        <v/>
      </c>
    </row>
    <row r="1613">
      <c r="A1613">
        <f>INDEX(resultados!$A$2:$ZZ$2662, 1607, MATCH($B$1, resultados!$A$1:$ZZ$1, 0))</f>
        <v/>
      </c>
      <c r="B1613">
        <f>INDEX(resultados!$A$2:$ZZ$2662, 1607, MATCH($B$2, resultados!$A$1:$ZZ$1, 0))</f>
        <v/>
      </c>
      <c r="C1613">
        <f>INDEX(resultados!$A$2:$ZZ$2662, 1607, MATCH($B$3, resultados!$A$1:$ZZ$1, 0))</f>
        <v/>
      </c>
    </row>
    <row r="1614">
      <c r="A1614">
        <f>INDEX(resultados!$A$2:$ZZ$2662, 1608, MATCH($B$1, resultados!$A$1:$ZZ$1, 0))</f>
        <v/>
      </c>
      <c r="B1614">
        <f>INDEX(resultados!$A$2:$ZZ$2662, 1608, MATCH($B$2, resultados!$A$1:$ZZ$1, 0))</f>
        <v/>
      </c>
      <c r="C1614">
        <f>INDEX(resultados!$A$2:$ZZ$2662, 1608, MATCH($B$3, resultados!$A$1:$ZZ$1, 0))</f>
        <v/>
      </c>
    </row>
    <row r="1615">
      <c r="A1615">
        <f>INDEX(resultados!$A$2:$ZZ$2662, 1609, MATCH($B$1, resultados!$A$1:$ZZ$1, 0))</f>
        <v/>
      </c>
      <c r="B1615">
        <f>INDEX(resultados!$A$2:$ZZ$2662, 1609, MATCH($B$2, resultados!$A$1:$ZZ$1, 0))</f>
        <v/>
      </c>
      <c r="C1615">
        <f>INDEX(resultados!$A$2:$ZZ$2662, 1609, MATCH($B$3, resultados!$A$1:$ZZ$1, 0))</f>
        <v/>
      </c>
    </row>
    <row r="1616">
      <c r="A1616">
        <f>INDEX(resultados!$A$2:$ZZ$2662, 1610, MATCH($B$1, resultados!$A$1:$ZZ$1, 0))</f>
        <v/>
      </c>
      <c r="B1616">
        <f>INDEX(resultados!$A$2:$ZZ$2662, 1610, MATCH($B$2, resultados!$A$1:$ZZ$1, 0))</f>
        <v/>
      </c>
      <c r="C1616">
        <f>INDEX(resultados!$A$2:$ZZ$2662, 1610, MATCH($B$3, resultados!$A$1:$ZZ$1, 0))</f>
        <v/>
      </c>
    </row>
    <row r="1617">
      <c r="A1617">
        <f>INDEX(resultados!$A$2:$ZZ$2662, 1611, MATCH($B$1, resultados!$A$1:$ZZ$1, 0))</f>
        <v/>
      </c>
      <c r="B1617">
        <f>INDEX(resultados!$A$2:$ZZ$2662, 1611, MATCH($B$2, resultados!$A$1:$ZZ$1, 0))</f>
        <v/>
      </c>
      <c r="C1617">
        <f>INDEX(resultados!$A$2:$ZZ$2662, 1611, MATCH($B$3, resultados!$A$1:$ZZ$1, 0))</f>
        <v/>
      </c>
    </row>
    <row r="1618">
      <c r="A1618">
        <f>INDEX(resultados!$A$2:$ZZ$2662, 1612, MATCH($B$1, resultados!$A$1:$ZZ$1, 0))</f>
        <v/>
      </c>
      <c r="B1618">
        <f>INDEX(resultados!$A$2:$ZZ$2662, 1612, MATCH($B$2, resultados!$A$1:$ZZ$1, 0))</f>
        <v/>
      </c>
      <c r="C1618">
        <f>INDEX(resultados!$A$2:$ZZ$2662, 1612, MATCH($B$3, resultados!$A$1:$ZZ$1, 0))</f>
        <v/>
      </c>
    </row>
    <row r="1619">
      <c r="A1619">
        <f>INDEX(resultados!$A$2:$ZZ$2662, 1613, MATCH($B$1, resultados!$A$1:$ZZ$1, 0))</f>
        <v/>
      </c>
      <c r="B1619">
        <f>INDEX(resultados!$A$2:$ZZ$2662, 1613, MATCH($B$2, resultados!$A$1:$ZZ$1, 0))</f>
        <v/>
      </c>
      <c r="C1619">
        <f>INDEX(resultados!$A$2:$ZZ$2662, 1613, MATCH($B$3, resultados!$A$1:$ZZ$1, 0))</f>
        <v/>
      </c>
    </row>
    <row r="1620">
      <c r="A1620">
        <f>INDEX(resultados!$A$2:$ZZ$2662, 1614, MATCH($B$1, resultados!$A$1:$ZZ$1, 0))</f>
        <v/>
      </c>
      <c r="B1620">
        <f>INDEX(resultados!$A$2:$ZZ$2662, 1614, MATCH($B$2, resultados!$A$1:$ZZ$1, 0))</f>
        <v/>
      </c>
      <c r="C1620">
        <f>INDEX(resultados!$A$2:$ZZ$2662, 1614, MATCH($B$3, resultados!$A$1:$ZZ$1, 0))</f>
        <v/>
      </c>
    </row>
    <row r="1621">
      <c r="A1621">
        <f>INDEX(resultados!$A$2:$ZZ$2662, 1615, MATCH($B$1, resultados!$A$1:$ZZ$1, 0))</f>
        <v/>
      </c>
      <c r="B1621">
        <f>INDEX(resultados!$A$2:$ZZ$2662, 1615, MATCH($B$2, resultados!$A$1:$ZZ$1, 0))</f>
        <v/>
      </c>
      <c r="C1621">
        <f>INDEX(resultados!$A$2:$ZZ$2662, 1615, MATCH($B$3, resultados!$A$1:$ZZ$1, 0))</f>
        <v/>
      </c>
    </row>
    <row r="1622">
      <c r="A1622">
        <f>INDEX(resultados!$A$2:$ZZ$2662, 1616, MATCH($B$1, resultados!$A$1:$ZZ$1, 0))</f>
        <v/>
      </c>
      <c r="B1622">
        <f>INDEX(resultados!$A$2:$ZZ$2662, 1616, MATCH($B$2, resultados!$A$1:$ZZ$1, 0))</f>
        <v/>
      </c>
      <c r="C1622">
        <f>INDEX(resultados!$A$2:$ZZ$2662, 1616, MATCH($B$3, resultados!$A$1:$ZZ$1, 0))</f>
        <v/>
      </c>
    </row>
    <row r="1623">
      <c r="A1623">
        <f>INDEX(resultados!$A$2:$ZZ$2662, 1617, MATCH($B$1, resultados!$A$1:$ZZ$1, 0))</f>
        <v/>
      </c>
      <c r="B1623">
        <f>INDEX(resultados!$A$2:$ZZ$2662, 1617, MATCH($B$2, resultados!$A$1:$ZZ$1, 0))</f>
        <v/>
      </c>
      <c r="C1623">
        <f>INDEX(resultados!$A$2:$ZZ$2662, 1617, MATCH($B$3, resultados!$A$1:$ZZ$1, 0))</f>
        <v/>
      </c>
    </row>
    <row r="1624">
      <c r="A1624">
        <f>INDEX(resultados!$A$2:$ZZ$2662, 1618, MATCH($B$1, resultados!$A$1:$ZZ$1, 0))</f>
        <v/>
      </c>
      <c r="B1624">
        <f>INDEX(resultados!$A$2:$ZZ$2662, 1618, MATCH($B$2, resultados!$A$1:$ZZ$1, 0))</f>
        <v/>
      </c>
      <c r="C1624">
        <f>INDEX(resultados!$A$2:$ZZ$2662, 1618, MATCH($B$3, resultados!$A$1:$ZZ$1, 0))</f>
        <v/>
      </c>
    </row>
    <row r="1625">
      <c r="A1625">
        <f>INDEX(resultados!$A$2:$ZZ$2662, 1619, MATCH($B$1, resultados!$A$1:$ZZ$1, 0))</f>
        <v/>
      </c>
      <c r="B1625">
        <f>INDEX(resultados!$A$2:$ZZ$2662, 1619, MATCH($B$2, resultados!$A$1:$ZZ$1, 0))</f>
        <v/>
      </c>
      <c r="C1625">
        <f>INDEX(resultados!$A$2:$ZZ$2662, 1619, MATCH($B$3, resultados!$A$1:$ZZ$1, 0))</f>
        <v/>
      </c>
    </row>
    <row r="1626">
      <c r="A1626">
        <f>INDEX(resultados!$A$2:$ZZ$2662, 1620, MATCH($B$1, resultados!$A$1:$ZZ$1, 0))</f>
        <v/>
      </c>
      <c r="B1626">
        <f>INDEX(resultados!$A$2:$ZZ$2662, 1620, MATCH($B$2, resultados!$A$1:$ZZ$1, 0))</f>
        <v/>
      </c>
      <c r="C1626">
        <f>INDEX(resultados!$A$2:$ZZ$2662, 1620, MATCH($B$3, resultados!$A$1:$ZZ$1, 0))</f>
        <v/>
      </c>
    </row>
    <row r="1627">
      <c r="A1627">
        <f>INDEX(resultados!$A$2:$ZZ$2662, 1621, MATCH($B$1, resultados!$A$1:$ZZ$1, 0))</f>
        <v/>
      </c>
      <c r="B1627">
        <f>INDEX(resultados!$A$2:$ZZ$2662, 1621, MATCH($B$2, resultados!$A$1:$ZZ$1, 0))</f>
        <v/>
      </c>
      <c r="C1627">
        <f>INDEX(resultados!$A$2:$ZZ$2662, 1621, MATCH($B$3, resultados!$A$1:$ZZ$1, 0))</f>
        <v/>
      </c>
    </row>
    <row r="1628">
      <c r="A1628">
        <f>INDEX(resultados!$A$2:$ZZ$2662, 1622, MATCH($B$1, resultados!$A$1:$ZZ$1, 0))</f>
        <v/>
      </c>
      <c r="B1628">
        <f>INDEX(resultados!$A$2:$ZZ$2662, 1622, MATCH($B$2, resultados!$A$1:$ZZ$1, 0))</f>
        <v/>
      </c>
      <c r="C1628">
        <f>INDEX(resultados!$A$2:$ZZ$2662, 1622, MATCH($B$3, resultados!$A$1:$ZZ$1, 0))</f>
        <v/>
      </c>
    </row>
    <row r="1629">
      <c r="A1629">
        <f>INDEX(resultados!$A$2:$ZZ$2662, 1623, MATCH($B$1, resultados!$A$1:$ZZ$1, 0))</f>
        <v/>
      </c>
      <c r="B1629">
        <f>INDEX(resultados!$A$2:$ZZ$2662, 1623, MATCH($B$2, resultados!$A$1:$ZZ$1, 0))</f>
        <v/>
      </c>
      <c r="C1629">
        <f>INDEX(resultados!$A$2:$ZZ$2662, 1623, MATCH($B$3, resultados!$A$1:$ZZ$1, 0))</f>
        <v/>
      </c>
    </row>
    <row r="1630">
      <c r="A1630">
        <f>INDEX(resultados!$A$2:$ZZ$2662, 1624, MATCH($B$1, resultados!$A$1:$ZZ$1, 0))</f>
        <v/>
      </c>
      <c r="B1630">
        <f>INDEX(resultados!$A$2:$ZZ$2662, 1624, MATCH($B$2, resultados!$A$1:$ZZ$1, 0))</f>
        <v/>
      </c>
      <c r="C1630">
        <f>INDEX(resultados!$A$2:$ZZ$2662, 1624, MATCH($B$3, resultados!$A$1:$ZZ$1, 0))</f>
        <v/>
      </c>
    </row>
    <row r="1631">
      <c r="A1631">
        <f>INDEX(resultados!$A$2:$ZZ$2662, 1625, MATCH($B$1, resultados!$A$1:$ZZ$1, 0))</f>
        <v/>
      </c>
      <c r="B1631">
        <f>INDEX(resultados!$A$2:$ZZ$2662, 1625, MATCH($B$2, resultados!$A$1:$ZZ$1, 0))</f>
        <v/>
      </c>
      <c r="C1631">
        <f>INDEX(resultados!$A$2:$ZZ$2662, 1625, MATCH($B$3, resultados!$A$1:$ZZ$1, 0))</f>
        <v/>
      </c>
    </row>
    <row r="1632">
      <c r="A1632">
        <f>INDEX(resultados!$A$2:$ZZ$2662, 1626, MATCH($B$1, resultados!$A$1:$ZZ$1, 0))</f>
        <v/>
      </c>
      <c r="B1632">
        <f>INDEX(resultados!$A$2:$ZZ$2662, 1626, MATCH($B$2, resultados!$A$1:$ZZ$1, 0))</f>
        <v/>
      </c>
      <c r="C1632">
        <f>INDEX(resultados!$A$2:$ZZ$2662, 1626, MATCH($B$3, resultados!$A$1:$ZZ$1, 0))</f>
        <v/>
      </c>
    </row>
    <row r="1633">
      <c r="A1633">
        <f>INDEX(resultados!$A$2:$ZZ$2662, 1627, MATCH($B$1, resultados!$A$1:$ZZ$1, 0))</f>
        <v/>
      </c>
      <c r="B1633">
        <f>INDEX(resultados!$A$2:$ZZ$2662, 1627, MATCH($B$2, resultados!$A$1:$ZZ$1, 0))</f>
        <v/>
      </c>
      <c r="C1633">
        <f>INDEX(resultados!$A$2:$ZZ$2662, 1627, MATCH($B$3, resultados!$A$1:$ZZ$1, 0))</f>
        <v/>
      </c>
    </row>
    <row r="1634">
      <c r="A1634">
        <f>INDEX(resultados!$A$2:$ZZ$2662, 1628, MATCH($B$1, resultados!$A$1:$ZZ$1, 0))</f>
        <v/>
      </c>
      <c r="B1634">
        <f>INDEX(resultados!$A$2:$ZZ$2662, 1628, MATCH($B$2, resultados!$A$1:$ZZ$1, 0))</f>
        <v/>
      </c>
      <c r="C1634">
        <f>INDEX(resultados!$A$2:$ZZ$2662, 1628, MATCH($B$3, resultados!$A$1:$ZZ$1, 0))</f>
        <v/>
      </c>
    </row>
    <row r="1635">
      <c r="A1635">
        <f>INDEX(resultados!$A$2:$ZZ$2662, 1629, MATCH($B$1, resultados!$A$1:$ZZ$1, 0))</f>
        <v/>
      </c>
      <c r="B1635">
        <f>INDEX(resultados!$A$2:$ZZ$2662, 1629, MATCH($B$2, resultados!$A$1:$ZZ$1, 0))</f>
        <v/>
      </c>
      <c r="C1635">
        <f>INDEX(resultados!$A$2:$ZZ$2662, 1629, MATCH($B$3, resultados!$A$1:$ZZ$1, 0))</f>
        <v/>
      </c>
    </row>
    <row r="1636">
      <c r="A1636">
        <f>INDEX(resultados!$A$2:$ZZ$2662, 1630, MATCH($B$1, resultados!$A$1:$ZZ$1, 0))</f>
        <v/>
      </c>
      <c r="B1636">
        <f>INDEX(resultados!$A$2:$ZZ$2662, 1630, MATCH($B$2, resultados!$A$1:$ZZ$1, 0))</f>
        <v/>
      </c>
      <c r="C1636">
        <f>INDEX(resultados!$A$2:$ZZ$2662, 1630, MATCH($B$3, resultados!$A$1:$ZZ$1, 0))</f>
        <v/>
      </c>
    </row>
    <row r="1637">
      <c r="A1637">
        <f>INDEX(resultados!$A$2:$ZZ$2662, 1631, MATCH($B$1, resultados!$A$1:$ZZ$1, 0))</f>
        <v/>
      </c>
      <c r="B1637">
        <f>INDEX(resultados!$A$2:$ZZ$2662, 1631, MATCH($B$2, resultados!$A$1:$ZZ$1, 0))</f>
        <v/>
      </c>
      <c r="C1637">
        <f>INDEX(resultados!$A$2:$ZZ$2662, 1631, MATCH($B$3, resultados!$A$1:$ZZ$1, 0))</f>
        <v/>
      </c>
    </row>
    <row r="1638">
      <c r="A1638">
        <f>INDEX(resultados!$A$2:$ZZ$2662, 1632, MATCH($B$1, resultados!$A$1:$ZZ$1, 0))</f>
        <v/>
      </c>
      <c r="B1638">
        <f>INDEX(resultados!$A$2:$ZZ$2662, 1632, MATCH($B$2, resultados!$A$1:$ZZ$1, 0))</f>
        <v/>
      </c>
      <c r="C1638">
        <f>INDEX(resultados!$A$2:$ZZ$2662, 1632, MATCH($B$3, resultados!$A$1:$ZZ$1, 0))</f>
        <v/>
      </c>
    </row>
    <row r="1639">
      <c r="A1639">
        <f>INDEX(resultados!$A$2:$ZZ$2662, 1633, MATCH($B$1, resultados!$A$1:$ZZ$1, 0))</f>
        <v/>
      </c>
      <c r="B1639">
        <f>INDEX(resultados!$A$2:$ZZ$2662, 1633, MATCH($B$2, resultados!$A$1:$ZZ$1, 0))</f>
        <v/>
      </c>
      <c r="C1639">
        <f>INDEX(resultados!$A$2:$ZZ$2662, 1633, MATCH($B$3, resultados!$A$1:$ZZ$1, 0))</f>
        <v/>
      </c>
    </row>
    <row r="1640">
      <c r="A1640">
        <f>INDEX(resultados!$A$2:$ZZ$2662, 1634, MATCH($B$1, resultados!$A$1:$ZZ$1, 0))</f>
        <v/>
      </c>
      <c r="B1640">
        <f>INDEX(resultados!$A$2:$ZZ$2662, 1634, MATCH($B$2, resultados!$A$1:$ZZ$1, 0))</f>
        <v/>
      </c>
      <c r="C1640">
        <f>INDEX(resultados!$A$2:$ZZ$2662, 1634, MATCH($B$3, resultados!$A$1:$ZZ$1, 0))</f>
        <v/>
      </c>
    </row>
    <row r="1641">
      <c r="A1641">
        <f>INDEX(resultados!$A$2:$ZZ$2662, 1635, MATCH($B$1, resultados!$A$1:$ZZ$1, 0))</f>
        <v/>
      </c>
      <c r="B1641">
        <f>INDEX(resultados!$A$2:$ZZ$2662, 1635, MATCH($B$2, resultados!$A$1:$ZZ$1, 0))</f>
        <v/>
      </c>
      <c r="C1641">
        <f>INDEX(resultados!$A$2:$ZZ$2662, 1635, MATCH($B$3, resultados!$A$1:$ZZ$1, 0))</f>
        <v/>
      </c>
    </row>
    <row r="1642">
      <c r="A1642">
        <f>INDEX(resultados!$A$2:$ZZ$2662, 1636, MATCH($B$1, resultados!$A$1:$ZZ$1, 0))</f>
        <v/>
      </c>
      <c r="B1642">
        <f>INDEX(resultados!$A$2:$ZZ$2662, 1636, MATCH($B$2, resultados!$A$1:$ZZ$1, 0))</f>
        <v/>
      </c>
      <c r="C1642">
        <f>INDEX(resultados!$A$2:$ZZ$2662, 1636, MATCH($B$3, resultados!$A$1:$ZZ$1, 0))</f>
        <v/>
      </c>
    </row>
    <row r="1643">
      <c r="A1643">
        <f>INDEX(resultados!$A$2:$ZZ$2662, 1637, MATCH($B$1, resultados!$A$1:$ZZ$1, 0))</f>
        <v/>
      </c>
      <c r="B1643">
        <f>INDEX(resultados!$A$2:$ZZ$2662, 1637, MATCH($B$2, resultados!$A$1:$ZZ$1, 0))</f>
        <v/>
      </c>
      <c r="C1643">
        <f>INDEX(resultados!$A$2:$ZZ$2662, 1637, MATCH($B$3, resultados!$A$1:$ZZ$1, 0))</f>
        <v/>
      </c>
    </row>
    <row r="1644">
      <c r="A1644">
        <f>INDEX(resultados!$A$2:$ZZ$2662, 1638, MATCH($B$1, resultados!$A$1:$ZZ$1, 0))</f>
        <v/>
      </c>
      <c r="B1644">
        <f>INDEX(resultados!$A$2:$ZZ$2662, 1638, MATCH($B$2, resultados!$A$1:$ZZ$1, 0))</f>
        <v/>
      </c>
      <c r="C1644">
        <f>INDEX(resultados!$A$2:$ZZ$2662, 1638, MATCH($B$3, resultados!$A$1:$ZZ$1, 0))</f>
        <v/>
      </c>
    </row>
    <row r="1645">
      <c r="A1645">
        <f>INDEX(resultados!$A$2:$ZZ$2662, 1639, MATCH($B$1, resultados!$A$1:$ZZ$1, 0))</f>
        <v/>
      </c>
      <c r="B1645">
        <f>INDEX(resultados!$A$2:$ZZ$2662, 1639, MATCH($B$2, resultados!$A$1:$ZZ$1, 0))</f>
        <v/>
      </c>
      <c r="C1645">
        <f>INDEX(resultados!$A$2:$ZZ$2662, 1639, MATCH($B$3, resultados!$A$1:$ZZ$1, 0))</f>
        <v/>
      </c>
    </row>
    <row r="1646">
      <c r="A1646">
        <f>INDEX(resultados!$A$2:$ZZ$2662, 1640, MATCH($B$1, resultados!$A$1:$ZZ$1, 0))</f>
        <v/>
      </c>
      <c r="B1646">
        <f>INDEX(resultados!$A$2:$ZZ$2662, 1640, MATCH($B$2, resultados!$A$1:$ZZ$1, 0))</f>
        <v/>
      </c>
      <c r="C1646">
        <f>INDEX(resultados!$A$2:$ZZ$2662, 1640, MATCH($B$3, resultados!$A$1:$ZZ$1, 0))</f>
        <v/>
      </c>
    </row>
    <row r="1647">
      <c r="A1647">
        <f>INDEX(resultados!$A$2:$ZZ$2662, 1641, MATCH($B$1, resultados!$A$1:$ZZ$1, 0))</f>
        <v/>
      </c>
      <c r="B1647">
        <f>INDEX(resultados!$A$2:$ZZ$2662, 1641, MATCH($B$2, resultados!$A$1:$ZZ$1, 0))</f>
        <v/>
      </c>
      <c r="C1647">
        <f>INDEX(resultados!$A$2:$ZZ$2662, 1641, MATCH($B$3, resultados!$A$1:$ZZ$1, 0))</f>
        <v/>
      </c>
    </row>
    <row r="1648">
      <c r="A1648">
        <f>INDEX(resultados!$A$2:$ZZ$2662, 1642, MATCH($B$1, resultados!$A$1:$ZZ$1, 0))</f>
        <v/>
      </c>
      <c r="B1648">
        <f>INDEX(resultados!$A$2:$ZZ$2662, 1642, MATCH($B$2, resultados!$A$1:$ZZ$1, 0))</f>
        <v/>
      </c>
      <c r="C1648">
        <f>INDEX(resultados!$A$2:$ZZ$2662, 1642, MATCH($B$3, resultados!$A$1:$ZZ$1, 0))</f>
        <v/>
      </c>
    </row>
    <row r="1649">
      <c r="A1649">
        <f>INDEX(resultados!$A$2:$ZZ$2662, 1643, MATCH($B$1, resultados!$A$1:$ZZ$1, 0))</f>
        <v/>
      </c>
      <c r="B1649">
        <f>INDEX(resultados!$A$2:$ZZ$2662, 1643, MATCH($B$2, resultados!$A$1:$ZZ$1, 0))</f>
        <v/>
      </c>
      <c r="C1649">
        <f>INDEX(resultados!$A$2:$ZZ$2662, 1643, MATCH($B$3, resultados!$A$1:$ZZ$1, 0))</f>
        <v/>
      </c>
    </row>
    <row r="1650">
      <c r="A1650">
        <f>INDEX(resultados!$A$2:$ZZ$2662, 1644, MATCH($B$1, resultados!$A$1:$ZZ$1, 0))</f>
        <v/>
      </c>
      <c r="B1650">
        <f>INDEX(resultados!$A$2:$ZZ$2662, 1644, MATCH($B$2, resultados!$A$1:$ZZ$1, 0))</f>
        <v/>
      </c>
      <c r="C1650">
        <f>INDEX(resultados!$A$2:$ZZ$2662, 1644, MATCH($B$3, resultados!$A$1:$ZZ$1, 0))</f>
        <v/>
      </c>
    </row>
    <row r="1651">
      <c r="A1651">
        <f>INDEX(resultados!$A$2:$ZZ$2662, 1645, MATCH($B$1, resultados!$A$1:$ZZ$1, 0))</f>
        <v/>
      </c>
      <c r="B1651">
        <f>INDEX(resultados!$A$2:$ZZ$2662, 1645, MATCH($B$2, resultados!$A$1:$ZZ$1, 0))</f>
        <v/>
      </c>
      <c r="C1651">
        <f>INDEX(resultados!$A$2:$ZZ$2662, 1645, MATCH($B$3, resultados!$A$1:$ZZ$1, 0))</f>
        <v/>
      </c>
    </row>
    <row r="1652">
      <c r="A1652">
        <f>INDEX(resultados!$A$2:$ZZ$2662, 1646, MATCH($B$1, resultados!$A$1:$ZZ$1, 0))</f>
        <v/>
      </c>
      <c r="B1652">
        <f>INDEX(resultados!$A$2:$ZZ$2662, 1646, MATCH($B$2, resultados!$A$1:$ZZ$1, 0))</f>
        <v/>
      </c>
      <c r="C1652">
        <f>INDEX(resultados!$A$2:$ZZ$2662, 1646, MATCH($B$3, resultados!$A$1:$ZZ$1, 0))</f>
        <v/>
      </c>
    </row>
    <row r="1653">
      <c r="A1653">
        <f>INDEX(resultados!$A$2:$ZZ$2662, 1647, MATCH($B$1, resultados!$A$1:$ZZ$1, 0))</f>
        <v/>
      </c>
      <c r="B1653">
        <f>INDEX(resultados!$A$2:$ZZ$2662, 1647, MATCH($B$2, resultados!$A$1:$ZZ$1, 0))</f>
        <v/>
      </c>
      <c r="C1653">
        <f>INDEX(resultados!$A$2:$ZZ$2662, 1647, MATCH($B$3, resultados!$A$1:$ZZ$1, 0))</f>
        <v/>
      </c>
    </row>
    <row r="1654">
      <c r="A1654">
        <f>INDEX(resultados!$A$2:$ZZ$2662, 1648, MATCH($B$1, resultados!$A$1:$ZZ$1, 0))</f>
        <v/>
      </c>
      <c r="B1654">
        <f>INDEX(resultados!$A$2:$ZZ$2662, 1648, MATCH($B$2, resultados!$A$1:$ZZ$1, 0))</f>
        <v/>
      </c>
      <c r="C1654">
        <f>INDEX(resultados!$A$2:$ZZ$2662, 1648, MATCH($B$3, resultados!$A$1:$ZZ$1, 0))</f>
        <v/>
      </c>
    </row>
    <row r="1655">
      <c r="A1655">
        <f>INDEX(resultados!$A$2:$ZZ$2662, 1649, MATCH($B$1, resultados!$A$1:$ZZ$1, 0))</f>
        <v/>
      </c>
      <c r="B1655">
        <f>INDEX(resultados!$A$2:$ZZ$2662, 1649, MATCH($B$2, resultados!$A$1:$ZZ$1, 0))</f>
        <v/>
      </c>
      <c r="C1655">
        <f>INDEX(resultados!$A$2:$ZZ$2662, 1649, MATCH($B$3, resultados!$A$1:$ZZ$1, 0))</f>
        <v/>
      </c>
    </row>
    <row r="1656">
      <c r="A1656">
        <f>INDEX(resultados!$A$2:$ZZ$2662, 1650, MATCH($B$1, resultados!$A$1:$ZZ$1, 0))</f>
        <v/>
      </c>
      <c r="B1656">
        <f>INDEX(resultados!$A$2:$ZZ$2662, 1650, MATCH($B$2, resultados!$A$1:$ZZ$1, 0))</f>
        <v/>
      </c>
      <c r="C1656">
        <f>INDEX(resultados!$A$2:$ZZ$2662, 1650, MATCH($B$3, resultados!$A$1:$ZZ$1, 0))</f>
        <v/>
      </c>
    </row>
    <row r="1657">
      <c r="A1657">
        <f>INDEX(resultados!$A$2:$ZZ$2662, 1651, MATCH($B$1, resultados!$A$1:$ZZ$1, 0))</f>
        <v/>
      </c>
      <c r="B1657">
        <f>INDEX(resultados!$A$2:$ZZ$2662, 1651, MATCH($B$2, resultados!$A$1:$ZZ$1, 0))</f>
        <v/>
      </c>
      <c r="C1657">
        <f>INDEX(resultados!$A$2:$ZZ$2662, 1651, MATCH($B$3, resultados!$A$1:$ZZ$1, 0))</f>
        <v/>
      </c>
    </row>
    <row r="1658">
      <c r="A1658">
        <f>INDEX(resultados!$A$2:$ZZ$2662, 1652, MATCH($B$1, resultados!$A$1:$ZZ$1, 0))</f>
        <v/>
      </c>
      <c r="B1658">
        <f>INDEX(resultados!$A$2:$ZZ$2662, 1652, MATCH($B$2, resultados!$A$1:$ZZ$1, 0))</f>
        <v/>
      </c>
      <c r="C1658">
        <f>INDEX(resultados!$A$2:$ZZ$2662, 1652, MATCH($B$3, resultados!$A$1:$ZZ$1, 0))</f>
        <v/>
      </c>
    </row>
    <row r="1659">
      <c r="A1659">
        <f>INDEX(resultados!$A$2:$ZZ$2662, 1653, MATCH($B$1, resultados!$A$1:$ZZ$1, 0))</f>
        <v/>
      </c>
      <c r="B1659">
        <f>INDEX(resultados!$A$2:$ZZ$2662, 1653, MATCH($B$2, resultados!$A$1:$ZZ$1, 0))</f>
        <v/>
      </c>
      <c r="C1659">
        <f>INDEX(resultados!$A$2:$ZZ$2662, 1653, MATCH($B$3, resultados!$A$1:$ZZ$1, 0))</f>
        <v/>
      </c>
    </row>
    <row r="1660">
      <c r="A1660">
        <f>INDEX(resultados!$A$2:$ZZ$2662, 1654, MATCH($B$1, resultados!$A$1:$ZZ$1, 0))</f>
        <v/>
      </c>
      <c r="B1660">
        <f>INDEX(resultados!$A$2:$ZZ$2662, 1654, MATCH($B$2, resultados!$A$1:$ZZ$1, 0))</f>
        <v/>
      </c>
      <c r="C1660">
        <f>INDEX(resultados!$A$2:$ZZ$2662, 1654, MATCH($B$3, resultados!$A$1:$ZZ$1, 0))</f>
        <v/>
      </c>
    </row>
    <row r="1661">
      <c r="A1661">
        <f>INDEX(resultados!$A$2:$ZZ$2662, 1655, MATCH($B$1, resultados!$A$1:$ZZ$1, 0))</f>
        <v/>
      </c>
      <c r="B1661">
        <f>INDEX(resultados!$A$2:$ZZ$2662, 1655, MATCH($B$2, resultados!$A$1:$ZZ$1, 0))</f>
        <v/>
      </c>
      <c r="C1661">
        <f>INDEX(resultados!$A$2:$ZZ$2662, 1655, MATCH($B$3, resultados!$A$1:$ZZ$1, 0))</f>
        <v/>
      </c>
    </row>
    <row r="1662">
      <c r="A1662">
        <f>INDEX(resultados!$A$2:$ZZ$2662, 1656, MATCH($B$1, resultados!$A$1:$ZZ$1, 0))</f>
        <v/>
      </c>
      <c r="B1662">
        <f>INDEX(resultados!$A$2:$ZZ$2662, 1656, MATCH($B$2, resultados!$A$1:$ZZ$1, 0))</f>
        <v/>
      </c>
      <c r="C1662">
        <f>INDEX(resultados!$A$2:$ZZ$2662, 1656, MATCH($B$3, resultados!$A$1:$ZZ$1, 0))</f>
        <v/>
      </c>
    </row>
    <row r="1663">
      <c r="A1663">
        <f>INDEX(resultados!$A$2:$ZZ$2662, 1657, MATCH($B$1, resultados!$A$1:$ZZ$1, 0))</f>
        <v/>
      </c>
      <c r="B1663">
        <f>INDEX(resultados!$A$2:$ZZ$2662, 1657, MATCH($B$2, resultados!$A$1:$ZZ$1, 0))</f>
        <v/>
      </c>
      <c r="C1663">
        <f>INDEX(resultados!$A$2:$ZZ$2662, 1657, MATCH($B$3, resultados!$A$1:$ZZ$1, 0))</f>
        <v/>
      </c>
    </row>
    <row r="1664">
      <c r="A1664">
        <f>INDEX(resultados!$A$2:$ZZ$2662, 1658, MATCH($B$1, resultados!$A$1:$ZZ$1, 0))</f>
        <v/>
      </c>
      <c r="B1664">
        <f>INDEX(resultados!$A$2:$ZZ$2662, 1658, MATCH($B$2, resultados!$A$1:$ZZ$1, 0))</f>
        <v/>
      </c>
      <c r="C1664">
        <f>INDEX(resultados!$A$2:$ZZ$2662, 1658, MATCH($B$3, resultados!$A$1:$ZZ$1, 0))</f>
        <v/>
      </c>
    </row>
    <row r="1665">
      <c r="A1665">
        <f>INDEX(resultados!$A$2:$ZZ$2662, 1659, MATCH($B$1, resultados!$A$1:$ZZ$1, 0))</f>
        <v/>
      </c>
      <c r="B1665">
        <f>INDEX(resultados!$A$2:$ZZ$2662, 1659, MATCH($B$2, resultados!$A$1:$ZZ$1, 0))</f>
        <v/>
      </c>
      <c r="C1665">
        <f>INDEX(resultados!$A$2:$ZZ$2662, 1659, MATCH($B$3, resultados!$A$1:$ZZ$1, 0))</f>
        <v/>
      </c>
    </row>
    <row r="1666">
      <c r="A1666">
        <f>INDEX(resultados!$A$2:$ZZ$2662, 1660, MATCH($B$1, resultados!$A$1:$ZZ$1, 0))</f>
        <v/>
      </c>
      <c r="B1666">
        <f>INDEX(resultados!$A$2:$ZZ$2662, 1660, MATCH($B$2, resultados!$A$1:$ZZ$1, 0))</f>
        <v/>
      </c>
      <c r="C1666">
        <f>INDEX(resultados!$A$2:$ZZ$2662, 1660, MATCH($B$3, resultados!$A$1:$ZZ$1, 0))</f>
        <v/>
      </c>
    </row>
    <row r="1667">
      <c r="A1667">
        <f>INDEX(resultados!$A$2:$ZZ$2662, 1661, MATCH($B$1, resultados!$A$1:$ZZ$1, 0))</f>
        <v/>
      </c>
      <c r="B1667">
        <f>INDEX(resultados!$A$2:$ZZ$2662, 1661, MATCH($B$2, resultados!$A$1:$ZZ$1, 0))</f>
        <v/>
      </c>
      <c r="C1667">
        <f>INDEX(resultados!$A$2:$ZZ$2662, 1661, MATCH($B$3, resultados!$A$1:$ZZ$1, 0))</f>
        <v/>
      </c>
    </row>
    <row r="1668">
      <c r="A1668">
        <f>INDEX(resultados!$A$2:$ZZ$2662, 1662, MATCH($B$1, resultados!$A$1:$ZZ$1, 0))</f>
        <v/>
      </c>
      <c r="B1668">
        <f>INDEX(resultados!$A$2:$ZZ$2662, 1662, MATCH($B$2, resultados!$A$1:$ZZ$1, 0))</f>
        <v/>
      </c>
      <c r="C1668">
        <f>INDEX(resultados!$A$2:$ZZ$2662, 1662, MATCH($B$3, resultados!$A$1:$ZZ$1, 0))</f>
        <v/>
      </c>
    </row>
    <row r="1669">
      <c r="A1669">
        <f>INDEX(resultados!$A$2:$ZZ$2662, 1663, MATCH($B$1, resultados!$A$1:$ZZ$1, 0))</f>
        <v/>
      </c>
      <c r="B1669">
        <f>INDEX(resultados!$A$2:$ZZ$2662, 1663, MATCH($B$2, resultados!$A$1:$ZZ$1, 0))</f>
        <v/>
      </c>
      <c r="C1669">
        <f>INDEX(resultados!$A$2:$ZZ$2662, 1663, MATCH($B$3, resultados!$A$1:$ZZ$1, 0))</f>
        <v/>
      </c>
    </row>
    <row r="1670">
      <c r="A1670">
        <f>INDEX(resultados!$A$2:$ZZ$2662, 1664, MATCH($B$1, resultados!$A$1:$ZZ$1, 0))</f>
        <v/>
      </c>
      <c r="B1670">
        <f>INDEX(resultados!$A$2:$ZZ$2662, 1664, MATCH($B$2, resultados!$A$1:$ZZ$1, 0))</f>
        <v/>
      </c>
      <c r="C1670">
        <f>INDEX(resultados!$A$2:$ZZ$2662, 1664, MATCH($B$3, resultados!$A$1:$ZZ$1, 0))</f>
        <v/>
      </c>
    </row>
    <row r="1671">
      <c r="A1671">
        <f>INDEX(resultados!$A$2:$ZZ$2662, 1665, MATCH($B$1, resultados!$A$1:$ZZ$1, 0))</f>
        <v/>
      </c>
      <c r="B1671">
        <f>INDEX(resultados!$A$2:$ZZ$2662, 1665, MATCH($B$2, resultados!$A$1:$ZZ$1, 0))</f>
        <v/>
      </c>
      <c r="C1671">
        <f>INDEX(resultados!$A$2:$ZZ$2662, 1665, MATCH($B$3, resultados!$A$1:$ZZ$1, 0))</f>
        <v/>
      </c>
    </row>
    <row r="1672">
      <c r="A1672">
        <f>INDEX(resultados!$A$2:$ZZ$2662, 1666, MATCH($B$1, resultados!$A$1:$ZZ$1, 0))</f>
        <v/>
      </c>
      <c r="B1672">
        <f>INDEX(resultados!$A$2:$ZZ$2662, 1666, MATCH($B$2, resultados!$A$1:$ZZ$1, 0))</f>
        <v/>
      </c>
      <c r="C1672">
        <f>INDEX(resultados!$A$2:$ZZ$2662, 1666, MATCH($B$3, resultados!$A$1:$ZZ$1, 0))</f>
        <v/>
      </c>
    </row>
    <row r="1673">
      <c r="A1673">
        <f>INDEX(resultados!$A$2:$ZZ$2662, 1667, MATCH($B$1, resultados!$A$1:$ZZ$1, 0))</f>
        <v/>
      </c>
      <c r="B1673">
        <f>INDEX(resultados!$A$2:$ZZ$2662, 1667, MATCH($B$2, resultados!$A$1:$ZZ$1, 0))</f>
        <v/>
      </c>
      <c r="C1673">
        <f>INDEX(resultados!$A$2:$ZZ$2662, 1667, MATCH($B$3, resultados!$A$1:$ZZ$1, 0))</f>
        <v/>
      </c>
    </row>
    <row r="1674">
      <c r="A1674">
        <f>INDEX(resultados!$A$2:$ZZ$2662, 1668, MATCH($B$1, resultados!$A$1:$ZZ$1, 0))</f>
        <v/>
      </c>
      <c r="B1674">
        <f>INDEX(resultados!$A$2:$ZZ$2662, 1668, MATCH($B$2, resultados!$A$1:$ZZ$1, 0))</f>
        <v/>
      </c>
      <c r="C1674">
        <f>INDEX(resultados!$A$2:$ZZ$2662, 1668, MATCH($B$3, resultados!$A$1:$ZZ$1, 0))</f>
        <v/>
      </c>
    </row>
    <row r="1675">
      <c r="A1675">
        <f>INDEX(resultados!$A$2:$ZZ$2662, 1669, MATCH($B$1, resultados!$A$1:$ZZ$1, 0))</f>
        <v/>
      </c>
      <c r="B1675">
        <f>INDEX(resultados!$A$2:$ZZ$2662, 1669, MATCH($B$2, resultados!$A$1:$ZZ$1, 0))</f>
        <v/>
      </c>
      <c r="C1675">
        <f>INDEX(resultados!$A$2:$ZZ$2662, 1669, MATCH($B$3, resultados!$A$1:$ZZ$1, 0))</f>
        <v/>
      </c>
    </row>
    <row r="1676">
      <c r="A1676">
        <f>INDEX(resultados!$A$2:$ZZ$2662, 1670, MATCH($B$1, resultados!$A$1:$ZZ$1, 0))</f>
        <v/>
      </c>
      <c r="B1676">
        <f>INDEX(resultados!$A$2:$ZZ$2662, 1670, MATCH($B$2, resultados!$A$1:$ZZ$1, 0))</f>
        <v/>
      </c>
      <c r="C1676">
        <f>INDEX(resultados!$A$2:$ZZ$2662, 1670, MATCH($B$3, resultados!$A$1:$ZZ$1, 0))</f>
        <v/>
      </c>
    </row>
    <row r="1677">
      <c r="A1677">
        <f>INDEX(resultados!$A$2:$ZZ$2662, 1671, MATCH($B$1, resultados!$A$1:$ZZ$1, 0))</f>
        <v/>
      </c>
      <c r="B1677">
        <f>INDEX(resultados!$A$2:$ZZ$2662, 1671, MATCH($B$2, resultados!$A$1:$ZZ$1, 0))</f>
        <v/>
      </c>
      <c r="C1677">
        <f>INDEX(resultados!$A$2:$ZZ$2662, 1671, MATCH($B$3, resultados!$A$1:$ZZ$1, 0))</f>
        <v/>
      </c>
    </row>
    <row r="1678">
      <c r="A1678">
        <f>INDEX(resultados!$A$2:$ZZ$2662, 1672, MATCH($B$1, resultados!$A$1:$ZZ$1, 0))</f>
        <v/>
      </c>
      <c r="B1678">
        <f>INDEX(resultados!$A$2:$ZZ$2662, 1672, MATCH($B$2, resultados!$A$1:$ZZ$1, 0))</f>
        <v/>
      </c>
      <c r="C1678">
        <f>INDEX(resultados!$A$2:$ZZ$2662, 1672, MATCH($B$3, resultados!$A$1:$ZZ$1, 0))</f>
        <v/>
      </c>
    </row>
    <row r="1679">
      <c r="A1679">
        <f>INDEX(resultados!$A$2:$ZZ$2662, 1673, MATCH($B$1, resultados!$A$1:$ZZ$1, 0))</f>
        <v/>
      </c>
      <c r="B1679">
        <f>INDEX(resultados!$A$2:$ZZ$2662, 1673, MATCH($B$2, resultados!$A$1:$ZZ$1, 0))</f>
        <v/>
      </c>
      <c r="C1679">
        <f>INDEX(resultados!$A$2:$ZZ$2662, 1673, MATCH($B$3, resultados!$A$1:$ZZ$1, 0))</f>
        <v/>
      </c>
    </row>
    <row r="1680">
      <c r="A1680">
        <f>INDEX(resultados!$A$2:$ZZ$2662, 1674, MATCH($B$1, resultados!$A$1:$ZZ$1, 0))</f>
        <v/>
      </c>
      <c r="B1680">
        <f>INDEX(resultados!$A$2:$ZZ$2662, 1674, MATCH($B$2, resultados!$A$1:$ZZ$1, 0))</f>
        <v/>
      </c>
      <c r="C1680">
        <f>INDEX(resultados!$A$2:$ZZ$2662, 1674, MATCH($B$3, resultados!$A$1:$ZZ$1, 0))</f>
        <v/>
      </c>
    </row>
    <row r="1681">
      <c r="A1681">
        <f>INDEX(resultados!$A$2:$ZZ$2662, 1675, MATCH($B$1, resultados!$A$1:$ZZ$1, 0))</f>
        <v/>
      </c>
      <c r="B1681">
        <f>INDEX(resultados!$A$2:$ZZ$2662, 1675, MATCH($B$2, resultados!$A$1:$ZZ$1, 0))</f>
        <v/>
      </c>
      <c r="C1681">
        <f>INDEX(resultados!$A$2:$ZZ$2662, 1675, MATCH($B$3, resultados!$A$1:$ZZ$1, 0))</f>
        <v/>
      </c>
    </row>
    <row r="1682">
      <c r="A1682">
        <f>INDEX(resultados!$A$2:$ZZ$2662, 1676, MATCH($B$1, resultados!$A$1:$ZZ$1, 0))</f>
        <v/>
      </c>
      <c r="B1682">
        <f>INDEX(resultados!$A$2:$ZZ$2662, 1676, MATCH($B$2, resultados!$A$1:$ZZ$1, 0))</f>
        <v/>
      </c>
      <c r="C1682">
        <f>INDEX(resultados!$A$2:$ZZ$2662, 1676, MATCH($B$3, resultados!$A$1:$ZZ$1, 0))</f>
        <v/>
      </c>
    </row>
    <row r="1683">
      <c r="A1683">
        <f>INDEX(resultados!$A$2:$ZZ$2662, 1677, MATCH($B$1, resultados!$A$1:$ZZ$1, 0))</f>
        <v/>
      </c>
      <c r="B1683">
        <f>INDEX(resultados!$A$2:$ZZ$2662, 1677, MATCH($B$2, resultados!$A$1:$ZZ$1, 0))</f>
        <v/>
      </c>
      <c r="C1683">
        <f>INDEX(resultados!$A$2:$ZZ$2662, 1677, MATCH($B$3, resultados!$A$1:$ZZ$1, 0))</f>
        <v/>
      </c>
    </row>
    <row r="1684">
      <c r="A1684">
        <f>INDEX(resultados!$A$2:$ZZ$2662, 1678, MATCH($B$1, resultados!$A$1:$ZZ$1, 0))</f>
        <v/>
      </c>
      <c r="B1684">
        <f>INDEX(resultados!$A$2:$ZZ$2662, 1678, MATCH($B$2, resultados!$A$1:$ZZ$1, 0))</f>
        <v/>
      </c>
      <c r="C1684">
        <f>INDEX(resultados!$A$2:$ZZ$2662, 1678, MATCH($B$3, resultados!$A$1:$ZZ$1, 0))</f>
        <v/>
      </c>
    </row>
    <row r="1685">
      <c r="A1685">
        <f>INDEX(resultados!$A$2:$ZZ$2662, 1679, MATCH($B$1, resultados!$A$1:$ZZ$1, 0))</f>
        <v/>
      </c>
      <c r="B1685">
        <f>INDEX(resultados!$A$2:$ZZ$2662, 1679, MATCH($B$2, resultados!$A$1:$ZZ$1, 0))</f>
        <v/>
      </c>
      <c r="C1685">
        <f>INDEX(resultados!$A$2:$ZZ$2662, 1679, MATCH($B$3, resultados!$A$1:$ZZ$1, 0))</f>
        <v/>
      </c>
    </row>
    <row r="1686">
      <c r="A1686">
        <f>INDEX(resultados!$A$2:$ZZ$2662, 1680, MATCH($B$1, resultados!$A$1:$ZZ$1, 0))</f>
        <v/>
      </c>
      <c r="B1686">
        <f>INDEX(resultados!$A$2:$ZZ$2662, 1680, MATCH($B$2, resultados!$A$1:$ZZ$1, 0))</f>
        <v/>
      </c>
      <c r="C1686">
        <f>INDEX(resultados!$A$2:$ZZ$2662, 1680, MATCH($B$3, resultados!$A$1:$ZZ$1, 0))</f>
        <v/>
      </c>
    </row>
    <row r="1687">
      <c r="A1687">
        <f>INDEX(resultados!$A$2:$ZZ$2662, 1681, MATCH($B$1, resultados!$A$1:$ZZ$1, 0))</f>
        <v/>
      </c>
      <c r="B1687">
        <f>INDEX(resultados!$A$2:$ZZ$2662, 1681, MATCH($B$2, resultados!$A$1:$ZZ$1, 0))</f>
        <v/>
      </c>
      <c r="C1687">
        <f>INDEX(resultados!$A$2:$ZZ$2662, 1681, MATCH($B$3, resultados!$A$1:$ZZ$1, 0))</f>
        <v/>
      </c>
    </row>
    <row r="1688">
      <c r="A1688">
        <f>INDEX(resultados!$A$2:$ZZ$2662, 1682, MATCH($B$1, resultados!$A$1:$ZZ$1, 0))</f>
        <v/>
      </c>
      <c r="B1688">
        <f>INDEX(resultados!$A$2:$ZZ$2662, 1682, MATCH($B$2, resultados!$A$1:$ZZ$1, 0))</f>
        <v/>
      </c>
      <c r="C1688">
        <f>INDEX(resultados!$A$2:$ZZ$2662, 1682, MATCH($B$3, resultados!$A$1:$ZZ$1, 0))</f>
        <v/>
      </c>
    </row>
    <row r="1689">
      <c r="A1689">
        <f>INDEX(resultados!$A$2:$ZZ$2662, 1683, MATCH($B$1, resultados!$A$1:$ZZ$1, 0))</f>
        <v/>
      </c>
      <c r="B1689">
        <f>INDEX(resultados!$A$2:$ZZ$2662, 1683, MATCH($B$2, resultados!$A$1:$ZZ$1, 0))</f>
        <v/>
      </c>
      <c r="C1689">
        <f>INDEX(resultados!$A$2:$ZZ$2662, 1683, MATCH($B$3, resultados!$A$1:$ZZ$1, 0))</f>
        <v/>
      </c>
    </row>
    <row r="1690">
      <c r="A1690">
        <f>INDEX(resultados!$A$2:$ZZ$2662, 1684, MATCH($B$1, resultados!$A$1:$ZZ$1, 0))</f>
        <v/>
      </c>
      <c r="B1690">
        <f>INDEX(resultados!$A$2:$ZZ$2662, 1684, MATCH($B$2, resultados!$A$1:$ZZ$1, 0))</f>
        <v/>
      </c>
      <c r="C1690">
        <f>INDEX(resultados!$A$2:$ZZ$2662, 1684, MATCH($B$3, resultados!$A$1:$ZZ$1, 0))</f>
        <v/>
      </c>
    </row>
    <row r="1691">
      <c r="A1691">
        <f>INDEX(resultados!$A$2:$ZZ$2662, 1685, MATCH($B$1, resultados!$A$1:$ZZ$1, 0))</f>
        <v/>
      </c>
      <c r="B1691">
        <f>INDEX(resultados!$A$2:$ZZ$2662, 1685, MATCH($B$2, resultados!$A$1:$ZZ$1, 0))</f>
        <v/>
      </c>
      <c r="C1691">
        <f>INDEX(resultados!$A$2:$ZZ$2662, 1685, MATCH($B$3, resultados!$A$1:$ZZ$1, 0))</f>
        <v/>
      </c>
    </row>
    <row r="1692">
      <c r="A1692">
        <f>INDEX(resultados!$A$2:$ZZ$2662, 1686, MATCH($B$1, resultados!$A$1:$ZZ$1, 0))</f>
        <v/>
      </c>
      <c r="B1692">
        <f>INDEX(resultados!$A$2:$ZZ$2662, 1686, MATCH($B$2, resultados!$A$1:$ZZ$1, 0))</f>
        <v/>
      </c>
      <c r="C1692">
        <f>INDEX(resultados!$A$2:$ZZ$2662, 1686, MATCH($B$3, resultados!$A$1:$ZZ$1, 0))</f>
        <v/>
      </c>
    </row>
    <row r="1693">
      <c r="A1693">
        <f>INDEX(resultados!$A$2:$ZZ$2662, 1687, MATCH($B$1, resultados!$A$1:$ZZ$1, 0))</f>
        <v/>
      </c>
      <c r="B1693">
        <f>INDEX(resultados!$A$2:$ZZ$2662, 1687, MATCH($B$2, resultados!$A$1:$ZZ$1, 0))</f>
        <v/>
      </c>
      <c r="C1693">
        <f>INDEX(resultados!$A$2:$ZZ$2662, 1687, MATCH($B$3, resultados!$A$1:$ZZ$1, 0))</f>
        <v/>
      </c>
    </row>
    <row r="1694">
      <c r="A1694">
        <f>INDEX(resultados!$A$2:$ZZ$2662, 1688, MATCH($B$1, resultados!$A$1:$ZZ$1, 0))</f>
        <v/>
      </c>
      <c r="B1694">
        <f>INDEX(resultados!$A$2:$ZZ$2662, 1688, MATCH($B$2, resultados!$A$1:$ZZ$1, 0))</f>
        <v/>
      </c>
      <c r="C1694">
        <f>INDEX(resultados!$A$2:$ZZ$2662, 1688, MATCH($B$3, resultados!$A$1:$ZZ$1, 0))</f>
        <v/>
      </c>
    </row>
    <row r="1695">
      <c r="A1695">
        <f>INDEX(resultados!$A$2:$ZZ$2662, 1689, MATCH($B$1, resultados!$A$1:$ZZ$1, 0))</f>
        <v/>
      </c>
      <c r="B1695">
        <f>INDEX(resultados!$A$2:$ZZ$2662, 1689, MATCH($B$2, resultados!$A$1:$ZZ$1, 0))</f>
        <v/>
      </c>
      <c r="C1695">
        <f>INDEX(resultados!$A$2:$ZZ$2662, 1689, MATCH($B$3, resultados!$A$1:$ZZ$1, 0))</f>
        <v/>
      </c>
    </row>
    <row r="1696">
      <c r="A1696">
        <f>INDEX(resultados!$A$2:$ZZ$2662, 1690, MATCH($B$1, resultados!$A$1:$ZZ$1, 0))</f>
        <v/>
      </c>
      <c r="B1696">
        <f>INDEX(resultados!$A$2:$ZZ$2662, 1690, MATCH($B$2, resultados!$A$1:$ZZ$1, 0))</f>
        <v/>
      </c>
      <c r="C1696">
        <f>INDEX(resultados!$A$2:$ZZ$2662, 1690, MATCH($B$3, resultados!$A$1:$ZZ$1, 0))</f>
        <v/>
      </c>
    </row>
    <row r="1697">
      <c r="A1697">
        <f>INDEX(resultados!$A$2:$ZZ$2662, 1691, MATCH($B$1, resultados!$A$1:$ZZ$1, 0))</f>
        <v/>
      </c>
      <c r="B1697">
        <f>INDEX(resultados!$A$2:$ZZ$2662, 1691, MATCH($B$2, resultados!$A$1:$ZZ$1, 0))</f>
        <v/>
      </c>
      <c r="C1697">
        <f>INDEX(resultados!$A$2:$ZZ$2662, 1691, MATCH($B$3, resultados!$A$1:$ZZ$1, 0))</f>
        <v/>
      </c>
    </row>
    <row r="1698">
      <c r="A1698">
        <f>INDEX(resultados!$A$2:$ZZ$2662, 1692, MATCH($B$1, resultados!$A$1:$ZZ$1, 0))</f>
        <v/>
      </c>
      <c r="B1698">
        <f>INDEX(resultados!$A$2:$ZZ$2662, 1692, MATCH($B$2, resultados!$A$1:$ZZ$1, 0))</f>
        <v/>
      </c>
      <c r="C1698">
        <f>INDEX(resultados!$A$2:$ZZ$2662, 1692, MATCH($B$3, resultados!$A$1:$ZZ$1, 0))</f>
        <v/>
      </c>
    </row>
    <row r="1699">
      <c r="A1699">
        <f>INDEX(resultados!$A$2:$ZZ$2662, 1693, MATCH($B$1, resultados!$A$1:$ZZ$1, 0))</f>
        <v/>
      </c>
      <c r="B1699">
        <f>INDEX(resultados!$A$2:$ZZ$2662, 1693, MATCH($B$2, resultados!$A$1:$ZZ$1, 0))</f>
        <v/>
      </c>
      <c r="C1699">
        <f>INDEX(resultados!$A$2:$ZZ$2662, 1693, MATCH($B$3, resultados!$A$1:$ZZ$1, 0))</f>
        <v/>
      </c>
    </row>
    <row r="1700">
      <c r="A1700">
        <f>INDEX(resultados!$A$2:$ZZ$2662, 1694, MATCH($B$1, resultados!$A$1:$ZZ$1, 0))</f>
        <v/>
      </c>
      <c r="B1700">
        <f>INDEX(resultados!$A$2:$ZZ$2662, 1694, MATCH($B$2, resultados!$A$1:$ZZ$1, 0))</f>
        <v/>
      </c>
      <c r="C1700">
        <f>INDEX(resultados!$A$2:$ZZ$2662, 1694, MATCH($B$3, resultados!$A$1:$ZZ$1, 0))</f>
        <v/>
      </c>
    </row>
    <row r="1701">
      <c r="A1701">
        <f>INDEX(resultados!$A$2:$ZZ$2662, 1695, MATCH($B$1, resultados!$A$1:$ZZ$1, 0))</f>
        <v/>
      </c>
      <c r="B1701">
        <f>INDEX(resultados!$A$2:$ZZ$2662, 1695, MATCH($B$2, resultados!$A$1:$ZZ$1, 0))</f>
        <v/>
      </c>
      <c r="C1701">
        <f>INDEX(resultados!$A$2:$ZZ$2662, 1695, MATCH($B$3, resultados!$A$1:$ZZ$1, 0))</f>
        <v/>
      </c>
    </row>
    <row r="1702">
      <c r="A1702">
        <f>INDEX(resultados!$A$2:$ZZ$2662, 1696, MATCH($B$1, resultados!$A$1:$ZZ$1, 0))</f>
        <v/>
      </c>
      <c r="B1702">
        <f>INDEX(resultados!$A$2:$ZZ$2662, 1696, MATCH($B$2, resultados!$A$1:$ZZ$1, 0))</f>
        <v/>
      </c>
      <c r="C1702">
        <f>INDEX(resultados!$A$2:$ZZ$2662, 1696, MATCH($B$3, resultados!$A$1:$ZZ$1, 0))</f>
        <v/>
      </c>
    </row>
    <row r="1703">
      <c r="A1703">
        <f>INDEX(resultados!$A$2:$ZZ$2662, 1697, MATCH($B$1, resultados!$A$1:$ZZ$1, 0))</f>
        <v/>
      </c>
      <c r="B1703">
        <f>INDEX(resultados!$A$2:$ZZ$2662, 1697, MATCH($B$2, resultados!$A$1:$ZZ$1, 0))</f>
        <v/>
      </c>
      <c r="C1703">
        <f>INDEX(resultados!$A$2:$ZZ$2662, 1697, MATCH($B$3, resultados!$A$1:$ZZ$1, 0))</f>
        <v/>
      </c>
    </row>
    <row r="1704">
      <c r="A1704">
        <f>INDEX(resultados!$A$2:$ZZ$2662, 1698, MATCH($B$1, resultados!$A$1:$ZZ$1, 0))</f>
        <v/>
      </c>
      <c r="B1704">
        <f>INDEX(resultados!$A$2:$ZZ$2662, 1698, MATCH($B$2, resultados!$A$1:$ZZ$1, 0))</f>
        <v/>
      </c>
      <c r="C1704">
        <f>INDEX(resultados!$A$2:$ZZ$2662, 1698, MATCH($B$3, resultados!$A$1:$ZZ$1, 0))</f>
        <v/>
      </c>
    </row>
    <row r="1705">
      <c r="A1705">
        <f>INDEX(resultados!$A$2:$ZZ$2662, 1699, MATCH($B$1, resultados!$A$1:$ZZ$1, 0))</f>
        <v/>
      </c>
      <c r="B1705">
        <f>INDEX(resultados!$A$2:$ZZ$2662, 1699, MATCH($B$2, resultados!$A$1:$ZZ$1, 0))</f>
        <v/>
      </c>
      <c r="C1705">
        <f>INDEX(resultados!$A$2:$ZZ$2662, 1699, MATCH($B$3, resultados!$A$1:$ZZ$1, 0))</f>
        <v/>
      </c>
    </row>
    <row r="1706">
      <c r="A1706">
        <f>INDEX(resultados!$A$2:$ZZ$2662, 1700, MATCH($B$1, resultados!$A$1:$ZZ$1, 0))</f>
        <v/>
      </c>
      <c r="B1706">
        <f>INDEX(resultados!$A$2:$ZZ$2662, 1700, MATCH($B$2, resultados!$A$1:$ZZ$1, 0))</f>
        <v/>
      </c>
      <c r="C1706">
        <f>INDEX(resultados!$A$2:$ZZ$2662, 1700, MATCH($B$3, resultados!$A$1:$ZZ$1, 0))</f>
        <v/>
      </c>
    </row>
    <row r="1707">
      <c r="A1707">
        <f>INDEX(resultados!$A$2:$ZZ$2662, 1701, MATCH($B$1, resultados!$A$1:$ZZ$1, 0))</f>
        <v/>
      </c>
      <c r="B1707">
        <f>INDEX(resultados!$A$2:$ZZ$2662, 1701, MATCH($B$2, resultados!$A$1:$ZZ$1, 0))</f>
        <v/>
      </c>
      <c r="C1707">
        <f>INDEX(resultados!$A$2:$ZZ$2662, 1701, MATCH($B$3, resultados!$A$1:$ZZ$1, 0))</f>
        <v/>
      </c>
    </row>
    <row r="1708">
      <c r="A1708">
        <f>INDEX(resultados!$A$2:$ZZ$2662, 1702, MATCH($B$1, resultados!$A$1:$ZZ$1, 0))</f>
        <v/>
      </c>
      <c r="B1708">
        <f>INDEX(resultados!$A$2:$ZZ$2662, 1702, MATCH($B$2, resultados!$A$1:$ZZ$1, 0))</f>
        <v/>
      </c>
      <c r="C1708">
        <f>INDEX(resultados!$A$2:$ZZ$2662, 1702, MATCH($B$3, resultados!$A$1:$ZZ$1, 0))</f>
        <v/>
      </c>
    </row>
    <row r="1709">
      <c r="A1709">
        <f>INDEX(resultados!$A$2:$ZZ$2662, 1703, MATCH($B$1, resultados!$A$1:$ZZ$1, 0))</f>
        <v/>
      </c>
      <c r="B1709">
        <f>INDEX(resultados!$A$2:$ZZ$2662, 1703, MATCH($B$2, resultados!$A$1:$ZZ$1, 0))</f>
        <v/>
      </c>
      <c r="C1709">
        <f>INDEX(resultados!$A$2:$ZZ$2662, 1703, MATCH($B$3, resultados!$A$1:$ZZ$1, 0))</f>
        <v/>
      </c>
    </row>
    <row r="1710">
      <c r="A1710">
        <f>INDEX(resultados!$A$2:$ZZ$2662, 1704, MATCH($B$1, resultados!$A$1:$ZZ$1, 0))</f>
        <v/>
      </c>
      <c r="B1710">
        <f>INDEX(resultados!$A$2:$ZZ$2662, 1704, MATCH($B$2, resultados!$A$1:$ZZ$1, 0))</f>
        <v/>
      </c>
      <c r="C1710">
        <f>INDEX(resultados!$A$2:$ZZ$2662, 1704, MATCH($B$3, resultados!$A$1:$ZZ$1, 0))</f>
        <v/>
      </c>
    </row>
    <row r="1711">
      <c r="A1711">
        <f>INDEX(resultados!$A$2:$ZZ$2662, 1705, MATCH($B$1, resultados!$A$1:$ZZ$1, 0))</f>
        <v/>
      </c>
      <c r="B1711">
        <f>INDEX(resultados!$A$2:$ZZ$2662, 1705, MATCH($B$2, resultados!$A$1:$ZZ$1, 0))</f>
        <v/>
      </c>
      <c r="C1711">
        <f>INDEX(resultados!$A$2:$ZZ$2662, 1705, MATCH($B$3, resultados!$A$1:$ZZ$1, 0))</f>
        <v/>
      </c>
    </row>
    <row r="1712">
      <c r="A1712">
        <f>INDEX(resultados!$A$2:$ZZ$2662, 1706, MATCH($B$1, resultados!$A$1:$ZZ$1, 0))</f>
        <v/>
      </c>
      <c r="B1712">
        <f>INDEX(resultados!$A$2:$ZZ$2662, 1706, MATCH($B$2, resultados!$A$1:$ZZ$1, 0))</f>
        <v/>
      </c>
      <c r="C1712">
        <f>INDEX(resultados!$A$2:$ZZ$2662, 1706, MATCH($B$3, resultados!$A$1:$ZZ$1, 0))</f>
        <v/>
      </c>
    </row>
    <row r="1713">
      <c r="A1713">
        <f>INDEX(resultados!$A$2:$ZZ$2662, 1707, MATCH($B$1, resultados!$A$1:$ZZ$1, 0))</f>
        <v/>
      </c>
      <c r="B1713">
        <f>INDEX(resultados!$A$2:$ZZ$2662, 1707, MATCH($B$2, resultados!$A$1:$ZZ$1, 0))</f>
        <v/>
      </c>
      <c r="C1713">
        <f>INDEX(resultados!$A$2:$ZZ$2662, 1707, MATCH($B$3, resultados!$A$1:$ZZ$1, 0))</f>
        <v/>
      </c>
    </row>
    <row r="1714">
      <c r="A1714">
        <f>INDEX(resultados!$A$2:$ZZ$2662, 1708, MATCH($B$1, resultados!$A$1:$ZZ$1, 0))</f>
        <v/>
      </c>
      <c r="B1714">
        <f>INDEX(resultados!$A$2:$ZZ$2662, 1708, MATCH($B$2, resultados!$A$1:$ZZ$1, 0))</f>
        <v/>
      </c>
      <c r="C1714">
        <f>INDEX(resultados!$A$2:$ZZ$2662, 1708, MATCH($B$3, resultados!$A$1:$ZZ$1, 0))</f>
        <v/>
      </c>
    </row>
    <row r="1715">
      <c r="A1715">
        <f>INDEX(resultados!$A$2:$ZZ$2662, 1709, MATCH($B$1, resultados!$A$1:$ZZ$1, 0))</f>
        <v/>
      </c>
      <c r="B1715">
        <f>INDEX(resultados!$A$2:$ZZ$2662, 1709, MATCH($B$2, resultados!$A$1:$ZZ$1, 0))</f>
        <v/>
      </c>
      <c r="C1715">
        <f>INDEX(resultados!$A$2:$ZZ$2662, 1709, MATCH($B$3, resultados!$A$1:$ZZ$1, 0))</f>
        <v/>
      </c>
    </row>
    <row r="1716">
      <c r="A1716">
        <f>INDEX(resultados!$A$2:$ZZ$2662, 1710, MATCH($B$1, resultados!$A$1:$ZZ$1, 0))</f>
        <v/>
      </c>
      <c r="B1716">
        <f>INDEX(resultados!$A$2:$ZZ$2662, 1710, MATCH($B$2, resultados!$A$1:$ZZ$1, 0))</f>
        <v/>
      </c>
      <c r="C1716">
        <f>INDEX(resultados!$A$2:$ZZ$2662, 1710, MATCH($B$3, resultados!$A$1:$ZZ$1, 0))</f>
        <v/>
      </c>
    </row>
    <row r="1717">
      <c r="A1717">
        <f>INDEX(resultados!$A$2:$ZZ$2662, 1711, MATCH($B$1, resultados!$A$1:$ZZ$1, 0))</f>
        <v/>
      </c>
      <c r="B1717">
        <f>INDEX(resultados!$A$2:$ZZ$2662, 1711, MATCH($B$2, resultados!$A$1:$ZZ$1, 0))</f>
        <v/>
      </c>
      <c r="C1717">
        <f>INDEX(resultados!$A$2:$ZZ$2662, 1711, MATCH($B$3, resultados!$A$1:$ZZ$1, 0))</f>
        <v/>
      </c>
    </row>
    <row r="1718">
      <c r="A1718">
        <f>INDEX(resultados!$A$2:$ZZ$2662, 1712, MATCH($B$1, resultados!$A$1:$ZZ$1, 0))</f>
        <v/>
      </c>
      <c r="B1718">
        <f>INDEX(resultados!$A$2:$ZZ$2662, 1712, MATCH($B$2, resultados!$A$1:$ZZ$1, 0))</f>
        <v/>
      </c>
      <c r="C1718">
        <f>INDEX(resultados!$A$2:$ZZ$2662, 1712, MATCH($B$3, resultados!$A$1:$ZZ$1, 0))</f>
        <v/>
      </c>
    </row>
    <row r="1719">
      <c r="A1719">
        <f>INDEX(resultados!$A$2:$ZZ$2662, 1713, MATCH($B$1, resultados!$A$1:$ZZ$1, 0))</f>
        <v/>
      </c>
      <c r="B1719">
        <f>INDEX(resultados!$A$2:$ZZ$2662, 1713, MATCH($B$2, resultados!$A$1:$ZZ$1, 0))</f>
        <v/>
      </c>
      <c r="C1719">
        <f>INDEX(resultados!$A$2:$ZZ$2662, 1713, MATCH($B$3, resultados!$A$1:$ZZ$1, 0))</f>
        <v/>
      </c>
    </row>
    <row r="1720">
      <c r="A1720">
        <f>INDEX(resultados!$A$2:$ZZ$2662, 1714, MATCH($B$1, resultados!$A$1:$ZZ$1, 0))</f>
        <v/>
      </c>
      <c r="B1720">
        <f>INDEX(resultados!$A$2:$ZZ$2662, 1714, MATCH($B$2, resultados!$A$1:$ZZ$1, 0))</f>
        <v/>
      </c>
      <c r="C1720">
        <f>INDEX(resultados!$A$2:$ZZ$2662, 1714, MATCH($B$3, resultados!$A$1:$ZZ$1, 0))</f>
        <v/>
      </c>
    </row>
    <row r="1721">
      <c r="A1721">
        <f>INDEX(resultados!$A$2:$ZZ$2662, 1715, MATCH($B$1, resultados!$A$1:$ZZ$1, 0))</f>
        <v/>
      </c>
      <c r="B1721">
        <f>INDEX(resultados!$A$2:$ZZ$2662, 1715, MATCH($B$2, resultados!$A$1:$ZZ$1, 0))</f>
        <v/>
      </c>
      <c r="C1721">
        <f>INDEX(resultados!$A$2:$ZZ$2662, 1715, MATCH($B$3, resultados!$A$1:$ZZ$1, 0))</f>
        <v/>
      </c>
    </row>
    <row r="1722">
      <c r="A1722">
        <f>INDEX(resultados!$A$2:$ZZ$2662, 1716, MATCH($B$1, resultados!$A$1:$ZZ$1, 0))</f>
        <v/>
      </c>
      <c r="B1722">
        <f>INDEX(resultados!$A$2:$ZZ$2662, 1716, MATCH($B$2, resultados!$A$1:$ZZ$1, 0))</f>
        <v/>
      </c>
      <c r="C1722">
        <f>INDEX(resultados!$A$2:$ZZ$2662, 1716, MATCH($B$3, resultados!$A$1:$ZZ$1, 0))</f>
        <v/>
      </c>
    </row>
    <row r="1723">
      <c r="A1723">
        <f>INDEX(resultados!$A$2:$ZZ$2662, 1717, MATCH($B$1, resultados!$A$1:$ZZ$1, 0))</f>
        <v/>
      </c>
      <c r="B1723">
        <f>INDEX(resultados!$A$2:$ZZ$2662, 1717, MATCH($B$2, resultados!$A$1:$ZZ$1, 0))</f>
        <v/>
      </c>
      <c r="C1723">
        <f>INDEX(resultados!$A$2:$ZZ$2662, 1717, MATCH($B$3, resultados!$A$1:$ZZ$1, 0))</f>
        <v/>
      </c>
    </row>
    <row r="1724">
      <c r="A1724">
        <f>INDEX(resultados!$A$2:$ZZ$2662, 1718, MATCH($B$1, resultados!$A$1:$ZZ$1, 0))</f>
        <v/>
      </c>
      <c r="B1724">
        <f>INDEX(resultados!$A$2:$ZZ$2662, 1718, MATCH($B$2, resultados!$A$1:$ZZ$1, 0))</f>
        <v/>
      </c>
      <c r="C1724">
        <f>INDEX(resultados!$A$2:$ZZ$2662, 1718, MATCH($B$3, resultados!$A$1:$ZZ$1, 0))</f>
        <v/>
      </c>
    </row>
    <row r="1725">
      <c r="A1725">
        <f>INDEX(resultados!$A$2:$ZZ$2662, 1719, MATCH($B$1, resultados!$A$1:$ZZ$1, 0))</f>
        <v/>
      </c>
      <c r="B1725">
        <f>INDEX(resultados!$A$2:$ZZ$2662, 1719, MATCH($B$2, resultados!$A$1:$ZZ$1, 0))</f>
        <v/>
      </c>
      <c r="C1725">
        <f>INDEX(resultados!$A$2:$ZZ$2662, 1719, MATCH($B$3, resultados!$A$1:$ZZ$1, 0))</f>
        <v/>
      </c>
    </row>
    <row r="1726">
      <c r="A1726">
        <f>INDEX(resultados!$A$2:$ZZ$2662, 1720, MATCH($B$1, resultados!$A$1:$ZZ$1, 0))</f>
        <v/>
      </c>
      <c r="B1726">
        <f>INDEX(resultados!$A$2:$ZZ$2662, 1720, MATCH($B$2, resultados!$A$1:$ZZ$1, 0))</f>
        <v/>
      </c>
      <c r="C1726">
        <f>INDEX(resultados!$A$2:$ZZ$2662, 1720, MATCH($B$3, resultados!$A$1:$ZZ$1, 0))</f>
        <v/>
      </c>
    </row>
    <row r="1727">
      <c r="A1727">
        <f>INDEX(resultados!$A$2:$ZZ$2662, 1721, MATCH($B$1, resultados!$A$1:$ZZ$1, 0))</f>
        <v/>
      </c>
      <c r="B1727">
        <f>INDEX(resultados!$A$2:$ZZ$2662, 1721, MATCH($B$2, resultados!$A$1:$ZZ$1, 0))</f>
        <v/>
      </c>
      <c r="C1727">
        <f>INDEX(resultados!$A$2:$ZZ$2662, 1721, MATCH($B$3, resultados!$A$1:$ZZ$1, 0))</f>
        <v/>
      </c>
    </row>
    <row r="1728">
      <c r="A1728">
        <f>INDEX(resultados!$A$2:$ZZ$2662, 1722, MATCH($B$1, resultados!$A$1:$ZZ$1, 0))</f>
        <v/>
      </c>
      <c r="B1728">
        <f>INDEX(resultados!$A$2:$ZZ$2662, 1722, MATCH($B$2, resultados!$A$1:$ZZ$1, 0))</f>
        <v/>
      </c>
      <c r="C1728">
        <f>INDEX(resultados!$A$2:$ZZ$2662, 1722, MATCH($B$3, resultados!$A$1:$ZZ$1, 0))</f>
        <v/>
      </c>
    </row>
    <row r="1729">
      <c r="A1729">
        <f>INDEX(resultados!$A$2:$ZZ$2662, 1723, MATCH($B$1, resultados!$A$1:$ZZ$1, 0))</f>
        <v/>
      </c>
      <c r="B1729">
        <f>INDEX(resultados!$A$2:$ZZ$2662, 1723, MATCH($B$2, resultados!$A$1:$ZZ$1, 0))</f>
        <v/>
      </c>
      <c r="C1729">
        <f>INDEX(resultados!$A$2:$ZZ$2662, 1723, MATCH($B$3, resultados!$A$1:$ZZ$1, 0))</f>
        <v/>
      </c>
    </row>
    <row r="1730">
      <c r="A1730">
        <f>INDEX(resultados!$A$2:$ZZ$2662, 1724, MATCH($B$1, resultados!$A$1:$ZZ$1, 0))</f>
        <v/>
      </c>
      <c r="B1730">
        <f>INDEX(resultados!$A$2:$ZZ$2662, 1724, MATCH($B$2, resultados!$A$1:$ZZ$1, 0))</f>
        <v/>
      </c>
      <c r="C1730">
        <f>INDEX(resultados!$A$2:$ZZ$2662, 1724, MATCH($B$3, resultados!$A$1:$ZZ$1, 0))</f>
        <v/>
      </c>
    </row>
    <row r="1731">
      <c r="A1731">
        <f>INDEX(resultados!$A$2:$ZZ$2662, 1725, MATCH($B$1, resultados!$A$1:$ZZ$1, 0))</f>
        <v/>
      </c>
      <c r="B1731">
        <f>INDEX(resultados!$A$2:$ZZ$2662, 1725, MATCH($B$2, resultados!$A$1:$ZZ$1, 0))</f>
        <v/>
      </c>
      <c r="C1731">
        <f>INDEX(resultados!$A$2:$ZZ$2662, 1725, MATCH($B$3, resultados!$A$1:$ZZ$1, 0))</f>
        <v/>
      </c>
    </row>
    <row r="1732">
      <c r="A1732">
        <f>INDEX(resultados!$A$2:$ZZ$2662, 1726, MATCH($B$1, resultados!$A$1:$ZZ$1, 0))</f>
        <v/>
      </c>
      <c r="B1732">
        <f>INDEX(resultados!$A$2:$ZZ$2662, 1726, MATCH($B$2, resultados!$A$1:$ZZ$1, 0))</f>
        <v/>
      </c>
      <c r="C1732">
        <f>INDEX(resultados!$A$2:$ZZ$2662, 1726, MATCH($B$3, resultados!$A$1:$ZZ$1, 0))</f>
        <v/>
      </c>
    </row>
    <row r="1733">
      <c r="A1733">
        <f>INDEX(resultados!$A$2:$ZZ$2662, 1727, MATCH($B$1, resultados!$A$1:$ZZ$1, 0))</f>
        <v/>
      </c>
      <c r="B1733">
        <f>INDEX(resultados!$A$2:$ZZ$2662, 1727, MATCH($B$2, resultados!$A$1:$ZZ$1, 0))</f>
        <v/>
      </c>
      <c r="C1733">
        <f>INDEX(resultados!$A$2:$ZZ$2662, 1727, MATCH($B$3, resultados!$A$1:$ZZ$1, 0))</f>
        <v/>
      </c>
    </row>
    <row r="1734">
      <c r="A1734">
        <f>INDEX(resultados!$A$2:$ZZ$2662, 1728, MATCH($B$1, resultados!$A$1:$ZZ$1, 0))</f>
        <v/>
      </c>
      <c r="B1734">
        <f>INDEX(resultados!$A$2:$ZZ$2662, 1728, MATCH($B$2, resultados!$A$1:$ZZ$1, 0))</f>
        <v/>
      </c>
      <c r="C1734">
        <f>INDEX(resultados!$A$2:$ZZ$2662, 1728, MATCH($B$3, resultados!$A$1:$ZZ$1, 0))</f>
        <v/>
      </c>
    </row>
    <row r="1735">
      <c r="A1735">
        <f>INDEX(resultados!$A$2:$ZZ$2662, 1729, MATCH($B$1, resultados!$A$1:$ZZ$1, 0))</f>
        <v/>
      </c>
      <c r="B1735">
        <f>INDEX(resultados!$A$2:$ZZ$2662, 1729, MATCH($B$2, resultados!$A$1:$ZZ$1, 0))</f>
        <v/>
      </c>
      <c r="C1735">
        <f>INDEX(resultados!$A$2:$ZZ$2662, 1729, MATCH($B$3, resultados!$A$1:$ZZ$1, 0))</f>
        <v/>
      </c>
    </row>
    <row r="1736">
      <c r="A1736">
        <f>INDEX(resultados!$A$2:$ZZ$2662, 1730, MATCH($B$1, resultados!$A$1:$ZZ$1, 0))</f>
        <v/>
      </c>
      <c r="B1736">
        <f>INDEX(resultados!$A$2:$ZZ$2662, 1730, MATCH($B$2, resultados!$A$1:$ZZ$1, 0))</f>
        <v/>
      </c>
      <c r="C1736">
        <f>INDEX(resultados!$A$2:$ZZ$2662, 1730, MATCH($B$3, resultados!$A$1:$ZZ$1, 0))</f>
        <v/>
      </c>
    </row>
    <row r="1737">
      <c r="A1737">
        <f>INDEX(resultados!$A$2:$ZZ$2662, 1731, MATCH($B$1, resultados!$A$1:$ZZ$1, 0))</f>
        <v/>
      </c>
      <c r="B1737">
        <f>INDEX(resultados!$A$2:$ZZ$2662, 1731, MATCH($B$2, resultados!$A$1:$ZZ$1, 0))</f>
        <v/>
      </c>
      <c r="C1737">
        <f>INDEX(resultados!$A$2:$ZZ$2662, 1731, MATCH($B$3, resultados!$A$1:$ZZ$1, 0))</f>
        <v/>
      </c>
    </row>
    <row r="1738">
      <c r="A1738">
        <f>INDEX(resultados!$A$2:$ZZ$2662, 1732, MATCH($B$1, resultados!$A$1:$ZZ$1, 0))</f>
        <v/>
      </c>
      <c r="B1738">
        <f>INDEX(resultados!$A$2:$ZZ$2662, 1732, MATCH($B$2, resultados!$A$1:$ZZ$1, 0))</f>
        <v/>
      </c>
      <c r="C1738">
        <f>INDEX(resultados!$A$2:$ZZ$2662, 1732, MATCH($B$3, resultados!$A$1:$ZZ$1, 0))</f>
        <v/>
      </c>
    </row>
    <row r="1739">
      <c r="A1739">
        <f>INDEX(resultados!$A$2:$ZZ$2662, 1733, MATCH($B$1, resultados!$A$1:$ZZ$1, 0))</f>
        <v/>
      </c>
      <c r="B1739">
        <f>INDEX(resultados!$A$2:$ZZ$2662, 1733, MATCH($B$2, resultados!$A$1:$ZZ$1, 0))</f>
        <v/>
      </c>
      <c r="C1739">
        <f>INDEX(resultados!$A$2:$ZZ$2662, 1733, MATCH($B$3, resultados!$A$1:$ZZ$1, 0))</f>
        <v/>
      </c>
    </row>
    <row r="1740">
      <c r="A1740">
        <f>INDEX(resultados!$A$2:$ZZ$2662, 1734, MATCH($B$1, resultados!$A$1:$ZZ$1, 0))</f>
        <v/>
      </c>
      <c r="B1740">
        <f>INDEX(resultados!$A$2:$ZZ$2662, 1734, MATCH($B$2, resultados!$A$1:$ZZ$1, 0))</f>
        <v/>
      </c>
      <c r="C1740">
        <f>INDEX(resultados!$A$2:$ZZ$2662, 1734, MATCH($B$3, resultados!$A$1:$ZZ$1, 0))</f>
        <v/>
      </c>
    </row>
    <row r="1741">
      <c r="A1741">
        <f>INDEX(resultados!$A$2:$ZZ$2662, 1735, MATCH($B$1, resultados!$A$1:$ZZ$1, 0))</f>
        <v/>
      </c>
      <c r="B1741">
        <f>INDEX(resultados!$A$2:$ZZ$2662, 1735, MATCH($B$2, resultados!$A$1:$ZZ$1, 0))</f>
        <v/>
      </c>
      <c r="C1741">
        <f>INDEX(resultados!$A$2:$ZZ$2662, 1735, MATCH($B$3, resultados!$A$1:$ZZ$1, 0))</f>
        <v/>
      </c>
    </row>
    <row r="1742">
      <c r="A1742">
        <f>INDEX(resultados!$A$2:$ZZ$2662, 1736, MATCH($B$1, resultados!$A$1:$ZZ$1, 0))</f>
        <v/>
      </c>
      <c r="B1742">
        <f>INDEX(resultados!$A$2:$ZZ$2662, 1736, MATCH($B$2, resultados!$A$1:$ZZ$1, 0))</f>
        <v/>
      </c>
      <c r="C1742">
        <f>INDEX(resultados!$A$2:$ZZ$2662, 1736, MATCH($B$3, resultados!$A$1:$ZZ$1, 0))</f>
        <v/>
      </c>
    </row>
    <row r="1743">
      <c r="A1743">
        <f>INDEX(resultados!$A$2:$ZZ$2662, 1737, MATCH($B$1, resultados!$A$1:$ZZ$1, 0))</f>
        <v/>
      </c>
      <c r="B1743">
        <f>INDEX(resultados!$A$2:$ZZ$2662, 1737, MATCH($B$2, resultados!$A$1:$ZZ$1, 0))</f>
        <v/>
      </c>
      <c r="C1743">
        <f>INDEX(resultados!$A$2:$ZZ$2662, 1737, MATCH($B$3, resultados!$A$1:$ZZ$1, 0))</f>
        <v/>
      </c>
    </row>
    <row r="1744">
      <c r="A1744">
        <f>INDEX(resultados!$A$2:$ZZ$2662, 1738, MATCH($B$1, resultados!$A$1:$ZZ$1, 0))</f>
        <v/>
      </c>
      <c r="B1744">
        <f>INDEX(resultados!$A$2:$ZZ$2662, 1738, MATCH($B$2, resultados!$A$1:$ZZ$1, 0))</f>
        <v/>
      </c>
      <c r="C1744">
        <f>INDEX(resultados!$A$2:$ZZ$2662, 1738, MATCH($B$3, resultados!$A$1:$ZZ$1, 0))</f>
        <v/>
      </c>
    </row>
    <row r="1745">
      <c r="A1745">
        <f>INDEX(resultados!$A$2:$ZZ$2662, 1739, MATCH($B$1, resultados!$A$1:$ZZ$1, 0))</f>
        <v/>
      </c>
      <c r="B1745">
        <f>INDEX(resultados!$A$2:$ZZ$2662, 1739, MATCH($B$2, resultados!$A$1:$ZZ$1, 0))</f>
        <v/>
      </c>
      <c r="C1745">
        <f>INDEX(resultados!$A$2:$ZZ$2662, 1739, MATCH($B$3, resultados!$A$1:$ZZ$1, 0))</f>
        <v/>
      </c>
    </row>
    <row r="1746">
      <c r="A1746">
        <f>INDEX(resultados!$A$2:$ZZ$2662, 1740, MATCH($B$1, resultados!$A$1:$ZZ$1, 0))</f>
        <v/>
      </c>
      <c r="B1746">
        <f>INDEX(resultados!$A$2:$ZZ$2662, 1740, MATCH($B$2, resultados!$A$1:$ZZ$1, 0))</f>
        <v/>
      </c>
      <c r="C1746">
        <f>INDEX(resultados!$A$2:$ZZ$2662, 1740, MATCH($B$3, resultados!$A$1:$ZZ$1, 0))</f>
        <v/>
      </c>
    </row>
    <row r="1747">
      <c r="A1747">
        <f>INDEX(resultados!$A$2:$ZZ$2662, 1741, MATCH($B$1, resultados!$A$1:$ZZ$1, 0))</f>
        <v/>
      </c>
      <c r="B1747">
        <f>INDEX(resultados!$A$2:$ZZ$2662, 1741, MATCH($B$2, resultados!$A$1:$ZZ$1, 0))</f>
        <v/>
      </c>
      <c r="C1747">
        <f>INDEX(resultados!$A$2:$ZZ$2662, 1741, MATCH($B$3, resultados!$A$1:$ZZ$1, 0))</f>
        <v/>
      </c>
    </row>
    <row r="1748">
      <c r="A1748">
        <f>INDEX(resultados!$A$2:$ZZ$2662, 1742, MATCH($B$1, resultados!$A$1:$ZZ$1, 0))</f>
        <v/>
      </c>
      <c r="B1748">
        <f>INDEX(resultados!$A$2:$ZZ$2662, 1742, MATCH($B$2, resultados!$A$1:$ZZ$1, 0))</f>
        <v/>
      </c>
      <c r="C1748">
        <f>INDEX(resultados!$A$2:$ZZ$2662, 1742, MATCH($B$3, resultados!$A$1:$ZZ$1, 0))</f>
        <v/>
      </c>
    </row>
    <row r="1749">
      <c r="A1749">
        <f>INDEX(resultados!$A$2:$ZZ$2662, 1743, MATCH($B$1, resultados!$A$1:$ZZ$1, 0))</f>
        <v/>
      </c>
      <c r="B1749">
        <f>INDEX(resultados!$A$2:$ZZ$2662, 1743, MATCH($B$2, resultados!$A$1:$ZZ$1, 0))</f>
        <v/>
      </c>
      <c r="C1749">
        <f>INDEX(resultados!$A$2:$ZZ$2662, 1743, MATCH($B$3, resultados!$A$1:$ZZ$1, 0))</f>
        <v/>
      </c>
    </row>
    <row r="1750">
      <c r="A1750">
        <f>INDEX(resultados!$A$2:$ZZ$2662, 1744, MATCH($B$1, resultados!$A$1:$ZZ$1, 0))</f>
        <v/>
      </c>
      <c r="B1750">
        <f>INDEX(resultados!$A$2:$ZZ$2662, 1744, MATCH($B$2, resultados!$A$1:$ZZ$1, 0))</f>
        <v/>
      </c>
      <c r="C1750">
        <f>INDEX(resultados!$A$2:$ZZ$2662, 1744, MATCH($B$3, resultados!$A$1:$ZZ$1, 0))</f>
        <v/>
      </c>
    </row>
    <row r="1751">
      <c r="A1751">
        <f>INDEX(resultados!$A$2:$ZZ$2662, 1745, MATCH($B$1, resultados!$A$1:$ZZ$1, 0))</f>
        <v/>
      </c>
      <c r="B1751">
        <f>INDEX(resultados!$A$2:$ZZ$2662, 1745, MATCH($B$2, resultados!$A$1:$ZZ$1, 0))</f>
        <v/>
      </c>
      <c r="C1751">
        <f>INDEX(resultados!$A$2:$ZZ$2662, 1745, MATCH($B$3, resultados!$A$1:$ZZ$1, 0))</f>
        <v/>
      </c>
    </row>
    <row r="1752">
      <c r="A1752">
        <f>INDEX(resultados!$A$2:$ZZ$2662, 1746, MATCH($B$1, resultados!$A$1:$ZZ$1, 0))</f>
        <v/>
      </c>
      <c r="B1752">
        <f>INDEX(resultados!$A$2:$ZZ$2662, 1746, MATCH($B$2, resultados!$A$1:$ZZ$1, 0))</f>
        <v/>
      </c>
      <c r="C1752">
        <f>INDEX(resultados!$A$2:$ZZ$2662, 1746, MATCH($B$3, resultados!$A$1:$ZZ$1, 0))</f>
        <v/>
      </c>
    </row>
    <row r="1753">
      <c r="A1753">
        <f>INDEX(resultados!$A$2:$ZZ$2662, 1747, MATCH($B$1, resultados!$A$1:$ZZ$1, 0))</f>
        <v/>
      </c>
      <c r="B1753">
        <f>INDEX(resultados!$A$2:$ZZ$2662, 1747, MATCH($B$2, resultados!$A$1:$ZZ$1, 0))</f>
        <v/>
      </c>
      <c r="C1753">
        <f>INDEX(resultados!$A$2:$ZZ$2662, 1747, MATCH($B$3, resultados!$A$1:$ZZ$1, 0))</f>
        <v/>
      </c>
    </row>
    <row r="1754">
      <c r="A1754">
        <f>INDEX(resultados!$A$2:$ZZ$2662, 1748, MATCH($B$1, resultados!$A$1:$ZZ$1, 0))</f>
        <v/>
      </c>
      <c r="B1754">
        <f>INDEX(resultados!$A$2:$ZZ$2662, 1748, MATCH($B$2, resultados!$A$1:$ZZ$1, 0))</f>
        <v/>
      </c>
      <c r="C1754">
        <f>INDEX(resultados!$A$2:$ZZ$2662, 1748, MATCH($B$3, resultados!$A$1:$ZZ$1, 0))</f>
        <v/>
      </c>
    </row>
    <row r="1755">
      <c r="A1755">
        <f>INDEX(resultados!$A$2:$ZZ$2662, 1749, MATCH($B$1, resultados!$A$1:$ZZ$1, 0))</f>
        <v/>
      </c>
      <c r="B1755">
        <f>INDEX(resultados!$A$2:$ZZ$2662, 1749, MATCH($B$2, resultados!$A$1:$ZZ$1, 0))</f>
        <v/>
      </c>
      <c r="C1755">
        <f>INDEX(resultados!$A$2:$ZZ$2662, 1749, MATCH($B$3, resultados!$A$1:$ZZ$1, 0))</f>
        <v/>
      </c>
    </row>
    <row r="1756">
      <c r="A1756">
        <f>INDEX(resultados!$A$2:$ZZ$2662, 1750, MATCH($B$1, resultados!$A$1:$ZZ$1, 0))</f>
        <v/>
      </c>
      <c r="B1756">
        <f>INDEX(resultados!$A$2:$ZZ$2662, 1750, MATCH($B$2, resultados!$A$1:$ZZ$1, 0))</f>
        <v/>
      </c>
      <c r="C1756">
        <f>INDEX(resultados!$A$2:$ZZ$2662, 1750, MATCH($B$3, resultados!$A$1:$ZZ$1, 0))</f>
        <v/>
      </c>
    </row>
    <row r="1757">
      <c r="A1757">
        <f>INDEX(resultados!$A$2:$ZZ$2662, 1751, MATCH($B$1, resultados!$A$1:$ZZ$1, 0))</f>
        <v/>
      </c>
      <c r="B1757">
        <f>INDEX(resultados!$A$2:$ZZ$2662, 1751, MATCH($B$2, resultados!$A$1:$ZZ$1, 0))</f>
        <v/>
      </c>
      <c r="C1757">
        <f>INDEX(resultados!$A$2:$ZZ$2662, 1751, MATCH($B$3, resultados!$A$1:$ZZ$1, 0))</f>
        <v/>
      </c>
    </row>
    <row r="1758">
      <c r="A1758">
        <f>INDEX(resultados!$A$2:$ZZ$2662, 1752, MATCH($B$1, resultados!$A$1:$ZZ$1, 0))</f>
        <v/>
      </c>
      <c r="B1758">
        <f>INDEX(resultados!$A$2:$ZZ$2662, 1752, MATCH($B$2, resultados!$A$1:$ZZ$1, 0))</f>
        <v/>
      </c>
      <c r="C1758">
        <f>INDEX(resultados!$A$2:$ZZ$2662, 1752, MATCH($B$3, resultados!$A$1:$ZZ$1, 0))</f>
        <v/>
      </c>
    </row>
    <row r="1759">
      <c r="A1759">
        <f>INDEX(resultados!$A$2:$ZZ$2662, 1753, MATCH($B$1, resultados!$A$1:$ZZ$1, 0))</f>
        <v/>
      </c>
      <c r="B1759">
        <f>INDEX(resultados!$A$2:$ZZ$2662, 1753, MATCH($B$2, resultados!$A$1:$ZZ$1, 0))</f>
        <v/>
      </c>
      <c r="C1759">
        <f>INDEX(resultados!$A$2:$ZZ$2662, 1753, MATCH($B$3, resultados!$A$1:$ZZ$1, 0))</f>
        <v/>
      </c>
    </row>
    <row r="1760">
      <c r="A1760">
        <f>INDEX(resultados!$A$2:$ZZ$2662, 1754, MATCH($B$1, resultados!$A$1:$ZZ$1, 0))</f>
        <v/>
      </c>
      <c r="B1760">
        <f>INDEX(resultados!$A$2:$ZZ$2662, 1754, MATCH($B$2, resultados!$A$1:$ZZ$1, 0))</f>
        <v/>
      </c>
      <c r="C1760">
        <f>INDEX(resultados!$A$2:$ZZ$2662, 1754, MATCH($B$3, resultados!$A$1:$ZZ$1, 0))</f>
        <v/>
      </c>
    </row>
    <row r="1761">
      <c r="A1761">
        <f>INDEX(resultados!$A$2:$ZZ$2662, 1755, MATCH($B$1, resultados!$A$1:$ZZ$1, 0))</f>
        <v/>
      </c>
      <c r="B1761">
        <f>INDEX(resultados!$A$2:$ZZ$2662, 1755, MATCH($B$2, resultados!$A$1:$ZZ$1, 0))</f>
        <v/>
      </c>
      <c r="C1761">
        <f>INDEX(resultados!$A$2:$ZZ$2662, 1755, MATCH($B$3, resultados!$A$1:$ZZ$1, 0))</f>
        <v/>
      </c>
    </row>
    <row r="1762">
      <c r="A1762">
        <f>INDEX(resultados!$A$2:$ZZ$2662, 1756, MATCH($B$1, resultados!$A$1:$ZZ$1, 0))</f>
        <v/>
      </c>
      <c r="B1762">
        <f>INDEX(resultados!$A$2:$ZZ$2662, 1756, MATCH($B$2, resultados!$A$1:$ZZ$1, 0))</f>
        <v/>
      </c>
      <c r="C1762">
        <f>INDEX(resultados!$A$2:$ZZ$2662, 1756, MATCH($B$3, resultados!$A$1:$ZZ$1, 0))</f>
        <v/>
      </c>
    </row>
    <row r="1763">
      <c r="A1763">
        <f>INDEX(resultados!$A$2:$ZZ$2662, 1757, MATCH($B$1, resultados!$A$1:$ZZ$1, 0))</f>
        <v/>
      </c>
      <c r="B1763">
        <f>INDEX(resultados!$A$2:$ZZ$2662, 1757, MATCH($B$2, resultados!$A$1:$ZZ$1, 0))</f>
        <v/>
      </c>
      <c r="C1763">
        <f>INDEX(resultados!$A$2:$ZZ$2662, 1757, MATCH($B$3, resultados!$A$1:$ZZ$1, 0))</f>
        <v/>
      </c>
    </row>
    <row r="1764">
      <c r="A1764">
        <f>INDEX(resultados!$A$2:$ZZ$2662, 1758, MATCH($B$1, resultados!$A$1:$ZZ$1, 0))</f>
        <v/>
      </c>
      <c r="B1764">
        <f>INDEX(resultados!$A$2:$ZZ$2662, 1758, MATCH($B$2, resultados!$A$1:$ZZ$1, 0))</f>
        <v/>
      </c>
      <c r="C1764">
        <f>INDEX(resultados!$A$2:$ZZ$2662, 1758, MATCH($B$3, resultados!$A$1:$ZZ$1, 0))</f>
        <v/>
      </c>
    </row>
    <row r="1765">
      <c r="A1765">
        <f>INDEX(resultados!$A$2:$ZZ$2662, 1759, MATCH($B$1, resultados!$A$1:$ZZ$1, 0))</f>
        <v/>
      </c>
      <c r="B1765">
        <f>INDEX(resultados!$A$2:$ZZ$2662, 1759, MATCH($B$2, resultados!$A$1:$ZZ$1, 0))</f>
        <v/>
      </c>
      <c r="C1765">
        <f>INDEX(resultados!$A$2:$ZZ$2662, 1759, MATCH($B$3, resultados!$A$1:$ZZ$1, 0))</f>
        <v/>
      </c>
    </row>
    <row r="1766">
      <c r="A1766">
        <f>INDEX(resultados!$A$2:$ZZ$2662, 1760, MATCH($B$1, resultados!$A$1:$ZZ$1, 0))</f>
        <v/>
      </c>
      <c r="B1766">
        <f>INDEX(resultados!$A$2:$ZZ$2662, 1760, MATCH($B$2, resultados!$A$1:$ZZ$1, 0))</f>
        <v/>
      </c>
      <c r="C1766">
        <f>INDEX(resultados!$A$2:$ZZ$2662, 1760, MATCH($B$3, resultados!$A$1:$ZZ$1, 0))</f>
        <v/>
      </c>
    </row>
    <row r="1767">
      <c r="A1767">
        <f>INDEX(resultados!$A$2:$ZZ$2662, 1761, MATCH($B$1, resultados!$A$1:$ZZ$1, 0))</f>
        <v/>
      </c>
      <c r="B1767">
        <f>INDEX(resultados!$A$2:$ZZ$2662, 1761, MATCH($B$2, resultados!$A$1:$ZZ$1, 0))</f>
        <v/>
      </c>
      <c r="C1767">
        <f>INDEX(resultados!$A$2:$ZZ$2662, 1761, MATCH($B$3, resultados!$A$1:$ZZ$1, 0))</f>
        <v/>
      </c>
    </row>
    <row r="1768">
      <c r="A1768">
        <f>INDEX(resultados!$A$2:$ZZ$2662, 1762, MATCH($B$1, resultados!$A$1:$ZZ$1, 0))</f>
        <v/>
      </c>
      <c r="B1768">
        <f>INDEX(resultados!$A$2:$ZZ$2662, 1762, MATCH($B$2, resultados!$A$1:$ZZ$1, 0))</f>
        <v/>
      </c>
      <c r="C1768">
        <f>INDEX(resultados!$A$2:$ZZ$2662, 1762, MATCH($B$3, resultados!$A$1:$ZZ$1, 0))</f>
        <v/>
      </c>
    </row>
    <row r="1769">
      <c r="A1769">
        <f>INDEX(resultados!$A$2:$ZZ$2662, 1763, MATCH($B$1, resultados!$A$1:$ZZ$1, 0))</f>
        <v/>
      </c>
      <c r="B1769">
        <f>INDEX(resultados!$A$2:$ZZ$2662, 1763, MATCH($B$2, resultados!$A$1:$ZZ$1, 0))</f>
        <v/>
      </c>
      <c r="C1769">
        <f>INDEX(resultados!$A$2:$ZZ$2662, 1763, MATCH($B$3, resultados!$A$1:$ZZ$1, 0))</f>
        <v/>
      </c>
    </row>
    <row r="1770">
      <c r="A1770">
        <f>INDEX(resultados!$A$2:$ZZ$2662, 1764, MATCH($B$1, resultados!$A$1:$ZZ$1, 0))</f>
        <v/>
      </c>
      <c r="B1770">
        <f>INDEX(resultados!$A$2:$ZZ$2662, 1764, MATCH($B$2, resultados!$A$1:$ZZ$1, 0))</f>
        <v/>
      </c>
      <c r="C1770">
        <f>INDEX(resultados!$A$2:$ZZ$2662, 1764, MATCH($B$3, resultados!$A$1:$ZZ$1, 0))</f>
        <v/>
      </c>
    </row>
    <row r="1771">
      <c r="A1771">
        <f>INDEX(resultados!$A$2:$ZZ$2662, 1765, MATCH($B$1, resultados!$A$1:$ZZ$1, 0))</f>
        <v/>
      </c>
      <c r="B1771">
        <f>INDEX(resultados!$A$2:$ZZ$2662, 1765, MATCH($B$2, resultados!$A$1:$ZZ$1, 0))</f>
        <v/>
      </c>
      <c r="C1771">
        <f>INDEX(resultados!$A$2:$ZZ$2662, 1765, MATCH($B$3, resultados!$A$1:$ZZ$1, 0))</f>
        <v/>
      </c>
    </row>
    <row r="1772">
      <c r="A1772">
        <f>INDEX(resultados!$A$2:$ZZ$2662, 1766, MATCH($B$1, resultados!$A$1:$ZZ$1, 0))</f>
        <v/>
      </c>
      <c r="B1772">
        <f>INDEX(resultados!$A$2:$ZZ$2662, 1766, MATCH($B$2, resultados!$A$1:$ZZ$1, 0))</f>
        <v/>
      </c>
      <c r="C1772">
        <f>INDEX(resultados!$A$2:$ZZ$2662, 1766, MATCH($B$3, resultados!$A$1:$ZZ$1, 0))</f>
        <v/>
      </c>
    </row>
    <row r="1773">
      <c r="A1773">
        <f>INDEX(resultados!$A$2:$ZZ$2662, 1767, MATCH($B$1, resultados!$A$1:$ZZ$1, 0))</f>
        <v/>
      </c>
      <c r="B1773">
        <f>INDEX(resultados!$A$2:$ZZ$2662, 1767, MATCH($B$2, resultados!$A$1:$ZZ$1, 0))</f>
        <v/>
      </c>
      <c r="C1773">
        <f>INDEX(resultados!$A$2:$ZZ$2662, 1767, MATCH($B$3, resultados!$A$1:$ZZ$1, 0))</f>
        <v/>
      </c>
    </row>
    <row r="1774">
      <c r="A1774">
        <f>INDEX(resultados!$A$2:$ZZ$2662, 1768, MATCH($B$1, resultados!$A$1:$ZZ$1, 0))</f>
        <v/>
      </c>
      <c r="B1774">
        <f>INDEX(resultados!$A$2:$ZZ$2662, 1768, MATCH($B$2, resultados!$A$1:$ZZ$1, 0))</f>
        <v/>
      </c>
      <c r="C1774">
        <f>INDEX(resultados!$A$2:$ZZ$2662, 1768, MATCH($B$3, resultados!$A$1:$ZZ$1, 0))</f>
        <v/>
      </c>
    </row>
    <row r="1775">
      <c r="A1775">
        <f>INDEX(resultados!$A$2:$ZZ$2662, 1769, MATCH($B$1, resultados!$A$1:$ZZ$1, 0))</f>
        <v/>
      </c>
      <c r="B1775">
        <f>INDEX(resultados!$A$2:$ZZ$2662, 1769, MATCH($B$2, resultados!$A$1:$ZZ$1, 0))</f>
        <v/>
      </c>
      <c r="C1775">
        <f>INDEX(resultados!$A$2:$ZZ$2662, 1769, MATCH($B$3, resultados!$A$1:$ZZ$1, 0))</f>
        <v/>
      </c>
    </row>
    <row r="1776">
      <c r="A1776">
        <f>INDEX(resultados!$A$2:$ZZ$2662, 1770, MATCH($B$1, resultados!$A$1:$ZZ$1, 0))</f>
        <v/>
      </c>
      <c r="B1776">
        <f>INDEX(resultados!$A$2:$ZZ$2662, 1770, MATCH($B$2, resultados!$A$1:$ZZ$1, 0))</f>
        <v/>
      </c>
      <c r="C1776">
        <f>INDEX(resultados!$A$2:$ZZ$2662, 1770, MATCH($B$3, resultados!$A$1:$ZZ$1, 0))</f>
        <v/>
      </c>
    </row>
    <row r="1777">
      <c r="A1777">
        <f>INDEX(resultados!$A$2:$ZZ$2662, 1771, MATCH($B$1, resultados!$A$1:$ZZ$1, 0))</f>
        <v/>
      </c>
      <c r="B1777">
        <f>INDEX(resultados!$A$2:$ZZ$2662, 1771, MATCH($B$2, resultados!$A$1:$ZZ$1, 0))</f>
        <v/>
      </c>
      <c r="C1777">
        <f>INDEX(resultados!$A$2:$ZZ$2662, 1771, MATCH($B$3, resultados!$A$1:$ZZ$1, 0))</f>
        <v/>
      </c>
    </row>
    <row r="1778">
      <c r="A1778">
        <f>INDEX(resultados!$A$2:$ZZ$2662, 1772, MATCH($B$1, resultados!$A$1:$ZZ$1, 0))</f>
        <v/>
      </c>
      <c r="B1778">
        <f>INDEX(resultados!$A$2:$ZZ$2662, 1772, MATCH($B$2, resultados!$A$1:$ZZ$1, 0))</f>
        <v/>
      </c>
      <c r="C1778">
        <f>INDEX(resultados!$A$2:$ZZ$2662, 1772, MATCH($B$3, resultados!$A$1:$ZZ$1, 0))</f>
        <v/>
      </c>
    </row>
    <row r="1779">
      <c r="A1779">
        <f>INDEX(resultados!$A$2:$ZZ$2662, 1773, MATCH($B$1, resultados!$A$1:$ZZ$1, 0))</f>
        <v/>
      </c>
      <c r="B1779">
        <f>INDEX(resultados!$A$2:$ZZ$2662, 1773, MATCH($B$2, resultados!$A$1:$ZZ$1, 0))</f>
        <v/>
      </c>
      <c r="C1779">
        <f>INDEX(resultados!$A$2:$ZZ$2662, 1773, MATCH($B$3, resultados!$A$1:$ZZ$1, 0))</f>
        <v/>
      </c>
    </row>
    <row r="1780">
      <c r="A1780">
        <f>INDEX(resultados!$A$2:$ZZ$2662, 1774, MATCH($B$1, resultados!$A$1:$ZZ$1, 0))</f>
        <v/>
      </c>
      <c r="B1780">
        <f>INDEX(resultados!$A$2:$ZZ$2662, 1774, MATCH($B$2, resultados!$A$1:$ZZ$1, 0))</f>
        <v/>
      </c>
      <c r="C1780">
        <f>INDEX(resultados!$A$2:$ZZ$2662, 1774, MATCH($B$3, resultados!$A$1:$ZZ$1, 0))</f>
        <v/>
      </c>
    </row>
    <row r="1781">
      <c r="A1781">
        <f>INDEX(resultados!$A$2:$ZZ$2662, 1775, MATCH($B$1, resultados!$A$1:$ZZ$1, 0))</f>
        <v/>
      </c>
      <c r="B1781">
        <f>INDEX(resultados!$A$2:$ZZ$2662, 1775, MATCH($B$2, resultados!$A$1:$ZZ$1, 0))</f>
        <v/>
      </c>
      <c r="C1781">
        <f>INDEX(resultados!$A$2:$ZZ$2662, 1775, MATCH($B$3, resultados!$A$1:$ZZ$1, 0))</f>
        <v/>
      </c>
    </row>
    <row r="1782">
      <c r="A1782">
        <f>INDEX(resultados!$A$2:$ZZ$2662, 1776, MATCH($B$1, resultados!$A$1:$ZZ$1, 0))</f>
        <v/>
      </c>
      <c r="B1782">
        <f>INDEX(resultados!$A$2:$ZZ$2662, 1776, MATCH($B$2, resultados!$A$1:$ZZ$1, 0))</f>
        <v/>
      </c>
      <c r="C1782">
        <f>INDEX(resultados!$A$2:$ZZ$2662, 1776, MATCH($B$3, resultados!$A$1:$ZZ$1, 0))</f>
        <v/>
      </c>
    </row>
    <row r="1783">
      <c r="A1783">
        <f>INDEX(resultados!$A$2:$ZZ$2662, 1777, MATCH($B$1, resultados!$A$1:$ZZ$1, 0))</f>
        <v/>
      </c>
      <c r="B1783">
        <f>INDEX(resultados!$A$2:$ZZ$2662, 1777, MATCH($B$2, resultados!$A$1:$ZZ$1, 0))</f>
        <v/>
      </c>
      <c r="C1783">
        <f>INDEX(resultados!$A$2:$ZZ$2662, 1777, MATCH($B$3, resultados!$A$1:$ZZ$1, 0))</f>
        <v/>
      </c>
    </row>
    <row r="1784">
      <c r="A1784">
        <f>INDEX(resultados!$A$2:$ZZ$2662, 1778, MATCH($B$1, resultados!$A$1:$ZZ$1, 0))</f>
        <v/>
      </c>
      <c r="B1784">
        <f>INDEX(resultados!$A$2:$ZZ$2662, 1778, MATCH($B$2, resultados!$A$1:$ZZ$1, 0))</f>
        <v/>
      </c>
      <c r="C1784">
        <f>INDEX(resultados!$A$2:$ZZ$2662, 1778, MATCH($B$3, resultados!$A$1:$ZZ$1, 0))</f>
        <v/>
      </c>
    </row>
    <row r="1785">
      <c r="A1785">
        <f>INDEX(resultados!$A$2:$ZZ$2662, 1779, MATCH($B$1, resultados!$A$1:$ZZ$1, 0))</f>
        <v/>
      </c>
      <c r="B1785">
        <f>INDEX(resultados!$A$2:$ZZ$2662, 1779, MATCH($B$2, resultados!$A$1:$ZZ$1, 0))</f>
        <v/>
      </c>
      <c r="C1785">
        <f>INDEX(resultados!$A$2:$ZZ$2662, 1779, MATCH($B$3, resultados!$A$1:$ZZ$1, 0))</f>
        <v/>
      </c>
    </row>
    <row r="1786">
      <c r="A1786">
        <f>INDEX(resultados!$A$2:$ZZ$2662, 1780, MATCH($B$1, resultados!$A$1:$ZZ$1, 0))</f>
        <v/>
      </c>
      <c r="B1786">
        <f>INDEX(resultados!$A$2:$ZZ$2662, 1780, MATCH($B$2, resultados!$A$1:$ZZ$1, 0))</f>
        <v/>
      </c>
      <c r="C1786">
        <f>INDEX(resultados!$A$2:$ZZ$2662, 1780, MATCH($B$3, resultados!$A$1:$ZZ$1, 0))</f>
        <v/>
      </c>
    </row>
    <row r="1787">
      <c r="A1787">
        <f>INDEX(resultados!$A$2:$ZZ$2662, 1781, MATCH($B$1, resultados!$A$1:$ZZ$1, 0))</f>
        <v/>
      </c>
      <c r="B1787">
        <f>INDEX(resultados!$A$2:$ZZ$2662, 1781, MATCH($B$2, resultados!$A$1:$ZZ$1, 0))</f>
        <v/>
      </c>
      <c r="C1787">
        <f>INDEX(resultados!$A$2:$ZZ$2662, 1781, MATCH($B$3, resultados!$A$1:$ZZ$1, 0))</f>
        <v/>
      </c>
    </row>
    <row r="1788">
      <c r="A1788">
        <f>INDEX(resultados!$A$2:$ZZ$2662, 1782, MATCH($B$1, resultados!$A$1:$ZZ$1, 0))</f>
        <v/>
      </c>
      <c r="B1788">
        <f>INDEX(resultados!$A$2:$ZZ$2662, 1782, MATCH($B$2, resultados!$A$1:$ZZ$1, 0))</f>
        <v/>
      </c>
      <c r="C1788">
        <f>INDEX(resultados!$A$2:$ZZ$2662, 1782, MATCH($B$3, resultados!$A$1:$ZZ$1, 0))</f>
        <v/>
      </c>
    </row>
    <row r="1789">
      <c r="A1789">
        <f>INDEX(resultados!$A$2:$ZZ$2662, 1783, MATCH($B$1, resultados!$A$1:$ZZ$1, 0))</f>
        <v/>
      </c>
      <c r="B1789">
        <f>INDEX(resultados!$A$2:$ZZ$2662, 1783, MATCH($B$2, resultados!$A$1:$ZZ$1, 0))</f>
        <v/>
      </c>
      <c r="C1789">
        <f>INDEX(resultados!$A$2:$ZZ$2662, 1783, MATCH($B$3, resultados!$A$1:$ZZ$1, 0))</f>
        <v/>
      </c>
    </row>
    <row r="1790">
      <c r="A1790">
        <f>INDEX(resultados!$A$2:$ZZ$2662, 1784, MATCH($B$1, resultados!$A$1:$ZZ$1, 0))</f>
        <v/>
      </c>
      <c r="B1790">
        <f>INDEX(resultados!$A$2:$ZZ$2662, 1784, MATCH($B$2, resultados!$A$1:$ZZ$1, 0))</f>
        <v/>
      </c>
      <c r="C1790">
        <f>INDEX(resultados!$A$2:$ZZ$2662, 1784, MATCH($B$3, resultados!$A$1:$ZZ$1, 0))</f>
        <v/>
      </c>
    </row>
    <row r="1791">
      <c r="A1791">
        <f>INDEX(resultados!$A$2:$ZZ$2662, 1785, MATCH($B$1, resultados!$A$1:$ZZ$1, 0))</f>
        <v/>
      </c>
      <c r="B1791">
        <f>INDEX(resultados!$A$2:$ZZ$2662, 1785, MATCH($B$2, resultados!$A$1:$ZZ$1, 0))</f>
        <v/>
      </c>
      <c r="C1791">
        <f>INDEX(resultados!$A$2:$ZZ$2662, 1785, MATCH($B$3, resultados!$A$1:$ZZ$1, 0))</f>
        <v/>
      </c>
    </row>
    <row r="1792">
      <c r="A1792">
        <f>INDEX(resultados!$A$2:$ZZ$2662, 1786, MATCH($B$1, resultados!$A$1:$ZZ$1, 0))</f>
        <v/>
      </c>
      <c r="B1792">
        <f>INDEX(resultados!$A$2:$ZZ$2662, 1786, MATCH($B$2, resultados!$A$1:$ZZ$1, 0))</f>
        <v/>
      </c>
      <c r="C1792">
        <f>INDEX(resultados!$A$2:$ZZ$2662, 1786, MATCH($B$3, resultados!$A$1:$ZZ$1, 0))</f>
        <v/>
      </c>
    </row>
    <row r="1793">
      <c r="A1793">
        <f>INDEX(resultados!$A$2:$ZZ$2662, 1787, MATCH($B$1, resultados!$A$1:$ZZ$1, 0))</f>
        <v/>
      </c>
      <c r="B1793">
        <f>INDEX(resultados!$A$2:$ZZ$2662, 1787, MATCH($B$2, resultados!$A$1:$ZZ$1, 0))</f>
        <v/>
      </c>
      <c r="C1793">
        <f>INDEX(resultados!$A$2:$ZZ$2662, 1787, MATCH($B$3, resultados!$A$1:$ZZ$1, 0))</f>
        <v/>
      </c>
    </row>
    <row r="1794">
      <c r="A1794">
        <f>INDEX(resultados!$A$2:$ZZ$2662, 1788, MATCH($B$1, resultados!$A$1:$ZZ$1, 0))</f>
        <v/>
      </c>
      <c r="B1794">
        <f>INDEX(resultados!$A$2:$ZZ$2662, 1788, MATCH($B$2, resultados!$A$1:$ZZ$1, 0))</f>
        <v/>
      </c>
      <c r="C1794">
        <f>INDEX(resultados!$A$2:$ZZ$2662, 1788, MATCH($B$3, resultados!$A$1:$ZZ$1, 0))</f>
        <v/>
      </c>
    </row>
    <row r="1795">
      <c r="A1795">
        <f>INDEX(resultados!$A$2:$ZZ$2662, 1789, MATCH($B$1, resultados!$A$1:$ZZ$1, 0))</f>
        <v/>
      </c>
      <c r="B1795">
        <f>INDEX(resultados!$A$2:$ZZ$2662, 1789, MATCH($B$2, resultados!$A$1:$ZZ$1, 0))</f>
        <v/>
      </c>
      <c r="C1795">
        <f>INDEX(resultados!$A$2:$ZZ$2662, 1789, MATCH($B$3, resultados!$A$1:$ZZ$1, 0))</f>
        <v/>
      </c>
    </row>
    <row r="1796">
      <c r="A1796">
        <f>INDEX(resultados!$A$2:$ZZ$2662, 1790, MATCH($B$1, resultados!$A$1:$ZZ$1, 0))</f>
        <v/>
      </c>
      <c r="B1796">
        <f>INDEX(resultados!$A$2:$ZZ$2662, 1790, MATCH($B$2, resultados!$A$1:$ZZ$1, 0))</f>
        <v/>
      </c>
      <c r="C1796">
        <f>INDEX(resultados!$A$2:$ZZ$2662, 1790, MATCH($B$3, resultados!$A$1:$ZZ$1, 0))</f>
        <v/>
      </c>
    </row>
    <row r="1797">
      <c r="A1797">
        <f>INDEX(resultados!$A$2:$ZZ$2662, 1791, MATCH($B$1, resultados!$A$1:$ZZ$1, 0))</f>
        <v/>
      </c>
      <c r="B1797">
        <f>INDEX(resultados!$A$2:$ZZ$2662, 1791, MATCH($B$2, resultados!$A$1:$ZZ$1, 0))</f>
        <v/>
      </c>
      <c r="C1797">
        <f>INDEX(resultados!$A$2:$ZZ$2662, 1791, MATCH($B$3, resultados!$A$1:$ZZ$1, 0))</f>
        <v/>
      </c>
    </row>
    <row r="1798">
      <c r="A1798">
        <f>INDEX(resultados!$A$2:$ZZ$2662, 1792, MATCH($B$1, resultados!$A$1:$ZZ$1, 0))</f>
        <v/>
      </c>
      <c r="B1798">
        <f>INDEX(resultados!$A$2:$ZZ$2662, 1792, MATCH($B$2, resultados!$A$1:$ZZ$1, 0))</f>
        <v/>
      </c>
      <c r="C1798">
        <f>INDEX(resultados!$A$2:$ZZ$2662, 1792, MATCH($B$3, resultados!$A$1:$ZZ$1, 0))</f>
        <v/>
      </c>
    </row>
    <row r="1799">
      <c r="A1799">
        <f>INDEX(resultados!$A$2:$ZZ$2662, 1793, MATCH($B$1, resultados!$A$1:$ZZ$1, 0))</f>
        <v/>
      </c>
      <c r="B1799">
        <f>INDEX(resultados!$A$2:$ZZ$2662, 1793, MATCH($B$2, resultados!$A$1:$ZZ$1, 0))</f>
        <v/>
      </c>
      <c r="C1799">
        <f>INDEX(resultados!$A$2:$ZZ$2662, 1793, MATCH($B$3, resultados!$A$1:$ZZ$1, 0))</f>
        <v/>
      </c>
    </row>
    <row r="1800">
      <c r="A1800">
        <f>INDEX(resultados!$A$2:$ZZ$2662, 1794, MATCH($B$1, resultados!$A$1:$ZZ$1, 0))</f>
        <v/>
      </c>
      <c r="B1800">
        <f>INDEX(resultados!$A$2:$ZZ$2662, 1794, MATCH($B$2, resultados!$A$1:$ZZ$1, 0))</f>
        <v/>
      </c>
      <c r="C1800">
        <f>INDEX(resultados!$A$2:$ZZ$2662, 1794, MATCH($B$3, resultados!$A$1:$ZZ$1, 0))</f>
        <v/>
      </c>
    </row>
    <row r="1801">
      <c r="A1801">
        <f>INDEX(resultados!$A$2:$ZZ$2662, 1795, MATCH($B$1, resultados!$A$1:$ZZ$1, 0))</f>
        <v/>
      </c>
      <c r="B1801">
        <f>INDEX(resultados!$A$2:$ZZ$2662, 1795, MATCH($B$2, resultados!$A$1:$ZZ$1, 0))</f>
        <v/>
      </c>
      <c r="C1801">
        <f>INDEX(resultados!$A$2:$ZZ$2662, 1795, MATCH($B$3, resultados!$A$1:$ZZ$1, 0))</f>
        <v/>
      </c>
    </row>
    <row r="1802">
      <c r="A1802">
        <f>INDEX(resultados!$A$2:$ZZ$2662, 1796, MATCH($B$1, resultados!$A$1:$ZZ$1, 0))</f>
        <v/>
      </c>
      <c r="B1802">
        <f>INDEX(resultados!$A$2:$ZZ$2662, 1796, MATCH($B$2, resultados!$A$1:$ZZ$1, 0))</f>
        <v/>
      </c>
      <c r="C1802">
        <f>INDEX(resultados!$A$2:$ZZ$2662, 1796, MATCH($B$3, resultados!$A$1:$ZZ$1, 0))</f>
        <v/>
      </c>
    </row>
    <row r="1803">
      <c r="A1803">
        <f>INDEX(resultados!$A$2:$ZZ$2662, 1797, MATCH($B$1, resultados!$A$1:$ZZ$1, 0))</f>
        <v/>
      </c>
      <c r="B1803">
        <f>INDEX(resultados!$A$2:$ZZ$2662, 1797, MATCH($B$2, resultados!$A$1:$ZZ$1, 0))</f>
        <v/>
      </c>
      <c r="C1803">
        <f>INDEX(resultados!$A$2:$ZZ$2662, 1797, MATCH($B$3, resultados!$A$1:$ZZ$1, 0))</f>
        <v/>
      </c>
    </row>
    <row r="1804">
      <c r="A1804">
        <f>INDEX(resultados!$A$2:$ZZ$2662, 1798, MATCH($B$1, resultados!$A$1:$ZZ$1, 0))</f>
        <v/>
      </c>
      <c r="B1804">
        <f>INDEX(resultados!$A$2:$ZZ$2662, 1798, MATCH($B$2, resultados!$A$1:$ZZ$1, 0))</f>
        <v/>
      </c>
      <c r="C1804">
        <f>INDEX(resultados!$A$2:$ZZ$2662, 1798, MATCH($B$3, resultados!$A$1:$ZZ$1, 0))</f>
        <v/>
      </c>
    </row>
    <row r="1805">
      <c r="A1805">
        <f>INDEX(resultados!$A$2:$ZZ$2662, 1799, MATCH($B$1, resultados!$A$1:$ZZ$1, 0))</f>
        <v/>
      </c>
      <c r="B1805">
        <f>INDEX(resultados!$A$2:$ZZ$2662, 1799, MATCH($B$2, resultados!$A$1:$ZZ$1, 0))</f>
        <v/>
      </c>
      <c r="C1805">
        <f>INDEX(resultados!$A$2:$ZZ$2662, 1799, MATCH($B$3, resultados!$A$1:$ZZ$1, 0))</f>
        <v/>
      </c>
    </row>
    <row r="1806">
      <c r="A1806">
        <f>INDEX(resultados!$A$2:$ZZ$2662, 1800, MATCH($B$1, resultados!$A$1:$ZZ$1, 0))</f>
        <v/>
      </c>
      <c r="B1806">
        <f>INDEX(resultados!$A$2:$ZZ$2662, 1800, MATCH($B$2, resultados!$A$1:$ZZ$1, 0))</f>
        <v/>
      </c>
      <c r="C1806">
        <f>INDEX(resultados!$A$2:$ZZ$2662, 1800, MATCH($B$3, resultados!$A$1:$ZZ$1, 0))</f>
        <v/>
      </c>
    </row>
    <row r="1807">
      <c r="A1807">
        <f>INDEX(resultados!$A$2:$ZZ$2662, 1801, MATCH($B$1, resultados!$A$1:$ZZ$1, 0))</f>
        <v/>
      </c>
      <c r="B1807">
        <f>INDEX(resultados!$A$2:$ZZ$2662, 1801, MATCH($B$2, resultados!$A$1:$ZZ$1, 0))</f>
        <v/>
      </c>
      <c r="C1807">
        <f>INDEX(resultados!$A$2:$ZZ$2662, 1801, MATCH($B$3, resultados!$A$1:$ZZ$1, 0))</f>
        <v/>
      </c>
    </row>
    <row r="1808">
      <c r="A1808">
        <f>INDEX(resultados!$A$2:$ZZ$2662, 1802, MATCH($B$1, resultados!$A$1:$ZZ$1, 0))</f>
        <v/>
      </c>
      <c r="B1808">
        <f>INDEX(resultados!$A$2:$ZZ$2662, 1802, MATCH($B$2, resultados!$A$1:$ZZ$1, 0))</f>
        <v/>
      </c>
      <c r="C1808">
        <f>INDEX(resultados!$A$2:$ZZ$2662, 1802, MATCH($B$3, resultados!$A$1:$ZZ$1, 0))</f>
        <v/>
      </c>
    </row>
    <row r="1809">
      <c r="A1809">
        <f>INDEX(resultados!$A$2:$ZZ$2662, 1803, MATCH($B$1, resultados!$A$1:$ZZ$1, 0))</f>
        <v/>
      </c>
      <c r="B1809">
        <f>INDEX(resultados!$A$2:$ZZ$2662, 1803, MATCH($B$2, resultados!$A$1:$ZZ$1, 0))</f>
        <v/>
      </c>
      <c r="C1809">
        <f>INDEX(resultados!$A$2:$ZZ$2662, 1803, MATCH($B$3, resultados!$A$1:$ZZ$1, 0))</f>
        <v/>
      </c>
    </row>
    <row r="1810">
      <c r="A1810">
        <f>INDEX(resultados!$A$2:$ZZ$2662, 1804, MATCH($B$1, resultados!$A$1:$ZZ$1, 0))</f>
        <v/>
      </c>
      <c r="B1810">
        <f>INDEX(resultados!$A$2:$ZZ$2662, 1804, MATCH($B$2, resultados!$A$1:$ZZ$1, 0))</f>
        <v/>
      </c>
      <c r="C1810">
        <f>INDEX(resultados!$A$2:$ZZ$2662, 1804, MATCH($B$3, resultados!$A$1:$ZZ$1, 0))</f>
        <v/>
      </c>
    </row>
    <row r="1811">
      <c r="A1811">
        <f>INDEX(resultados!$A$2:$ZZ$2662, 1805, MATCH($B$1, resultados!$A$1:$ZZ$1, 0))</f>
        <v/>
      </c>
      <c r="B1811">
        <f>INDEX(resultados!$A$2:$ZZ$2662, 1805, MATCH($B$2, resultados!$A$1:$ZZ$1, 0))</f>
        <v/>
      </c>
      <c r="C1811">
        <f>INDEX(resultados!$A$2:$ZZ$2662, 1805, MATCH($B$3, resultados!$A$1:$ZZ$1, 0))</f>
        <v/>
      </c>
    </row>
    <row r="1812">
      <c r="A1812">
        <f>INDEX(resultados!$A$2:$ZZ$2662, 1806, MATCH($B$1, resultados!$A$1:$ZZ$1, 0))</f>
        <v/>
      </c>
      <c r="B1812">
        <f>INDEX(resultados!$A$2:$ZZ$2662, 1806, MATCH($B$2, resultados!$A$1:$ZZ$1, 0))</f>
        <v/>
      </c>
      <c r="C1812">
        <f>INDEX(resultados!$A$2:$ZZ$2662, 1806, MATCH($B$3, resultados!$A$1:$ZZ$1, 0))</f>
        <v/>
      </c>
    </row>
    <row r="1813">
      <c r="A1813">
        <f>INDEX(resultados!$A$2:$ZZ$2662, 1807, MATCH($B$1, resultados!$A$1:$ZZ$1, 0))</f>
        <v/>
      </c>
      <c r="B1813">
        <f>INDEX(resultados!$A$2:$ZZ$2662, 1807, MATCH($B$2, resultados!$A$1:$ZZ$1, 0))</f>
        <v/>
      </c>
      <c r="C1813">
        <f>INDEX(resultados!$A$2:$ZZ$2662, 1807, MATCH($B$3, resultados!$A$1:$ZZ$1, 0))</f>
        <v/>
      </c>
    </row>
    <row r="1814">
      <c r="A1814">
        <f>INDEX(resultados!$A$2:$ZZ$2662, 1808, MATCH($B$1, resultados!$A$1:$ZZ$1, 0))</f>
        <v/>
      </c>
      <c r="B1814">
        <f>INDEX(resultados!$A$2:$ZZ$2662, 1808, MATCH($B$2, resultados!$A$1:$ZZ$1, 0))</f>
        <v/>
      </c>
      <c r="C1814">
        <f>INDEX(resultados!$A$2:$ZZ$2662, 1808, MATCH($B$3, resultados!$A$1:$ZZ$1, 0))</f>
        <v/>
      </c>
    </row>
    <row r="1815">
      <c r="A1815">
        <f>INDEX(resultados!$A$2:$ZZ$2662, 1809, MATCH($B$1, resultados!$A$1:$ZZ$1, 0))</f>
        <v/>
      </c>
      <c r="B1815">
        <f>INDEX(resultados!$A$2:$ZZ$2662, 1809, MATCH($B$2, resultados!$A$1:$ZZ$1, 0))</f>
        <v/>
      </c>
      <c r="C1815">
        <f>INDEX(resultados!$A$2:$ZZ$2662, 1809, MATCH($B$3, resultados!$A$1:$ZZ$1, 0))</f>
        <v/>
      </c>
    </row>
    <row r="1816">
      <c r="A1816">
        <f>INDEX(resultados!$A$2:$ZZ$2662, 1810, MATCH($B$1, resultados!$A$1:$ZZ$1, 0))</f>
        <v/>
      </c>
      <c r="B1816">
        <f>INDEX(resultados!$A$2:$ZZ$2662, 1810, MATCH($B$2, resultados!$A$1:$ZZ$1, 0))</f>
        <v/>
      </c>
      <c r="C1816">
        <f>INDEX(resultados!$A$2:$ZZ$2662, 1810, MATCH($B$3, resultados!$A$1:$ZZ$1, 0))</f>
        <v/>
      </c>
    </row>
    <row r="1817">
      <c r="A1817">
        <f>INDEX(resultados!$A$2:$ZZ$2662, 1811, MATCH($B$1, resultados!$A$1:$ZZ$1, 0))</f>
        <v/>
      </c>
      <c r="B1817">
        <f>INDEX(resultados!$A$2:$ZZ$2662, 1811, MATCH($B$2, resultados!$A$1:$ZZ$1, 0))</f>
        <v/>
      </c>
      <c r="C1817">
        <f>INDEX(resultados!$A$2:$ZZ$2662, 1811, MATCH($B$3, resultados!$A$1:$ZZ$1, 0))</f>
        <v/>
      </c>
    </row>
    <row r="1818">
      <c r="A1818">
        <f>INDEX(resultados!$A$2:$ZZ$2662, 1812, MATCH($B$1, resultados!$A$1:$ZZ$1, 0))</f>
        <v/>
      </c>
      <c r="B1818">
        <f>INDEX(resultados!$A$2:$ZZ$2662, 1812, MATCH($B$2, resultados!$A$1:$ZZ$1, 0))</f>
        <v/>
      </c>
      <c r="C1818">
        <f>INDEX(resultados!$A$2:$ZZ$2662, 1812, MATCH($B$3, resultados!$A$1:$ZZ$1, 0))</f>
        <v/>
      </c>
    </row>
    <row r="1819">
      <c r="A1819">
        <f>INDEX(resultados!$A$2:$ZZ$2662, 1813, MATCH($B$1, resultados!$A$1:$ZZ$1, 0))</f>
        <v/>
      </c>
      <c r="B1819">
        <f>INDEX(resultados!$A$2:$ZZ$2662, 1813, MATCH($B$2, resultados!$A$1:$ZZ$1, 0))</f>
        <v/>
      </c>
      <c r="C1819">
        <f>INDEX(resultados!$A$2:$ZZ$2662, 1813, MATCH($B$3, resultados!$A$1:$ZZ$1, 0))</f>
        <v/>
      </c>
    </row>
    <row r="1820">
      <c r="A1820">
        <f>INDEX(resultados!$A$2:$ZZ$2662, 1814, MATCH($B$1, resultados!$A$1:$ZZ$1, 0))</f>
        <v/>
      </c>
      <c r="B1820">
        <f>INDEX(resultados!$A$2:$ZZ$2662, 1814, MATCH($B$2, resultados!$A$1:$ZZ$1, 0))</f>
        <v/>
      </c>
      <c r="C1820">
        <f>INDEX(resultados!$A$2:$ZZ$2662, 1814, MATCH($B$3, resultados!$A$1:$ZZ$1, 0))</f>
        <v/>
      </c>
    </row>
    <row r="1821">
      <c r="A1821">
        <f>INDEX(resultados!$A$2:$ZZ$2662, 1815, MATCH($B$1, resultados!$A$1:$ZZ$1, 0))</f>
        <v/>
      </c>
      <c r="B1821">
        <f>INDEX(resultados!$A$2:$ZZ$2662, 1815, MATCH($B$2, resultados!$A$1:$ZZ$1, 0))</f>
        <v/>
      </c>
      <c r="C1821">
        <f>INDEX(resultados!$A$2:$ZZ$2662, 1815, MATCH($B$3, resultados!$A$1:$ZZ$1, 0))</f>
        <v/>
      </c>
    </row>
    <row r="1822">
      <c r="A1822">
        <f>INDEX(resultados!$A$2:$ZZ$2662, 1816, MATCH($B$1, resultados!$A$1:$ZZ$1, 0))</f>
        <v/>
      </c>
      <c r="B1822">
        <f>INDEX(resultados!$A$2:$ZZ$2662, 1816, MATCH($B$2, resultados!$A$1:$ZZ$1, 0))</f>
        <v/>
      </c>
      <c r="C1822">
        <f>INDEX(resultados!$A$2:$ZZ$2662, 1816, MATCH($B$3, resultados!$A$1:$ZZ$1, 0))</f>
        <v/>
      </c>
    </row>
    <row r="1823">
      <c r="A1823">
        <f>INDEX(resultados!$A$2:$ZZ$2662, 1817, MATCH($B$1, resultados!$A$1:$ZZ$1, 0))</f>
        <v/>
      </c>
      <c r="B1823">
        <f>INDEX(resultados!$A$2:$ZZ$2662, 1817, MATCH($B$2, resultados!$A$1:$ZZ$1, 0))</f>
        <v/>
      </c>
      <c r="C1823">
        <f>INDEX(resultados!$A$2:$ZZ$2662, 1817, MATCH($B$3, resultados!$A$1:$ZZ$1, 0))</f>
        <v/>
      </c>
    </row>
    <row r="1824">
      <c r="A1824">
        <f>INDEX(resultados!$A$2:$ZZ$2662, 1818, MATCH($B$1, resultados!$A$1:$ZZ$1, 0))</f>
        <v/>
      </c>
      <c r="B1824">
        <f>INDEX(resultados!$A$2:$ZZ$2662, 1818, MATCH($B$2, resultados!$A$1:$ZZ$1, 0))</f>
        <v/>
      </c>
      <c r="C1824">
        <f>INDEX(resultados!$A$2:$ZZ$2662, 1818, MATCH($B$3, resultados!$A$1:$ZZ$1, 0))</f>
        <v/>
      </c>
    </row>
    <row r="1825">
      <c r="A1825">
        <f>INDEX(resultados!$A$2:$ZZ$2662, 1819, MATCH($B$1, resultados!$A$1:$ZZ$1, 0))</f>
        <v/>
      </c>
      <c r="B1825">
        <f>INDEX(resultados!$A$2:$ZZ$2662, 1819, MATCH($B$2, resultados!$A$1:$ZZ$1, 0))</f>
        <v/>
      </c>
      <c r="C1825">
        <f>INDEX(resultados!$A$2:$ZZ$2662, 1819, MATCH($B$3, resultados!$A$1:$ZZ$1, 0))</f>
        <v/>
      </c>
    </row>
    <row r="1826">
      <c r="A1826">
        <f>INDEX(resultados!$A$2:$ZZ$2662, 1820, MATCH($B$1, resultados!$A$1:$ZZ$1, 0))</f>
        <v/>
      </c>
      <c r="B1826">
        <f>INDEX(resultados!$A$2:$ZZ$2662, 1820, MATCH($B$2, resultados!$A$1:$ZZ$1, 0))</f>
        <v/>
      </c>
      <c r="C1826">
        <f>INDEX(resultados!$A$2:$ZZ$2662, 1820, MATCH($B$3, resultados!$A$1:$ZZ$1, 0))</f>
        <v/>
      </c>
    </row>
    <row r="1827">
      <c r="A1827">
        <f>INDEX(resultados!$A$2:$ZZ$2662, 1821, MATCH($B$1, resultados!$A$1:$ZZ$1, 0))</f>
        <v/>
      </c>
      <c r="B1827">
        <f>INDEX(resultados!$A$2:$ZZ$2662, 1821, MATCH($B$2, resultados!$A$1:$ZZ$1, 0))</f>
        <v/>
      </c>
      <c r="C1827">
        <f>INDEX(resultados!$A$2:$ZZ$2662, 1821, MATCH($B$3, resultados!$A$1:$ZZ$1, 0))</f>
        <v/>
      </c>
    </row>
    <row r="1828">
      <c r="A1828">
        <f>INDEX(resultados!$A$2:$ZZ$2662, 1822, MATCH($B$1, resultados!$A$1:$ZZ$1, 0))</f>
        <v/>
      </c>
      <c r="B1828">
        <f>INDEX(resultados!$A$2:$ZZ$2662, 1822, MATCH($B$2, resultados!$A$1:$ZZ$1, 0))</f>
        <v/>
      </c>
      <c r="C1828">
        <f>INDEX(resultados!$A$2:$ZZ$2662, 1822, MATCH($B$3, resultados!$A$1:$ZZ$1, 0))</f>
        <v/>
      </c>
    </row>
    <row r="1829">
      <c r="A1829">
        <f>INDEX(resultados!$A$2:$ZZ$2662, 1823, MATCH($B$1, resultados!$A$1:$ZZ$1, 0))</f>
        <v/>
      </c>
      <c r="B1829">
        <f>INDEX(resultados!$A$2:$ZZ$2662, 1823, MATCH($B$2, resultados!$A$1:$ZZ$1, 0))</f>
        <v/>
      </c>
      <c r="C1829">
        <f>INDEX(resultados!$A$2:$ZZ$2662, 1823, MATCH($B$3, resultados!$A$1:$ZZ$1, 0))</f>
        <v/>
      </c>
    </row>
    <row r="1830">
      <c r="A1830">
        <f>INDEX(resultados!$A$2:$ZZ$2662, 1824, MATCH($B$1, resultados!$A$1:$ZZ$1, 0))</f>
        <v/>
      </c>
      <c r="B1830">
        <f>INDEX(resultados!$A$2:$ZZ$2662, 1824, MATCH($B$2, resultados!$A$1:$ZZ$1, 0))</f>
        <v/>
      </c>
      <c r="C1830">
        <f>INDEX(resultados!$A$2:$ZZ$2662, 1824, MATCH($B$3, resultados!$A$1:$ZZ$1, 0))</f>
        <v/>
      </c>
    </row>
    <row r="1831">
      <c r="A1831">
        <f>INDEX(resultados!$A$2:$ZZ$2662, 1825, MATCH($B$1, resultados!$A$1:$ZZ$1, 0))</f>
        <v/>
      </c>
      <c r="B1831">
        <f>INDEX(resultados!$A$2:$ZZ$2662, 1825, MATCH($B$2, resultados!$A$1:$ZZ$1, 0))</f>
        <v/>
      </c>
      <c r="C1831">
        <f>INDEX(resultados!$A$2:$ZZ$2662, 1825, MATCH($B$3, resultados!$A$1:$ZZ$1, 0))</f>
        <v/>
      </c>
    </row>
    <row r="1832">
      <c r="A1832">
        <f>INDEX(resultados!$A$2:$ZZ$2662, 1826, MATCH($B$1, resultados!$A$1:$ZZ$1, 0))</f>
        <v/>
      </c>
      <c r="B1832">
        <f>INDEX(resultados!$A$2:$ZZ$2662, 1826, MATCH($B$2, resultados!$A$1:$ZZ$1, 0))</f>
        <v/>
      </c>
      <c r="C1832">
        <f>INDEX(resultados!$A$2:$ZZ$2662, 1826, MATCH($B$3, resultados!$A$1:$ZZ$1, 0))</f>
        <v/>
      </c>
    </row>
    <row r="1833">
      <c r="A1833">
        <f>INDEX(resultados!$A$2:$ZZ$2662, 1827, MATCH($B$1, resultados!$A$1:$ZZ$1, 0))</f>
        <v/>
      </c>
      <c r="B1833">
        <f>INDEX(resultados!$A$2:$ZZ$2662, 1827, MATCH($B$2, resultados!$A$1:$ZZ$1, 0))</f>
        <v/>
      </c>
      <c r="C1833">
        <f>INDEX(resultados!$A$2:$ZZ$2662, 1827, MATCH($B$3, resultados!$A$1:$ZZ$1, 0))</f>
        <v/>
      </c>
    </row>
    <row r="1834">
      <c r="A1834">
        <f>INDEX(resultados!$A$2:$ZZ$2662, 1828, MATCH($B$1, resultados!$A$1:$ZZ$1, 0))</f>
        <v/>
      </c>
      <c r="B1834">
        <f>INDEX(resultados!$A$2:$ZZ$2662, 1828, MATCH($B$2, resultados!$A$1:$ZZ$1, 0))</f>
        <v/>
      </c>
      <c r="C1834">
        <f>INDEX(resultados!$A$2:$ZZ$2662, 1828, MATCH($B$3, resultados!$A$1:$ZZ$1, 0))</f>
        <v/>
      </c>
    </row>
    <row r="1835">
      <c r="A1835">
        <f>INDEX(resultados!$A$2:$ZZ$2662, 1829, MATCH($B$1, resultados!$A$1:$ZZ$1, 0))</f>
        <v/>
      </c>
      <c r="B1835">
        <f>INDEX(resultados!$A$2:$ZZ$2662, 1829, MATCH($B$2, resultados!$A$1:$ZZ$1, 0))</f>
        <v/>
      </c>
      <c r="C1835">
        <f>INDEX(resultados!$A$2:$ZZ$2662, 1829, MATCH($B$3, resultados!$A$1:$ZZ$1, 0))</f>
        <v/>
      </c>
    </row>
    <row r="1836">
      <c r="A1836">
        <f>INDEX(resultados!$A$2:$ZZ$2662, 1830, MATCH($B$1, resultados!$A$1:$ZZ$1, 0))</f>
        <v/>
      </c>
      <c r="B1836">
        <f>INDEX(resultados!$A$2:$ZZ$2662, 1830, MATCH($B$2, resultados!$A$1:$ZZ$1, 0))</f>
        <v/>
      </c>
      <c r="C1836">
        <f>INDEX(resultados!$A$2:$ZZ$2662, 1830, MATCH($B$3, resultados!$A$1:$ZZ$1, 0))</f>
        <v/>
      </c>
    </row>
    <row r="1837">
      <c r="A1837">
        <f>INDEX(resultados!$A$2:$ZZ$2662, 1831, MATCH($B$1, resultados!$A$1:$ZZ$1, 0))</f>
        <v/>
      </c>
      <c r="B1837">
        <f>INDEX(resultados!$A$2:$ZZ$2662, 1831, MATCH($B$2, resultados!$A$1:$ZZ$1, 0))</f>
        <v/>
      </c>
      <c r="C1837">
        <f>INDEX(resultados!$A$2:$ZZ$2662, 1831, MATCH($B$3, resultados!$A$1:$ZZ$1, 0))</f>
        <v/>
      </c>
    </row>
    <row r="1838">
      <c r="A1838">
        <f>INDEX(resultados!$A$2:$ZZ$2662, 1832, MATCH($B$1, resultados!$A$1:$ZZ$1, 0))</f>
        <v/>
      </c>
      <c r="B1838">
        <f>INDEX(resultados!$A$2:$ZZ$2662, 1832, MATCH($B$2, resultados!$A$1:$ZZ$1, 0))</f>
        <v/>
      </c>
      <c r="C1838">
        <f>INDEX(resultados!$A$2:$ZZ$2662, 1832, MATCH($B$3, resultados!$A$1:$ZZ$1, 0))</f>
        <v/>
      </c>
    </row>
    <row r="1839">
      <c r="A1839">
        <f>INDEX(resultados!$A$2:$ZZ$2662, 1833, MATCH($B$1, resultados!$A$1:$ZZ$1, 0))</f>
        <v/>
      </c>
      <c r="B1839">
        <f>INDEX(resultados!$A$2:$ZZ$2662, 1833, MATCH($B$2, resultados!$A$1:$ZZ$1, 0))</f>
        <v/>
      </c>
      <c r="C1839">
        <f>INDEX(resultados!$A$2:$ZZ$2662, 1833, MATCH($B$3, resultados!$A$1:$ZZ$1, 0))</f>
        <v/>
      </c>
    </row>
    <row r="1840">
      <c r="A1840">
        <f>INDEX(resultados!$A$2:$ZZ$2662, 1834, MATCH($B$1, resultados!$A$1:$ZZ$1, 0))</f>
        <v/>
      </c>
      <c r="B1840">
        <f>INDEX(resultados!$A$2:$ZZ$2662, 1834, MATCH($B$2, resultados!$A$1:$ZZ$1, 0))</f>
        <v/>
      </c>
      <c r="C1840">
        <f>INDEX(resultados!$A$2:$ZZ$2662, 1834, MATCH($B$3, resultados!$A$1:$ZZ$1, 0))</f>
        <v/>
      </c>
    </row>
    <row r="1841">
      <c r="A1841">
        <f>INDEX(resultados!$A$2:$ZZ$2662, 1835, MATCH($B$1, resultados!$A$1:$ZZ$1, 0))</f>
        <v/>
      </c>
      <c r="B1841">
        <f>INDEX(resultados!$A$2:$ZZ$2662, 1835, MATCH($B$2, resultados!$A$1:$ZZ$1, 0))</f>
        <v/>
      </c>
      <c r="C1841">
        <f>INDEX(resultados!$A$2:$ZZ$2662, 1835, MATCH($B$3, resultados!$A$1:$ZZ$1, 0))</f>
        <v/>
      </c>
    </row>
    <row r="1842">
      <c r="A1842">
        <f>INDEX(resultados!$A$2:$ZZ$2662, 1836, MATCH($B$1, resultados!$A$1:$ZZ$1, 0))</f>
        <v/>
      </c>
      <c r="B1842">
        <f>INDEX(resultados!$A$2:$ZZ$2662, 1836, MATCH($B$2, resultados!$A$1:$ZZ$1, 0))</f>
        <v/>
      </c>
      <c r="C1842">
        <f>INDEX(resultados!$A$2:$ZZ$2662, 1836, MATCH($B$3, resultados!$A$1:$ZZ$1, 0))</f>
        <v/>
      </c>
    </row>
    <row r="1843">
      <c r="A1843">
        <f>INDEX(resultados!$A$2:$ZZ$2662, 1837, MATCH($B$1, resultados!$A$1:$ZZ$1, 0))</f>
        <v/>
      </c>
      <c r="B1843">
        <f>INDEX(resultados!$A$2:$ZZ$2662, 1837, MATCH($B$2, resultados!$A$1:$ZZ$1, 0))</f>
        <v/>
      </c>
      <c r="C1843">
        <f>INDEX(resultados!$A$2:$ZZ$2662, 1837, MATCH($B$3, resultados!$A$1:$ZZ$1, 0))</f>
        <v/>
      </c>
    </row>
    <row r="1844">
      <c r="A1844">
        <f>INDEX(resultados!$A$2:$ZZ$2662, 1838, MATCH($B$1, resultados!$A$1:$ZZ$1, 0))</f>
        <v/>
      </c>
      <c r="B1844">
        <f>INDEX(resultados!$A$2:$ZZ$2662, 1838, MATCH($B$2, resultados!$A$1:$ZZ$1, 0))</f>
        <v/>
      </c>
      <c r="C1844">
        <f>INDEX(resultados!$A$2:$ZZ$2662, 1838, MATCH($B$3, resultados!$A$1:$ZZ$1, 0))</f>
        <v/>
      </c>
    </row>
    <row r="1845">
      <c r="A1845">
        <f>INDEX(resultados!$A$2:$ZZ$2662, 1839, MATCH($B$1, resultados!$A$1:$ZZ$1, 0))</f>
        <v/>
      </c>
      <c r="B1845">
        <f>INDEX(resultados!$A$2:$ZZ$2662, 1839, MATCH($B$2, resultados!$A$1:$ZZ$1, 0))</f>
        <v/>
      </c>
      <c r="C1845">
        <f>INDEX(resultados!$A$2:$ZZ$2662, 1839, MATCH($B$3, resultados!$A$1:$ZZ$1, 0))</f>
        <v/>
      </c>
    </row>
    <row r="1846">
      <c r="A1846">
        <f>INDEX(resultados!$A$2:$ZZ$2662, 1840, MATCH($B$1, resultados!$A$1:$ZZ$1, 0))</f>
        <v/>
      </c>
      <c r="B1846">
        <f>INDEX(resultados!$A$2:$ZZ$2662, 1840, MATCH($B$2, resultados!$A$1:$ZZ$1, 0))</f>
        <v/>
      </c>
      <c r="C1846">
        <f>INDEX(resultados!$A$2:$ZZ$2662, 1840, MATCH($B$3, resultados!$A$1:$ZZ$1, 0))</f>
        <v/>
      </c>
    </row>
    <row r="1847">
      <c r="A1847">
        <f>INDEX(resultados!$A$2:$ZZ$2662, 1841, MATCH($B$1, resultados!$A$1:$ZZ$1, 0))</f>
        <v/>
      </c>
      <c r="B1847">
        <f>INDEX(resultados!$A$2:$ZZ$2662, 1841, MATCH($B$2, resultados!$A$1:$ZZ$1, 0))</f>
        <v/>
      </c>
      <c r="C1847">
        <f>INDEX(resultados!$A$2:$ZZ$2662, 1841, MATCH($B$3, resultados!$A$1:$ZZ$1, 0))</f>
        <v/>
      </c>
    </row>
    <row r="1848">
      <c r="A1848">
        <f>INDEX(resultados!$A$2:$ZZ$2662, 1842, MATCH($B$1, resultados!$A$1:$ZZ$1, 0))</f>
        <v/>
      </c>
      <c r="B1848">
        <f>INDEX(resultados!$A$2:$ZZ$2662, 1842, MATCH($B$2, resultados!$A$1:$ZZ$1, 0))</f>
        <v/>
      </c>
      <c r="C1848">
        <f>INDEX(resultados!$A$2:$ZZ$2662, 1842, MATCH($B$3, resultados!$A$1:$ZZ$1, 0))</f>
        <v/>
      </c>
    </row>
    <row r="1849">
      <c r="A1849">
        <f>INDEX(resultados!$A$2:$ZZ$2662, 1843, MATCH($B$1, resultados!$A$1:$ZZ$1, 0))</f>
        <v/>
      </c>
      <c r="B1849">
        <f>INDEX(resultados!$A$2:$ZZ$2662, 1843, MATCH($B$2, resultados!$A$1:$ZZ$1, 0))</f>
        <v/>
      </c>
      <c r="C1849">
        <f>INDEX(resultados!$A$2:$ZZ$2662, 1843, MATCH($B$3, resultados!$A$1:$ZZ$1, 0))</f>
        <v/>
      </c>
    </row>
    <row r="1850">
      <c r="A1850">
        <f>INDEX(resultados!$A$2:$ZZ$2662, 1844, MATCH($B$1, resultados!$A$1:$ZZ$1, 0))</f>
        <v/>
      </c>
      <c r="B1850">
        <f>INDEX(resultados!$A$2:$ZZ$2662, 1844, MATCH($B$2, resultados!$A$1:$ZZ$1, 0))</f>
        <v/>
      </c>
      <c r="C1850">
        <f>INDEX(resultados!$A$2:$ZZ$2662, 1844, MATCH($B$3, resultados!$A$1:$ZZ$1, 0))</f>
        <v/>
      </c>
    </row>
    <row r="1851">
      <c r="A1851">
        <f>INDEX(resultados!$A$2:$ZZ$2662, 1845, MATCH($B$1, resultados!$A$1:$ZZ$1, 0))</f>
        <v/>
      </c>
      <c r="B1851">
        <f>INDEX(resultados!$A$2:$ZZ$2662, 1845, MATCH($B$2, resultados!$A$1:$ZZ$1, 0))</f>
        <v/>
      </c>
      <c r="C1851">
        <f>INDEX(resultados!$A$2:$ZZ$2662, 1845, MATCH($B$3, resultados!$A$1:$ZZ$1, 0))</f>
        <v/>
      </c>
    </row>
    <row r="1852">
      <c r="A1852">
        <f>INDEX(resultados!$A$2:$ZZ$2662, 1846, MATCH($B$1, resultados!$A$1:$ZZ$1, 0))</f>
        <v/>
      </c>
      <c r="B1852">
        <f>INDEX(resultados!$A$2:$ZZ$2662, 1846, MATCH($B$2, resultados!$A$1:$ZZ$1, 0))</f>
        <v/>
      </c>
      <c r="C1852">
        <f>INDEX(resultados!$A$2:$ZZ$2662, 1846, MATCH($B$3, resultados!$A$1:$ZZ$1, 0))</f>
        <v/>
      </c>
    </row>
    <row r="1853">
      <c r="A1853">
        <f>INDEX(resultados!$A$2:$ZZ$2662, 1847, MATCH($B$1, resultados!$A$1:$ZZ$1, 0))</f>
        <v/>
      </c>
      <c r="B1853">
        <f>INDEX(resultados!$A$2:$ZZ$2662, 1847, MATCH($B$2, resultados!$A$1:$ZZ$1, 0))</f>
        <v/>
      </c>
      <c r="C1853">
        <f>INDEX(resultados!$A$2:$ZZ$2662, 1847, MATCH($B$3, resultados!$A$1:$ZZ$1, 0))</f>
        <v/>
      </c>
    </row>
    <row r="1854">
      <c r="A1854">
        <f>INDEX(resultados!$A$2:$ZZ$2662, 1848, MATCH($B$1, resultados!$A$1:$ZZ$1, 0))</f>
        <v/>
      </c>
      <c r="B1854">
        <f>INDEX(resultados!$A$2:$ZZ$2662, 1848, MATCH($B$2, resultados!$A$1:$ZZ$1, 0))</f>
        <v/>
      </c>
      <c r="C1854">
        <f>INDEX(resultados!$A$2:$ZZ$2662, 1848, MATCH($B$3, resultados!$A$1:$ZZ$1, 0))</f>
        <v/>
      </c>
    </row>
    <row r="1855">
      <c r="A1855">
        <f>INDEX(resultados!$A$2:$ZZ$2662, 1849, MATCH($B$1, resultados!$A$1:$ZZ$1, 0))</f>
        <v/>
      </c>
      <c r="B1855">
        <f>INDEX(resultados!$A$2:$ZZ$2662, 1849, MATCH($B$2, resultados!$A$1:$ZZ$1, 0))</f>
        <v/>
      </c>
      <c r="C1855">
        <f>INDEX(resultados!$A$2:$ZZ$2662, 1849, MATCH($B$3, resultados!$A$1:$ZZ$1, 0))</f>
        <v/>
      </c>
    </row>
    <row r="1856">
      <c r="A1856">
        <f>INDEX(resultados!$A$2:$ZZ$2662, 1850, MATCH($B$1, resultados!$A$1:$ZZ$1, 0))</f>
        <v/>
      </c>
      <c r="B1856">
        <f>INDEX(resultados!$A$2:$ZZ$2662, 1850, MATCH($B$2, resultados!$A$1:$ZZ$1, 0))</f>
        <v/>
      </c>
      <c r="C1856">
        <f>INDEX(resultados!$A$2:$ZZ$2662, 1850, MATCH($B$3, resultados!$A$1:$ZZ$1, 0))</f>
        <v/>
      </c>
    </row>
    <row r="1857">
      <c r="A1857">
        <f>INDEX(resultados!$A$2:$ZZ$2662, 1851, MATCH($B$1, resultados!$A$1:$ZZ$1, 0))</f>
        <v/>
      </c>
      <c r="B1857">
        <f>INDEX(resultados!$A$2:$ZZ$2662, 1851, MATCH($B$2, resultados!$A$1:$ZZ$1, 0))</f>
        <v/>
      </c>
      <c r="C1857">
        <f>INDEX(resultados!$A$2:$ZZ$2662, 1851, MATCH($B$3, resultados!$A$1:$ZZ$1, 0))</f>
        <v/>
      </c>
    </row>
    <row r="1858">
      <c r="A1858">
        <f>INDEX(resultados!$A$2:$ZZ$2662, 1852, MATCH($B$1, resultados!$A$1:$ZZ$1, 0))</f>
        <v/>
      </c>
      <c r="B1858">
        <f>INDEX(resultados!$A$2:$ZZ$2662, 1852, MATCH($B$2, resultados!$A$1:$ZZ$1, 0))</f>
        <v/>
      </c>
      <c r="C1858">
        <f>INDEX(resultados!$A$2:$ZZ$2662, 1852, MATCH($B$3, resultados!$A$1:$ZZ$1, 0))</f>
        <v/>
      </c>
    </row>
    <row r="1859">
      <c r="A1859">
        <f>INDEX(resultados!$A$2:$ZZ$2662, 1853, MATCH($B$1, resultados!$A$1:$ZZ$1, 0))</f>
        <v/>
      </c>
      <c r="B1859">
        <f>INDEX(resultados!$A$2:$ZZ$2662, 1853, MATCH($B$2, resultados!$A$1:$ZZ$1, 0))</f>
        <v/>
      </c>
      <c r="C1859">
        <f>INDEX(resultados!$A$2:$ZZ$2662, 1853, MATCH($B$3, resultados!$A$1:$ZZ$1, 0))</f>
        <v/>
      </c>
    </row>
    <row r="1860">
      <c r="A1860">
        <f>INDEX(resultados!$A$2:$ZZ$2662, 1854, MATCH($B$1, resultados!$A$1:$ZZ$1, 0))</f>
        <v/>
      </c>
      <c r="B1860">
        <f>INDEX(resultados!$A$2:$ZZ$2662, 1854, MATCH($B$2, resultados!$A$1:$ZZ$1, 0))</f>
        <v/>
      </c>
      <c r="C1860">
        <f>INDEX(resultados!$A$2:$ZZ$2662, 1854, MATCH($B$3, resultados!$A$1:$ZZ$1, 0))</f>
        <v/>
      </c>
    </row>
    <row r="1861">
      <c r="A1861">
        <f>INDEX(resultados!$A$2:$ZZ$2662, 1855, MATCH($B$1, resultados!$A$1:$ZZ$1, 0))</f>
        <v/>
      </c>
      <c r="B1861">
        <f>INDEX(resultados!$A$2:$ZZ$2662, 1855, MATCH($B$2, resultados!$A$1:$ZZ$1, 0))</f>
        <v/>
      </c>
      <c r="C1861">
        <f>INDEX(resultados!$A$2:$ZZ$2662, 1855, MATCH($B$3, resultados!$A$1:$ZZ$1, 0))</f>
        <v/>
      </c>
    </row>
    <row r="1862">
      <c r="A1862">
        <f>INDEX(resultados!$A$2:$ZZ$2662, 1856, MATCH($B$1, resultados!$A$1:$ZZ$1, 0))</f>
        <v/>
      </c>
      <c r="B1862">
        <f>INDEX(resultados!$A$2:$ZZ$2662, 1856, MATCH($B$2, resultados!$A$1:$ZZ$1, 0))</f>
        <v/>
      </c>
      <c r="C1862">
        <f>INDEX(resultados!$A$2:$ZZ$2662, 1856, MATCH($B$3, resultados!$A$1:$ZZ$1, 0))</f>
        <v/>
      </c>
    </row>
    <row r="1863">
      <c r="A1863">
        <f>INDEX(resultados!$A$2:$ZZ$2662, 1857, MATCH($B$1, resultados!$A$1:$ZZ$1, 0))</f>
        <v/>
      </c>
      <c r="B1863">
        <f>INDEX(resultados!$A$2:$ZZ$2662, 1857, MATCH($B$2, resultados!$A$1:$ZZ$1, 0))</f>
        <v/>
      </c>
      <c r="C1863">
        <f>INDEX(resultados!$A$2:$ZZ$2662, 1857, MATCH($B$3, resultados!$A$1:$ZZ$1, 0))</f>
        <v/>
      </c>
    </row>
    <row r="1864">
      <c r="A1864">
        <f>INDEX(resultados!$A$2:$ZZ$2662, 1858, MATCH($B$1, resultados!$A$1:$ZZ$1, 0))</f>
        <v/>
      </c>
      <c r="B1864">
        <f>INDEX(resultados!$A$2:$ZZ$2662, 1858, MATCH($B$2, resultados!$A$1:$ZZ$1, 0))</f>
        <v/>
      </c>
      <c r="C1864">
        <f>INDEX(resultados!$A$2:$ZZ$2662, 1858, MATCH($B$3, resultados!$A$1:$ZZ$1, 0))</f>
        <v/>
      </c>
    </row>
    <row r="1865">
      <c r="A1865">
        <f>INDEX(resultados!$A$2:$ZZ$2662, 1859, MATCH($B$1, resultados!$A$1:$ZZ$1, 0))</f>
        <v/>
      </c>
      <c r="B1865">
        <f>INDEX(resultados!$A$2:$ZZ$2662, 1859, MATCH($B$2, resultados!$A$1:$ZZ$1, 0))</f>
        <v/>
      </c>
      <c r="C1865">
        <f>INDEX(resultados!$A$2:$ZZ$2662, 1859, MATCH($B$3, resultados!$A$1:$ZZ$1, 0))</f>
        <v/>
      </c>
    </row>
    <row r="1866">
      <c r="A1866">
        <f>INDEX(resultados!$A$2:$ZZ$2662, 1860, MATCH($B$1, resultados!$A$1:$ZZ$1, 0))</f>
        <v/>
      </c>
      <c r="B1866">
        <f>INDEX(resultados!$A$2:$ZZ$2662, 1860, MATCH($B$2, resultados!$A$1:$ZZ$1, 0))</f>
        <v/>
      </c>
      <c r="C1866">
        <f>INDEX(resultados!$A$2:$ZZ$2662, 1860, MATCH($B$3, resultados!$A$1:$ZZ$1, 0))</f>
        <v/>
      </c>
    </row>
    <row r="1867">
      <c r="A1867">
        <f>INDEX(resultados!$A$2:$ZZ$2662, 1861, MATCH($B$1, resultados!$A$1:$ZZ$1, 0))</f>
        <v/>
      </c>
      <c r="B1867">
        <f>INDEX(resultados!$A$2:$ZZ$2662, 1861, MATCH($B$2, resultados!$A$1:$ZZ$1, 0))</f>
        <v/>
      </c>
      <c r="C1867">
        <f>INDEX(resultados!$A$2:$ZZ$2662, 1861, MATCH($B$3, resultados!$A$1:$ZZ$1, 0))</f>
        <v/>
      </c>
    </row>
    <row r="1868">
      <c r="A1868">
        <f>INDEX(resultados!$A$2:$ZZ$2662, 1862, MATCH($B$1, resultados!$A$1:$ZZ$1, 0))</f>
        <v/>
      </c>
      <c r="B1868">
        <f>INDEX(resultados!$A$2:$ZZ$2662, 1862, MATCH($B$2, resultados!$A$1:$ZZ$1, 0))</f>
        <v/>
      </c>
      <c r="C1868">
        <f>INDEX(resultados!$A$2:$ZZ$2662, 1862, MATCH($B$3, resultados!$A$1:$ZZ$1, 0))</f>
        <v/>
      </c>
    </row>
    <row r="1869">
      <c r="A1869">
        <f>INDEX(resultados!$A$2:$ZZ$2662, 1863, MATCH($B$1, resultados!$A$1:$ZZ$1, 0))</f>
        <v/>
      </c>
      <c r="B1869">
        <f>INDEX(resultados!$A$2:$ZZ$2662, 1863, MATCH($B$2, resultados!$A$1:$ZZ$1, 0))</f>
        <v/>
      </c>
      <c r="C1869">
        <f>INDEX(resultados!$A$2:$ZZ$2662, 1863, MATCH($B$3, resultados!$A$1:$ZZ$1, 0))</f>
        <v/>
      </c>
    </row>
    <row r="1870">
      <c r="A1870">
        <f>INDEX(resultados!$A$2:$ZZ$2662, 1864, MATCH($B$1, resultados!$A$1:$ZZ$1, 0))</f>
        <v/>
      </c>
      <c r="B1870">
        <f>INDEX(resultados!$A$2:$ZZ$2662, 1864, MATCH($B$2, resultados!$A$1:$ZZ$1, 0))</f>
        <v/>
      </c>
      <c r="C1870">
        <f>INDEX(resultados!$A$2:$ZZ$2662, 1864, MATCH($B$3, resultados!$A$1:$ZZ$1, 0))</f>
        <v/>
      </c>
    </row>
    <row r="1871">
      <c r="A1871">
        <f>INDEX(resultados!$A$2:$ZZ$2662, 1865, MATCH($B$1, resultados!$A$1:$ZZ$1, 0))</f>
        <v/>
      </c>
      <c r="B1871">
        <f>INDEX(resultados!$A$2:$ZZ$2662, 1865, MATCH($B$2, resultados!$A$1:$ZZ$1, 0))</f>
        <v/>
      </c>
      <c r="C1871">
        <f>INDEX(resultados!$A$2:$ZZ$2662, 1865, MATCH($B$3, resultados!$A$1:$ZZ$1, 0))</f>
        <v/>
      </c>
    </row>
    <row r="1872">
      <c r="A1872">
        <f>INDEX(resultados!$A$2:$ZZ$2662, 1866, MATCH($B$1, resultados!$A$1:$ZZ$1, 0))</f>
        <v/>
      </c>
      <c r="B1872">
        <f>INDEX(resultados!$A$2:$ZZ$2662, 1866, MATCH($B$2, resultados!$A$1:$ZZ$1, 0))</f>
        <v/>
      </c>
      <c r="C1872">
        <f>INDEX(resultados!$A$2:$ZZ$2662, 1866, MATCH($B$3, resultados!$A$1:$ZZ$1, 0))</f>
        <v/>
      </c>
    </row>
    <row r="1873">
      <c r="A1873">
        <f>INDEX(resultados!$A$2:$ZZ$2662, 1867, MATCH($B$1, resultados!$A$1:$ZZ$1, 0))</f>
        <v/>
      </c>
      <c r="B1873">
        <f>INDEX(resultados!$A$2:$ZZ$2662, 1867, MATCH($B$2, resultados!$A$1:$ZZ$1, 0))</f>
        <v/>
      </c>
      <c r="C1873">
        <f>INDEX(resultados!$A$2:$ZZ$2662, 1867, MATCH($B$3, resultados!$A$1:$ZZ$1, 0))</f>
        <v/>
      </c>
    </row>
    <row r="1874">
      <c r="A1874">
        <f>INDEX(resultados!$A$2:$ZZ$2662, 1868, MATCH($B$1, resultados!$A$1:$ZZ$1, 0))</f>
        <v/>
      </c>
      <c r="B1874">
        <f>INDEX(resultados!$A$2:$ZZ$2662, 1868, MATCH($B$2, resultados!$A$1:$ZZ$1, 0))</f>
        <v/>
      </c>
      <c r="C1874">
        <f>INDEX(resultados!$A$2:$ZZ$2662, 1868, MATCH($B$3, resultados!$A$1:$ZZ$1, 0))</f>
        <v/>
      </c>
    </row>
    <row r="1875">
      <c r="A1875">
        <f>INDEX(resultados!$A$2:$ZZ$2662, 1869, MATCH($B$1, resultados!$A$1:$ZZ$1, 0))</f>
        <v/>
      </c>
      <c r="B1875">
        <f>INDEX(resultados!$A$2:$ZZ$2662, 1869, MATCH($B$2, resultados!$A$1:$ZZ$1, 0))</f>
        <v/>
      </c>
      <c r="C1875">
        <f>INDEX(resultados!$A$2:$ZZ$2662, 1869, MATCH($B$3, resultados!$A$1:$ZZ$1, 0))</f>
        <v/>
      </c>
    </row>
    <row r="1876">
      <c r="A1876">
        <f>INDEX(resultados!$A$2:$ZZ$2662, 1870, MATCH($B$1, resultados!$A$1:$ZZ$1, 0))</f>
        <v/>
      </c>
      <c r="B1876">
        <f>INDEX(resultados!$A$2:$ZZ$2662, 1870, MATCH($B$2, resultados!$A$1:$ZZ$1, 0))</f>
        <v/>
      </c>
      <c r="C1876">
        <f>INDEX(resultados!$A$2:$ZZ$2662, 1870, MATCH($B$3, resultados!$A$1:$ZZ$1, 0))</f>
        <v/>
      </c>
    </row>
    <row r="1877">
      <c r="A1877">
        <f>INDEX(resultados!$A$2:$ZZ$2662, 1871, MATCH($B$1, resultados!$A$1:$ZZ$1, 0))</f>
        <v/>
      </c>
      <c r="B1877">
        <f>INDEX(resultados!$A$2:$ZZ$2662, 1871, MATCH($B$2, resultados!$A$1:$ZZ$1, 0))</f>
        <v/>
      </c>
      <c r="C1877">
        <f>INDEX(resultados!$A$2:$ZZ$2662, 1871, MATCH($B$3, resultados!$A$1:$ZZ$1, 0))</f>
        <v/>
      </c>
    </row>
    <row r="1878">
      <c r="A1878">
        <f>INDEX(resultados!$A$2:$ZZ$2662, 1872, MATCH($B$1, resultados!$A$1:$ZZ$1, 0))</f>
        <v/>
      </c>
      <c r="B1878">
        <f>INDEX(resultados!$A$2:$ZZ$2662, 1872, MATCH($B$2, resultados!$A$1:$ZZ$1, 0))</f>
        <v/>
      </c>
      <c r="C1878">
        <f>INDEX(resultados!$A$2:$ZZ$2662, 1872, MATCH($B$3, resultados!$A$1:$ZZ$1, 0))</f>
        <v/>
      </c>
    </row>
    <row r="1879">
      <c r="A1879">
        <f>INDEX(resultados!$A$2:$ZZ$2662, 1873, MATCH($B$1, resultados!$A$1:$ZZ$1, 0))</f>
        <v/>
      </c>
      <c r="B1879">
        <f>INDEX(resultados!$A$2:$ZZ$2662, 1873, MATCH($B$2, resultados!$A$1:$ZZ$1, 0))</f>
        <v/>
      </c>
      <c r="C1879">
        <f>INDEX(resultados!$A$2:$ZZ$2662, 1873, MATCH($B$3, resultados!$A$1:$ZZ$1, 0))</f>
        <v/>
      </c>
    </row>
    <row r="1880">
      <c r="A1880">
        <f>INDEX(resultados!$A$2:$ZZ$2662, 1874, MATCH($B$1, resultados!$A$1:$ZZ$1, 0))</f>
        <v/>
      </c>
      <c r="B1880">
        <f>INDEX(resultados!$A$2:$ZZ$2662, 1874, MATCH($B$2, resultados!$A$1:$ZZ$1, 0))</f>
        <v/>
      </c>
      <c r="C1880">
        <f>INDEX(resultados!$A$2:$ZZ$2662, 1874, MATCH($B$3, resultados!$A$1:$ZZ$1, 0))</f>
        <v/>
      </c>
    </row>
    <row r="1881">
      <c r="A1881">
        <f>INDEX(resultados!$A$2:$ZZ$2662, 1875, MATCH($B$1, resultados!$A$1:$ZZ$1, 0))</f>
        <v/>
      </c>
      <c r="B1881">
        <f>INDEX(resultados!$A$2:$ZZ$2662, 1875, MATCH($B$2, resultados!$A$1:$ZZ$1, 0))</f>
        <v/>
      </c>
      <c r="C1881">
        <f>INDEX(resultados!$A$2:$ZZ$2662, 1875, MATCH($B$3, resultados!$A$1:$ZZ$1, 0))</f>
        <v/>
      </c>
    </row>
    <row r="1882">
      <c r="A1882">
        <f>INDEX(resultados!$A$2:$ZZ$2662, 1876, MATCH($B$1, resultados!$A$1:$ZZ$1, 0))</f>
        <v/>
      </c>
      <c r="B1882">
        <f>INDEX(resultados!$A$2:$ZZ$2662, 1876, MATCH($B$2, resultados!$A$1:$ZZ$1, 0))</f>
        <v/>
      </c>
      <c r="C1882">
        <f>INDEX(resultados!$A$2:$ZZ$2662, 1876, MATCH($B$3, resultados!$A$1:$ZZ$1, 0))</f>
        <v/>
      </c>
    </row>
    <row r="1883">
      <c r="A1883">
        <f>INDEX(resultados!$A$2:$ZZ$2662, 1877, MATCH($B$1, resultados!$A$1:$ZZ$1, 0))</f>
        <v/>
      </c>
      <c r="B1883">
        <f>INDEX(resultados!$A$2:$ZZ$2662, 1877, MATCH($B$2, resultados!$A$1:$ZZ$1, 0))</f>
        <v/>
      </c>
      <c r="C1883">
        <f>INDEX(resultados!$A$2:$ZZ$2662, 1877, MATCH($B$3, resultados!$A$1:$ZZ$1, 0))</f>
        <v/>
      </c>
    </row>
    <row r="1884">
      <c r="A1884">
        <f>INDEX(resultados!$A$2:$ZZ$2662, 1878, MATCH($B$1, resultados!$A$1:$ZZ$1, 0))</f>
        <v/>
      </c>
      <c r="B1884">
        <f>INDEX(resultados!$A$2:$ZZ$2662, 1878, MATCH($B$2, resultados!$A$1:$ZZ$1, 0))</f>
        <v/>
      </c>
      <c r="C1884">
        <f>INDEX(resultados!$A$2:$ZZ$2662, 1878, MATCH($B$3, resultados!$A$1:$ZZ$1, 0))</f>
        <v/>
      </c>
    </row>
    <row r="1885">
      <c r="A1885">
        <f>INDEX(resultados!$A$2:$ZZ$2662, 1879, MATCH($B$1, resultados!$A$1:$ZZ$1, 0))</f>
        <v/>
      </c>
      <c r="B1885">
        <f>INDEX(resultados!$A$2:$ZZ$2662, 1879, MATCH($B$2, resultados!$A$1:$ZZ$1, 0))</f>
        <v/>
      </c>
      <c r="C1885">
        <f>INDEX(resultados!$A$2:$ZZ$2662, 1879, MATCH($B$3, resultados!$A$1:$ZZ$1, 0))</f>
        <v/>
      </c>
    </row>
    <row r="1886">
      <c r="A1886">
        <f>INDEX(resultados!$A$2:$ZZ$2662, 1880, MATCH($B$1, resultados!$A$1:$ZZ$1, 0))</f>
        <v/>
      </c>
      <c r="B1886">
        <f>INDEX(resultados!$A$2:$ZZ$2662, 1880, MATCH($B$2, resultados!$A$1:$ZZ$1, 0))</f>
        <v/>
      </c>
      <c r="C1886">
        <f>INDEX(resultados!$A$2:$ZZ$2662, 1880, MATCH($B$3, resultados!$A$1:$ZZ$1, 0))</f>
        <v/>
      </c>
    </row>
    <row r="1887">
      <c r="A1887">
        <f>INDEX(resultados!$A$2:$ZZ$2662, 1881, MATCH($B$1, resultados!$A$1:$ZZ$1, 0))</f>
        <v/>
      </c>
      <c r="B1887">
        <f>INDEX(resultados!$A$2:$ZZ$2662, 1881, MATCH($B$2, resultados!$A$1:$ZZ$1, 0))</f>
        <v/>
      </c>
      <c r="C1887">
        <f>INDEX(resultados!$A$2:$ZZ$2662, 1881, MATCH($B$3, resultados!$A$1:$ZZ$1, 0))</f>
        <v/>
      </c>
    </row>
    <row r="1888">
      <c r="A1888">
        <f>INDEX(resultados!$A$2:$ZZ$2662, 1882, MATCH($B$1, resultados!$A$1:$ZZ$1, 0))</f>
        <v/>
      </c>
      <c r="B1888">
        <f>INDEX(resultados!$A$2:$ZZ$2662, 1882, MATCH($B$2, resultados!$A$1:$ZZ$1, 0))</f>
        <v/>
      </c>
      <c r="C1888">
        <f>INDEX(resultados!$A$2:$ZZ$2662, 1882, MATCH($B$3, resultados!$A$1:$ZZ$1, 0))</f>
        <v/>
      </c>
    </row>
    <row r="1889">
      <c r="A1889">
        <f>INDEX(resultados!$A$2:$ZZ$2662, 1883, MATCH($B$1, resultados!$A$1:$ZZ$1, 0))</f>
        <v/>
      </c>
      <c r="B1889">
        <f>INDEX(resultados!$A$2:$ZZ$2662, 1883, MATCH($B$2, resultados!$A$1:$ZZ$1, 0))</f>
        <v/>
      </c>
      <c r="C1889">
        <f>INDEX(resultados!$A$2:$ZZ$2662, 1883, MATCH($B$3, resultados!$A$1:$ZZ$1, 0))</f>
        <v/>
      </c>
    </row>
    <row r="1890">
      <c r="A1890">
        <f>INDEX(resultados!$A$2:$ZZ$2662, 1884, MATCH($B$1, resultados!$A$1:$ZZ$1, 0))</f>
        <v/>
      </c>
      <c r="B1890">
        <f>INDEX(resultados!$A$2:$ZZ$2662, 1884, MATCH($B$2, resultados!$A$1:$ZZ$1, 0))</f>
        <v/>
      </c>
      <c r="C1890">
        <f>INDEX(resultados!$A$2:$ZZ$2662, 1884, MATCH($B$3, resultados!$A$1:$ZZ$1, 0))</f>
        <v/>
      </c>
    </row>
    <row r="1891">
      <c r="A1891">
        <f>INDEX(resultados!$A$2:$ZZ$2662, 1885, MATCH($B$1, resultados!$A$1:$ZZ$1, 0))</f>
        <v/>
      </c>
      <c r="B1891">
        <f>INDEX(resultados!$A$2:$ZZ$2662, 1885, MATCH($B$2, resultados!$A$1:$ZZ$1, 0))</f>
        <v/>
      </c>
      <c r="C1891">
        <f>INDEX(resultados!$A$2:$ZZ$2662, 1885, MATCH($B$3, resultados!$A$1:$ZZ$1, 0))</f>
        <v/>
      </c>
    </row>
    <row r="1892">
      <c r="A1892">
        <f>INDEX(resultados!$A$2:$ZZ$2662, 1886, MATCH($B$1, resultados!$A$1:$ZZ$1, 0))</f>
        <v/>
      </c>
      <c r="B1892">
        <f>INDEX(resultados!$A$2:$ZZ$2662, 1886, MATCH($B$2, resultados!$A$1:$ZZ$1, 0))</f>
        <v/>
      </c>
      <c r="C1892">
        <f>INDEX(resultados!$A$2:$ZZ$2662, 1886, MATCH($B$3, resultados!$A$1:$ZZ$1, 0))</f>
        <v/>
      </c>
    </row>
    <row r="1893">
      <c r="A1893">
        <f>INDEX(resultados!$A$2:$ZZ$2662, 1887, MATCH($B$1, resultados!$A$1:$ZZ$1, 0))</f>
        <v/>
      </c>
      <c r="B1893">
        <f>INDEX(resultados!$A$2:$ZZ$2662, 1887, MATCH($B$2, resultados!$A$1:$ZZ$1, 0))</f>
        <v/>
      </c>
      <c r="C1893">
        <f>INDEX(resultados!$A$2:$ZZ$2662, 1887, MATCH($B$3, resultados!$A$1:$ZZ$1, 0))</f>
        <v/>
      </c>
    </row>
    <row r="1894">
      <c r="A1894">
        <f>INDEX(resultados!$A$2:$ZZ$2662, 1888, MATCH($B$1, resultados!$A$1:$ZZ$1, 0))</f>
        <v/>
      </c>
      <c r="B1894">
        <f>INDEX(resultados!$A$2:$ZZ$2662, 1888, MATCH($B$2, resultados!$A$1:$ZZ$1, 0))</f>
        <v/>
      </c>
      <c r="C1894">
        <f>INDEX(resultados!$A$2:$ZZ$2662, 1888, MATCH($B$3, resultados!$A$1:$ZZ$1, 0))</f>
        <v/>
      </c>
    </row>
    <row r="1895">
      <c r="A1895">
        <f>INDEX(resultados!$A$2:$ZZ$2662, 1889, MATCH($B$1, resultados!$A$1:$ZZ$1, 0))</f>
        <v/>
      </c>
      <c r="B1895">
        <f>INDEX(resultados!$A$2:$ZZ$2662, 1889, MATCH($B$2, resultados!$A$1:$ZZ$1, 0))</f>
        <v/>
      </c>
      <c r="C1895">
        <f>INDEX(resultados!$A$2:$ZZ$2662, 1889, MATCH($B$3, resultados!$A$1:$ZZ$1, 0))</f>
        <v/>
      </c>
    </row>
    <row r="1896">
      <c r="A1896">
        <f>INDEX(resultados!$A$2:$ZZ$2662, 1890, MATCH($B$1, resultados!$A$1:$ZZ$1, 0))</f>
        <v/>
      </c>
      <c r="B1896">
        <f>INDEX(resultados!$A$2:$ZZ$2662, 1890, MATCH($B$2, resultados!$A$1:$ZZ$1, 0))</f>
        <v/>
      </c>
      <c r="C1896">
        <f>INDEX(resultados!$A$2:$ZZ$2662, 1890, MATCH($B$3, resultados!$A$1:$ZZ$1, 0))</f>
        <v/>
      </c>
    </row>
    <row r="1897">
      <c r="A1897">
        <f>INDEX(resultados!$A$2:$ZZ$2662, 1891, MATCH($B$1, resultados!$A$1:$ZZ$1, 0))</f>
        <v/>
      </c>
      <c r="B1897">
        <f>INDEX(resultados!$A$2:$ZZ$2662, 1891, MATCH($B$2, resultados!$A$1:$ZZ$1, 0))</f>
        <v/>
      </c>
      <c r="C1897">
        <f>INDEX(resultados!$A$2:$ZZ$2662, 1891, MATCH($B$3, resultados!$A$1:$ZZ$1, 0))</f>
        <v/>
      </c>
    </row>
    <row r="1898">
      <c r="A1898">
        <f>INDEX(resultados!$A$2:$ZZ$2662, 1892, MATCH($B$1, resultados!$A$1:$ZZ$1, 0))</f>
        <v/>
      </c>
      <c r="B1898">
        <f>INDEX(resultados!$A$2:$ZZ$2662, 1892, MATCH($B$2, resultados!$A$1:$ZZ$1, 0))</f>
        <v/>
      </c>
      <c r="C1898">
        <f>INDEX(resultados!$A$2:$ZZ$2662, 1892, MATCH($B$3, resultados!$A$1:$ZZ$1, 0))</f>
        <v/>
      </c>
    </row>
    <row r="1899">
      <c r="A1899">
        <f>INDEX(resultados!$A$2:$ZZ$2662, 1893, MATCH($B$1, resultados!$A$1:$ZZ$1, 0))</f>
        <v/>
      </c>
      <c r="B1899">
        <f>INDEX(resultados!$A$2:$ZZ$2662, 1893, MATCH($B$2, resultados!$A$1:$ZZ$1, 0))</f>
        <v/>
      </c>
      <c r="C1899">
        <f>INDEX(resultados!$A$2:$ZZ$2662, 1893, MATCH($B$3, resultados!$A$1:$ZZ$1, 0))</f>
        <v/>
      </c>
    </row>
    <row r="1900">
      <c r="A1900">
        <f>INDEX(resultados!$A$2:$ZZ$2662, 1894, MATCH($B$1, resultados!$A$1:$ZZ$1, 0))</f>
        <v/>
      </c>
      <c r="B1900">
        <f>INDEX(resultados!$A$2:$ZZ$2662, 1894, MATCH($B$2, resultados!$A$1:$ZZ$1, 0))</f>
        <v/>
      </c>
      <c r="C1900">
        <f>INDEX(resultados!$A$2:$ZZ$2662, 1894, MATCH($B$3, resultados!$A$1:$ZZ$1, 0))</f>
        <v/>
      </c>
    </row>
    <row r="1901">
      <c r="A1901">
        <f>INDEX(resultados!$A$2:$ZZ$2662, 1895, MATCH($B$1, resultados!$A$1:$ZZ$1, 0))</f>
        <v/>
      </c>
      <c r="B1901">
        <f>INDEX(resultados!$A$2:$ZZ$2662, 1895, MATCH($B$2, resultados!$A$1:$ZZ$1, 0))</f>
        <v/>
      </c>
      <c r="C1901">
        <f>INDEX(resultados!$A$2:$ZZ$2662, 1895, MATCH($B$3, resultados!$A$1:$ZZ$1, 0))</f>
        <v/>
      </c>
    </row>
    <row r="1902">
      <c r="A1902">
        <f>INDEX(resultados!$A$2:$ZZ$2662, 1896, MATCH($B$1, resultados!$A$1:$ZZ$1, 0))</f>
        <v/>
      </c>
      <c r="B1902">
        <f>INDEX(resultados!$A$2:$ZZ$2662, 1896, MATCH($B$2, resultados!$A$1:$ZZ$1, 0))</f>
        <v/>
      </c>
      <c r="C1902">
        <f>INDEX(resultados!$A$2:$ZZ$2662, 1896, MATCH($B$3, resultados!$A$1:$ZZ$1, 0))</f>
        <v/>
      </c>
    </row>
    <row r="1903">
      <c r="A1903">
        <f>INDEX(resultados!$A$2:$ZZ$2662, 1897, MATCH($B$1, resultados!$A$1:$ZZ$1, 0))</f>
        <v/>
      </c>
      <c r="B1903">
        <f>INDEX(resultados!$A$2:$ZZ$2662, 1897, MATCH($B$2, resultados!$A$1:$ZZ$1, 0))</f>
        <v/>
      </c>
      <c r="C1903">
        <f>INDEX(resultados!$A$2:$ZZ$2662, 1897, MATCH($B$3, resultados!$A$1:$ZZ$1, 0))</f>
        <v/>
      </c>
    </row>
    <row r="1904">
      <c r="A1904">
        <f>INDEX(resultados!$A$2:$ZZ$2662, 1898, MATCH($B$1, resultados!$A$1:$ZZ$1, 0))</f>
        <v/>
      </c>
      <c r="B1904">
        <f>INDEX(resultados!$A$2:$ZZ$2662, 1898, MATCH($B$2, resultados!$A$1:$ZZ$1, 0))</f>
        <v/>
      </c>
      <c r="C1904">
        <f>INDEX(resultados!$A$2:$ZZ$2662, 1898, MATCH($B$3, resultados!$A$1:$ZZ$1, 0))</f>
        <v/>
      </c>
    </row>
    <row r="1905">
      <c r="A1905">
        <f>INDEX(resultados!$A$2:$ZZ$2662, 1899, MATCH($B$1, resultados!$A$1:$ZZ$1, 0))</f>
        <v/>
      </c>
      <c r="B1905">
        <f>INDEX(resultados!$A$2:$ZZ$2662, 1899, MATCH($B$2, resultados!$A$1:$ZZ$1, 0))</f>
        <v/>
      </c>
      <c r="C1905">
        <f>INDEX(resultados!$A$2:$ZZ$2662, 1899, MATCH($B$3, resultados!$A$1:$ZZ$1, 0))</f>
        <v/>
      </c>
    </row>
    <row r="1906">
      <c r="A1906">
        <f>INDEX(resultados!$A$2:$ZZ$2662, 1900, MATCH($B$1, resultados!$A$1:$ZZ$1, 0))</f>
        <v/>
      </c>
      <c r="B1906">
        <f>INDEX(resultados!$A$2:$ZZ$2662, 1900, MATCH($B$2, resultados!$A$1:$ZZ$1, 0))</f>
        <v/>
      </c>
      <c r="C1906">
        <f>INDEX(resultados!$A$2:$ZZ$2662, 1900, MATCH($B$3, resultados!$A$1:$ZZ$1, 0))</f>
        <v/>
      </c>
    </row>
    <row r="1907">
      <c r="A1907">
        <f>INDEX(resultados!$A$2:$ZZ$2662, 1901, MATCH($B$1, resultados!$A$1:$ZZ$1, 0))</f>
        <v/>
      </c>
      <c r="B1907">
        <f>INDEX(resultados!$A$2:$ZZ$2662, 1901, MATCH($B$2, resultados!$A$1:$ZZ$1, 0))</f>
        <v/>
      </c>
      <c r="C1907">
        <f>INDEX(resultados!$A$2:$ZZ$2662, 1901, MATCH($B$3, resultados!$A$1:$ZZ$1, 0))</f>
        <v/>
      </c>
    </row>
    <row r="1908">
      <c r="A1908">
        <f>INDEX(resultados!$A$2:$ZZ$2662, 1902, MATCH($B$1, resultados!$A$1:$ZZ$1, 0))</f>
        <v/>
      </c>
      <c r="B1908">
        <f>INDEX(resultados!$A$2:$ZZ$2662, 1902, MATCH($B$2, resultados!$A$1:$ZZ$1, 0))</f>
        <v/>
      </c>
      <c r="C1908">
        <f>INDEX(resultados!$A$2:$ZZ$2662, 1902, MATCH($B$3, resultados!$A$1:$ZZ$1, 0))</f>
        <v/>
      </c>
    </row>
    <row r="1909">
      <c r="A1909">
        <f>INDEX(resultados!$A$2:$ZZ$2662, 1903, MATCH($B$1, resultados!$A$1:$ZZ$1, 0))</f>
        <v/>
      </c>
      <c r="B1909">
        <f>INDEX(resultados!$A$2:$ZZ$2662, 1903, MATCH($B$2, resultados!$A$1:$ZZ$1, 0))</f>
        <v/>
      </c>
      <c r="C1909">
        <f>INDEX(resultados!$A$2:$ZZ$2662, 1903, MATCH($B$3, resultados!$A$1:$ZZ$1, 0))</f>
        <v/>
      </c>
    </row>
    <row r="1910">
      <c r="A1910">
        <f>INDEX(resultados!$A$2:$ZZ$2662, 1904, MATCH($B$1, resultados!$A$1:$ZZ$1, 0))</f>
        <v/>
      </c>
      <c r="B1910">
        <f>INDEX(resultados!$A$2:$ZZ$2662, 1904, MATCH($B$2, resultados!$A$1:$ZZ$1, 0))</f>
        <v/>
      </c>
      <c r="C1910">
        <f>INDEX(resultados!$A$2:$ZZ$2662, 1904, MATCH($B$3, resultados!$A$1:$ZZ$1, 0))</f>
        <v/>
      </c>
    </row>
    <row r="1911">
      <c r="A1911">
        <f>INDEX(resultados!$A$2:$ZZ$2662, 1905, MATCH($B$1, resultados!$A$1:$ZZ$1, 0))</f>
        <v/>
      </c>
      <c r="B1911">
        <f>INDEX(resultados!$A$2:$ZZ$2662, 1905, MATCH($B$2, resultados!$A$1:$ZZ$1, 0))</f>
        <v/>
      </c>
      <c r="C1911">
        <f>INDEX(resultados!$A$2:$ZZ$2662, 1905, MATCH($B$3, resultados!$A$1:$ZZ$1, 0))</f>
        <v/>
      </c>
    </row>
    <row r="1912">
      <c r="A1912">
        <f>INDEX(resultados!$A$2:$ZZ$2662, 1906, MATCH($B$1, resultados!$A$1:$ZZ$1, 0))</f>
        <v/>
      </c>
      <c r="B1912">
        <f>INDEX(resultados!$A$2:$ZZ$2662, 1906, MATCH($B$2, resultados!$A$1:$ZZ$1, 0))</f>
        <v/>
      </c>
      <c r="C1912">
        <f>INDEX(resultados!$A$2:$ZZ$2662, 1906, MATCH($B$3, resultados!$A$1:$ZZ$1, 0))</f>
        <v/>
      </c>
    </row>
    <row r="1913">
      <c r="A1913">
        <f>INDEX(resultados!$A$2:$ZZ$2662, 1907, MATCH($B$1, resultados!$A$1:$ZZ$1, 0))</f>
        <v/>
      </c>
      <c r="B1913">
        <f>INDEX(resultados!$A$2:$ZZ$2662, 1907, MATCH($B$2, resultados!$A$1:$ZZ$1, 0))</f>
        <v/>
      </c>
      <c r="C1913">
        <f>INDEX(resultados!$A$2:$ZZ$2662, 1907, MATCH($B$3, resultados!$A$1:$ZZ$1, 0))</f>
        <v/>
      </c>
    </row>
    <row r="1914">
      <c r="A1914">
        <f>INDEX(resultados!$A$2:$ZZ$2662, 1908, MATCH($B$1, resultados!$A$1:$ZZ$1, 0))</f>
        <v/>
      </c>
      <c r="B1914">
        <f>INDEX(resultados!$A$2:$ZZ$2662, 1908, MATCH($B$2, resultados!$A$1:$ZZ$1, 0))</f>
        <v/>
      </c>
      <c r="C1914">
        <f>INDEX(resultados!$A$2:$ZZ$2662, 1908, MATCH($B$3, resultados!$A$1:$ZZ$1, 0))</f>
        <v/>
      </c>
    </row>
    <row r="1915">
      <c r="A1915">
        <f>INDEX(resultados!$A$2:$ZZ$2662, 1909, MATCH($B$1, resultados!$A$1:$ZZ$1, 0))</f>
        <v/>
      </c>
      <c r="B1915">
        <f>INDEX(resultados!$A$2:$ZZ$2662, 1909, MATCH($B$2, resultados!$A$1:$ZZ$1, 0))</f>
        <v/>
      </c>
      <c r="C1915">
        <f>INDEX(resultados!$A$2:$ZZ$2662, 1909, MATCH($B$3, resultados!$A$1:$ZZ$1, 0))</f>
        <v/>
      </c>
    </row>
    <row r="1916">
      <c r="A1916">
        <f>INDEX(resultados!$A$2:$ZZ$2662, 1910, MATCH($B$1, resultados!$A$1:$ZZ$1, 0))</f>
        <v/>
      </c>
      <c r="B1916">
        <f>INDEX(resultados!$A$2:$ZZ$2662, 1910, MATCH($B$2, resultados!$A$1:$ZZ$1, 0))</f>
        <v/>
      </c>
      <c r="C1916">
        <f>INDEX(resultados!$A$2:$ZZ$2662, 1910, MATCH($B$3, resultados!$A$1:$ZZ$1, 0))</f>
        <v/>
      </c>
    </row>
    <row r="1917">
      <c r="A1917">
        <f>INDEX(resultados!$A$2:$ZZ$2662, 1911, MATCH($B$1, resultados!$A$1:$ZZ$1, 0))</f>
        <v/>
      </c>
      <c r="B1917">
        <f>INDEX(resultados!$A$2:$ZZ$2662, 1911, MATCH($B$2, resultados!$A$1:$ZZ$1, 0))</f>
        <v/>
      </c>
      <c r="C1917">
        <f>INDEX(resultados!$A$2:$ZZ$2662, 1911, MATCH($B$3, resultados!$A$1:$ZZ$1, 0))</f>
        <v/>
      </c>
    </row>
    <row r="1918">
      <c r="A1918">
        <f>INDEX(resultados!$A$2:$ZZ$2662, 1912, MATCH($B$1, resultados!$A$1:$ZZ$1, 0))</f>
        <v/>
      </c>
      <c r="B1918">
        <f>INDEX(resultados!$A$2:$ZZ$2662, 1912, MATCH($B$2, resultados!$A$1:$ZZ$1, 0))</f>
        <v/>
      </c>
      <c r="C1918">
        <f>INDEX(resultados!$A$2:$ZZ$2662, 1912, MATCH($B$3, resultados!$A$1:$ZZ$1, 0))</f>
        <v/>
      </c>
    </row>
    <row r="1919">
      <c r="A1919">
        <f>INDEX(resultados!$A$2:$ZZ$2662, 1913, MATCH($B$1, resultados!$A$1:$ZZ$1, 0))</f>
        <v/>
      </c>
      <c r="B1919">
        <f>INDEX(resultados!$A$2:$ZZ$2662, 1913, MATCH($B$2, resultados!$A$1:$ZZ$1, 0))</f>
        <v/>
      </c>
      <c r="C1919">
        <f>INDEX(resultados!$A$2:$ZZ$2662, 1913, MATCH($B$3, resultados!$A$1:$ZZ$1, 0))</f>
        <v/>
      </c>
    </row>
    <row r="1920">
      <c r="A1920">
        <f>INDEX(resultados!$A$2:$ZZ$2662, 1914, MATCH($B$1, resultados!$A$1:$ZZ$1, 0))</f>
        <v/>
      </c>
      <c r="B1920">
        <f>INDEX(resultados!$A$2:$ZZ$2662, 1914, MATCH($B$2, resultados!$A$1:$ZZ$1, 0))</f>
        <v/>
      </c>
      <c r="C1920">
        <f>INDEX(resultados!$A$2:$ZZ$2662, 1914, MATCH($B$3, resultados!$A$1:$ZZ$1, 0))</f>
        <v/>
      </c>
    </row>
    <row r="1921">
      <c r="A1921">
        <f>INDEX(resultados!$A$2:$ZZ$2662, 1915, MATCH($B$1, resultados!$A$1:$ZZ$1, 0))</f>
        <v/>
      </c>
      <c r="B1921">
        <f>INDEX(resultados!$A$2:$ZZ$2662, 1915, MATCH($B$2, resultados!$A$1:$ZZ$1, 0))</f>
        <v/>
      </c>
      <c r="C1921">
        <f>INDEX(resultados!$A$2:$ZZ$2662, 1915, MATCH($B$3, resultados!$A$1:$ZZ$1, 0))</f>
        <v/>
      </c>
    </row>
    <row r="1922">
      <c r="A1922">
        <f>INDEX(resultados!$A$2:$ZZ$2662, 1916, MATCH($B$1, resultados!$A$1:$ZZ$1, 0))</f>
        <v/>
      </c>
      <c r="B1922">
        <f>INDEX(resultados!$A$2:$ZZ$2662, 1916, MATCH($B$2, resultados!$A$1:$ZZ$1, 0))</f>
        <v/>
      </c>
      <c r="C1922">
        <f>INDEX(resultados!$A$2:$ZZ$2662, 1916, MATCH($B$3, resultados!$A$1:$ZZ$1, 0))</f>
        <v/>
      </c>
    </row>
    <row r="1923">
      <c r="A1923">
        <f>INDEX(resultados!$A$2:$ZZ$2662, 1917, MATCH($B$1, resultados!$A$1:$ZZ$1, 0))</f>
        <v/>
      </c>
      <c r="B1923">
        <f>INDEX(resultados!$A$2:$ZZ$2662, 1917, MATCH($B$2, resultados!$A$1:$ZZ$1, 0))</f>
        <v/>
      </c>
      <c r="C1923">
        <f>INDEX(resultados!$A$2:$ZZ$2662, 1917, MATCH($B$3, resultados!$A$1:$ZZ$1, 0))</f>
        <v/>
      </c>
    </row>
    <row r="1924">
      <c r="A1924">
        <f>INDEX(resultados!$A$2:$ZZ$2662, 1918, MATCH($B$1, resultados!$A$1:$ZZ$1, 0))</f>
        <v/>
      </c>
      <c r="B1924">
        <f>INDEX(resultados!$A$2:$ZZ$2662, 1918, MATCH($B$2, resultados!$A$1:$ZZ$1, 0))</f>
        <v/>
      </c>
      <c r="C1924">
        <f>INDEX(resultados!$A$2:$ZZ$2662, 1918, MATCH($B$3, resultados!$A$1:$ZZ$1, 0))</f>
        <v/>
      </c>
    </row>
    <row r="1925">
      <c r="A1925">
        <f>INDEX(resultados!$A$2:$ZZ$2662, 1919, MATCH($B$1, resultados!$A$1:$ZZ$1, 0))</f>
        <v/>
      </c>
      <c r="B1925">
        <f>INDEX(resultados!$A$2:$ZZ$2662, 1919, MATCH($B$2, resultados!$A$1:$ZZ$1, 0))</f>
        <v/>
      </c>
      <c r="C1925">
        <f>INDEX(resultados!$A$2:$ZZ$2662, 1919, MATCH($B$3, resultados!$A$1:$ZZ$1, 0))</f>
        <v/>
      </c>
    </row>
    <row r="1926">
      <c r="A1926">
        <f>INDEX(resultados!$A$2:$ZZ$2662, 1920, MATCH($B$1, resultados!$A$1:$ZZ$1, 0))</f>
        <v/>
      </c>
      <c r="B1926">
        <f>INDEX(resultados!$A$2:$ZZ$2662, 1920, MATCH($B$2, resultados!$A$1:$ZZ$1, 0))</f>
        <v/>
      </c>
      <c r="C1926">
        <f>INDEX(resultados!$A$2:$ZZ$2662, 1920, MATCH($B$3, resultados!$A$1:$ZZ$1, 0))</f>
        <v/>
      </c>
    </row>
    <row r="1927">
      <c r="A1927">
        <f>INDEX(resultados!$A$2:$ZZ$2662, 1921, MATCH($B$1, resultados!$A$1:$ZZ$1, 0))</f>
        <v/>
      </c>
      <c r="B1927">
        <f>INDEX(resultados!$A$2:$ZZ$2662, 1921, MATCH($B$2, resultados!$A$1:$ZZ$1, 0))</f>
        <v/>
      </c>
      <c r="C1927">
        <f>INDEX(resultados!$A$2:$ZZ$2662, 1921, MATCH($B$3, resultados!$A$1:$ZZ$1, 0))</f>
        <v/>
      </c>
    </row>
    <row r="1928">
      <c r="A1928">
        <f>INDEX(resultados!$A$2:$ZZ$2662, 1922, MATCH($B$1, resultados!$A$1:$ZZ$1, 0))</f>
        <v/>
      </c>
      <c r="B1928">
        <f>INDEX(resultados!$A$2:$ZZ$2662, 1922, MATCH($B$2, resultados!$A$1:$ZZ$1, 0))</f>
        <v/>
      </c>
      <c r="C1928">
        <f>INDEX(resultados!$A$2:$ZZ$2662, 1922, MATCH($B$3, resultados!$A$1:$ZZ$1, 0))</f>
        <v/>
      </c>
    </row>
    <row r="1929">
      <c r="A1929">
        <f>INDEX(resultados!$A$2:$ZZ$2662, 1923, MATCH($B$1, resultados!$A$1:$ZZ$1, 0))</f>
        <v/>
      </c>
      <c r="B1929">
        <f>INDEX(resultados!$A$2:$ZZ$2662, 1923, MATCH($B$2, resultados!$A$1:$ZZ$1, 0))</f>
        <v/>
      </c>
      <c r="C1929">
        <f>INDEX(resultados!$A$2:$ZZ$2662, 1923, MATCH($B$3, resultados!$A$1:$ZZ$1, 0))</f>
        <v/>
      </c>
    </row>
    <row r="1930">
      <c r="A1930">
        <f>INDEX(resultados!$A$2:$ZZ$2662, 1924, MATCH($B$1, resultados!$A$1:$ZZ$1, 0))</f>
        <v/>
      </c>
      <c r="B1930">
        <f>INDEX(resultados!$A$2:$ZZ$2662, 1924, MATCH($B$2, resultados!$A$1:$ZZ$1, 0))</f>
        <v/>
      </c>
      <c r="C1930">
        <f>INDEX(resultados!$A$2:$ZZ$2662, 1924, MATCH($B$3, resultados!$A$1:$ZZ$1, 0))</f>
        <v/>
      </c>
    </row>
    <row r="1931">
      <c r="A1931">
        <f>INDEX(resultados!$A$2:$ZZ$2662, 1925, MATCH($B$1, resultados!$A$1:$ZZ$1, 0))</f>
        <v/>
      </c>
      <c r="B1931">
        <f>INDEX(resultados!$A$2:$ZZ$2662, 1925, MATCH($B$2, resultados!$A$1:$ZZ$1, 0))</f>
        <v/>
      </c>
      <c r="C1931">
        <f>INDEX(resultados!$A$2:$ZZ$2662, 1925, MATCH($B$3, resultados!$A$1:$ZZ$1, 0))</f>
        <v/>
      </c>
    </row>
    <row r="1932">
      <c r="A1932">
        <f>INDEX(resultados!$A$2:$ZZ$2662, 1926, MATCH($B$1, resultados!$A$1:$ZZ$1, 0))</f>
        <v/>
      </c>
      <c r="B1932">
        <f>INDEX(resultados!$A$2:$ZZ$2662, 1926, MATCH($B$2, resultados!$A$1:$ZZ$1, 0))</f>
        <v/>
      </c>
      <c r="C1932">
        <f>INDEX(resultados!$A$2:$ZZ$2662, 1926, MATCH($B$3, resultados!$A$1:$ZZ$1, 0))</f>
        <v/>
      </c>
    </row>
    <row r="1933">
      <c r="A1933">
        <f>INDEX(resultados!$A$2:$ZZ$2662, 1927, MATCH($B$1, resultados!$A$1:$ZZ$1, 0))</f>
        <v/>
      </c>
      <c r="B1933">
        <f>INDEX(resultados!$A$2:$ZZ$2662, 1927, MATCH($B$2, resultados!$A$1:$ZZ$1, 0))</f>
        <v/>
      </c>
      <c r="C1933">
        <f>INDEX(resultados!$A$2:$ZZ$2662, 1927, MATCH($B$3, resultados!$A$1:$ZZ$1, 0))</f>
        <v/>
      </c>
    </row>
    <row r="1934">
      <c r="A1934">
        <f>INDEX(resultados!$A$2:$ZZ$2662, 1928, MATCH($B$1, resultados!$A$1:$ZZ$1, 0))</f>
        <v/>
      </c>
      <c r="B1934">
        <f>INDEX(resultados!$A$2:$ZZ$2662, 1928, MATCH($B$2, resultados!$A$1:$ZZ$1, 0))</f>
        <v/>
      </c>
      <c r="C1934">
        <f>INDEX(resultados!$A$2:$ZZ$2662, 1928, MATCH($B$3, resultados!$A$1:$ZZ$1, 0))</f>
        <v/>
      </c>
    </row>
    <row r="1935">
      <c r="A1935">
        <f>INDEX(resultados!$A$2:$ZZ$2662, 1929, MATCH($B$1, resultados!$A$1:$ZZ$1, 0))</f>
        <v/>
      </c>
      <c r="B1935">
        <f>INDEX(resultados!$A$2:$ZZ$2662, 1929, MATCH($B$2, resultados!$A$1:$ZZ$1, 0))</f>
        <v/>
      </c>
      <c r="C1935">
        <f>INDEX(resultados!$A$2:$ZZ$2662, 1929, MATCH($B$3, resultados!$A$1:$ZZ$1, 0))</f>
        <v/>
      </c>
    </row>
    <row r="1936">
      <c r="A1936">
        <f>INDEX(resultados!$A$2:$ZZ$2662, 1930, MATCH($B$1, resultados!$A$1:$ZZ$1, 0))</f>
        <v/>
      </c>
      <c r="B1936">
        <f>INDEX(resultados!$A$2:$ZZ$2662, 1930, MATCH($B$2, resultados!$A$1:$ZZ$1, 0))</f>
        <v/>
      </c>
      <c r="C1936">
        <f>INDEX(resultados!$A$2:$ZZ$2662, 1930, MATCH($B$3, resultados!$A$1:$ZZ$1, 0))</f>
        <v/>
      </c>
    </row>
    <row r="1937">
      <c r="A1937">
        <f>INDEX(resultados!$A$2:$ZZ$2662, 1931, MATCH($B$1, resultados!$A$1:$ZZ$1, 0))</f>
        <v/>
      </c>
      <c r="B1937">
        <f>INDEX(resultados!$A$2:$ZZ$2662, 1931, MATCH($B$2, resultados!$A$1:$ZZ$1, 0))</f>
        <v/>
      </c>
      <c r="C1937">
        <f>INDEX(resultados!$A$2:$ZZ$2662, 1931, MATCH($B$3, resultados!$A$1:$ZZ$1, 0))</f>
        <v/>
      </c>
    </row>
    <row r="1938">
      <c r="A1938">
        <f>INDEX(resultados!$A$2:$ZZ$2662, 1932, MATCH($B$1, resultados!$A$1:$ZZ$1, 0))</f>
        <v/>
      </c>
      <c r="B1938">
        <f>INDEX(resultados!$A$2:$ZZ$2662, 1932, MATCH($B$2, resultados!$A$1:$ZZ$1, 0))</f>
        <v/>
      </c>
      <c r="C1938">
        <f>INDEX(resultados!$A$2:$ZZ$2662, 1932, MATCH($B$3, resultados!$A$1:$ZZ$1, 0))</f>
        <v/>
      </c>
    </row>
    <row r="1939">
      <c r="A1939">
        <f>INDEX(resultados!$A$2:$ZZ$2662, 1933, MATCH($B$1, resultados!$A$1:$ZZ$1, 0))</f>
        <v/>
      </c>
      <c r="B1939">
        <f>INDEX(resultados!$A$2:$ZZ$2662, 1933, MATCH($B$2, resultados!$A$1:$ZZ$1, 0))</f>
        <v/>
      </c>
      <c r="C1939">
        <f>INDEX(resultados!$A$2:$ZZ$2662, 1933, MATCH($B$3, resultados!$A$1:$ZZ$1, 0))</f>
        <v/>
      </c>
    </row>
    <row r="1940">
      <c r="A1940">
        <f>INDEX(resultados!$A$2:$ZZ$2662, 1934, MATCH($B$1, resultados!$A$1:$ZZ$1, 0))</f>
        <v/>
      </c>
      <c r="B1940">
        <f>INDEX(resultados!$A$2:$ZZ$2662, 1934, MATCH($B$2, resultados!$A$1:$ZZ$1, 0))</f>
        <v/>
      </c>
      <c r="C1940">
        <f>INDEX(resultados!$A$2:$ZZ$2662, 1934, MATCH($B$3, resultados!$A$1:$ZZ$1, 0))</f>
        <v/>
      </c>
    </row>
    <row r="1941">
      <c r="A1941">
        <f>INDEX(resultados!$A$2:$ZZ$2662, 1935, MATCH($B$1, resultados!$A$1:$ZZ$1, 0))</f>
        <v/>
      </c>
      <c r="B1941">
        <f>INDEX(resultados!$A$2:$ZZ$2662, 1935, MATCH($B$2, resultados!$A$1:$ZZ$1, 0))</f>
        <v/>
      </c>
      <c r="C1941">
        <f>INDEX(resultados!$A$2:$ZZ$2662, 1935, MATCH($B$3, resultados!$A$1:$ZZ$1, 0))</f>
        <v/>
      </c>
    </row>
    <row r="1942">
      <c r="A1942">
        <f>INDEX(resultados!$A$2:$ZZ$2662, 1936, MATCH($B$1, resultados!$A$1:$ZZ$1, 0))</f>
        <v/>
      </c>
      <c r="B1942">
        <f>INDEX(resultados!$A$2:$ZZ$2662, 1936, MATCH($B$2, resultados!$A$1:$ZZ$1, 0))</f>
        <v/>
      </c>
      <c r="C1942">
        <f>INDEX(resultados!$A$2:$ZZ$2662, 1936, MATCH($B$3, resultados!$A$1:$ZZ$1, 0))</f>
        <v/>
      </c>
    </row>
    <row r="1943">
      <c r="A1943">
        <f>INDEX(resultados!$A$2:$ZZ$2662, 1937, MATCH($B$1, resultados!$A$1:$ZZ$1, 0))</f>
        <v/>
      </c>
      <c r="B1943">
        <f>INDEX(resultados!$A$2:$ZZ$2662, 1937, MATCH($B$2, resultados!$A$1:$ZZ$1, 0))</f>
        <v/>
      </c>
      <c r="C1943">
        <f>INDEX(resultados!$A$2:$ZZ$2662, 1937, MATCH($B$3, resultados!$A$1:$ZZ$1, 0))</f>
        <v/>
      </c>
    </row>
    <row r="1944">
      <c r="A1944">
        <f>INDEX(resultados!$A$2:$ZZ$2662, 1938, MATCH($B$1, resultados!$A$1:$ZZ$1, 0))</f>
        <v/>
      </c>
      <c r="B1944">
        <f>INDEX(resultados!$A$2:$ZZ$2662, 1938, MATCH($B$2, resultados!$A$1:$ZZ$1, 0))</f>
        <v/>
      </c>
      <c r="C1944">
        <f>INDEX(resultados!$A$2:$ZZ$2662, 1938, MATCH($B$3, resultados!$A$1:$ZZ$1, 0))</f>
        <v/>
      </c>
    </row>
    <row r="1945">
      <c r="A1945">
        <f>INDEX(resultados!$A$2:$ZZ$2662, 1939, MATCH($B$1, resultados!$A$1:$ZZ$1, 0))</f>
        <v/>
      </c>
      <c r="B1945">
        <f>INDEX(resultados!$A$2:$ZZ$2662, 1939, MATCH($B$2, resultados!$A$1:$ZZ$1, 0))</f>
        <v/>
      </c>
      <c r="C1945">
        <f>INDEX(resultados!$A$2:$ZZ$2662, 1939, MATCH($B$3, resultados!$A$1:$ZZ$1, 0))</f>
        <v/>
      </c>
    </row>
    <row r="1946">
      <c r="A1946">
        <f>INDEX(resultados!$A$2:$ZZ$2662, 1940, MATCH($B$1, resultados!$A$1:$ZZ$1, 0))</f>
        <v/>
      </c>
      <c r="B1946">
        <f>INDEX(resultados!$A$2:$ZZ$2662, 1940, MATCH($B$2, resultados!$A$1:$ZZ$1, 0))</f>
        <v/>
      </c>
      <c r="C1946">
        <f>INDEX(resultados!$A$2:$ZZ$2662, 1940, MATCH($B$3, resultados!$A$1:$ZZ$1, 0))</f>
        <v/>
      </c>
    </row>
    <row r="1947">
      <c r="A1947">
        <f>INDEX(resultados!$A$2:$ZZ$2662, 1941, MATCH($B$1, resultados!$A$1:$ZZ$1, 0))</f>
        <v/>
      </c>
      <c r="B1947">
        <f>INDEX(resultados!$A$2:$ZZ$2662, 1941, MATCH($B$2, resultados!$A$1:$ZZ$1, 0))</f>
        <v/>
      </c>
      <c r="C1947">
        <f>INDEX(resultados!$A$2:$ZZ$2662, 1941, MATCH($B$3, resultados!$A$1:$ZZ$1, 0))</f>
        <v/>
      </c>
    </row>
    <row r="1948">
      <c r="A1948">
        <f>INDEX(resultados!$A$2:$ZZ$2662, 1942, MATCH($B$1, resultados!$A$1:$ZZ$1, 0))</f>
        <v/>
      </c>
      <c r="B1948">
        <f>INDEX(resultados!$A$2:$ZZ$2662, 1942, MATCH($B$2, resultados!$A$1:$ZZ$1, 0))</f>
        <v/>
      </c>
      <c r="C1948">
        <f>INDEX(resultados!$A$2:$ZZ$2662, 1942, MATCH($B$3, resultados!$A$1:$ZZ$1, 0))</f>
        <v/>
      </c>
    </row>
    <row r="1949">
      <c r="A1949">
        <f>INDEX(resultados!$A$2:$ZZ$2662, 1943, MATCH($B$1, resultados!$A$1:$ZZ$1, 0))</f>
        <v/>
      </c>
      <c r="B1949">
        <f>INDEX(resultados!$A$2:$ZZ$2662, 1943, MATCH($B$2, resultados!$A$1:$ZZ$1, 0))</f>
        <v/>
      </c>
      <c r="C1949">
        <f>INDEX(resultados!$A$2:$ZZ$2662, 1943, MATCH($B$3, resultados!$A$1:$ZZ$1, 0))</f>
        <v/>
      </c>
    </row>
    <row r="1950">
      <c r="A1950">
        <f>INDEX(resultados!$A$2:$ZZ$2662, 1944, MATCH($B$1, resultados!$A$1:$ZZ$1, 0))</f>
        <v/>
      </c>
      <c r="B1950">
        <f>INDEX(resultados!$A$2:$ZZ$2662, 1944, MATCH($B$2, resultados!$A$1:$ZZ$1, 0))</f>
        <v/>
      </c>
      <c r="C1950">
        <f>INDEX(resultados!$A$2:$ZZ$2662, 1944, MATCH($B$3, resultados!$A$1:$ZZ$1, 0))</f>
        <v/>
      </c>
    </row>
    <row r="1951">
      <c r="A1951">
        <f>INDEX(resultados!$A$2:$ZZ$2662, 1945, MATCH($B$1, resultados!$A$1:$ZZ$1, 0))</f>
        <v/>
      </c>
      <c r="B1951">
        <f>INDEX(resultados!$A$2:$ZZ$2662, 1945, MATCH($B$2, resultados!$A$1:$ZZ$1, 0))</f>
        <v/>
      </c>
      <c r="C1951">
        <f>INDEX(resultados!$A$2:$ZZ$2662, 1945, MATCH($B$3, resultados!$A$1:$ZZ$1, 0))</f>
        <v/>
      </c>
    </row>
    <row r="1952">
      <c r="A1952">
        <f>INDEX(resultados!$A$2:$ZZ$2662, 1946, MATCH($B$1, resultados!$A$1:$ZZ$1, 0))</f>
        <v/>
      </c>
      <c r="B1952">
        <f>INDEX(resultados!$A$2:$ZZ$2662, 1946, MATCH($B$2, resultados!$A$1:$ZZ$1, 0))</f>
        <v/>
      </c>
      <c r="C1952">
        <f>INDEX(resultados!$A$2:$ZZ$2662, 1946, MATCH($B$3, resultados!$A$1:$ZZ$1, 0))</f>
        <v/>
      </c>
    </row>
    <row r="1953">
      <c r="A1953">
        <f>INDEX(resultados!$A$2:$ZZ$2662, 1947, MATCH($B$1, resultados!$A$1:$ZZ$1, 0))</f>
        <v/>
      </c>
      <c r="B1953">
        <f>INDEX(resultados!$A$2:$ZZ$2662, 1947, MATCH($B$2, resultados!$A$1:$ZZ$1, 0))</f>
        <v/>
      </c>
      <c r="C1953">
        <f>INDEX(resultados!$A$2:$ZZ$2662, 1947, MATCH($B$3, resultados!$A$1:$ZZ$1, 0))</f>
        <v/>
      </c>
    </row>
    <row r="1954">
      <c r="A1954">
        <f>INDEX(resultados!$A$2:$ZZ$2662, 1948, MATCH($B$1, resultados!$A$1:$ZZ$1, 0))</f>
        <v/>
      </c>
      <c r="B1954">
        <f>INDEX(resultados!$A$2:$ZZ$2662, 1948, MATCH($B$2, resultados!$A$1:$ZZ$1, 0))</f>
        <v/>
      </c>
      <c r="C1954">
        <f>INDEX(resultados!$A$2:$ZZ$2662, 1948, MATCH($B$3, resultados!$A$1:$ZZ$1, 0))</f>
        <v/>
      </c>
    </row>
    <row r="1955">
      <c r="A1955">
        <f>INDEX(resultados!$A$2:$ZZ$2662, 1949, MATCH($B$1, resultados!$A$1:$ZZ$1, 0))</f>
        <v/>
      </c>
      <c r="B1955">
        <f>INDEX(resultados!$A$2:$ZZ$2662, 1949, MATCH($B$2, resultados!$A$1:$ZZ$1, 0))</f>
        <v/>
      </c>
      <c r="C1955">
        <f>INDEX(resultados!$A$2:$ZZ$2662, 1949, MATCH($B$3, resultados!$A$1:$ZZ$1, 0))</f>
        <v/>
      </c>
    </row>
    <row r="1956">
      <c r="A1956">
        <f>INDEX(resultados!$A$2:$ZZ$2662, 1950, MATCH($B$1, resultados!$A$1:$ZZ$1, 0))</f>
        <v/>
      </c>
      <c r="B1956">
        <f>INDEX(resultados!$A$2:$ZZ$2662, 1950, MATCH($B$2, resultados!$A$1:$ZZ$1, 0))</f>
        <v/>
      </c>
      <c r="C1956">
        <f>INDEX(resultados!$A$2:$ZZ$2662, 1950, MATCH($B$3, resultados!$A$1:$ZZ$1, 0))</f>
        <v/>
      </c>
    </row>
    <row r="1957">
      <c r="A1957">
        <f>INDEX(resultados!$A$2:$ZZ$2662, 1951, MATCH($B$1, resultados!$A$1:$ZZ$1, 0))</f>
        <v/>
      </c>
      <c r="B1957">
        <f>INDEX(resultados!$A$2:$ZZ$2662, 1951, MATCH($B$2, resultados!$A$1:$ZZ$1, 0))</f>
        <v/>
      </c>
      <c r="C1957">
        <f>INDEX(resultados!$A$2:$ZZ$2662, 1951, MATCH($B$3, resultados!$A$1:$ZZ$1, 0))</f>
        <v/>
      </c>
    </row>
    <row r="1958">
      <c r="A1958">
        <f>INDEX(resultados!$A$2:$ZZ$2662, 1952, MATCH($B$1, resultados!$A$1:$ZZ$1, 0))</f>
        <v/>
      </c>
      <c r="B1958">
        <f>INDEX(resultados!$A$2:$ZZ$2662, 1952, MATCH($B$2, resultados!$A$1:$ZZ$1, 0))</f>
        <v/>
      </c>
      <c r="C1958">
        <f>INDEX(resultados!$A$2:$ZZ$2662, 1952, MATCH($B$3, resultados!$A$1:$ZZ$1, 0))</f>
        <v/>
      </c>
    </row>
    <row r="1959">
      <c r="A1959">
        <f>INDEX(resultados!$A$2:$ZZ$2662, 1953, MATCH($B$1, resultados!$A$1:$ZZ$1, 0))</f>
        <v/>
      </c>
      <c r="B1959">
        <f>INDEX(resultados!$A$2:$ZZ$2662, 1953, MATCH($B$2, resultados!$A$1:$ZZ$1, 0))</f>
        <v/>
      </c>
      <c r="C1959">
        <f>INDEX(resultados!$A$2:$ZZ$2662, 1953, MATCH($B$3, resultados!$A$1:$ZZ$1, 0))</f>
        <v/>
      </c>
    </row>
    <row r="1960">
      <c r="A1960">
        <f>INDEX(resultados!$A$2:$ZZ$2662, 1954, MATCH($B$1, resultados!$A$1:$ZZ$1, 0))</f>
        <v/>
      </c>
      <c r="B1960">
        <f>INDEX(resultados!$A$2:$ZZ$2662, 1954, MATCH($B$2, resultados!$A$1:$ZZ$1, 0))</f>
        <v/>
      </c>
      <c r="C1960">
        <f>INDEX(resultados!$A$2:$ZZ$2662, 1954, MATCH($B$3, resultados!$A$1:$ZZ$1, 0))</f>
        <v/>
      </c>
    </row>
    <row r="1961">
      <c r="A1961">
        <f>INDEX(resultados!$A$2:$ZZ$2662, 1955, MATCH($B$1, resultados!$A$1:$ZZ$1, 0))</f>
        <v/>
      </c>
      <c r="B1961">
        <f>INDEX(resultados!$A$2:$ZZ$2662, 1955, MATCH($B$2, resultados!$A$1:$ZZ$1, 0))</f>
        <v/>
      </c>
      <c r="C1961">
        <f>INDEX(resultados!$A$2:$ZZ$2662, 1955, MATCH($B$3, resultados!$A$1:$ZZ$1, 0))</f>
        <v/>
      </c>
    </row>
    <row r="1962">
      <c r="A1962">
        <f>INDEX(resultados!$A$2:$ZZ$2662, 1956, MATCH($B$1, resultados!$A$1:$ZZ$1, 0))</f>
        <v/>
      </c>
      <c r="B1962">
        <f>INDEX(resultados!$A$2:$ZZ$2662, 1956, MATCH($B$2, resultados!$A$1:$ZZ$1, 0))</f>
        <v/>
      </c>
      <c r="C1962">
        <f>INDEX(resultados!$A$2:$ZZ$2662, 1956, MATCH($B$3, resultados!$A$1:$ZZ$1, 0))</f>
        <v/>
      </c>
    </row>
    <row r="1963">
      <c r="A1963">
        <f>INDEX(resultados!$A$2:$ZZ$2662, 1957, MATCH($B$1, resultados!$A$1:$ZZ$1, 0))</f>
        <v/>
      </c>
      <c r="B1963">
        <f>INDEX(resultados!$A$2:$ZZ$2662, 1957, MATCH($B$2, resultados!$A$1:$ZZ$1, 0))</f>
        <v/>
      </c>
      <c r="C1963">
        <f>INDEX(resultados!$A$2:$ZZ$2662, 1957, MATCH($B$3, resultados!$A$1:$ZZ$1, 0))</f>
        <v/>
      </c>
    </row>
    <row r="1964">
      <c r="A1964">
        <f>INDEX(resultados!$A$2:$ZZ$2662, 1958, MATCH($B$1, resultados!$A$1:$ZZ$1, 0))</f>
        <v/>
      </c>
      <c r="B1964">
        <f>INDEX(resultados!$A$2:$ZZ$2662, 1958, MATCH($B$2, resultados!$A$1:$ZZ$1, 0))</f>
        <v/>
      </c>
      <c r="C1964">
        <f>INDEX(resultados!$A$2:$ZZ$2662, 1958, MATCH($B$3, resultados!$A$1:$ZZ$1, 0))</f>
        <v/>
      </c>
    </row>
    <row r="1965">
      <c r="A1965">
        <f>INDEX(resultados!$A$2:$ZZ$2662, 1959, MATCH($B$1, resultados!$A$1:$ZZ$1, 0))</f>
        <v/>
      </c>
      <c r="B1965">
        <f>INDEX(resultados!$A$2:$ZZ$2662, 1959, MATCH($B$2, resultados!$A$1:$ZZ$1, 0))</f>
        <v/>
      </c>
      <c r="C1965">
        <f>INDEX(resultados!$A$2:$ZZ$2662, 1959, MATCH($B$3, resultados!$A$1:$ZZ$1, 0))</f>
        <v/>
      </c>
    </row>
    <row r="1966">
      <c r="A1966">
        <f>INDEX(resultados!$A$2:$ZZ$2662, 1960, MATCH($B$1, resultados!$A$1:$ZZ$1, 0))</f>
        <v/>
      </c>
      <c r="B1966">
        <f>INDEX(resultados!$A$2:$ZZ$2662, 1960, MATCH($B$2, resultados!$A$1:$ZZ$1, 0))</f>
        <v/>
      </c>
      <c r="C1966">
        <f>INDEX(resultados!$A$2:$ZZ$2662, 1960, MATCH($B$3, resultados!$A$1:$ZZ$1, 0))</f>
        <v/>
      </c>
    </row>
    <row r="1967">
      <c r="A1967">
        <f>INDEX(resultados!$A$2:$ZZ$2662, 1961, MATCH($B$1, resultados!$A$1:$ZZ$1, 0))</f>
        <v/>
      </c>
      <c r="B1967">
        <f>INDEX(resultados!$A$2:$ZZ$2662, 1961, MATCH($B$2, resultados!$A$1:$ZZ$1, 0))</f>
        <v/>
      </c>
      <c r="C1967">
        <f>INDEX(resultados!$A$2:$ZZ$2662, 1961, MATCH($B$3, resultados!$A$1:$ZZ$1, 0))</f>
        <v/>
      </c>
    </row>
    <row r="1968">
      <c r="A1968">
        <f>INDEX(resultados!$A$2:$ZZ$2662, 1962, MATCH($B$1, resultados!$A$1:$ZZ$1, 0))</f>
        <v/>
      </c>
      <c r="B1968">
        <f>INDEX(resultados!$A$2:$ZZ$2662, 1962, MATCH($B$2, resultados!$A$1:$ZZ$1, 0))</f>
        <v/>
      </c>
      <c r="C1968">
        <f>INDEX(resultados!$A$2:$ZZ$2662, 1962, MATCH($B$3, resultados!$A$1:$ZZ$1, 0))</f>
        <v/>
      </c>
    </row>
    <row r="1969">
      <c r="A1969">
        <f>INDEX(resultados!$A$2:$ZZ$2662, 1963, MATCH($B$1, resultados!$A$1:$ZZ$1, 0))</f>
        <v/>
      </c>
      <c r="B1969">
        <f>INDEX(resultados!$A$2:$ZZ$2662, 1963, MATCH($B$2, resultados!$A$1:$ZZ$1, 0))</f>
        <v/>
      </c>
      <c r="C1969">
        <f>INDEX(resultados!$A$2:$ZZ$2662, 1963, MATCH($B$3, resultados!$A$1:$ZZ$1, 0))</f>
        <v/>
      </c>
    </row>
    <row r="1970">
      <c r="A1970">
        <f>INDEX(resultados!$A$2:$ZZ$2662, 1964, MATCH($B$1, resultados!$A$1:$ZZ$1, 0))</f>
        <v/>
      </c>
      <c r="B1970">
        <f>INDEX(resultados!$A$2:$ZZ$2662, 1964, MATCH($B$2, resultados!$A$1:$ZZ$1, 0))</f>
        <v/>
      </c>
      <c r="C1970">
        <f>INDEX(resultados!$A$2:$ZZ$2662, 1964, MATCH($B$3, resultados!$A$1:$ZZ$1, 0))</f>
        <v/>
      </c>
    </row>
    <row r="1971">
      <c r="A1971">
        <f>INDEX(resultados!$A$2:$ZZ$2662, 1965, MATCH($B$1, resultados!$A$1:$ZZ$1, 0))</f>
        <v/>
      </c>
      <c r="B1971">
        <f>INDEX(resultados!$A$2:$ZZ$2662, 1965, MATCH($B$2, resultados!$A$1:$ZZ$1, 0))</f>
        <v/>
      </c>
      <c r="C1971">
        <f>INDEX(resultados!$A$2:$ZZ$2662, 1965, MATCH($B$3, resultados!$A$1:$ZZ$1, 0))</f>
        <v/>
      </c>
    </row>
    <row r="1972">
      <c r="A1972">
        <f>INDEX(resultados!$A$2:$ZZ$2662, 1966, MATCH($B$1, resultados!$A$1:$ZZ$1, 0))</f>
        <v/>
      </c>
      <c r="B1972">
        <f>INDEX(resultados!$A$2:$ZZ$2662, 1966, MATCH($B$2, resultados!$A$1:$ZZ$1, 0))</f>
        <v/>
      </c>
      <c r="C1972">
        <f>INDEX(resultados!$A$2:$ZZ$2662, 1966, MATCH($B$3, resultados!$A$1:$ZZ$1, 0))</f>
        <v/>
      </c>
    </row>
    <row r="1973">
      <c r="A1973">
        <f>INDEX(resultados!$A$2:$ZZ$2662, 1967, MATCH($B$1, resultados!$A$1:$ZZ$1, 0))</f>
        <v/>
      </c>
      <c r="B1973">
        <f>INDEX(resultados!$A$2:$ZZ$2662, 1967, MATCH($B$2, resultados!$A$1:$ZZ$1, 0))</f>
        <v/>
      </c>
      <c r="C1973">
        <f>INDEX(resultados!$A$2:$ZZ$2662, 1967, MATCH($B$3, resultados!$A$1:$ZZ$1, 0))</f>
        <v/>
      </c>
    </row>
    <row r="1974">
      <c r="A1974">
        <f>INDEX(resultados!$A$2:$ZZ$2662, 1968, MATCH($B$1, resultados!$A$1:$ZZ$1, 0))</f>
        <v/>
      </c>
      <c r="B1974">
        <f>INDEX(resultados!$A$2:$ZZ$2662, 1968, MATCH($B$2, resultados!$A$1:$ZZ$1, 0))</f>
        <v/>
      </c>
      <c r="C1974">
        <f>INDEX(resultados!$A$2:$ZZ$2662, 1968, MATCH($B$3, resultados!$A$1:$ZZ$1, 0))</f>
        <v/>
      </c>
    </row>
    <row r="1975">
      <c r="A1975">
        <f>INDEX(resultados!$A$2:$ZZ$2662, 1969, MATCH($B$1, resultados!$A$1:$ZZ$1, 0))</f>
        <v/>
      </c>
      <c r="B1975">
        <f>INDEX(resultados!$A$2:$ZZ$2662, 1969, MATCH($B$2, resultados!$A$1:$ZZ$1, 0))</f>
        <v/>
      </c>
      <c r="C1975">
        <f>INDEX(resultados!$A$2:$ZZ$2662, 1969, MATCH($B$3, resultados!$A$1:$ZZ$1, 0))</f>
        <v/>
      </c>
    </row>
    <row r="1976">
      <c r="A1976">
        <f>INDEX(resultados!$A$2:$ZZ$2662, 1970, MATCH($B$1, resultados!$A$1:$ZZ$1, 0))</f>
        <v/>
      </c>
      <c r="B1976">
        <f>INDEX(resultados!$A$2:$ZZ$2662, 1970, MATCH($B$2, resultados!$A$1:$ZZ$1, 0))</f>
        <v/>
      </c>
      <c r="C1976">
        <f>INDEX(resultados!$A$2:$ZZ$2662, 1970, MATCH($B$3, resultados!$A$1:$ZZ$1, 0))</f>
        <v/>
      </c>
    </row>
    <row r="1977">
      <c r="A1977">
        <f>INDEX(resultados!$A$2:$ZZ$2662, 1971, MATCH($B$1, resultados!$A$1:$ZZ$1, 0))</f>
        <v/>
      </c>
      <c r="B1977">
        <f>INDEX(resultados!$A$2:$ZZ$2662, 1971, MATCH($B$2, resultados!$A$1:$ZZ$1, 0))</f>
        <v/>
      </c>
      <c r="C1977">
        <f>INDEX(resultados!$A$2:$ZZ$2662, 1971, MATCH($B$3, resultados!$A$1:$ZZ$1, 0))</f>
        <v/>
      </c>
    </row>
    <row r="1978">
      <c r="A1978">
        <f>INDEX(resultados!$A$2:$ZZ$2662, 1972, MATCH($B$1, resultados!$A$1:$ZZ$1, 0))</f>
        <v/>
      </c>
      <c r="B1978">
        <f>INDEX(resultados!$A$2:$ZZ$2662, 1972, MATCH($B$2, resultados!$A$1:$ZZ$1, 0))</f>
        <v/>
      </c>
      <c r="C1978">
        <f>INDEX(resultados!$A$2:$ZZ$2662, 1972, MATCH($B$3, resultados!$A$1:$ZZ$1, 0))</f>
        <v/>
      </c>
    </row>
    <row r="1979">
      <c r="A1979">
        <f>INDEX(resultados!$A$2:$ZZ$2662, 1973, MATCH($B$1, resultados!$A$1:$ZZ$1, 0))</f>
        <v/>
      </c>
      <c r="B1979">
        <f>INDEX(resultados!$A$2:$ZZ$2662, 1973, MATCH($B$2, resultados!$A$1:$ZZ$1, 0))</f>
        <v/>
      </c>
      <c r="C1979">
        <f>INDEX(resultados!$A$2:$ZZ$2662, 1973, MATCH($B$3, resultados!$A$1:$ZZ$1, 0))</f>
        <v/>
      </c>
    </row>
    <row r="1980">
      <c r="A1980">
        <f>INDEX(resultados!$A$2:$ZZ$2662, 1974, MATCH($B$1, resultados!$A$1:$ZZ$1, 0))</f>
        <v/>
      </c>
      <c r="B1980">
        <f>INDEX(resultados!$A$2:$ZZ$2662, 1974, MATCH($B$2, resultados!$A$1:$ZZ$1, 0))</f>
        <v/>
      </c>
      <c r="C1980">
        <f>INDEX(resultados!$A$2:$ZZ$2662, 1974, MATCH($B$3, resultados!$A$1:$ZZ$1, 0))</f>
        <v/>
      </c>
    </row>
    <row r="1981">
      <c r="A1981">
        <f>INDEX(resultados!$A$2:$ZZ$2662, 1975, MATCH($B$1, resultados!$A$1:$ZZ$1, 0))</f>
        <v/>
      </c>
      <c r="B1981">
        <f>INDEX(resultados!$A$2:$ZZ$2662, 1975, MATCH($B$2, resultados!$A$1:$ZZ$1, 0))</f>
        <v/>
      </c>
      <c r="C1981">
        <f>INDEX(resultados!$A$2:$ZZ$2662, 1975, MATCH($B$3, resultados!$A$1:$ZZ$1, 0))</f>
        <v/>
      </c>
    </row>
    <row r="1982">
      <c r="A1982">
        <f>INDEX(resultados!$A$2:$ZZ$2662, 1976, MATCH($B$1, resultados!$A$1:$ZZ$1, 0))</f>
        <v/>
      </c>
      <c r="B1982">
        <f>INDEX(resultados!$A$2:$ZZ$2662, 1976, MATCH($B$2, resultados!$A$1:$ZZ$1, 0))</f>
        <v/>
      </c>
      <c r="C1982">
        <f>INDEX(resultados!$A$2:$ZZ$2662, 1976, MATCH($B$3, resultados!$A$1:$ZZ$1, 0))</f>
        <v/>
      </c>
    </row>
    <row r="1983">
      <c r="A1983">
        <f>INDEX(resultados!$A$2:$ZZ$2662, 1977, MATCH($B$1, resultados!$A$1:$ZZ$1, 0))</f>
        <v/>
      </c>
      <c r="B1983">
        <f>INDEX(resultados!$A$2:$ZZ$2662, 1977, MATCH($B$2, resultados!$A$1:$ZZ$1, 0))</f>
        <v/>
      </c>
      <c r="C1983">
        <f>INDEX(resultados!$A$2:$ZZ$2662, 1977, MATCH($B$3, resultados!$A$1:$ZZ$1, 0))</f>
        <v/>
      </c>
    </row>
    <row r="1984">
      <c r="A1984">
        <f>INDEX(resultados!$A$2:$ZZ$2662, 1978, MATCH($B$1, resultados!$A$1:$ZZ$1, 0))</f>
        <v/>
      </c>
      <c r="B1984">
        <f>INDEX(resultados!$A$2:$ZZ$2662, 1978, MATCH($B$2, resultados!$A$1:$ZZ$1, 0))</f>
        <v/>
      </c>
      <c r="C1984">
        <f>INDEX(resultados!$A$2:$ZZ$2662, 1978, MATCH($B$3, resultados!$A$1:$ZZ$1, 0))</f>
        <v/>
      </c>
    </row>
    <row r="1985">
      <c r="A1985">
        <f>INDEX(resultados!$A$2:$ZZ$2662, 1979, MATCH($B$1, resultados!$A$1:$ZZ$1, 0))</f>
        <v/>
      </c>
      <c r="B1985">
        <f>INDEX(resultados!$A$2:$ZZ$2662, 1979, MATCH($B$2, resultados!$A$1:$ZZ$1, 0))</f>
        <v/>
      </c>
      <c r="C1985">
        <f>INDEX(resultados!$A$2:$ZZ$2662, 1979, MATCH($B$3, resultados!$A$1:$ZZ$1, 0))</f>
        <v/>
      </c>
    </row>
    <row r="1986">
      <c r="A1986">
        <f>INDEX(resultados!$A$2:$ZZ$2662, 1980, MATCH($B$1, resultados!$A$1:$ZZ$1, 0))</f>
        <v/>
      </c>
      <c r="B1986">
        <f>INDEX(resultados!$A$2:$ZZ$2662, 1980, MATCH($B$2, resultados!$A$1:$ZZ$1, 0))</f>
        <v/>
      </c>
      <c r="C1986">
        <f>INDEX(resultados!$A$2:$ZZ$2662, 1980, MATCH($B$3, resultados!$A$1:$ZZ$1, 0))</f>
        <v/>
      </c>
    </row>
    <row r="1987">
      <c r="A1987">
        <f>INDEX(resultados!$A$2:$ZZ$2662, 1981, MATCH($B$1, resultados!$A$1:$ZZ$1, 0))</f>
        <v/>
      </c>
      <c r="B1987">
        <f>INDEX(resultados!$A$2:$ZZ$2662, 1981, MATCH($B$2, resultados!$A$1:$ZZ$1, 0))</f>
        <v/>
      </c>
      <c r="C1987">
        <f>INDEX(resultados!$A$2:$ZZ$2662, 1981, MATCH($B$3, resultados!$A$1:$ZZ$1, 0))</f>
        <v/>
      </c>
    </row>
    <row r="1988">
      <c r="A1988">
        <f>INDEX(resultados!$A$2:$ZZ$2662, 1982, MATCH($B$1, resultados!$A$1:$ZZ$1, 0))</f>
        <v/>
      </c>
      <c r="B1988">
        <f>INDEX(resultados!$A$2:$ZZ$2662, 1982, MATCH($B$2, resultados!$A$1:$ZZ$1, 0))</f>
        <v/>
      </c>
      <c r="C1988">
        <f>INDEX(resultados!$A$2:$ZZ$2662, 1982, MATCH($B$3, resultados!$A$1:$ZZ$1, 0))</f>
        <v/>
      </c>
    </row>
    <row r="1989">
      <c r="A1989">
        <f>INDEX(resultados!$A$2:$ZZ$2662, 1983, MATCH($B$1, resultados!$A$1:$ZZ$1, 0))</f>
        <v/>
      </c>
      <c r="B1989">
        <f>INDEX(resultados!$A$2:$ZZ$2662, 1983, MATCH($B$2, resultados!$A$1:$ZZ$1, 0))</f>
        <v/>
      </c>
      <c r="C1989">
        <f>INDEX(resultados!$A$2:$ZZ$2662, 1983, MATCH($B$3, resultados!$A$1:$ZZ$1, 0))</f>
        <v/>
      </c>
    </row>
    <row r="1990">
      <c r="A1990">
        <f>INDEX(resultados!$A$2:$ZZ$2662, 1984, MATCH($B$1, resultados!$A$1:$ZZ$1, 0))</f>
        <v/>
      </c>
      <c r="B1990">
        <f>INDEX(resultados!$A$2:$ZZ$2662, 1984, MATCH($B$2, resultados!$A$1:$ZZ$1, 0))</f>
        <v/>
      </c>
      <c r="C1990">
        <f>INDEX(resultados!$A$2:$ZZ$2662, 1984, MATCH($B$3, resultados!$A$1:$ZZ$1, 0))</f>
        <v/>
      </c>
    </row>
    <row r="1991">
      <c r="A1991">
        <f>INDEX(resultados!$A$2:$ZZ$2662, 1985, MATCH($B$1, resultados!$A$1:$ZZ$1, 0))</f>
        <v/>
      </c>
      <c r="B1991">
        <f>INDEX(resultados!$A$2:$ZZ$2662, 1985, MATCH($B$2, resultados!$A$1:$ZZ$1, 0))</f>
        <v/>
      </c>
      <c r="C1991">
        <f>INDEX(resultados!$A$2:$ZZ$2662, 1985, MATCH($B$3, resultados!$A$1:$ZZ$1, 0))</f>
        <v/>
      </c>
    </row>
    <row r="1992">
      <c r="A1992">
        <f>INDEX(resultados!$A$2:$ZZ$2662, 1986, MATCH($B$1, resultados!$A$1:$ZZ$1, 0))</f>
        <v/>
      </c>
      <c r="B1992">
        <f>INDEX(resultados!$A$2:$ZZ$2662, 1986, MATCH($B$2, resultados!$A$1:$ZZ$1, 0))</f>
        <v/>
      </c>
      <c r="C1992">
        <f>INDEX(resultados!$A$2:$ZZ$2662, 1986, MATCH($B$3, resultados!$A$1:$ZZ$1, 0))</f>
        <v/>
      </c>
    </row>
    <row r="1993">
      <c r="A1993">
        <f>INDEX(resultados!$A$2:$ZZ$2662, 1987, MATCH($B$1, resultados!$A$1:$ZZ$1, 0))</f>
        <v/>
      </c>
      <c r="B1993">
        <f>INDEX(resultados!$A$2:$ZZ$2662, 1987, MATCH($B$2, resultados!$A$1:$ZZ$1, 0))</f>
        <v/>
      </c>
      <c r="C1993">
        <f>INDEX(resultados!$A$2:$ZZ$2662, 1987, MATCH($B$3, resultados!$A$1:$ZZ$1, 0))</f>
        <v/>
      </c>
    </row>
    <row r="1994">
      <c r="A1994">
        <f>INDEX(resultados!$A$2:$ZZ$2662, 1988, MATCH($B$1, resultados!$A$1:$ZZ$1, 0))</f>
        <v/>
      </c>
      <c r="B1994">
        <f>INDEX(resultados!$A$2:$ZZ$2662, 1988, MATCH($B$2, resultados!$A$1:$ZZ$1, 0))</f>
        <v/>
      </c>
      <c r="C1994">
        <f>INDEX(resultados!$A$2:$ZZ$2662, 1988, MATCH($B$3, resultados!$A$1:$ZZ$1, 0))</f>
        <v/>
      </c>
    </row>
    <row r="1995">
      <c r="A1995">
        <f>INDEX(resultados!$A$2:$ZZ$2662, 1989, MATCH($B$1, resultados!$A$1:$ZZ$1, 0))</f>
        <v/>
      </c>
      <c r="B1995">
        <f>INDEX(resultados!$A$2:$ZZ$2662, 1989, MATCH($B$2, resultados!$A$1:$ZZ$1, 0))</f>
        <v/>
      </c>
      <c r="C1995">
        <f>INDEX(resultados!$A$2:$ZZ$2662, 1989, MATCH($B$3, resultados!$A$1:$ZZ$1, 0))</f>
        <v/>
      </c>
    </row>
    <row r="1996">
      <c r="A1996">
        <f>INDEX(resultados!$A$2:$ZZ$2662, 1990, MATCH($B$1, resultados!$A$1:$ZZ$1, 0))</f>
        <v/>
      </c>
      <c r="B1996">
        <f>INDEX(resultados!$A$2:$ZZ$2662, 1990, MATCH($B$2, resultados!$A$1:$ZZ$1, 0))</f>
        <v/>
      </c>
      <c r="C1996">
        <f>INDEX(resultados!$A$2:$ZZ$2662, 1990, MATCH($B$3, resultados!$A$1:$ZZ$1, 0))</f>
        <v/>
      </c>
    </row>
    <row r="1997">
      <c r="A1997">
        <f>INDEX(resultados!$A$2:$ZZ$2662, 1991, MATCH($B$1, resultados!$A$1:$ZZ$1, 0))</f>
        <v/>
      </c>
      <c r="B1997">
        <f>INDEX(resultados!$A$2:$ZZ$2662, 1991, MATCH($B$2, resultados!$A$1:$ZZ$1, 0))</f>
        <v/>
      </c>
      <c r="C1997">
        <f>INDEX(resultados!$A$2:$ZZ$2662, 1991, MATCH($B$3, resultados!$A$1:$ZZ$1, 0))</f>
        <v/>
      </c>
    </row>
    <row r="1998">
      <c r="A1998">
        <f>INDEX(resultados!$A$2:$ZZ$2662, 1992, MATCH($B$1, resultados!$A$1:$ZZ$1, 0))</f>
        <v/>
      </c>
      <c r="B1998">
        <f>INDEX(resultados!$A$2:$ZZ$2662, 1992, MATCH($B$2, resultados!$A$1:$ZZ$1, 0))</f>
        <v/>
      </c>
      <c r="C1998">
        <f>INDEX(resultados!$A$2:$ZZ$2662, 1992, MATCH($B$3, resultados!$A$1:$ZZ$1, 0))</f>
        <v/>
      </c>
    </row>
    <row r="1999">
      <c r="A1999">
        <f>INDEX(resultados!$A$2:$ZZ$2662, 1993, MATCH($B$1, resultados!$A$1:$ZZ$1, 0))</f>
        <v/>
      </c>
      <c r="B1999">
        <f>INDEX(resultados!$A$2:$ZZ$2662, 1993, MATCH($B$2, resultados!$A$1:$ZZ$1, 0))</f>
        <v/>
      </c>
      <c r="C1999">
        <f>INDEX(resultados!$A$2:$ZZ$2662, 1993, MATCH($B$3, resultados!$A$1:$ZZ$1, 0))</f>
        <v/>
      </c>
    </row>
    <row r="2000">
      <c r="A2000">
        <f>INDEX(resultados!$A$2:$ZZ$2662, 1994, MATCH($B$1, resultados!$A$1:$ZZ$1, 0))</f>
        <v/>
      </c>
      <c r="B2000">
        <f>INDEX(resultados!$A$2:$ZZ$2662, 1994, MATCH($B$2, resultados!$A$1:$ZZ$1, 0))</f>
        <v/>
      </c>
      <c r="C2000">
        <f>INDEX(resultados!$A$2:$ZZ$2662, 1994, MATCH($B$3, resultados!$A$1:$ZZ$1, 0))</f>
        <v/>
      </c>
    </row>
    <row r="2001">
      <c r="A2001">
        <f>INDEX(resultados!$A$2:$ZZ$2662, 1995, MATCH($B$1, resultados!$A$1:$ZZ$1, 0))</f>
        <v/>
      </c>
      <c r="B2001">
        <f>INDEX(resultados!$A$2:$ZZ$2662, 1995, MATCH($B$2, resultados!$A$1:$ZZ$1, 0))</f>
        <v/>
      </c>
      <c r="C2001">
        <f>INDEX(resultados!$A$2:$ZZ$2662, 1995, MATCH($B$3, resultados!$A$1:$ZZ$1, 0))</f>
        <v/>
      </c>
    </row>
    <row r="2002">
      <c r="A2002">
        <f>INDEX(resultados!$A$2:$ZZ$2662, 1996, MATCH($B$1, resultados!$A$1:$ZZ$1, 0))</f>
        <v/>
      </c>
      <c r="B2002">
        <f>INDEX(resultados!$A$2:$ZZ$2662, 1996, MATCH($B$2, resultados!$A$1:$ZZ$1, 0))</f>
        <v/>
      </c>
      <c r="C2002">
        <f>INDEX(resultados!$A$2:$ZZ$2662, 1996, MATCH($B$3, resultados!$A$1:$ZZ$1, 0))</f>
        <v/>
      </c>
    </row>
    <row r="2003">
      <c r="A2003">
        <f>INDEX(resultados!$A$2:$ZZ$2662, 1997, MATCH($B$1, resultados!$A$1:$ZZ$1, 0))</f>
        <v/>
      </c>
      <c r="B2003">
        <f>INDEX(resultados!$A$2:$ZZ$2662, 1997, MATCH($B$2, resultados!$A$1:$ZZ$1, 0))</f>
        <v/>
      </c>
      <c r="C2003">
        <f>INDEX(resultados!$A$2:$ZZ$2662, 1997, MATCH($B$3, resultados!$A$1:$ZZ$1, 0))</f>
        <v/>
      </c>
    </row>
    <row r="2004">
      <c r="A2004">
        <f>INDEX(resultados!$A$2:$ZZ$2662, 1998, MATCH($B$1, resultados!$A$1:$ZZ$1, 0))</f>
        <v/>
      </c>
      <c r="B2004">
        <f>INDEX(resultados!$A$2:$ZZ$2662, 1998, MATCH($B$2, resultados!$A$1:$ZZ$1, 0))</f>
        <v/>
      </c>
      <c r="C2004">
        <f>INDEX(resultados!$A$2:$ZZ$2662, 1998, MATCH($B$3, resultados!$A$1:$ZZ$1, 0))</f>
        <v/>
      </c>
    </row>
    <row r="2005">
      <c r="A2005">
        <f>INDEX(resultados!$A$2:$ZZ$2662, 1999, MATCH($B$1, resultados!$A$1:$ZZ$1, 0))</f>
        <v/>
      </c>
      <c r="B2005">
        <f>INDEX(resultados!$A$2:$ZZ$2662, 1999, MATCH($B$2, resultados!$A$1:$ZZ$1, 0))</f>
        <v/>
      </c>
      <c r="C2005">
        <f>INDEX(resultados!$A$2:$ZZ$2662, 1999, MATCH($B$3, resultados!$A$1:$ZZ$1, 0))</f>
        <v/>
      </c>
    </row>
    <row r="2006">
      <c r="A2006">
        <f>INDEX(resultados!$A$2:$ZZ$2662, 2000, MATCH($B$1, resultados!$A$1:$ZZ$1, 0))</f>
        <v/>
      </c>
      <c r="B2006">
        <f>INDEX(resultados!$A$2:$ZZ$2662, 2000, MATCH($B$2, resultados!$A$1:$ZZ$1, 0))</f>
        <v/>
      </c>
      <c r="C2006">
        <f>INDEX(resultados!$A$2:$ZZ$2662, 2000, MATCH($B$3, resultados!$A$1:$ZZ$1, 0))</f>
        <v/>
      </c>
    </row>
    <row r="2007">
      <c r="A2007">
        <f>INDEX(resultados!$A$2:$ZZ$2662, 2001, MATCH($B$1, resultados!$A$1:$ZZ$1, 0))</f>
        <v/>
      </c>
      <c r="B2007">
        <f>INDEX(resultados!$A$2:$ZZ$2662, 2001, MATCH($B$2, resultados!$A$1:$ZZ$1, 0))</f>
        <v/>
      </c>
      <c r="C2007">
        <f>INDEX(resultados!$A$2:$ZZ$2662, 2001, MATCH($B$3, resultados!$A$1:$ZZ$1, 0))</f>
        <v/>
      </c>
    </row>
    <row r="2008">
      <c r="A2008">
        <f>INDEX(resultados!$A$2:$ZZ$2662, 2002, MATCH($B$1, resultados!$A$1:$ZZ$1, 0))</f>
        <v/>
      </c>
      <c r="B2008">
        <f>INDEX(resultados!$A$2:$ZZ$2662, 2002, MATCH($B$2, resultados!$A$1:$ZZ$1, 0))</f>
        <v/>
      </c>
      <c r="C2008">
        <f>INDEX(resultados!$A$2:$ZZ$2662, 2002, MATCH($B$3, resultados!$A$1:$ZZ$1, 0))</f>
        <v/>
      </c>
    </row>
    <row r="2009">
      <c r="A2009">
        <f>INDEX(resultados!$A$2:$ZZ$2662, 2003, MATCH($B$1, resultados!$A$1:$ZZ$1, 0))</f>
        <v/>
      </c>
      <c r="B2009">
        <f>INDEX(resultados!$A$2:$ZZ$2662, 2003, MATCH($B$2, resultados!$A$1:$ZZ$1, 0))</f>
        <v/>
      </c>
      <c r="C2009">
        <f>INDEX(resultados!$A$2:$ZZ$2662, 2003, MATCH($B$3, resultados!$A$1:$ZZ$1, 0))</f>
        <v/>
      </c>
    </row>
    <row r="2010">
      <c r="A2010">
        <f>INDEX(resultados!$A$2:$ZZ$2662, 2004, MATCH($B$1, resultados!$A$1:$ZZ$1, 0))</f>
        <v/>
      </c>
      <c r="B2010">
        <f>INDEX(resultados!$A$2:$ZZ$2662, 2004, MATCH($B$2, resultados!$A$1:$ZZ$1, 0))</f>
        <v/>
      </c>
      <c r="C2010">
        <f>INDEX(resultados!$A$2:$ZZ$2662, 2004, MATCH($B$3, resultados!$A$1:$ZZ$1, 0))</f>
        <v/>
      </c>
    </row>
    <row r="2011">
      <c r="A2011">
        <f>INDEX(resultados!$A$2:$ZZ$2662, 2005, MATCH($B$1, resultados!$A$1:$ZZ$1, 0))</f>
        <v/>
      </c>
      <c r="B2011">
        <f>INDEX(resultados!$A$2:$ZZ$2662, 2005, MATCH($B$2, resultados!$A$1:$ZZ$1, 0))</f>
        <v/>
      </c>
      <c r="C2011">
        <f>INDEX(resultados!$A$2:$ZZ$2662, 2005, MATCH($B$3, resultados!$A$1:$ZZ$1, 0))</f>
        <v/>
      </c>
    </row>
    <row r="2012">
      <c r="A2012">
        <f>INDEX(resultados!$A$2:$ZZ$2662, 2006, MATCH($B$1, resultados!$A$1:$ZZ$1, 0))</f>
        <v/>
      </c>
      <c r="B2012">
        <f>INDEX(resultados!$A$2:$ZZ$2662, 2006, MATCH($B$2, resultados!$A$1:$ZZ$1, 0))</f>
        <v/>
      </c>
      <c r="C2012">
        <f>INDEX(resultados!$A$2:$ZZ$2662, 2006, MATCH($B$3, resultados!$A$1:$ZZ$1, 0))</f>
        <v/>
      </c>
    </row>
    <row r="2013">
      <c r="A2013">
        <f>INDEX(resultados!$A$2:$ZZ$2662, 2007, MATCH($B$1, resultados!$A$1:$ZZ$1, 0))</f>
        <v/>
      </c>
      <c r="B2013">
        <f>INDEX(resultados!$A$2:$ZZ$2662, 2007, MATCH($B$2, resultados!$A$1:$ZZ$1, 0))</f>
        <v/>
      </c>
      <c r="C2013">
        <f>INDEX(resultados!$A$2:$ZZ$2662, 2007, MATCH($B$3, resultados!$A$1:$ZZ$1, 0))</f>
        <v/>
      </c>
    </row>
    <row r="2014">
      <c r="A2014">
        <f>INDEX(resultados!$A$2:$ZZ$2662, 2008, MATCH($B$1, resultados!$A$1:$ZZ$1, 0))</f>
        <v/>
      </c>
      <c r="B2014">
        <f>INDEX(resultados!$A$2:$ZZ$2662, 2008, MATCH($B$2, resultados!$A$1:$ZZ$1, 0))</f>
        <v/>
      </c>
      <c r="C2014">
        <f>INDEX(resultados!$A$2:$ZZ$2662, 2008, MATCH($B$3, resultados!$A$1:$ZZ$1, 0))</f>
        <v/>
      </c>
    </row>
    <row r="2015">
      <c r="A2015">
        <f>INDEX(resultados!$A$2:$ZZ$2662, 2009, MATCH($B$1, resultados!$A$1:$ZZ$1, 0))</f>
        <v/>
      </c>
      <c r="B2015">
        <f>INDEX(resultados!$A$2:$ZZ$2662, 2009, MATCH($B$2, resultados!$A$1:$ZZ$1, 0))</f>
        <v/>
      </c>
      <c r="C2015">
        <f>INDEX(resultados!$A$2:$ZZ$2662, 2009, MATCH($B$3, resultados!$A$1:$ZZ$1, 0))</f>
        <v/>
      </c>
    </row>
    <row r="2016">
      <c r="A2016">
        <f>INDEX(resultados!$A$2:$ZZ$2662, 2010, MATCH($B$1, resultados!$A$1:$ZZ$1, 0))</f>
        <v/>
      </c>
      <c r="B2016">
        <f>INDEX(resultados!$A$2:$ZZ$2662, 2010, MATCH($B$2, resultados!$A$1:$ZZ$1, 0))</f>
        <v/>
      </c>
      <c r="C2016">
        <f>INDEX(resultados!$A$2:$ZZ$2662, 2010, MATCH($B$3, resultados!$A$1:$ZZ$1, 0))</f>
        <v/>
      </c>
    </row>
    <row r="2017">
      <c r="A2017">
        <f>INDEX(resultados!$A$2:$ZZ$2662, 2011, MATCH($B$1, resultados!$A$1:$ZZ$1, 0))</f>
        <v/>
      </c>
      <c r="B2017">
        <f>INDEX(resultados!$A$2:$ZZ$2662, 2011, MATCH($B$2, resultados!$A$1:$ZZ$1, 0))</f>
        <v/>
      </c>
      <c r="C2017">
        <f>INDEX(resultados!$A$2:$ZZ$2662, 2011, MATCH($B$3, resultados!$A$1:$ZZ$1, 0))</f>
        <v/>
      </c>
    </row>
    <row r="2018">
      <c r="A2018">
        <f>INDEX(resultados!$A$2:$ZZ$2662, 2012, MATCH($B$1, resultados!$A$1:$ZZ$1, 0))</f>
        <v/>
      </c>
      <c r="B2018">
        <f>INDEX(resultados!$A$2:$ZZ$2662, 2012, MATCH($B$2, resultados!$A$1:$ZZ$1, 0))</f>
        <v/>
      </c>
      <c r="C2018">
        <f>INDEX(resultados!$A$2:$ZZ$2662, 2012, MATCH($B$3, resultados!$A$1:$ZZ$1, 0))</f>
        <v/>
      </c>
    </row>
    <row r="2019">
      <c r="A2019">
        <f>INDEX(resultados!$A$2:$ZZ$2662, 2013, MATCH($B$1, resultados!$A$1:$ZZ$1, 0))</f>
        <v/>
      </c>
      <c r="B2019">
        <f>INDEX(resultados!$A$2:$ZZ$2662, 2013, MATCH($B$2, resultados!$A$1:$ZZ$1, 0))</f>
        <v/>
      </c>
      <c r="C2019">
        <f>INDEX(resultados!$A$2:$ZZ$2662, 2013, MATCH($B$3, resultados!$A$1:$ZZ$1, 0))</f>
        <v/>
      </c>
    </row>
    <row r="2020">
      <c r="A2020">
        <f>INDEX(resultados!$A$2:$ZZ$2662, 2014, MATCH($B$1, resultados!$A$1:$ZZ$1, 0))</f>
        <v/>
      </c>
      <c r="B2020">
        <f>INDEX(resultados!$A$2:$ZZ$2662, 2014, MATCH($B$2, resultados!$A$1:$ZZ$1, 0))</f>
        <v/>
      </c>
      <c r="C2020">
        <f>INDEX(resultados!$A$2:$ZZ$2662, 2014, MATCH($B$3, resultados!$A$1:$ZZ$1, 0))</f>
        <v/>
      </c>
    </row>
    <row r="2021">
      <c r="A2021">
        <f>INDEX(resultados!$A$2:$ZZ$2662, 2015, MATCH($B$1, resultados!$A$1:$ZZ$1, 0))</f>
        <v/>
      </c>
      <c r="B2021">
        <f>INDEX(resultados!$A$2:$ZZ$2662, 2015, MATCH($B$2, resultados!$A$1:$ZZ$1, 0))</f>
        <v/>
      </c>
      <c r="C2021">
        <f>INDEX(resultados!$A$2:$ZZ$2662, 2015, MATCH($B$3, resultados!$A$1:$ZZ$1, 0))</f>
        <v/>
      </c>
    </row>
    <row r="2022">
      <c r="A2022">
        <f>INDEX(resultados!$A$2:$ZZ$2662, 2016, MATCH($B$1, resultados!$A$1:$ZZ$1, 0))</f>
        <v/>
      </c>
      <c r="B2022">
        <f>INDEX(resultados!$A$2:$ZZ$2662, 2016, MATCH($B$2, resultados!$A$1:$ZZ$1, 0))</f>
        <v/>
      </c>
      <c r="C2022">
        <f>INDEX(resultados!$A$2:$ZZ$2662, 2016, MATCH($B$3, resultados!$A$1:$ZZ$1, 0))</f>
        <v/>
      </c>
    </row>
    <row r="2023">
      <c r="A2023">
        <f>INDEX(resultados!$A$2:$ZZ$2662, 2017, MATCH($B$1, resultados!$A$1:$ZZ$1, 0))</f>
        <v/>
      </c>
      <c r="B2023">
        <f>INDEX(resultados!$A$2:$ZZ$2662, 2017, MATCH($B$2, resultados!$A$1:$ZZ$1, 0))</f>
        <v/>
      </c>
      <c r="C2023">
        <f>INDEX(resultados!$A$2:$ZZ$2662, 2017, MATCH($B$3, resultados!$A$1:$ZZ$1, 0))</f>
        <v/>
      </c>
    </row>
    <row r="2024">
      <c r="A2024">
        <f>INDEX(resultados!$A$2:$ZZ$2662, 2018, MATCH($B$1, resultados!$A$1:$ZZ$1, 0))</f>
        <v/>
      </c>
      <c r="B2024">
        <f>INDEX(resultados!$A$2:$ZZ$2662, 2018, MATCH($B$2, resultados!$A$1:$ZZ$1, 0))</f>
        <v/>
      </c>
      <c r="C2024">
        <f>INDEX(resultados!$A$2:$ZZ$2662, 2018, MATCH($B$3, resultados!$A$1:$ZZ$1, 0))</f>
        <v/>
      </c>
    </row>
    <row r="2025">
      <c r="A2025">
        <f>INDEX(resultados!$A$2:$ZZ$2662, 2019, MATCH($B$1, resultados!$A$1:$ZZ$1, 0))</f>
        <v/>
      </c>
      <c r="B2025">
        <f>INDEX(resultados!$A$2:$ZZ$2662, 2019, MATCH($B$2, resultados!$A$1:$ZZ$1, 0))</f>
        <v/>
      </c>
      <c r="C2025">
        <f>INDEX(resultados!$A$2:$ZZ$2662, 2019, MATCH($B$3, resultados!$A$1:$ZZ$1, 0))</f>
        <v/>
      </c>
    </row>
    <row r="2026">
      <c r="A2026">
        <f>INDEX(resultados!$A$2:$ZZ$2662, 2020, MATCH($B$1, resultados!$A$1:$ZZ$1, 0))</f>
        <v/>
      </c>
      <c r="B2026">
        <f>INDEX(resultados!$A$2:$ZZ$2662, 2020, MATCH($B$2, resultados!$A$1:$ZZ$1, 0))</f>
        <v/>
      </c>
      <c r="C2026">
        <f>INDEX(resultados!$A$2:$ZZ$2662, 2020, MATCH($B$3, resultados!$A$1:$ZZ$1, 0))</f>
        <v/>
      </c>
    </row>
    <row r="2027">
      <c r="A2027">
        <f>INDEX(resultados!$A$2:$ZZ$2662, 2021, MATCH($B$1, resultados!$A$1:$ZZ$1, 0))</f>
        <v/>
      </c>
      <c r="B2027">
        <f>INDEX(resultados!$A$2:$ZZ$2662, 2021, MATCH($B$2, resultados!$A$1:$ZZ$1, 0))</f>
        <v/>
      </c>
      <c r="C2027">
        <f>INDEX(resultados!$A$2:$ZZ$2662, 2021, MATCH($B$3, resultados!$A$1:$ZZ$1, 0))</f>
        <v/>
      </c>
    </row>
    <row r="2028">
      <c r="A2028">
        <f>INDEX(resultados!$A$2:$ZZ$2662, 2022, MATCH($B$1, resultados!$A$1:$ZZ$1, 0))</f>
        <v/>
      </c>
      <c r="B2028">
        <f>INDEX(resultados!$A$2:$ZZ$2662, 2022, MATCH($B$2, resultados!$A$1:$ZZ$1, 0))</f>
        <v/>
      </c>
      <c r="C2028">
        <f>INDEX(resultados!$A$2:$ZZ$2662, 2022, MATCH($B$3, resultados!$A$1:$ZZ$1, 0))</f>
        <v/>
      </c>
    </row>
    <row r="2029">
      <c r="A2029">
        <f>INDEX(resultados!$A$2:$ZZ$2662, 2023, MATCH($B$1, resultados!$A$1:$ZZ$1, 0))</f>
        <v/>
      </c>
      <c r="B2029">
        <f>INDEX(resultados!$A$2:$ZZ$2662, 2023, MATCH($B$2, resultados!$A$1:$ZZ$1, 0))</f>
        <v/>
      </c>
      <c r="C2029">
        <f>INDEX(resultados!$A$2:$ZZ$2662, 2023, MATCH($B$3, resultados!$A$1:$ZZ$1, 0))</f>
        <v/>
      </c>
    </row>
    <row r="2030">
      <c r="A2030">
        <f>INDEX(resultados!$A$2:$ZZ$2662, 2024, MATCH($B$1, resultados!$A$1:$ZZ$1, 0))</f>
        <v/>
      </c>
      <c r="B2030">
        <f>INDEX(resultados!$A$2:$ZZ$2662, 2024, MATCH($B$2, resultados!$A$1:$ZZ$1, 0))</f>
        <v/>
      </c>
      <c r="C2030">
        <f>INDEX(resultados!$A$2:$ZZ$2662, 2024, MATCH($B$3, resultados!$A$1:$ZZ$1, 0))</f>
        <v/>
      </c>
    </row>
    <row r="2031">
      <c r="A2031">
        <f>INDEX(resultados!$A$2:$ZZ$2662, 2025, MATCH($B$1, resultados!$A$1:$ZZ$1, 0))</f>
        <v/>
      </c>
      <c r="B2031">
        <f>INDEX(resultados!$A$2:$ZZ$2662, 2025, MATCH($B$2, resultados!$A$1:$ZZ$1, 0))</f>
        <v/>
      </c>
      <c r="C2031">
        <f>INDEX(resultados!$A$2:$ZZ$2662, 2025, MATCH($B$3, resultados!$A$1:$ZZ$1, 0))</f>
        <v/>
      </c>
    </row>
    <row r="2032">
      <c r="A2032">
        <f>INDEX(resultados!$A$2:$ZZ$2662, 2026, MATCH($B$1, resultados!$A$1:$ZZ$1, 0))</f>
        <v/>
      </c>
      <c r="B2032">
        <f>INDEX(resultados!$A$2:$ZZ$2662, 2026, MATCH($B$2, resultados!$A$1:$ZZ$1, 0))</f>
        <v/>
      </c>
      <c r="C2032">
        <f>INDEX(resultados!$A$2:$ZZ$2662, 2026, MATCH($B$3, resultados!$A$1:$ZZ$1, 0))</f>
        <v/>
      </c>
    </row>
    <row r="2033">
      <c r="A2033">
        <f>INDEX(resultados!$A$2:$ZZ$2662, 2027, MATCH($B$1, resultados!$A$1:$ZZ$1, 0))</f>
        <v/>
      </c>
      <c r="B2033">
        <f>INDEX(resultados!$A$2:$ZZ$2662, 2027, MATCH($B$2, resultados!$A$1:$ZZ$1, 0))</f>
        <v/>
      </c>
      <c r="C2033">
        <f>INDEX(resultados!$A$2:$ZZ$2662, 2027, MATCH($B$3, resultados!$A$1:$ZZ$1, 0))</f>
        <v/>
      </c>
    </row>
    <row r="2034">
      <c r="A2034">
        <f>INDEX(resultados!$A$2:$ZZ$2662, 2028, MATCH($B$1, resultados!$A$1:$ZZ$1, 0))</f>
        <v/>
      </c>
      <c r="B2034">
        <f>INDEX(resultados!$A$2:$ZZ$2662, 2028, MATCH($B$2, resultados!$A$1:$ZZ$1, 0))</f>
        <v/>
      </c>
      <c r="C2034">
        <f>INDEX(resultados!$A$2:$ZZ$2662, 2028, MATCH($B$3, resultados!$A$1:$ZZ$1, 0))</f>
        <v/>
      </c>
    </row>
    <row r="2035">
      <c r="A2035">
        <f>INDEX(resultados!$A$2:$ZZ$2662, 2029, MATCH($B$1, resultados!$A$1:$ZZ$1, 0))</f>
        <v/>
      </c>
      <c r="B2035">
        <f>INDEX(resultados!$A$2:$ZZ$2662, 2029, MATCH($B$2, resultados!$A$1:$ZZ$1, 0))</f>
        <v/>
      </c>
      <c r="C2035">
        <f>INDEX(resultados!$A$2:$ZZ$2662, 2029, MATCH($B$3, resultados!$A$1:$ZZ$1, 0))</f>
        <v/>
      </c>
    </row>
    <row r="2036">
      <c r="A2036">
        <f>INDEX(resultados!$A$2:$ZZ$2662, 2030, MATCH($B$1, resultados!$A$1:$ZZ$1, 0))</f>
        <v/>
      </c>
      <c r="B2036">
        <f>INDEX(resultados!$A$2:$ZZ$2662, 2030, MATCH($B$2, resultados!$A$1:$ZZ$1, 0))</f>
        <v/>
      </c>
      <c r="C2036">
        <f>INDEX(resultados!$A$2:$ZZ$2662, 2030, MATCH($B$3, resultados!$A$1:$ZZ$1, 0))</f>
        <v/>
      </c>
    </row>
    <row r="2037">
      <c r="A2037">
        <f>INDEX(resultados!$A$2:$ZZ$2662, 2031, MATCH($B$1, resultados!$A$1:$ZZ$1, 0))</f>
        <v/>
      </c>
      <c r="B2037">
        <f>INDEX(resultados!$A$2:$ZZ$2662, 2031, MATCH($B$2, resultados!$A$1:$ZZ$1, 0))</f>
        <v/>
      </c>
      <c r="C2037">
        <f>INDEX(resultados!$A$2:$ZZ$2662, 2031, MATCH($B$3, resultados!$A$1:$ZZ$1, 0))</f>
        <v/>
      </c>
    </row>
    <row r="2038">
      <c r="A2038">
        <f>INDEX(resultados!$A$2:$ZZ$2662, 2032, MATCH($B$1, resultados!$A$1:$ZZ$1, 0))</f>
        <v/>
      </c>
      <c r="B2038">
        <f>INDEX(resultados!$A$2:$ZZ$2662, 2032, MATCH($B$2, resultados!$A$1:$ZZ$1, 0))</f>
        <v/>
      </c>
      <c r="C2038">
        <f>INDEX(resultados!$A$2:$ZZ$2662, 2032, MATCH($B$3, resultados!$A$1:$ZZ$1, 0))</f>
        <v/>
      </c>
    </row>
    <row r="2039">
      <c r="A2039">
        <f>INDEX(resultados!$A$2:$ZZ$2662, 2033, MATCH($B$1, resultados!$A$1:$ZZ$1, 0))</f>
        <v/>
      </c>
      <c r="B2039">
        <f>INDEX(resultados!$A$2:$ZZ$2662, 2033, MATCH($B$2, resultados!$A$1:$ZZ$1, 0))</f>
        <v/>
      </c>
      <c r="C2039">
        <f>INDEX(resultados!$A$2:$ZZ$2662, 2033, MATCH($B$3, resultados!$A$1:$ZZ$1, 0))</f>
        <v/>
      </c>
    </row>
    <row r="2040">
      <c r="A2040">
        <f>INDEX(resultados!$A$2:$ZZ$2662, 2034, MATCH($B$1, resultados!$A$1:$ZZ$1, 0))</f>
        <v/>
      </c>
      <c r="B2040">
        <f>INDEX(resultados!$A$2:$ZZ$2662, 2034, MATCH($B$2, resultados!$A$1:$ZZ$1, 0))</f>
        <v/>
      </c>
      <c r="C2040">
        <f>INDEX(resultados!$A$2:$ZZ$2662, 2034, MATCH($B$3, resultados!$A$1:$ZZ$1, 0))</f>
        <v/>
      </c>
    </row>
    <row r="2041">
      <c r="A2041">
        <f>INDEX(resultados!$A$2:$ZZ$2662, 2035, MATCH($B$1, resultados!$A$1:$ZZ$1, 0))</f>
        <v/>
      </c>
      <c r="B2041">
        <f>INDEX(resultados!$A$2:$ZZ$2662, 2035, MATCH($B$2, resultados!$A$1:$ZZ$1, 0))</f>
        <v/>
      </c>
      <c r="C2041">
        <f>INDEX(resultados!$A$2:$ZZ$2662, 2035, MATCH($B$3, resultados!$A$1:$ZZ$1, 0))</f>
        <v/>
      </c>
    </row>
    <row r="2042">
      <c r="A2042">
        <f>INDEX(resultados!$A$2:$ZZ$2662, 2036, MATCH($B$1, resultados!$A$1:$ZZ$1, 0))</f>
        <v/>
      </c>
      <c r="B2042">
        <f>INDEX(resultados!$A$2:$ZZ$2662, 2036, MATCH($B$2, resultados!$A$1:$ZZ$1, 0))</f>
        <v/>
      </c>
      <c r="C2042">
        <f>INDEX(resultados!$A$2:$ZZ$2662, 2036, MATCH($B$3, resultados!$A$1:$ZZ$1, 0))</f>
        <v/>
      </c>
    </row>
    <row r="2043">
      <c r="A2043">
        <f>INDEX(resultados!$A$2:$ZZ$2662, 2037, MATCH($B$1, resultados!$A$1:$ZZ$1, 0))</f>
        <v/>
      </c>
      <c r="B2043">
        <f>INDEX(resultados!$A$2:$ZZ$2662, 2037, MATCH($B$2, resultados!$A$1:$ZZ$1, 0))</f>
        <v/>
      </c>
      <c r="C2043">
        <f>INDEX(resultados!$A$2:$ZZ$2662, 2037, MATCH($B$3, resultados!$A$1:$ZZ$1, 0))</f>
        <v/>
      </c>
    </row>
    <row r="2044">
      <c r="A2044">
        <f>INDEX(resultados!$A$2:$ZZ$2662, 2038, MATCH($B$1, resultados!$A$1:$ZZ$1, 0))</f>
        <v/>
      </c>
      <c r="B2044">
        <f>INDEX(resultados!$A$2:$ZZ$2662, 2038, MATCH($B$2, resultados!$A$1:$ZZ$1, 0))</f>
        <v/>
      </c>
      <c r="C2044">
        <f>INDEX(resultados!$A$2:$ZZ$2662, 2038, MATCH($B$3, resultados!$A$1:$ZZ$1, 0))</f>
        <v/>
      </c>
    </row>
    <row r="2045">
      <c r="A2045">
        <f>INDEX(resultados!$A$2:$ZZ$2662, 2039, MATCH($B$1, resultados!$A$1:$ZZ$1, 0))</f>
        <v/>
      </c>
      <c r="B2045">
        <f>INDEX(resultados!$A$2:$ZZ$2662, 2039, MATCH($B$2, resultados!$A$1:$ZZ$1, 0))</f>
        <v/>
      </c>
      <c r="C2045">
        <f>INDEX(resultados!$A$2:$ZZ$2662, 2039, MATCH($B$3, resultados!$A$1:$ZZ$1, 0))</f>
        <v/>
      </c>
    </row>
    <row r="2046">
      <c r="A2046">
        <f>INDEX(resultados!$A$2:$ZZ$2662, 2040, MATCH($B$1, resultados!$A$1:$ZZ$1, 0))</f>
        <v/>
      </c>
      <c r="B2046">
        <f>INDEX(resultados!$A$2:$ZZ$2662, 2040, MATCH($B$2, resultados!$A$1:$ZZ$1, 0))</f>
        <v/>
      </c>
      <c r="C2046">
        <f>INDEX(resultados!$A$2:$ZZ$2662, 2040, MATCH($B$3, resultados!$A$1:$ZZ$1, 0))</f>
        <v/>
      </c>
    </row>
    <row r="2047">
      <c r="A2047">
        <f>INDEX(resultados!$A$2:$ZZ$2662, 2041, MATCH($B$1, resultados!$A$1:$ZZ$1, 0))</f>
        <v/>
      </c>
      <c r="B2047">
        <f>INDEX(resultados!$A$2:$ZZ$2662, 2041, MATCH($B$2, resultados!$A$1:$ZZ$1, 0))</f>
        <v/>
      </c>
      <c r="C2047">
        <f>INDEX(resultados!$A$2:$ZZ$2662, 2041, MATCH($B$3, resultados!$A$1:$ZZ$1, 0))</f>
        <v/>
      </c>
    </row>
    <row r="2048">
      <c r="A2048">
        <f>INDEX(resultados!$A$2:$ZZ$2662, 2042, MATCH($B$1, resultados!$A$1:$ZZ$1, 0))</f>
        <v/>
      </c>
      <c r="B2048">
        <f>INDEX(resultados!$A$2:$ZZ$2662, 2042, MATCH($B$2, resultados!$A$1:$ZZ$1, 0))</f>
        <v/>
      </c>
      <c r="C2048">
        <f>INDEX(resultados!$A$2:$ZZ$2662, 2042, MATCH($B$3, resultados!$A$1:$ZZ$1, 0))</f>
        <v/>
      </c>
    </row>
    <row r="2049">
      <c r="A2049">
        <f>INDEX(resultados!$A$2:$ZZ$2662, 2043, MATCH($B$1, resultados!$A$1:$ZZ$1, 0))</f>
        <v/>
      </c>
      <c r="B2049">
        <f>INDEX(resultados!$A$2:$ZZ$2662, 2043, MATCH($B$2, resultados!$A$1:$ZZ$1, 0))</f>
        <v/>
      </c>
      <c r="C2049">
        <f>INDEX(resultados!$A$2:$ZZ$2662, 2043, MATCH($B$3, resultados!$A$1:$ZZ$1, 0))</f>
        <v/>
      </c>
    </row>
    <row r="2050">
      <c r="A2050">
        <f>INDEX(resultados!$A$2:$ZZ$2662, 2044, MATCH($B$1, resultados!$A$1:$ZZ$1, 0))</f>
        <v/>
      </c>
      <c r="B2050">
        <f>INDEX(resultados!$A$2:$ZZ$2662, 2044, MATCH($B$2, resultados!$A$1:$ZZ$1, 0))</f>
        <v/>
      </c>
      <c r="C2050">
        <f>INDEX(resultados!$A$2:$ZZ$2662, 2044, MATCH($B$3, resultados!$A$1:$ZZ$1, 0))</f>
        <v/>
      </c>
    </row>
    <row r="2051">
      <c r="A2051">
        <f>INDEX(resultados!$A$2:$ZZ$2662, 2045, MATCH($B$1, resultados!$A$1:$ZZ$1, 0))</f>
        <v/>
      </c>
      <c r="B2051">
        <f>INDEX(resultados!$A$2:$ZZ$2662, 2045, MATCH($B$2, resultados!$A$1:$ZZ$1, 0))</f>
        <v/>
      </c>
      <c r="C2051">
        <f>INDEX(resultados!$A$2:$ZZ$2662, 2045, MATCH($B$3, resultados!$A$1:$ZZ$1, 0))</f>
        <v/>
      </c>
    </row>
    <row r="2052">
      <c r="A2052">
        <f>INDEX(resultados!$A$2:$ZZ$2662, 2046, MATCH($B$1, resultados!$A$1:$ZZ$1, 0))</f>
        <v/>
      </c>
      <c r="B2052">
        <f>INDEX(resultados!$A$2:$ZZ$2662, 2046, MATCH($B$2, resultados!$A$1:$ZZ$1, 0))</f>
        <v/>
      </c>
      <c r="C2052">
        <f>INDEX(resultados!$A$2:$ZZ$2662, 2046, MATCH($B$3, resultados!$A$1:$ZZ$1, 0))</f>
        <v/>
      </c>
    </row>
    <row r="2053">
      <c r="A2053">
        <f>INDEX(resultados!$A$2:$ZZ$2662, 2047, MATCH($B$1, resultados!$A$1:$ZZ$1, 0))</f>
        <v/>
      </c>
      <c r="B2053">
        <f>INDEX(resultados!$A$2:$ZZ$2662, 2047, MATCH($B$2, resultados!$A$1:$ZZ$1, 0))</f>
        <v/>
      </c>
      <c r="C2053">
        <f>INDEX(resultados!$A$2:$ZZ$2662, 2047, MATCH($B$3, resultados!$A$1:$ZZ$1, 0))</f>
        <v/>
      </c>
    </row>
    <row r="2054">
      <c r="A2054">
        <f>INDEX(resultados!$A$2:$ZZ$2662, 2048, MATCH($B$1, resultados!$A$1:$ZZ$1, 0))</f>
        <v/>
      </c>
      <c r="B2054">
        <f>INDEX(resultados!$A$2:$ZZ$2662, 2048, MATCH($B$2, resultados!$A$1:$ZZ$1, 0))</f>
        <v/>
      </c>
      <c r="C2054">
        <f>INDEX(resultados!$A$2:$ZZ$2662, 2048, MATCH($B$3, resultados!$A$1:$ZZ$1, 0))</f>
        <v/>
      </c>
    </row>
    <row r="2055">
      <c r="A2055">
        <f>INDEX(resultados!$A$2:$ZZ$2662, 2049, MATCH($B$1, resultados!$A$1:$ZZ$1, 0))</f>
        <v/>
      </c>
      <c r="B2055">
        <f>INDEX(resultados!$A$2:$ZZ$2662, 2049, MATCH($B$2, resultados!$A$1:$ZZ$1, 0))</f>
        <v/>
      </c>
      <c r="C2055">
        <f>INDEX(resultados!$A$2:$ZZ$2662, 2049, MATCH($B$3, resultados!$A$1:$ZZ$1, 0))</f>
        <v/>
      </c>
    </row>
    <row r="2056">
      <c r="A2056">
        <f>INDEX(resultados!$A$2:$ZZ$2662, 2050, MATCH($B$1, resultados!$A$1:$ZZ$1, 0))</f>
        <v/>
      </c>
      <c r="B2056">
        <f>INDEX(resultados!$A$2:$ZZ$2662, 2050, MATCH($B$2, resultados!$A$1:$ZZ$1, 0))</f>
        <v/>
      </c>
      <c r="C2056">
        <f>INDEX(resultados!$A$2:$ZZ$2662, 2050, MATCH($B$3, resultados!$A$1:$ZZ$1, 0))</f>
        <v/>
      </c>
    </row>
    <row r="2057">
      <c r="A2057">
        <f>INDEX(resultados!$A$2:$ZZ$2662, 2051, MATCH($B$1, resultados!$A$1:$ZZ$1, 0))</f>
        <v/>
      </c>
      <c r="B2057">
        <f>INDEX(resultados!$A$2:$ZZ$2662, 2051, MATCH($B$2, resultados!$A$1:$ZZ$1, 0))</f>
        <v/>
      </c>
      <c r="C2057">
        <f>INDEX(resultados!$A$2:$ZZ$2662, 2051, MATCH($B$3, resultados!$A$1:$ZZ$1, 0))</f>
        <v/>
      </c>
    </row>
    <row r="2058">
      <c r="A2058">
        <f>INDEX(resultados!$A$2:$ZZ$2662, 2052, MATCH($B$1, resultados!$A$1:$ZZ$1, 0))</f>
        <v/>
      </c>
      <c r="B2058">
        <f>INDEX(resultados!$A$2:$ZZ$2662, 2052, MATCH($B$2, resultados!$A$1:$ZZ$1, 0))</f>
        <v/>
      </c>
      <c r="C2058">
        <f>INDEX(resultados!$A$2:$ZZ$2662, 2052, MATCH($B$3, resultados!$A$1:$ZZ$1, 0))</f>
        <v/>
      </c>
    </row>
    <row r="2059">
      <c r="A2059">
        <f>INDEX(resultados!$A$2:$ZZ$2662, 2053, MATCH($B$1, resultados!$A$1:$ZZ$1, 0))</f>
        <v/>
      </c>
      <c r="B2059">
        <f>INDEX(resultados!$A$2:$ZZ$2662, 2053, MATCH($B$2, resultados!$A$1:$ZZ$1, 0))</f>
        <v/>
      </c>
      <c r="C2059">
        <f>INDEX(resultados!$A$2:$ZZ$2662, 2053, MATCH($B$3, resultados!$A$1:$ZZ$1, 0))</f>
        <v/>
      </c>
    </row>
    <row r="2060">
      <c r="A2060">
        <f>INDEX(resultados!$A$2:$ZZ$2662, 2054, MATCH($B$1, resultados!$A$1:$ZZ$1, 0))</f>
        <v/>
      </c>
      <c r="B2060">
        <f>INDEX(resultados!$A$2:$ZZ$2662, 2054, MATCH($B$2, resultados!$A$1:$ZZ$1, 0))</f>
        <v/>
      </c>
      <c r="C2060">
        <f>INDEX(resultados!$A$2:$ZZ$2662, 2054, MATCH($B$3, resultados!$A$1:$ZZ$1, 0))</f>
        <v/>
      </c>
    </row>
    <row r="2061">
      <c r="A2061">
        <f>INDEX(resultados!$A$2:$ZZ$2662, 2055, MATCH($B$1, resultados!$A$1:$ZZ$1, 0))</f>
        <v/>
      </c>
      <c r="B2061">
        <f>INDEX(resultados!$A$2:$ZZ$2662, 2055, MATCH($B$2, resultados!$A$1:$ZZ$1, 0))</f>
        <v/>
      </c>
      <c r="C2061">
        <f>INDEX(resultados!$A$2:$ZZ$2662, 2055, MATCH($B$3, resultados!$A$1:$ZZ$1, 0))</f>
        <v/>
      </c>
    </row>
    <row r="2062">
      <c r="A2062">
        <f>INDEX(resultados!$A$2:$ZZ$2662, 2056, MATCH($B$1, resultados!$A$1:$ZZ$1, 0))</f>
        <v/>
      </c>
      <c r="B2062">
        <f>INDEX(resultados!$A$2:$ZZ$2662, 2056, MATCH($B$2, resultados!$A$1:$ZZ$1, 0))</f>
        <v/>
      </c>
      <c r="C2062">
        <f>INDEX(resultados!$A$2:$ZZ$2662, 2056, MATCH($B$3, resultados!$A$1:$ZZ$1, 0))</f>
        <v/>
      </c>
    </row>
    <row r="2063">
      <c r="A2063">
        <f>INDEX(resultados!$A$2:$ZZ$2662, 2057, MATCH($B$1, resultados!$A$1:$ZZ$1, 0))</f>
        <v/>
      </c>
      <c r="B2063">
        <f>INDEX(resultados!$A$2:$ZZ$2662, 2057, MATCH($B$2, resultados!$A$1:$ZZ$1, 0))</f>
        <v/>
      </c>
      <c r="C2063">
        <f>INDEX(resultados!$A$2:$ZZ$2662, 2057, MATCH($B$3, resultados!$A$1:$ZZ$1, 0))</f>
        <v/>
      </c>
    </row>
    <row r="2064">
      <c r="A2064">
        <f>INDEX(resultados!$A$2:$ZZ$2662, 2058, MATCH($B$1, resultados!$A$1:$ZZ$1, 0))</f>
        <v/>
      </c>
      <c r="B2064">
        <f>INDEX(resultados!$A$2:$ZZ$2662, 2058, MATCH($B$2, resultados!$A$1:$ZZ$1, 0))</f>
        <v/>
      </c>
      <c r="C2064">
        <f>INDEX(resultados!$A$2:$ZZ$2662, 2058, MATCH($B$3, resultados!$A$1:$ZZ$1, 0))</f>
        <v/>
      </c>
    </row>
    <row r="2065">
      <c r="A2065">
        <f>INDEX(resultados!$A$2:$ZZ$2662, 2059, MATCH($B$1, resultados!$A$1:$ZZ$1, 0))</f>
        <v/>
      </c>
      <c r="B2065">
        <f>INDEX(resultados!$A$2:$ZZ$2662, 2059, MATCH($B$2, resultados!$A$1:$ZZ$1, 0))</f>
        <v/>
      </c>
      <c r="C2065">
        <f>INDEX(resultados!$A$2:$ZZ$2662, 2059, MATCH($B$3, resultados!$A$1:$ZZ$1, 0))</f>
        <v/>
      </c>
    </row>
    <row r="2066">
      <c r="A2066">
        <f>INDEX(resultados!$A$2:$ZZ$2662, 2060, MATCH($B$1, resultados!$A$1:$ZZ$1, 0))</f>
        <v/>
      </c>
      <c r="B2066">
        <f>INDEX(resultados!$A$2:$ZZ$2662, 2060, MATCH($B$2, resultados!$A$1:$ZZ$1, 0))</f>
        <v/>
      </c>
      <c r="C2066">
        <f>INDEX(resultados!$A$2:$ZZ$2662, 2060, MATCH($B$3, resultados!$A$1:$ZZ$1, 0))</f>
        <v/>
      </c>
    </row>
    <row r="2067">
      <c r="A2067">
        <f>INDEX(resultados!$A$2:$ZZ$2662, 2061, MATCH($B$1, resultados!$A$1:$ZZ$1, 0))</f>
        <v/>
      </c>
      <c r="B2067">
        <f>INDEX(resultados!$A$2:$ZZ$2662, 2061, MATCH($B$2, resultados!$A$1:$ZZ$1, 0))</f>
        <v/>
      </c>
      <c r="C2067">
        <f>INDEX(resultados!$A$2:$ZZ$2662, 2061, MATCH($B$3, resultados!$A$1:$ZZ$1, 0))</f>
        <v/>
      </c>
    </row>
    <row r="2068">
      <c r="A2068">
        <f>INDEX(resultados!$A$2:$ZZ$2662, 2062, MATCH($B$1, resultados!$A$1:$ZZ$1, 0))</f>
        <v/>
      </c>
      <c r="B2068">
        <f>INDEX(resultados!$A$2:$ZZ$2662, 2062, MATCH($B$2, resultados!$A$1:$ZZ$1, 0))</f>
        <v/>
      </c>
      <c r="C2068">
        <f>INDEX(resultados!$A$2:$ZZ$2662, 2062, MATCH($B$3, resultados!$A$1:$ZZ$1, 0))</f>
        <v/>
      </c>
    </row>
    <row r="2069">
      <c r="A2069">
        <f>INDEX(resultados!$A$2:$ZZ$2662, 2063, MATCH($B$1, resultados!$A$1:$ZZ$1, 0))</f>
        <v/>
      </c>
      <c r="B2069">
        <f>INDEX(resultados!$A$2:$ZZ$2662, 2063, MATCH($B$2, resultados!$A$1:$ZZ$1, 0))</f>
        <v/>
      </c>
      <c r="C2069">
        <f>INDEX(resultados!$A$2:$ZZ$2662, 2063, MATCH($B$3, resultados!$A$1:$ZZ$1, 0))</f>
        <v/>
      </c>
    </row>
    <row r="2070">
      <c r="A2070">
        <f>INDEX(resultados!$A$2:$ZZ$2662, 2064, MATCH($B$1, resultados!$A$1:$ZZ$1, 0))</f>
        <v/>
      </c>
      <c r="B2070">
        <f>INDEX(resultados!$A$2:$ZZ$2662, 2064, MATCH($B$2, resultados!$A$1:$ZZ$1, 0))</f>
        <v/>
      </c>
      <c r="C2070">
        <f>INDEX(resultados!$A$2:$ZZ$2662, 2064, MATCH($B$3, resultados!$A$1:$ZZ$1, 0))</f>
        <v/>
      </c>
    </row>
    <row r="2071">
      <c r="A2071">
        <f>INDEX(resultados!$A$2:$ZZ$2662, 2065, MATCH($B$1, resultados!$A$1:$ZZ$1, 0))</f>
        <v/>
      </c>
      <c r="B2071">
        <f>INDEX(resultados!$A$2:$ZZ$2662, 2065, MATCH($B$2, resultados!$A$1:$ZZ$1, 0))</f>
        <v/>
      </c>
      <c r="C2071">
        <f>INDEX(resultados!$A$2:$ZZ$2662, 2065, MATCH($B$3, resultados!$A$1:$ZZ$1, 0))</f>
        <v/>
      </c>
    </row>
    <row r="2072">
      <c r="A2072">
        <f>INDEX(resultados!$A$2:$ZZ$2662, 2066, MATCH($B$1, resultados!$A$1:$ZZ$1, 0))</f>
        <v/>
      </c>
      <c r="B2072">
        <f>INDEX(resultados!$A$2:$ZZ$2662, 2066, MATCH($B$2, resultados!$A$1:$ZZ$1, 0))</f>
        <v/>
      </c>
      <c r="C2072">
        <f>INDEX(resultados!$A$2:$ZZ$2662, 2066, MATCH($B$3, resultados!$A$1:$ZZ$1, 0))</f>
        <v/>
      </c>
    </row>
    <row r="2073">
      <c r="A2073">
        <f>INDEX(resultados!$A$2:$ZZ$2662, 2067, MATCH($B$1, resultados!$A$1:$ZZ$1, 0))</f>
        <v/>
      </c>
      <c r="B2073">
        <f>INDEX(resultados!$A$2:$ZZ$2662, 2067, MATCH($B$2, resultados!$A$1:$ZZ$1, 0))</f>
        <v/>
      </c>
      <c r="C2073">
        <f>INDEX(resultados!$A$2:$ZZ$2662, 2067, MATCH($B$3, resultados!$A$1:$ZZ$1, 0))</f>
        <v/>
      </c>
    </row>
    <row r="2074">
      <c r="A2074">
        <f>INDEX(resultados!$A$2:$ZZ$2662, 2068, MATCH($B$1, resultados!$A$1:$ZZ$1, 0))</f>
        <v/>
      </c>
      <c r="B2074">
        <f>INDEX(resultados!$A$2:$ZZ$2662, 2068, MATCH($B$2, resultados!$A$1:$ZZ$1, 0))</f>
        <v/>
      </c>
      <c r="C2074">
        <f>INDEX(resultados!$A$2:$ZZ$2662, 2068, MATCH($B$3, resultados!$A$1:$ZZ$1, 0))</f>
        <v/>
      </c>
    </row>
    <row r="2075">
      <c r="A2075">
        <f>INDEX(resultados!$A$2:$ZZ$2662, 2069, MATCH($B$1, resultados!$A$1:$ZZ$1, 0))</f>
        <v/>
      </c>
      <c r="B2075">
        <f>INDEX(resultados!$A$2:$ZZ$2662, 2069, MATCH($B$2, resultados!$A$1:$ZZ$1, 0))</f>
        <v/>
      </c>
      <c r="C2075">
        <f>INDEX(resultados!$A$2:$ZZ$2662, 2069, MATCH($B$3, resultados!$A$1:$ZZ$1, 0))</f>
        <v/>
      </c>
    </row>
    <row r="2076">
      <c r="A2076">
        <f>INDEX(resultados!$A$2:$ZZ$2662, 2070, MATCH($B$1, resultados!$A$1:$ZZ$1, 0))</f>
        <v/>
      </c>
      <c r="B2076">
        <f>INDEX(resultados!$A$2:$ZZ$2662, 2070, MATCH($B$2, resultados!$A$1:$ZZ$1, 0))</f>
        <v/>
      </c>
      <c r="C2076">
        <f>INDEX(resultados!$A$2:$ZZ$2662, 2070, MATCH($B$3, resultados!$A$1:$ZZ$1, 0))</f>
        <v/>
      </c>
    </row>
    <row r="2077">
      <c r="A2077">
        <f>INDEX(resultados!$A$2:$ZZ$2662, 2071, MATCH($B$1, resultados!$A$1:$ZZ$1, 0))</f>
        <v/>
      </c>
      <c r="B2077">
        <f>INDEX(resultados!$A$2:$ZZ$2662, 2071, MATCH($B$2, resultados!$A$1:$ZZ$1, 0))</f>
        <v/>
      </c>
      <c r="C2077">
        <f>INDEX(resultados!$A$2:$ZZ$2662, 2071, MATCH($B$3, resultados!$A$1:$ZZ$1, 0))</f>
        <v/>
      </c>
    </row>
    <row r="2078">
      <c r="A2078">
        <f>INDEX(resultados!$A$2:$ZZ$2662, 2072, MATCH($B$1, resultados!$A$1:$ZZ$1, 0))</f>
        <v/>
      </c>
      <c r="B2078">
        <f>INDEX(resultados!$A$2:$ZZ$2662, 2072, MATCH($B$2, resultados!$A$1:$ZZ$1, 0))</f>
        <v/>
      </c>
      <c r="C2078">
        <f>INDEX(resultados!$A$2:$ZZ$2662, 2072, MATCH($B$3, resultados!$A$1:$ZZ$1, 0))</f>
        <v/>
      </c>
    </row>
    <row r="2079">
      <c r="A2079">
        <f>INDEX(resultados!$A$2:$ZZ$2662, 2073, MATCH($B$1, resultados!$A$1:$ZZ$1, 0))</f>
        <v/>
      </c>
      <c r="B2079">
        <f>INDEX(resultados!$A$2:$ZZ$2662, 2073, MATCH($B$2, resultados!$A$1:$ZZ$1, 0))</f>
        <v/>
      </c>
      <c r="C2079">
        <f>INDEX(resultados!$A$2:$ZZ$2662, 2073, MATCH($B$3, resultados!$A$1:$ZZ$1, 0))</f>
        <v/>
      </c>
    </row>
    <row r="2080">
      <c r="A2080">
        <f>INDEX(resultados!$A$2:$ZZ$2662, 2074, MATCH($B$1, resultados!$A$1:$ZZ$1, 0))</f>
        <v/>
      </c>
      <c r="B2080">
        <f>INDEX(resultados!$A$2:$ZZ$2662, 2074, MATCH($B$2, resultados!$A$1:$ZZ$1, 0))</f>
        <v/>
      </c>
      <c r="C2080">
        <f>INDEX(resultados!$A$2:$ZZ$2662, 2074, MATCH($B$3, resultados!$A$1:$ZZ$1, 0))</f>
        <v/>
      </c>
    </row>
    <row r="2081">
      <c r="A2081">
        <f>INDEX(resultados!$A$2:$ZZ$2662, 2075, MATCH($B$1, resultados!$A$1:$ZZ$1, 0))</f>
        <v/>
      </c>
      <c r="B2081">
        <f>INDEX(resultados!$A$2:$ZZ$2662, 2075, MATCH($B$2, resultados!$A$1:$ZZ$1, 0))</f>
        <v/>
      </c>
      <c r="C2081">
        <f>INDEX(resultados!$A$2:$ZZ$2662, 2075, MATCH($B$3, resultados!$A$1:$ZZ$1, 0))</f>
        <v/>
      </c>
    </row>
    <row r="2082">
      <c r="A2082">
        <f>INDEX(resultados!$A$2:$ZZ$2662, 2076, MATCH($B$1, resultados!$A$1:$ZZ$1, 0))</f>
        <v/>
      </c>
      <c r="B2082">
        <f>INDEX(resultados!$A$2:$ZZ$2662, 2076, MATCH($B$2, resultados!$A$1:$ZZ$1, 0))</f>
        <v/>
      </c>
      <c r="C2082">
        <f>INDEX(resultados!$A$2:$ZZ$2662, 2076, MATCH($B$3, resultados!$A$1:$ZZ$1, 0))</f>
        <v/>
      </c>
    </row>
    <row r="2083">
      <c r="A2083">
        <f>INDEX(resultados!$A$2:$ZZ$2662, 2077, MATCH($B$1, resultados!$A$1:$ZZ$1, 0))</f>
        <v/>
      </c>
      <c r="B2083">
        <f>INDEX(resultados!$A$2:$ZZ$2662, 2077, MATCH($B$2, resultados!$A$1:$ZZ$1, 0))</f>
        <v/>
      </c>
      <c r="C2083">
        <f>INDEX(resultados!$A$2:$ZZ$2662, 2077, MATCH($B$3, resultados!$A$1:$ZZ$1, 0))</f>
        <v/>
      </c>
    </row>
    <row r="2084">
      <c r="A2084">
        <f>INDEX(resultados!$A$2:$ZZ$2662, 2078, MATCH($B$1, resultados!$A$1:$ZZ$1, 0))</f>
        <v/>
      </c>
      <c r="B2084">
        <f>INDEX(resultados!$A$2:$ZZ$2662, 2078, MATCH($B$2, resultados!$A$1:$ZZ$1, 0))</f>
        <v/>
      </c>
      <c r="C2084">
        <f>INDEX(resultados!$A$2:$ZZ$2662, 2078, MATCH($B$3, resultados!$A$1:$ZZ$1, 0))</f>
        <v/>
      </c>
    </row>
    <row r="2085">
      <c r="A2085">
        <f>INDEX(resultados!$A$2:$ZZ$2662, 2079, MATCH($B$1, resultados!$A$1:$ZZ$1, 0))</f>
        <v/>
      </c>
      <c r="B2085">
        <f>INDEX(resultados!$A$2:$ZZ$2662, 2079, MATCH($B$2, resultados!$A$1:$ZZ$1, 0))</f>
        <v/>
      </c>
      <c r="C2085">
        <f>INDEX(resultados!$A$2:$ZZ$2662, 2079, MATCH($B$3, resultados!$A$1:$ZZ$1, 0))</f>
        <v/>
      </c>
    </row>
    <row r="2086">
      <c r="A2086">
        <f>INDEX(resultados!$A$2:$ZZ$2662, 2080, MATCH($B$1, resultados!$A$1:$ZZ$1, 0))</f>
        <v/>
      </c>
      <c r="B2086">
        <f>INDEX(resultados!$A$2:$ZZ$2662, 2080, MATCH($B$2, resultados!$A$1:$ZZ$1, 0))</f>
        <v/>
      </c>
      <c r="C2086">
        <f>INDEX(resultados!$A$2:$ZZ$2662, 2080, MATCH($B$3, resultados!$A$1:$ZZ$1, 0))</f>
        <v/>
      </c>
    </row>
    <row r="2087">
      <c r="A2087">
        <f>INDEX(resultados!$A$2:$ZZ$2662, 2081, MATCH($B$1, resultados!$A$1:$ZZ$1, 0))</f>
        <v/>
      </c>
      <c r="B2087">
        <f>INDEX(resultados!$A$2:$ZZ$2662, 2081, MATCH($B$2, resultados!$A$1:$ZZ$1, 0))</f>
        <v/>
      </c>
      <c r="C2087">
        <f>INDEX(resultados!$A$2:$ZZ$2662, 2081, MATCH($B$3, resultados!$A$1:$ZZ$1, 0))</f>
        <v/>
      </c>
    </row>
    <row r="2088">
      <c r="A2088">
        <f>INDEX(resultados!$A$2:$ZZ$2662, 2082, MATCH($B$1, resultados!$A$1:$ZZ$1, 0))</f>
        <v/>
      </c>
      <c r="B2088">
        <f>INDEX(resultados!$A$2:$ZZ$2662, 2082, MATCH($B$2, resultados!$A$1:$ZZ$1, 0))</f>
        <v/>
      </c>
      <c r="C2088">
        <f>INDEX(resultados!$A$2:$ZZ$2662, 2082, MATCH($B$3, resultados!$A$1:$ZZ$1, 0))</f>
        <v/>
      </c>
    </row>
    <row r="2089">
      <c r="A2089">
        <f>INDEX(resultados!$A$2:$ZZ$2662, 2083, MATCH($B$1, resultados!$A$1:$ZZ$1, 0))</f>
        <v/>
      </c>
      <c r="B2089">
        <f>INDEX(resultados!$A$2:$ZZ$2662, 2083, MATCH($B$2, resultados!$A$1:$ZZ$1, 0))</f>
        <v/>
      </c>
      <c r="C2089">
        <f>INDEX(resultados!$A$2:$ZZ$2662, 2083, MATCH($B$3, resultados!$A$1:$ZZ$1, 0))</f>
        <v/>
      </c>
    </row>
    <row r="2090">
      <c r="A2090">
        <f>INDEX(resultados!$A$2:$ZZ$2662, 2084, MATCH($B$1, resultados!$A$1:$ZZ$1, 0))</f>
        <v/>
      </c>
      <c r="B2090">
        <f>INDEX(resultados!$A$2:$ZZ$2662, 2084, MATCH($B$2, resultados!$A$1:$ZZ$1, 0))</f>
        <v/>
      </c>
      <c r="C2090">
        <f>INDEX(resultados!$A$2:$ZZ$2662, 2084, MATCH($B$3, resultados!$A$1:$ZZ$1, 0))</f>
        <v/>
      </c>
    </row>
    <row r="2091">
      <c r="A2091">
        <f>INDEX(resultados!$A$2:$ZZ$2662, 2085, MATCH($B$1, resultados!$A$1:$ZZ$1, 0))</f>
        <v/>
      </c>
      <c r="B2091">
        <f>INDEX(resultados!$A$2:$ZZ$2662, 2085, MATCH($B$2, resultados!$A$1:$ZZ$1, 0))</f>
        <v/>
      </c>
      <c r="C2091">
        <f>INDEX(resultados!$A$2:$ZZ$2662, 2085, MATCH($B$3, resultados!$A$1:$ZZ$1, 0))</f>
        <v/>
      </c>
    </row>
    <row r="2092">
      <c r="A2092">
        <f>INDEX(resultados!$A$2:$ZZ$2662, 2086, MATCH($B$1, resultados!$A$1:$ZZ$1, 0))</f>
        <v/>
      </c>
      <c r="B2092">
        <f>INDEX(resultados!$A$2:$ZZ$2662, 2086, MATCH($B$2, resultados!$A$1:$ZZ$1, 0))</f>
        <v/>
      </c>
      <c r="C2092">
        <f>INDEX(resultados!$A$2:$ZZ$2662, 2086, MATCH($B$3, resultados!$A$1:$ZZ$1, 0))</f>
        <v/>
      </c>
    </row>
    <row r="2093">
      <c r="A2093">
        <f>INDEX(resultados!$A$2:$ZZ$2662, 2087, MATCH($B$1, resultados!$A$1:$ZZ$1, 0))</f>
        <v/>
      </c>
      <c r="B2093">
        <f>INDEX(resultados!$A$2:$ZZ$2662, 2087, MATCH($B$2, resultados!$A$1:$ZZ$1, 0))</f>
        <v/>
      </c>
      <c r="C2093">
        <f>INDEX(resultados!$A$2:$ZZ$2662, 2087, MATCH($B$3, resultados!$A$1:$ZZ$1, 0))</f>
        <v/>
      </c>
    </row>
    <row r="2094">
      <c r="A2094">
        <f>INDEX(resultados!$A$2:$ZZ$2662, 2088, MATCH($B$1, resultados!$A$1:$ZZ$1, 0))</f>
        <v/>
      </c>
      <c r="B2094">
        <f>INDEX(resultados!$A$2:$ZZ$2662, 2088, MATCH($B$2, resultados!$A$1:$ZZ$1, 0))</f>
        <v/>
      </c>
      <c r="C2094">
        <f>INDEX(resultados!$A$2:$ZZ$2662, 2088, MATCH($B$3, resultados!$A$1:$ZZ$1, 0))</f>
        <v/>
      </c>
    </row>
    <row r="2095">
      <c r="A2095">
        <f>INDEX(resultados!$A$2:$ZZ$2662, 2089, MATCH($B$1, resultados!$A$1:$ZZ$1, 0))</f>
        <v/>
      </c>
      <c r="B2095">
        <f>INDEX(resultados!$A$2:$ZZ$2662, 2089, MATCH($B$2, resultados!$A$1:$ZZ$1, 0))</f>
        <v/>
      </c>
      <c r="C2095">
        <f>INDEX(resultados!$A$2:$ZZ$2662, 2089, MATCH($B$3, resultados!$A$1:$ZZ$1, 0))</f>
        <v/>
      </c>
    </row>
    <row r="2096">
      <c r="A2096">
        <f>INDEX(resultados!$A$2:$ZZ$2662, 2090, MATCH($B$1, resultados!$A$1:$ZZ$1, 0))</f>
        <v/>
      </c>
      <c r="B2096">
        <f>INDEX(resultados!$A$2:$ZZ$2662, 2090, MATCH($B$2, resultados!$A$1:$ZZ$1, 0))</f>
        <v/>
      </c>
      <c r="C2096">
        <f>INDEX(resultados!$A$2:$ZZ$2662, 2090, MATCH($B$3, resultados!$A$1:$ZZ$1, 0))</f>
        <v/>
      </c>
    </row>
    <row r="2097">
      <c r="A2097">
        <f>INDEX(resultados!$A$2:$ZZ$2662, 2091, MATCH($B$1, resultados!$A$1:$ZZ$1, 0))</f>
        <v/>
      </c>
      <c r="B2097">
        <f>INDEX(resultados!$A$2:$ZZ$2662, 2091, MATCH($B$2, resultados!$A$1:$ZZ$1, 0))</f>
        <v/>
      </c>
      <c r="C2097">
        <f>INDEX(resultados!$A$2:$ZZ$2662, 2091, MATCH($B$3, resultados!$A$1:$ZZ$1, 0))</f>
        <v/>
      </c>
    </row>
    <row r="2098">
      <c r="A2098">
        <f>INDEX(resultados!$A$2:$ZZ$2662, 2092, MATCH($B$1, resultados!$A$1:$ZZ$1, 0))</f>
        <v/>
      </c>
      <c r="B2098">
        <f>INDEX(resultados!$A$2:$ZZ$2662, 2092, MATCH($B$2, resultados!$A$1:$ZZ$1, 0))</f>
        <v/>
      </c>
      <c r="C2098">
        <f>INDEX(resultados!$A$2:$ZZ$2662, 2092, MATCH($B$3, resultados!$A$1:$ZZ$1, 0))</f>
        <v/>
      </c>
    </row>
    <row r="2099">
      <c r="A2099">
        <f>INDEX(resultados!$A$2:$ZZ$2662, 2093, MATCH($B$1, resultados!$A$1:$ZZ$1, 0))</f>
        <v/>
      </c>
      <c r="B2099">
        <f>INDEX(resultados!$A$2:$ZZ$2662, 2093, MATCH($B$2, resultados!$A$1:$ZZ$1, 0))</f>
        <v/>
      </c>
      <c r="C2099">
        <f>INDEX(resultados!$A$2:$ZZ$2662, 2093, MATCH($B$3, resultados!$A$1:$ZZ$1, 0))</f>
        <v/>
      </c>
    </row>
    <row r="2100">
      <c r="A2100">
        <f>INDEX(resultados!$A$2:$ZZ$2662, 2094, MATCH($B$1, resultados!$A$1:$ZZ$1, 0))</f>
        <v/>
      </c>
      <c r="B2100">
        <f>INDEX(resultados!$A$2:$ZZ$2662, 2094, MATCH($B$2, resultados!$A$1:$ZZ$1, 0))</f>
        <v/>
      </c>
      <c r="C2100">
        <f>INDEX(resultados!$A$2:$ZZ$2662, 2094, MATCH($B$3, resultados!$A$1:$ZZ$1, 0))</f>
        <v/>
      </c>
    </row>
    <row r="2101">
      <c r="A2101">
        <f>INDEX(resultados!$A$2:$ZZ$2662, 2095, MATCH($B$1, resultados!$A$1:$ZZ$1, 0))</f>
        <v/>
      </c>
      <c r="B2101">
        <f>INDEX(resultados!$A$2:$ZZ$2662, 2095, MATCH($B$2, resultados!$A$1:$ZZ$1, 0))</f>
        <v/>
      </c>
      <c r="C2101">
        <f>INDEX(resultados!$A$2:$ZZ$2662, 2095, MATCH($B$3, resultados!$A$1:$ZZ$1, 0))</f>
        <v/>
      </c>
    </row>
    <row r="2102">
      <c r="A2102">
        <f>INDEX(resultados!$A$2:$ZZ$2662, 2096, MATCH($B$1, resultados!$A$1:$ZZ$1, 0))</f>
        <v/>
      </c>
      <c r="B2102">
        <f>INDEX(resultados!$A$2:$ZZ$2662, 2096, MATCH($B$2, resultados!$A$1:$ZZ$1, 0))</f>
        <v/>
      </c>
      <c r="C2102">
        <f>INDEX(resultados!$A$2:$ZZ$2662, 2096, MATCH($B$3, resultados!$A$1:$ZZ$1, 0))</f>
        <v/>
      </c>
    </row>
    <row r="2103">
      <c r="A2103">
        <f>INDEX(resultados!$A$2:$ZZ$2662, 2097, MATCH($B$1, resultados!$A$1:$ZZ$1, 0))</f>
        <v/>
      </c>
      <c r="B2103">
        <f>INDEX(resultados!$A$2:$ZZ$2662, 2097, MATCH($B$2, resultados!$A$1:$ZZ$1, 0))</f>
        <v/>
      </c>
      <c r="C2103">
        <f>INDEX(resultados!$A$2:$ZZ$2662, 2097, MATCH($B$3, resultados!$A$1:$ZZ$1, 0))</f>
        <v/>
      </c>
    </row>
    <row r="2104">
      <c r="A2104">
        <f>INDEX(resultados!$A$2:$ZZ$2662, 2098, MATCH($B$1, resultados!$A$1:$ZZ$1, 0))</f>
        <v/>
      </c>
      <c r="B2104">
        <f>INDEX(resultados!$A$2:$ZZ$2662, 2098, MATCH($B$2, resultados!$A$1:$ZZ$1, 0))</f>
        <v/>
      </c>
      <c r="C2104">
        <f>INDEX(resultados!$A$2:$ZZ$2662, 2098, MATCH($B$3, resultados!$A$1:$ZZ$1, 0))</f>
        <v/>
      </c>
    </row>
    <row r="2105">
      <c r="A2105">
        <f>INDEX(resultados!$A$2:$ZZ$2662, 2099, MATCH($B$1, resultados!$A$1:$ZZ$1, 0))</f>
        <v/>
      </c>
      <c r="B2105">
        <f>INDEX(resultados!$A$2:$ZZ$2662, 2099, MATCH($B$2, resultados!$A$1:$ZZ$1, 0))</f>
        <v/>
      </c>
      <c r="C2105">
        <f>INDEX(resultados!$A$2:$ZZ$2662, 2099, MATCH($B$3, resultados!$A$1:$ZZ$1, 0))</f>
        <v/>
      </c>
    </row>
    <row r="2106">
      <c r="A2106">
        <f>INDEX(resultados!$A$2:$ZZ$2662, 2100, MATCH($B$1, resultados!$A$1:$ZZ$1, 0))</f>
        <v/>
      </c>
      <c r="B2106">
        <f>INDEX(resultados!$A$2:$ZZ$2662, 2100, MATCH($B$2, resultados!$A$1:$ZZ$1, 0))</f>
        <v/>
      </c>
      <c r="C2106">
        <f>INDEX(resultados!$A$2:$ZZ$2662, 2100, MATCH($B$3, resultados!$A$1:$ZZ$1, 0))</f>
        <v/>
      </c>
    </row>
    <row r="2107">
      <c r="A2107">
        <f>INDEX(resultados!$A$2:$ZZ$2662, 2101, MATCH($B$1, resultados!$A$1:$ZZ$1, 0))</f>
        <v/>
      </c>
      <c r="B2107">
        <f>INDEX(resultados!$A$2:$ZZ$2662, 2101, MATCH($B$2, resultados!$A$1:$ZZ$1, 0))</f>
        <v/>
      </c>
      <c r="C2107">
        <f>INDEX(resultados!$A$2:$ZZ$2662, 2101, MATCH($B$3, resultados!$A$1:$ZZ$1, 0))</f>
        <v/>
      </c>
    </row>
    <row r="2108">
      <c r="A2108">
        <f>INDEX(resultados!$A$2:$ZZ$2662, 2102, MATCH($B$1, resultados!$A$1:$ZZ$1, 0))</f>
        <v/>
      </c>
      <c r="B2108">
        <f>INDEX(resultados!$A$2:$ZZ$2662, 2102, MATCH($B$2, resultados!$A$1:$ZZ$1, 0))</f>
        <v/>
      </c>
      <c r="C2108">
        <f>INDEX(resultados!$A$2:$ZZ$2662, 2102, MATCH($B$3, resultados!$A$1:$ZZ$1, 0))</f>
        <v/>
      </c>
    </row>
    <row r="2109">
      <c r="A2109">
        <f>INDEX(resultados!$A$2:$ZZ$2662, 2103, MATCH($B$1, resultados!$A$1:$ZZ$1, 0))</f>
        <v/>
      </c>
      <c r="B2109">
        <f>INDEX(resultados!$A$2:$ZZ$2662, 2103, MATCH($B$2, resultados!$A$1:$ZZ$1, 0))</f>
        <v/>
      </c>
      <c r="C2109">
        <f>INDEX(resultados!$A$2:$ZZ$2662, 2103, MATCH($B$3, resultados!$A$1:$ZZ$1, 0))</f>
        <v/>
      </c>
    </row>
    <row r="2110">
      <c r="A2110">
        <f>INDEX(resultados!$A$2:$ZZ$2662, 2104, MATCH($B$1, resultados!$A$1:$ZZ$1, 0))</f>
        <v/>
      </c>
      <c r="B2110">
        <f>INDEX(resultados!$A$2:$ZZ$2662, 2104, MATCH($B$2, resultados!$A$1:$ZZ$1, 0))</f>
        <v/>
      </c>
      <c r="C2110">
        <f>INDEX(resultados!$A$2:$ZZ$2662, 2104, MATCH($B$3, resultados!$A$1:$ZZ$1, 0))</f>
        <v/>
      </c>
    </row>
    <row r="2111">
      <c r="A2111">
        <f>INDEX(resultados!$A$2:$ZZ$2662, 2105, MATCH($B$1, resultados!$A$1:$ZZ$1, 0))</f>
        <v/>
      </c>
      <c r="B2111">
        <f>INDEX(resultados!$A$2:$ZZ$2662, 2105, MATCH($B$2, resultados!$A$1:$ZZ$1, 0))</f>
        <v/>
      </c>
      <c r="C2111">
        <f>INDEX(resultados!$A$2:$ZZ$2662, 2105, MATCH($B$3, resultados!$A$1:$ZZ$1, 0))</f>
        <v/>
      </c>
    </row>
    <row r="2112">
      <c r="A2112">
        <f>INDEX(resultados!$A$2:$ZZ$2662, 2106, MATCH($B$1, resultados!$A$1:$ZZ$1, 0))</f>
        <v/>
      </c>
      <c r="B2112">
        <f>INDEX(resultados!$A$2:$ZZ$2662, 2106, MATCH($B$2, resultados!$A$1:$ZZ$1, 0))</f>
        <v/>
      </c>
      <c r="C2112">
        <f>INDEX(resultados!$A$2:$ZZ$2662, 2106, MATCH($B$3, resultados!$A$1:$ZZ$1, 0))</f>
        <v/>
      </c>
    </row>
    <row r="2113">
      <c r="A2113">
        <f>INDEX(resultados!$A$2:$ZZ$2662, 2107, MATCH($B$1, resultados!$A$1:$ZZ$1, 0))</f>
        <v/>
      </c>
      <c r="B2113">
        <f>INDEX(resultados!$A$2:$ZZ$2662, 2107, MATCH($B$2, resultados!$A$1:$ZZ$1, 0))</f>
        <v/>
      </c>
      <c r="C2113">
        <f>INDEX(resultados!$A$2:$ZZ$2662, 2107, MATCH($B$3, resultados!$A$1:$ZZ$1, 0))</f>
        <v/>
      </c>
    </row>
    <row r="2114">
      <c r="A2114">
        <f>INDEX(resultados!$A$2:$ZZ$2662, 2108, MATCH($B$1, resultados!$A$1:$ZZ$1, 0))</f>
        <v/>
      </c>
      <c r="B2114">
        <f>INDEX(resultados!$A$2:$ZZ$2662, 2108, MATCH($B$2, resultados!$A$1:$ZZ$1, 0))</f>
        <v/>
      </c>
      <c r="C2114">
        <f>INDEX(resultados!$A$2:$ZZ$2662, 2108, MATCH($B$3, resultados!$A$1:$ZZ$1, 0))</f>
        <v/>
      </c>
    </row>
    <row r="2115">
      <c r="A2115">
        <f>INDEX(resultados!$A$2:$ZZ$2662, 2109, MATCH($B$1, resultados!$A$1:$ZZ$1, 0))</f>
        <v/>
      </c>
      <c r="B2115">
        <f>INDEX(resultados!$A$2:$ZZ$2662, 2109, MATCH($B$2, resultados!$A$1:$ZZ$1, 0))</f>
        <v/>
      </c>
      <c r="C2115">
        <f>INDEX(resultados!$A$2:$ZZ$2662, 2109, MATCH($B$3, resultados!$A$1:$ZZ$1, 0))</f>
        <v/>
      </c>
    </row>
    <row r="2116">
      <c r="A2116">
        <f>INDEX(resultados!$A$2:$ZZ$2662, 2110, MATCH($B$1, resultados!$A$1:$ZZ$1, 0))</f>
        <v/>
      </c>
      <c r="B2116">
        <f>INDEX(resultados!$A$2:$ZZ$2662, 2110, MATCH($B$2, resultados!$A$1:$ZZ$1, 0))</f>
        <v/>
      </c>
      <c r="C2116">
        <f>INDEX(resultados!$A$2:$ZZ$2662, 2110, MATCH($B$3, resultados!$A$1:$ZZ$1, 0))</f>
        <v/>
      </c>
    </row>
    <row r="2117">
      <c r="A2117">
        <f>INDEX(resultados!$A$2:$ZZ$2662, 2111, MATCH($B$1, resultados!$A$1:$ZZ$1, 0))</f>
        <v/>
      </c>
      <c r="B2117">
        <f>INDEX(resultados!$A$2:$ZZ$2662, 2111, MATCH($B$2, resultados!$A$1:$ZZ$1, 0))</f>
        <v/>
      </c>
      <c r="C2117">
        <f>INDEX(resultados!$A$2:$ZZ$2662, 2111, MATCH($B$3, resultados!$A$1:$ZZ$1, 0))</f>
        <v/>
      </c>
    </row>
    <row r="2118">
      <c r="A2118">
        <f>INDEX(resultados!$A$2:$ZZ$2662, 2112, MATCH($B$1, resultados!$A$1:$ZZ$1, 0))</f>
        <v/>
      </c>
      <c r="B2118">
        <f>INDEX(resultados!$A$2:$ZZ$2662, 2112, MATCH($B$2, resultados!$A$1:$ZZ$1, 0))</f>
        <v/>
      </c>
      <c r="C2118">
        <f>INDEX(resultados!$A$2:$ZZ$2662, 2112, MATCH($B$3, resultados!$A$1:$ZZ$1, 0))</f>
        <v/>
      </c>
    </row>
    <row r="2119">
      <c r="A2119">
        <f>INDEX(resultados!$A$2:$ZZ$2662, 2113, MATCH($B$1, resultados!$A$1:$ZZ$1, 0))</f>
        <v/>
      </c>
      <c r="B2119">
        <f>INDEX(resultados!$A$2:$ZZ$2662, 2113, MATCH($B$2, resultados!$A$1:$ZZ$1, 0))</f>
        <v/>
      </c>
      <c r="C2119">
        <f>INDEX(resultados!$A$2:$ZZ$2662, 2113, MATCH($B$3, resultados!$A$1:$ZZ$1, 0))</f>
        <v/>
      </c>
    </row>
    <row r="2120">
      <c r="A2120">
        <f>INDEX(resultados!$A$2:$ZZ$2662, 2114, MATCH($B$1, resultados!$A$1:$ZZ$1, 0))</f>
        <v/>
      </c>
      <c r="B2120">
        <f>INDEX(resultados!$A$2:$ZZ$2662, 2114, MATCH($B$2, resultados!$A$1:$ZZ$1, 0))</f>
        <v/>
      </c>
      <c r="C2120">
        <f>INDEX(resultados!$A$2:$ZZ$2662, 2114, MATCH($B$3, resultados!$A$1:$ZZ$1, 0))</f>
        <v/>
      </c>
    </row>
    <row r="2121">
      <c r="A2121">
        <f>INDEX(resultados!$A$2:$ZZ$2662, 2115, MATCH($B$1, resultados!$A$1:$ZZ$1, 0))</f>
        <v/>
      </c>
      <c r="B2121">
        <f>INDEX(resultados!$A$2:$ZZ$2662, 2115, MATCH($B$2, resultados!$A$1:$ZZ$1, 0))</f>
        <v/>
      </c>
      <c r="C2121">
        <f>INDEX(resultados!$A$2:$ZZ$2662, 2115, MATCH($B$3, resultados!$A$1:$ZZ$1, 0))</f>
        <v/>
      </c>
    </row>
    <row r="2122">
      <c r="A2122">
        <f>INDEX(resultados!$A$2:$ZZ$2662, 2116, MATCH($B$1, resultados!$A$1:$ZZ$1, 0))</f>
        <v/>
      </c>
      <c r="B2122">
        <f>INDEX(resultados!$A$2:$ZZ$2662, 2116, MATCH($B$2, resultados!$A$1:$ZZ$1, 0))</f>
        <v/>
      </c>
      <c r="C2122">
        <f>INDEX(resultados!$A$2:$ZZ$2662, 2116, MATCH($B$3, resultados!$A$1:$ZZ$1, 0))</f>
        <v/>
      </c>
    </row>
    <row r="2123">
      <c r="A2123">
        <f>INDEX(resultados!$A$2:$ZZ$2662, 2117, MATCH($B$1, resultados!$A$1:$ZZ$1, 0))</f>
        <v/>
      </c>
      <c r="B2123">
        <f>INDEX(resultados!$A$2:$ZZ$2662, 2117, MATCH($B$2, resultados!$A$1:$ZZ$1, 0))</f>
        <v/>
      </c>
      <c r="C2123">
        <f>INDEX(resultados!$A$2:$ZZ$2662, 2117, MATCH($B$3, resultados!$A$1:$ZZ$1, 0))</f>
        <v/>
      </c>
    </row>
    <row r="2124">
      <c r="A2124">
        <f>INDEX(resultados!$A$2:$ZZ$2662, 2118, MATCH($B$1, resultados!$A$1:$ZZ$1, 0))</f>
        <v/>
      </c>
      <c r="B2124">
        <f>INDEX(resultados!$A$2:$ZZ$2662, 2118, MATCH($B$2, resultados!$A$1:$ZZ$1, 0))</f>
        <v/>
      </c>
      <c r="C2124">
        <f>INDEX(resultados!$A$2:$ZZ$2662, 2118, MATCH($B$3, resultados!$A$1:$ZZ$1, 0))</f>
        <v/>
      </c>
    </row>
    <row r="2125">
      <c r="A2125">
        <f>INDEX(resultados!$A$2:$ZZ$2662, 2119, MATCH($B$1, resultados!$A$1:$ZZ$1, 0))</f>
        <v/>
      </c>
      <c r="B2125">
        <f>INDEX(resultados!$A$2:$ZZ$2662, 2119, MATCH($B$2, resultados!$A$1:$ZZ$1, 0))</f>
        <v/>
      </c>
      <c r="C2125">
        <f>INDEX(resultados!$A$2:$ZZ$2662, 2119, MATCH($B$3, resultados!$A$1:$ZZ$1, 0))</f>
        <v/>
      </c>
    </row>
    <row r="2126">
      <c r="A2126">
        <f>INDEX(resultados!$A$2:$ZZ$2662, 2120, MATCH($B$1, resultados!$A$1:$ZZ$1, 0))</f>
        <v/>
      </c>
      <c r="B2126">
        <f>INDEX(resultados!$A$2:$ZZ$2662, 2120, MATCH($B$2, resultados!$A$1:$ZZ$1, 0))</f>
        <v/>
      </c>
      <c r="C2126">
        <f>INDEX(resultados!$A$2:$ZZ$2662, 2120, MATCH($B$3, resultados!$A$1:$ZZ$1, 0))</f>
        <v/>
      </c>
    </row>
    <row r="2127">
      <c r="A2127">
        <f>INDEX(resultados!$A$2:$ZZ$2662, 2121, MATCH($B$1, resultados!$A$1:$ZZ$1, 0))</f>
        <v/>
      </c>
      <c r="B2127">
        <f>INDEX(resultados!$A$2:$ZZ$2662, 2121, MATCH($B$2, resultados!$A$1:$ZZ$1, 0))</f>
        <v/>
      </c>
      <c r="C2127">
        <f>INDEX(resultados!$A$2:$ZZ$2662, 2121, MATCH($B$3, resultados!$A$1:$ZZ$1, 0))</f>
        <v/>
      </c>
    </row>
    <row r="2128">
      <c r="A2128">
        <f>INDEX(resultados!$A$2:$ZZ$2662, 2122, MATCH($B$1, resultados!$A$1:$ZZ$1, 0))</f>
        <v/>
      </c>
      <c r="B2128">
        <f>INDEX(resultados!$A$2:$ZZ$2662, 2122, MATCH($B$2, resultados!$A$1:$ZZ$1, 0))</f>
        <v/>
      </c>
      <c r="C2128">
        <f>INDEX(resultados!$A$2:$ZZ$2662, 2122, MATCH($B$3, resultados!$A$1:$ZZ$1, 0))</f>
        <v/>
      </c>
    </row>
    <row r="2129">
      <c r="A2129">
        <f>INDEX(resultados!$A$2:$ZZ$2662, 2123, MATCH($B$1, resultados!$A$1:$ZZ$1, 0))</f>
        <v/>
      </c>
      <c r="B2129">
        <f>INDEX(resultados!$A$2:$ZZ$2662, 2123, MATCH($B$2, resultados!$A$1:$ZZ$1, 0))</f>
        <v/>
      </c>
      <c r="C2129">
        <f>INDEX(resultados!$A$2:$ZZ$2662, 2123, MATCH($B$3, resultados!$A$1:$ZZ$1, 0))</f>
        <v/>
      </c>
    </row>
    <row r="2130">
      <c r="A2130">
        <f>INDEX(resultados!$A$2:$ZZ$2662, 2124, MATCH($B$1, resultados!$A$1:$ZZ$1, 0))</f>
        <v/>
      </c>
      <c r="B2130">
        <f>INDEX(resultados!$A$2:$ZZ$2662, 2124, MATCH($B$2, resultados!$A$1:$ZZ$1, 0))</f>
        <v/>
      </c>
      <c r="C2130">
        <f>INDEX(resultados!$A$2:$ZZ$2662, 2124, MATCH($B$3, resultados!$A$1:$ZZ$1, 0))</f>
        <v/>
      </c>
    </row>
    <row r="2131">
      <c r="A2131">
        <f>INDEX(resultados!$A$2:$ZZ$2662, 2125, MATCH($B$1, resultados!$A$1:$ZZ$1, 0))</f>
        <v/>
      </c>
      <c r="B2131">
        <f>INDEX(resultados!$A$2:$ZZ$2662, 2125, MATCH($B$2, resultados!$A$1:$ZZ$1, 0))</f>
        <v/>
      </c>
      <c r="C2131">
        <f>INDEX(resultados!$A$2:$ZZ$2662, 2125, MATCH($B$3, resultados!$A$1:$ZZ$1, 0))</f>
        <v/>
      </c>
    </row>
    <row r="2132">
      <c r="A2132">
        <f>INDEX(resultados!$A$2:$ZZ$2662, 2126, MATCH($B$1, resultados!$A$1:$ZZ$1, 0))</f>
        <v/>
      </c>
      <c r="B2132">
        <f>INDEX(resultados!$A$2:$ZZ$2662, 2126, MATCH($B$2, resultados!$A$1:$ZZ$1, 0))</f>
        <v/>
      </c>
      <c r="C2132">
        <f>INDEX(resultados!$A$2:$ZZ$2662, 2126, MATCH($B$3, resultados!$A$1:$ZZ$1, 0))</f>
        <v/>
      </c>
    </row>
    <row r="2133">
      <c r="A2133">
        <f>INDEX(resultados!$A$2:$ZZ$2662, 2127, MATCH($B$1, resultados!$A$1:$ZZ$1, 0))</f>
        <v/>
      </c>
      <c r="B2133">
        <f>INDEX(resultados!$A$2:$ZZ$2662, 2127, MATCH($B$2, resultados!$A$1:$ZZ$1, 0))</f>
        <v/>
      </c>
      <c r="C2133">
        <f>INDEX(resultados!$A$2:$ZZ$2662, 2127, MATCH($B$3, resultados!$A$1:$ZZ$1, 0))</f>
        <v/>
      </c>
    </row>
    <row r="2134">
      <c r="A2134">
        <f>INDEX(resultados!$A$2:$ZZ$2662, 2128, MATCH($B$1, resultados!$A$1:$ZZ$1, 0))</f>
        <v/>
      </c>
      <c r="B2134">
        <f>INDEX(resultados!$A$2:$ZZ$2662, 2128, MATCH($B$2, resultados!$A$1:$ZZ$1, 0))</f>
        <v/>
      </c>
      <c r="C2134">
        <f>INDEX(resultados!$A$2:$ZZ$2662, 2128, MATCH($B$3, resultados!$A$1:$ZZ$1, 0))</f>
        <v/>
      </c>
    </row>
    <row r="2135">
      <c r="A2135">
        <f>INDEX(resultados!$A$2:$ZZ$2662, 2129, MATCH($B$1, resultados!$A$1:$ZZ$1, 0))</f>
        <v/>
      </c>
      <c r="B2135">
        <f>INDEX(resultados!$A$2:$ZZ$2662, 2129, MATCH($B$2, resultados!$A$1:$ZZ$1, 0))</f>
        <v/>
      </c>
      <c r="C2135">
        <f>INDEX(resultados!$A$2:$ZZ$2662, 2129, MATCH($B$3, resultados!$A$1:$ZZ$1, 0))</f>
        <v/>
      </c>
    </row>
    <row r="2136">
      <c r="A2136">
        <f>INDEX(resultados!$A$2:$ZZ$2662, 2130, MATCH($B$1, resultados!$A$1:$ZZ$1, 0))</f>
        <v/>
      </c>
      <c r="B2136">
        <f>INDEX(resultados!$A$2:$ZZ$2662, 2130, MATCH($B$2, resultados!$A$1:$ZZ$1, 0))</f>
        <v/>
      </c>
      <c r="C2136">
        <f>INDEX(resultados!$A$2:$ZZ$2662, 2130, MATCH($B$3, resultados!$A$1:$ZZ$1, 0))</f>
        <v/>
      </c>
    </row>
    <row r="2137">
      <c r="A2137">
        <f>INDEX(resultados!$A$2:$ZZ$2662, 2131, MATCH($B$1, resultados!$A$1:$ZZ$1, 0))</f>
        <v/>
      </c>
      <c r="B2137">
        <f>INDEX(resultados!$A$2:$ZZ$2662, 2131, MATCH($B$2, resultados!$A$1:$ZZ$1, 0))</f>
        <v/>
      </c>
      <c r="C2137">
        <f>INDEX(resultados!$A$2:$ZZ$2662, 2131, MATCH($B$3, resultados!$A$1:$ZZ$1, 0))</f>
        <v/>
      </c>
    </row>
    <row r="2138">
      <c r="A2138">
        <f>INDEX(resultados!$A$2:$ZZ$2662, 2132, MATCH($B$1, resultados!$A$1:$ZZ$1, 0))</f>
        <v/>
      </c>
      <c r="B2138">
        <f>INDEX(resultados!$A$2:$ZZ$2662, 2132, MATCH($B$2, resultados!$A$1:$ZZ$1, 0))</f>
        <v/>
      </c>
      <c r="C2138">
        <f>INDEX(resultados!$A$2:$ZZ$2662, 2132, MATCH($B$3, resultados!$A$1:$ZZ$1, 0))</f>
        <v/>
      </c>
    </row>
    <row r="2139">
      <c r="A2139">
        <f>INDEX(resultados!$A$2:$ZZ$2662, 2133, MATCH($B$1, resultados!$A$1:$ZZ$1, 0))</f>
        <v/>
      </c>
      <c r="B2139">
        <f>INDEX(resultados!$A$2:$ZZ$2662, 2133, MATCH($B$2, resultados!$A$1:$ZZ$1, 0))</f>
        <v/>
      </c>
      <c r="C2139">
        <f>INDEX(resultados!$A$2:$ZZ$2662, 2133, MATCH($B$3, resultados!$A$1:$ZZ$1, 0))</f>
        <v/>
      </c>
    </row>
    <row r="2140">
      <c r="A2140">
        <f>INDEX(resultados!$A$2:$ZZ$2662, 2134, MATCH($B$1, resultados!$A$1:$ZZ$1, 0))</f>
        <v/>
      </c>
      <c r="B2140">
        <f>INDEX(resultados!$A$2:$ZZ$2662, 2134, MATCH($B$2, resultados!$A$1:$ZZ$1, 0))</f>
        <v/>
      </c>
      <c r="C2140">
        <f>INDEX(resultados!$A$2:$ZZ$2662, 2134, MATCH($B$3, resultados!$A$1:$ZZ$1, 0))</f>
        <v/>
      </c>
    </row>
    <row r="2141">
      <c r="A2141">
        <f>INDEX(resultados!$A$2:$ZZ$2662, 2135, MATCH($B$1, resultados!$A$1:$ZZ$1, 0))</f>
        <v/>
      </c>
      <c r="B2141">
        <f>INDEX(resultados!$A$2:$ZZ$2662, 2135, MATCH($B$2, resultados!$A$1:$ZZ$1, 0))</f>
        <v/>
      </c>
      <c r="C2141">
        <f>INDEX(resultados!$A$2:$ZZ$2662, 2135, MATCH($B$3, resultados!$A$1:$ZZ$1, 0))</f>
        <v/>
      </c>
    </row>
    <row r="2142">
      <c r="A2142">
        <f>INDEX(resultados!$A$2:$ZZ$2662, 2136, MATCH($B$1, resultados!$A$1:$ZZ$1, 0))</f>
        <v/>
      </c>
      <c r="B2142">
        <f>INDEX(resultados!$A$2:$ZZ$2662, 2136, MATCH($B$2, resultados!$A$1:$ZZ$1, 0))</f>
        <v/>
      </c>
      <c r="C2142">
        <f>INDEX(resultados!$A$2:$ZZ$2662, 2136, MATCH($B$3, resultados!$A$1:$ZZ$1, 0))</f>
        <v/>
      </c>
    </row>
    <row r="2143">
      <c r="A2143">
        <f>INDEX(resultados!$A$2:$ZZ$2662, 2137, MATCH($B$1, resultados!$A$1:$ZZ$1, 0))</f>
        <v/>
      </c>
      <c r="B2143">
        <f>INDEX(resultados!$A$2:$ZZ$2662, 2137, MATCH($B$2, resultados!$A$1:$ZZ$1, 0))</f>
        <v/>
      </c>
      <c r="C2143">
        <f>INDEX(resultados!$A$2:$ZZ$2662, 2137, MATCH($B$3, resultados!$A$1:$ZZ$1, 0))</f>
        <v/>
      </c>
    </row>
    <row r="2144">
      <c r="A2144">
        <f>INDEX(resultados!$A$2:$ZZ$2662, 2138, MATCH($B$1, resultados!$A$1:$ZZ$1, 0))</f>
        <v/>
      </c>
      <c r="B2144">
        <f>INDEX(resultados!$A$2:$ZZ$2662, 2138, MATCH($B$2, resultados!$A$1:$ZZ$1, 0))</f>
        <v/>
      </c>
      <c r="C2144">
        <f>INDEX(resultados!$A$2:$ZZ$2662, 2138, MATCH($B$3, resultados!$A$1:$ZZ$1, 0))</f>
        <v/>
      </c>
    </row>
    <row r="2145">
      <c r="A2145">
        <f>INDEX(resultados!$A$2:$ZZ$2662, 2139, MATCH($B$1, resultados!$A$1:$ZZ$1, 0))</f>
        <v/>
      </c>
      <c r="B2145">
        <f>INDEX(resultados!$A$2:$ZZ$2662, 2139, MATCH($B$2, resultados!$A$1:$ZZ$1, 0))</f>
        <v/>
      </c>
      <c r="C2145">
        <f>INDEX(resultados!$A$2:$ZZ$2662, 2139, MATCH($B$3, resultados!$A$1:$ZZ$1, 0))</f>
        <v/>
      </c>
    </row>
    <row r="2146">
      <c r="A2146">
        <f>INDEX(resultados!$A$2:$ZZ$2662, 2140, MATCH($B$1, resultados!$A$1:$ZZ$1, 0))</f>
        <v/>
      </c>
      <c r="B2146">
        <f>INDEX(resultados!$A$2:$ZZ$2662, 2140, MATCH($B$2, resultados!$A$1:$ZZ$1, 0))</f>
        <v/>
      </c>
      <c r="C2146">
        <f>INDEX(resultados!$A$2:$ZZ$2662, 2140, MATCH($B$3, resultados!$A$1:$ZZ$1, 0))</f>
        <v/>
      </c>
    </row>
    <row r="2147">
      <c r="A2147">
        <f>INDEX(resultados!$A$2:$ZZ$2662, 2141, MATCH($B$1, resultados!$A$1:$ZZ$1, 0))</f>
        <v/>
      </c>
      <c r="B2147">
        <f>INDEX(resultados!$A$2:$ZZ$2662, 2141, MATCH($B$2, resultados!$A$1:$ZZ$1, 0))</f>
        <v/>
      </c>
      <c r="C2147">
        <f>INDEX(resultados!$A$2:$ZZ$2662, 2141, MATCH($B$3, resultados!$A$1:$ZZ$1, 0))</f>
        <v/>
      </c>
    </row>
    <row r="2148">
      <c r="A2148">
        <f>INDEX(resultados!$A$2:$ZZ$2662, 2142, MATCH($B$1, resultados!$A$1:$ZZ$1, 0))</f>
        <v/>
      </c>
      <c r="B2148">
        <f>INDEX(resultados!$A$2:$ZZ$2662, 2142, MATCH($B$2, resultados!$A$1:$ZZ$1, 0))</f>
        <v/>
      </c>
      <c r="C2148">
        <f>INDEX(resultados!$A$2:$ZZ$2662, 2142, MATCH($B$3, resultados!$A$1:$ZZ$1, 0))</f>
        <v/>
      </c>
    </row>
    <row r="2149">
      <c r="A2149">
        <f>INDEX(resultados!$A$2:$ZZ$2662, 2143, MATCH($B$1, resultados!$A$1:$ZZ$1, 0))</f>
        <v/>
      </c>
      <c r="B2149">
        <f>INDEX(resultados!$A$2:$ZZ$2662, 2143, MATCH($B$2, resultados!$A$1:$ZZ$1, 0))</f>
        <v/>
      </c>
      <c r="C2149">
        <f>INDEX(resultados!$A$2:$ZZ$2662, 2143, MATCH($B$3, resultados!$A$1:$ZZ$1, 0))</f>
        <v/>
      </c>
    </row>
    <row r="2150">
      <c r="A2150">
        <f>INDEX(resultados!$A$2:$ZZ$2662, 2144, MATCH($B$1, resultados!$A$1:$ZZ$1, 0))</f>
        <v/>
      </c>
      <c r="B2150">
        <f>INDEX(resultados!$A$2:$ZZ$2662, 2144, MATCH($B$2, resultados!$A$1:$ZZ$1, 0))</f>
        <v/>
      </c>
      <c r="C2150">
        <f>INDEX(resultados!$A$2:$ZZ$2662, 2144, MATCH($B$3, resultados!$A$1:$ZZ$1, 0))</f>
        <v/>
      </c>
    </row>
    <row r="2151">
      <c r="A2151">
        <f>INDEX(resultados!$A$2:$ZZ$2662, 2145, MATCH($B$1, resultados!$A$1:$ZZ$1, 0))</f>
        <v/>
      </c>
      <c r="B2151">
        <f>INDEX(resultados!$A$2:$ZZ$2662, 2145, MATCH($B$2, resultados!$A$1:$ZZ$1, 0))</f>
        <v/>
      </c>
      <c r="C2151">
        <f>INDEX(resultados!$A$2:$ZZ$2662, 2145, MATCH($B$3, resultados!$A$1:$ZZ$1, 0))</f>
        <v/>
      </c>
    </row>
    <row r="2152">
      <c r="A2152">
        <f>INDEX(resultados!$A$2:$ZZ$2662, 2146, MATCH($B$1, resultados!$A$1:$ZZ$1, 0))</f>
        <v/>
      </c>
      <c r="B2152">
        <f>INDEX(resultados!$A$2:$ZZ$2662, 2146, MATCH($B$2, resultados!$A$1:$ZZ$1, 0))</f>
        <v/>
      </c>
      <c r="C2152">
        <f>INDEX(resultados!$A$2:$ZZ$2662, 2146, MATCH($B$3, resultados!$A$1:$ZZ$1, 0))</f>
        <v/>
      </c>
    </row>
    <row r="2153">
      <c r="A2153">
        <f>INDEX(resultados!$A$2:$ZZ$2662, 2147, MATCH($B$1, resultados!$A$1:$ZZ$1, 0))</f>
        <v/>
      </c>
      <c r="B2153">
        <f>INDEX(resultados!$A$2:$ZZ$2662, 2147, MATCH($B$2, resultados!$A$1:$ZZ$1, 0))</f>
        <v/>
      </c>
      <c r="C2153">
        <f>INDEX(resultados!$A$2:$ZZ$2662, 2147, MATCH($B$3, resultados!$A$1:$ZZ$1, 0))</f>
        <v/>
      </c>
    </row>
    <row r="2154">
      <c r="A2154">
        <f>INDEX(resultados!$A$2:$ZZ$2662, 2148, MATCH($B$1, resultados!$A$1:$ZZ$1, 0))</f>
        <v/>
      </c>
      <c r="B2154">
        <f>INDEX(resultados!$A$2:$ZZ$2662, 2148, MATCH($B$2, resultados!$A$1:$ZZ$1, 0))</f>
        <v/>
      </c>
      <c r="C2154">
        <f>INDEX(resultados!$A$2:$ZZ$2662, 2148, MATCH($B$3, resultados!$A$1:$ZZ$1, 0))</f>
        <v/>
      </c>
    </row>
    <row r="2155">
      <c r="A2155">
        <f>INDEX(resultados!$A$2:$ZZ$2662, 2149, MATCH($B$1, resultados!$A$1:$ZZ$1, 0))</f>
        <v/>
      </c>
      <c r="B2155">
        <f>INDEX(resultados!$A$2:$ZZ$2662, 2149, MATCH($B$2, resultados!$A$1:$ZZ$1, 0))</f>
        <v/>
      </c>
      <c r="C2155">
        <f>INDEX(resultados!$A$2:$ZZ$2662, 2149, MATCH($B$3, resultados!$A$1:$ZZ$1, 0))</f>
        <v/>
      </c>
    </row>
    <row r="2156">
      <c r="A2156">
        <f>INDEX(resultados!$A$2:$ZZ$2662, 2150, MATCH($B$1, resultados!$A$1:$ZZ$1, 0))</f>
        <v/>
      </c>
      <c r="B2156">
        <f>INDEX(resultados!$A$2:$ZZ$2662, 2150, MATCH($B$2, resultados!$A$1:$ZZ$1, 0))</f>
        <v/>
      </c>
      <c r="C2156">
        <f>INDEX(resultados!$A$2:$ZZ$2662, 2150, MATCH($B$3, resultados!$A$1:$ZZ$1, 0))</f>
        <v/>
      </c>
    </row>
    <row r="2157">
      <c r="A2157">
        <f>INDEX(resultados!$A$2:$ZZ$2662, 2151, MATCH($B$1, resultados!$A$1:$ZZ$1, 0))</f>
        <v/>
      </c>
      <c r="B2157">
        <f>INDEX(resultados!$A$2:$ZZ$2662, 2151, MATCH($B$2, resultados!$A$1:$ZZ$1, 0))</f>
        <v/>
      </c>
      <c r="C2157">
        <f>INDEX(resultados!$A$2:$ZZ$2662, 2151, MATCH($B$3, resultados!$A$1:$ZZ$1, 0))</f>
        <v/>
      </c>
    </row>
    <row r="2158">
      <c r="A2158">
        <f>INDEX(resultados!$A$2:$ZZ$2662, 2152, MATCH($B$1, resultados!$A$1:$ZZ$1, 0))</f>
        <v/>
      </c>
      <c r="B2158">
        <f>INDEX(resultados!$A$2:$ZZ$2662, 2152, MATCH($B$2, resultados!$A$1:$ZZ$1, 0))</f>
        <v/>
      </c>
      <c r="C2158">
        <f>INDEX(resultados!$A$2:$ZZ$2662, 2152, MATCH($B$3, resultados!$A$1:$ZZ$1, 0))</f>
        <v/>
      </c>
    </row>
    <row r="2159">
      <c r="A2159">
        <f>INDEX(resultados!$A$2:$ZZ$2662, 2153, MATCH($B$1, resultados!$A$1:$ZZ$1, 0))</f>
        <v/>
      </c>
      <c r="B2159">
        <f>INDEX(resultados!$A$2:$ZZ$2662, 2153, MATCH($B$2, resultados!$A$1:$ZZ$1, 0))</f>
        <v/>
      </c>
      <c r="C2159">
        <f>INDEX(resultados!$A$2:$ZZ$2662, 2153, MATCH($B$3, resultados!$A$1:$ZZ$1, 0))</f>
        <v/>
      </c>
    </row>
    <row r="2160">
      <c r="A2160">
        <f>INDEX(resultados!$A$2:$ZZ$2662, 2154, MATCH($B$1, resultados!$A$1:$ZZ$1, 0))</f>
        <v/>
      </c>
      <c r="B2160">
        <f>INDEX(resultados!$A$2:$ZZ$2662, 2154, MATCH($B$2, resultados!$A$1:$ZZ$1, 0))</f>
        <v/>
      </c>
      <c r="C2160">
        <f>INDEX(resultados!$A$2:$ZZ$2662, 2154, MATCH($B$3, resultados!$A$1:$ZZ$1, 0))</f>
        <v/>
      </c>
    </row>
    <row r="2161">
      <c r="A2161">
        <f>INDEX(resultados!$A$2:$ZZ$2662, 2155, MATCH($B$1, resultados!$A$1:$ZZ$1, 0))</f>
        <v/>
      </c>
      <c r="B2161">
        <f>INDEX(resultados!$A$2:$ZZ$2662, 2155, MATCH($B$2, resultados!$A$1:$ZZ$1, 0))</f>
        <v/>
      </c>
      <c r="C2161">
        <f>INDEX(resultados!$A$2:$ZZ$2662, 2155, MATCH($B$3, resultados!$A$1:$ZZ$1, 0))</f>
        <v/>
      </c>
    </row>
    <row r="2162">
      <c r="A2162">
        <f>INDEX(resultados!$A$2:$ZZ$2662, 2156, MATCH($B$1, resultados!$A$1:$ZZ$1, 0))</f>
        <v/>
      </c>
      <c r="B2162">
        <f>INDEX(resultados!$A$2:$ZZ$2662, 2156, MATCH($B$2, resultados!$A$1:$ZZ$1, 0))</f>
        <v/>
      </c>
      <c r="C2162">
        <f>INDEX(resultados!$A$2:$ZZ$2662, 2156, MATCH($B$3, resultados!$A$1:$ZZ$1, 0))</f>
        <v/>
      </c>
    </row>
    <row r="2163">
      <c r="A2163">
        <f>INDEX(resultados!$A$2:$ZZ$2662, 2157, MATCH($B$1, resultados!$A$1:$ZZ$1, 0))</f>
        <v/>
      </c>
      <c r="B2163">
        <f>INDEX(resultados!$A$2:$ZZ$2662, 2157, MATCH($B$2, resultados!$A$1:$ZZ$1, 0))</f>
        <v/>
      </c>
      <c r="C2163">
        <f>INDEX(resultados!$A$2:$ZZ$2662, 2157, MATCH($B$3, resultados!$A$1:$ZZ$1, 0))</f>
        <v/>
      </c>
    </row>
    <row r="2164">
      <c r="A2164">
        <f>INDEX(resultados!$A$2:$ZZ$2662, 2158, MATCH($B$1, resultados!$A$1:$ZZ$1, 0))</f>
        <v/>
      </c>
      <c r="B2164">
        <f>INDEX(resultados!$A$2:$ZZ$2662, 2158, MATCH($B$2, resultados!$A$1:$ZZ$1, 0))</f>
        <v/>
      </c>
      <c r="C2164">
        <f>INDEX(resultados!$A$2:$ZZ$2662, 2158, MATCH($B$3, resultados!$A$1:$ZZ$1, 0))</f>
        <v/>
      </c>
    </row>
    <row r="2165">
      <c r="A2165">
        <f>INDEX(resultados!$A$2:$ZZ$2662, 2159, MATCH($B$1, resultados!$A$1:$ZZ$1, 0))</f>
        <v/>
      </c>
      <c r="B2165">
        <f>INDEX(resultados!$A$2:$ZZ$2662, 2159, MATCH($B$2, resultados!$A$1:$ZZ$1, 0))</f>
        <v/>
      </c>
      <c r="C2165">
        <f>INDEX(resultados!$A$2:$ZZ$2662, 2159, MATCH($B$3, resultados!$A$1:$ZZ$1, 0))</f>
        <v/>
      </c>
    </row>
    <row r="2166">
      <c r="A2166">
        <f>INDEX(resultados!$A$2:$ZZ$2662, 2160, MATCH($B$1, resultados!$A$1:$ZZ$1, 0))</f>
        <v/>
      </c>
      <c r="B2166">
        <f>INDEX(resultados!$A$2:$ZZ$2662, 2160, MATCH($B$2, resultados!$A$1:$ZZ$1, 0))</f>
        <v/>
      </c>
      <c r="C2166">
        <f>INDEX(resultados!$A$2:$ZZ$2662, 2160, MATCH($B$3, resultados!$A$1:$ZZ$1, 0))</f>
        <v/>
      </c>
    </row>
    <row r="2167">
      <c r="A2167">
        <f>INDEX(resultados!$A$2:$ZZ$2662, 2161, MATCH($B$1, resultados!$A$1:$ZZ$1, 0))</f>
        <v/>
      </c>
      <c r="B2167">
        <f>INDEX(resultados!$A$2:$ZZ$2662, 2161, MATCH($B$2, resultados!$A$1:$ZZ$1, 0))</f>
        <v/>
      </c>
      <c r="C2167">
        <f>INDEX(resultados!$A$2:$ZZ$2662, 2161, MATCH($B$3, resultados!$A$1:$ZZ$1, 0))</f>
        <v/>
      </c>
    </row>
    <row r="2168">
      <c r="A2168">
        <f>INDEX(resultados!$A$2:$ZZ$2662, 2162, MATCH($B$1, resultados!$A$1:$ZZ$1, 0))</f>
        <v/>
      </c>
      <c r="B2168">
        <f>INDEX(resultados!$A$2:$ZZ$2662, 2162, MATCH($B$2, resultados!$A$1:$ZZ$1, 0))</f>
        <v/>
      </c>
      <c r="C2168">
        <f>INDEX(resultados!$A$2:$ZZ$2662, 2162, MATCH($B$3, resultados!$A$1:$ZZ$1, 0))</f>
        <v/>
      </c>
    </row>
    <row r="2169">
      <c r="A2169">
        <f>INDEX(resultados!$A$2:$ZZ$2662, 2163, MATCH($B$1, resultados!$A$1:$ZZ$1, 0))</f>
        <v/>
      </c>
      <c r="B2169">
        <f>INDEX(resultados!$A$2:$ZZ$2662, 2163, MATCH($B$2, resultados!$A$1:$ZZ$1, 0))</f>
        <v/>
      </c>
      <c r="C2169">
        <f>INDEX(resultados!$A$2:$ZZ$2662, 2163, MATCH($B$3, resultados!$A$1:$ZZ$1, 0))</f>
        <v/>
      </c>
    </row>
    <row r="2170">
      <c r="A2170">
        <f>INDEX(resultados!$A$2:$ZZ$2662, 2164, MATCH($B$1, resultados!$A$1:$ZZ$1, 0))</f>
        <v/>
      </c>
      <c r="B2170">
        <f>INDEX(resultados!$A$2:$ZZ$2662, 2164, MATCH($B$2, resultados!$A$1:$ZZ$1, 0))</f>
        <v/>
      </c>
      <c r="C2170">
        <f>INDEX(resultados!$A$2:$ZZ$2662, 2164, MATCH($B$3, resultados!$A$1:$ZZ$1, 0))</f>
        <v/>
      </c>
    </row>
    <row r="2171">
      <c r="A2171">
        <f>INDEX(resultados!$A$2:$ZZ$2662, 2165, MATCH($B$1, resultados!$A$1:$ZZ$1, 0))</f>
        <v/>
      </c>
      <c r="B2171">
        <f>INDEX(resultados!$A$2:$ZZ$2662, 2165, MATCH($B$2, resultados!$A$1:$ZZ$1, 0))</f>
        <v/>
      </c>
      <c r="C2171">
        <f>INDEX(resultados!$A$2:$ZZ$2662, 2165, MATCH($B$3, resultados!$A$1:$ZZ$1, 0))</f>
        <v/>
      </c>
    </row>
    <row r="2172">
      <c r="A2172">
        <f>INDEX(resultados!$A$2:$ZZ$2662, 2166, MATCH($B$1, resultados!$A$1:$ZZ$1, 0))</f>
        <v/>
      </c>
      <c r="B2172">
        <f>INDEX(resultados!$A$2:$ZZ$2662, 2166, MATCH($B$2, resultados!$A$1:$ZZ$1, 0))</f>
        <v/>
      </c>
      <c r="C2172">
        <f>INDEX(resultados!$A$2:$ZZ$2662, 2166, MATCH($B$3, resultados!$A$1:$ZZ$1, 0))</f>
        <v/>
      </c>
    </row>
    <row r="2173">
      <c r="A2173">
        <f>INDEX(resultados!$A$2:$ZZ$2662, 2167, MATCH($B$1, resultados!$A$1:$ZZ$1, 0))</f>
        <v/>
      </c>
      <c r="B2173">
        <f>INDEX(resultados!$A$2:$ZZ$2662, 2167, MATCH($B$2, resultados!$A$1:$ZZ$1, 0))</f>
        <v/>
      </c>
      <c r="C2173">
        <f>INDEX(resultados!$A$2:$ZZ$2662, 2167, MATCH($B$3, resultados!$A$1:$ZZ$1, 0))</f>
        <v/>
      </c>
    </row>
    <row r="2174">
      <c r="A2174">
        <f>INDEX(resultados!$A$2:$ZZ$2662, 2168, MATCH($B$1, resultados!$A$1:$ZZ$1, 0))</f>
        <v/>
      </c>
      <c r="B2174">
        <f>INDEX(resultados!$A$2:$ZZ$2662, 2168, MATCH($B$2, resultados!$A$1:$ZZ$1, 0))</f>
        <v/>
      </c>
      <c r="C2174">
        <f>INDEX(resultados!$A$2:$ZZ$2662, 2168, MATCH($B$3, resultados!$A$1:$ZZ$1, 0))</f>
        <v/>
      </c>
    </row>
    <row r="2175">
      <c r="A2175">
        <f>INDEX(resultados!$A$2:$ZZ$2662, 2169, MATCH($B$1, resultados!$A$1:$ZZ$1, 0))</f>
        <v/>
      </c>
      <c r="B2175">
        <f>INDEX(resultados!$A$2:$ZZ$2662, 2169, MATCH($B$2, resultados!$A$1:$ZZ$1, 0))</f>
        <v/>
      </c>
      <c r="C2175">
        <f>INDEX(resultados!$A$2:$ZZ$2662, 2169, MATCH($B$3, resultados!$A$1:$ZZ$1, 0))</f>
        <v/>
      </c>
    </row>
    <row r="2176">
      <c r="A2176">
        <f>INDEX(resultados!$A$2:$ZZ$2662, 2170, MATCH($B$1, resultados!$A$1:$ZZ$1, 0))</f>
        <v/>
      </c>
      <c r="B2176">
        <f>INDEX(resultados!$A$2:$ZZ$2662, 2170, MATCH($B$2, resultados!$A$1:$ZZ$1, 0))</f>
        <v/>
      </c>
      <c r="C2176">
        <f>INDEX(resultados!$A$2:$ZZ$2662, 2170, MATCH($B$3, resultados!$A$1:$ZZ$1, 0))</f>
        <v/>
      </c>
    </row>
    <row r="2177">
      <c r="A2177">
        <f>INDEX(resultados!$A$2:$ZZ$2662, 2171, MATCH($B$1, resultados!$A$1:$ZZ$1, 0))</f>
        <v/>
      </c>
      <c r="B2177">
        <f>INDEX(resultados!$A$2:$ZZ$2662, 2171, MATCH($B$2, resultados!$A$1:$ZZ$1, 0))</f>
        <v/>
      </c>
      <c r="C2177">
        <f>INDEX(resultados!$A$2:$ZZ$2662, 2171, MATCH($B$3, resultados!$A$1:$ZZ$1, 0))</f>
        <v/>
      </c>
    </row>
    <row r="2178">
      <c r="A2178">
        <f>INDEX(resultados!$A$2:$ZZ$2662, 2172, MATCH($B$1, resultados!$A$1:$ZZ$1, 0))</f>
        <v/>
      </c>
      <c r="B2178">
        <f>INDEX(resultados!$A$2:$ZZ$2662, 2172, MATCH($B$2, resultados!$A$1:$ZZ$1, 0))</f>
        <v/>
      </c>
      <c r="C2178">
        <f>INDEX(resultados!$A$2:$ZZ$2662, 2172, MATCH($B$3, resultados!$A$1:$ZZ$1, 0))</f>
        <v/>
      </c>
    </row>
    <row r="2179">
      <c r="A2179">
        <f>INDEX(resultados!$A$2:$ZZ$2662, 2173, MATCH($B$1, resultados!$A$1:$ZZ$1, 0))</f>
        <v/>
      </c>
      <c r="B2179">
        <f>INDEX(resultados!$A$2:$ZZ$2662, 2173, MATCH($B$2, resultados!$A$1:$ZZ$1, 0))</f>
        <v/>
      </c>
      <c r="C2179">
        <f>INDEX(resultados!$A$2:$ZZ$2662, 2173, MATCH($B$3, resultados!$A$1:$ZZ$1, 0))</f>
        <v/>
      </c>
    </row>
    <row r="2180">
      <c r="A2180">
        <f>INDEX(resultados!$A$2:$ZZ$2662, 2174, MATCH($B$1, resultados!$A$1:$ZZ$1, 0))</f>
        <v/>
      </c>
      <c r="B2180">
        <f>INDEX(resultados!$A$2:$ZZ$2662, 2174, MATCH($B$2, resultados!$A$1:$ZZ$1, 0))</f>
        <v/>
      </c>
      <c r="C2180">
        <f>INDEX(resultados!$A$2:$ZZ$2662, 2174, MATCH($B$3, resultados!$A$1:$ZZ$1, 0))</f>
        <v/>
      </c>
    </row>
    <row r="2181">
      <c r="A2181">
        <f>INDEX(resultados!$A$2:$ZZ$2662, 2175, MATCH($B$1, resultados!$A$1:$ZZ$1, 0))</f>
        <v/>
      </c>
      <c r="B2181">
        <f>INDEX(resultados!$A$2:$ZZ$2662, 2175, MATCH($B$2, resultados!$A$1:$ZZ$1, 0))</f>
        <v/>
      </c>
      <c r="C2181">
        <f>INDEX(resultados!$A$2:$ZZ$2662, 2175, MATCH($B$3, resultados!$A$1:$ZZ$1, 0))</f>
        <v/>
      </c>
    </row>
    <row r="2182">
      <c r="A2182">
        <f>INDEX(resultados!$A$2:$ZZ$2662, 2176, MATCH($B$1, resultados!$A$1:$ZZ$1, 0))</f>
        <v/>
      </c>
      <c r="B2182">
        <f>INDEX(resultados!$A$2:$ZZ$2662, 2176, MATCH($B$2, resultados!$A$1:$ZZ$1, 0))</f>
        <v/>
      </c>
      <c r="C2182">
        <f>INDEX(resultados!$A$2:$ZZ$2662, 2176, MATCH($B$3, resultados!$A$1:$ZZ$1, 0))</f>
        <v/>
      </c>
    </row>
    <row r="2183">
      <c r="A2183">
        <f>INDEX(resultados!$A$2:$ZZ$2662, 2177, MATCH($B$1, resultados!$A$1:$ZZ$1, 0))</f>
        <v/>
      </c>
      <c r="B2183">
        <f>INDEX(resultados!$A$2:$ZZ$2662, 2177, MATCH($B$2, resultados!$A$1:$ZZ$1, 0))</f>
        <v/>
      </c>
      <c r="C2183">
        <f>INDEX(resultados!$A$2:$ZZ$2662, 2177, MATCH($B$3, resultados!$A$1:$ZZ$1, 0))</f>
        <v/>
      </c>
    </row>
    <row r="2184">
      <c r="A2184">
        <f>INDEX(resultados!$A$2:$ZZ$2662, 2178, MATCH($B$1, resultados!$A$1:$ZZ$1, 0))</f>
        <v/>
      </c>
      <c r="B2184">
        <f>INDEX(resultados!$A$2:$ZZ$2662, 2178, MATCH($B$2, resultados!$A$1:$ZZ$1, 0))</f>
        <v/>
      </c>
      <c r="C2184">
        <f>INDEX(resultados!$A$2:$ZZ$2662, 2178, MATCH($B$3, resultados!$A$1:$ZZ$1, 0))</f>
        <v/>
      </c>
    </row>
    <row r="2185">
      <c r="A2185">
        <f>INDEX(resultados!$A$2:$ZZ$2662, 2179, MATCH($B$1, resultados!$A$1:$ZZ$1, 0))</f>
        <v/>
      </c>
      <c r="B2185">
        <f>INDEX(resultados!$A$2:$ZZ$2662, 2179, MATCH($B$2, resultados!$A$1:$ZZ$1, 0))</f>
        <v/>
      </c>
      <c r="C2185">
        <f>INDEX(resultados!$A$2:$ZZ$2662, 2179, MATCH($B$3, resultados!$A$1:$ZZ$1, 0))</f>
        <v/>
      </c>
    </row>
    <row r="2186">
      <c r="A2186">
        <f>INDEX(resultados!$A$2:$ZZ$2662, 2180, MATCH($B$1, resultados!$A$1:$ZZ$1, 0))</f>
        <v/>
      </c>
      <c r="B2186">
        <f>INDEX(resultados!$A$2:$ZZ$2662, 2180, MATCH($B$2, resultados!$A$1:$ZZ$1, 0))</f>
        <v/>
      </c>
      <c r="C2186">
        <f>INDEX(resultados!$A$2:$ZZ$2662, 2180, MATCH($B$3, resultados!$A$1:$ZZ$1, 0))</f>
        <v/>
      </c>
    </row>
    <row r="2187">
      <c r="A2187">
        <f>INDEX(resultados!$A$2:$ZZ$2662, 2181, MATCH($B$1, resultados!$A$1:$ZZ$1, 0))</f>
        <v/>
      </c>
      <c r="B2187">
        <f>INDEX(resultados!$A$2:$ZZ$2662, 2181, MATCH($B$2, resultados!$A$1:$ZZ$1, 0))</f>
        <v/>
      </c>
      <c r="C2187">
        <f>INDEX(resultados!$A$2:$ZZ$2662, 2181, MATCH($B$3, resultados!$A$1:$ZZ$1, 0))</f>
        <v/>
      </c>
    </row>
    <row r="2188">
      <c r="A2188">
        <f>INDEX(resultados!$A$2:$ZZ$2662, 2182, MATCH($B$1, resultados!$A$1:$ZZ$1, 0))</f>
        <v/>
      </c>
      <c r="B2188">
        <f>INDEX(resultados!$A$2:$ZZ$2662, 2182, MATCH($B$2, resultados!$A$1:$ZZ$1, 0))</f>
        <v/>
      </c>
      <c r="C2188">
        <f>INDEX(resultados!$A$2:$ZZ$2662, 2182, MATCH($B$3, resultados!$A$1:$ZZ$1, 0))</f>
        <v/>
      </c>
    </row>
    <row r="2189">
      <c r="A2189">
        <f>INDEX(resultados!$A$2:$ZZ$2662, 2183, MATCH($B$1, resultados!$A$1:$ZZ$1, 0))</f>
        <v/>
      </c>
      <c r="B2189">
        <f>INDEX(resultados!$A$2:$ZZ$2662, 2183, MATCH($B$2, resultados!$A$1:$ZZ$1, 0))</f>
        <v/>
      </c>
      <c r="C2189">
        <f>INDEX(resultados!$A$2:$ZZ$2662, 2183, MATCH($B$3, resultados!$A$1:$ZZ$1, 0))</f>
        <v/>
      </c>
    </row>
    <row r="2190">
      <c r="A2190">
        <f>INDEX(resultados!$A$2:$ZZ$2662, 2184, MATCH($B$1, resultados!$A$1:$ZZ$1, 0))</f>
        <v/>
      </c>
      <c r="B2190">
        <f>INDEX(resultados!$A$2:$ZZ$2662, 2184, MATCH($B$2, resultados!$A$1:$ZZ$1, 0))</f>
        <v/>
      </c>
      <c r="C2190">
        <f>INDEX(resultados!$A$2:$ZZ$2662, 2184, MATCH($B$3, resultados!$A$1:$ZZ$1, 0))</f>
        <v/>
      </c>
    </row>
    <row r="2191">
      <c r="A2191">
        <f>INDEX(resultados!$A$2:$ZZ$2662, 2185, MATCH($B$1, resultados!$A$1:$ZZ$1, 0))</f>
        <v/>
      </c>
      <c r="B2191">
        <f>INDEX(resultados!$A$2:$ZZ$2662, 2185, MATCH($B$2, resultados!$A$1:$ZZ$1, 0))</f>
        <v/>
      </c>
      <c r="C2191">
        <f>INDEX(resultados!$A$2:$ZZ$2662, 2185, MATCH($B$3, resultados!$A$1:$ZZ$1, 0))</f>
        <v/>
      </c>
    </row>
    <row r="2192">
      <c r="A2192">
        <f>INDEX(resultados!$A$2:$ZZ$2662, 2186, MATCH($B$1, resultados!$A$1:$ZZ$1, 0))</f>
        <v/>
      </c>
      <c r="B2192">
        <f>INDEX(resultados!$A$2:$ZZ$2662, 2186, MATCH($B$2, resultados!$A$1:$ZZ$1, 0))</f>
        <v/>
      </c>
      <c r="C2192">
        <f>INDEX(resultados!$A$2:$ZZ$2662, 2186, MATCH($B$3, resultados!$A$1:$ZZ$1, 0))</f>
        <v/>
      </c>
    </row>
    <row r="2193">
      <c r="A2193">
        <f>INDEX(resultados!$A$2:$ZZ$2662, 2187, MATCH($B$1, resultados!$A$1:$ZZ$1, 0))</f>
        <v/>
      </c>
      <c r="B2193">
        <f>INDEX(resultados!$A$2:$ZZ$2662, 2187, MATCH($B$2, resultados!$A$1:$ZZ$1, 0))</f>
        <v/>
      </c>
      <c r="C2193">
        <f>INDEX(resultados!$A$2:$ZZ$2662, 2187, MATCH($B$3, resultados!$A$1:$ZZ$1, 0))</f>
        <v/>
      </c>
    </row>
    <row r="2194">
      <c r="A2194">
        <f>INDEX(resultados!$A$2:$ZZ$2662, 2188, MATCH($B$1, resultados!$A$1:$ZZ$1, 0))</f>
        <v/>
      </c>
      <c r="B2194">
        <f>INDEX(resultados!$A$2:$ZZ$2662, 2188, MATCH($B$2, resultados!$A$1:$ZZ$1, 0))</f>
        <v/>
      </c>
      <c r="C2194">
        <f>INDEX(resultados!$A$2:$ZZ$2662, 2188, MATCH($B$3, resultados!$A$1:$ZZ$1, 0))</f>
        <v/>
      </c>
    </row>
    <row r="2195">
      <c r="A2195">
        <f>INDEX(resultados!$A$2:$ZZ$2662, 2189, MATCH($B$1, resultados!$A$1:$ZZ$1, 0))</f>
        <v/>
      </c>
      <c r="B2195">
        <f>INDEX(resultados!$A$2:$ZZ$2662, 2189, MATCH($B$2, resultados!$A$1:$ZZ$1, 0))</f>
        <v/>
      </c>
      <c r="C2195">
        <f>INDEX(resultados!$A$2:$ZZ$2662, 2189, MATCH($B$3, resultados!$A$1:$ZZ$1, 0))</f>
        <v/>
      </c>
    </row>
    <row r="2196">
      <c r="A2196">
        <f>INDEX(resultados!$A$2:$ZZ$2662, 2190, MATCH($B$1, resultados!$A$1:$ZZ$1, 0))</f>
        <v/>
      </c>
      <c r="B2196">
        <f>INDEX(resultados!$A$2:$ZZ$2662, 2190, MATCH($B$2, resultados!$A$1:$ZZ$1, 0))</f>
        <v/>
      </c>
      <c r="C2196">
        <f>INDEX(resultados!$A$2:$ZZ$2662, 2190, MATCH($B$3, resultados!$A$1:$ZZ$1, 0))</f>
        <v/>
      </c>
    </row>
    <row r="2197">
      <c r="A2197">
        <f>INDEX(resultados!$A$2:$ZZ$2662, 2191, MATCH($B$1, resultados!$A$1:$ZZ$1, 0))</f>
        <v/>
      </c>
      <c r="B2197">
        <f>INDEX(resultados!$A$2:$ZZ$2662, 2191, MATCH($B$2, resultados!$A$1:$ZZ$1, 0))</f>
        <v/>
      </c>
      <c r="C2197">
        <f>INDEX(resultados!$A$2:$ZZ$2662, 2191, MATCH($B$3, resultados!$A$1:$ZZ$1, 0))</f>
        <v/>
      </c>
    </row>
    <row r="2198">
      <c r="A2198">
        <f>INDEX(resultados!$A$2:$ZZ$2662, 2192, MATCH($B$1, resultados!$A$1:$ZZ$1, 0))</f>
        <v/>
      </c>
      <c r="B2198">
        <f>INDEX(resultados!$A$2:$ZZ$2662, 2192, MATCH($B$2, resultados!$A$1:$ZZ$1, 0))</f>
        <v/>
      </c>
      <c r="C2198">
        <f>INDEX(resultados!$A$2:$ZZ$2662, 2192, MATCH($B$3, resultados!$A$1:$ZZ$1, 0))</f>
        <v/>
      </c>
    </row>
    <row r="2199">
      <c r="A2199">
        <f>INDEX(resultados!$A$2:$ZZ$2662, 2193, MATCH($B$1, resultados!$A$1:$ZZ$1, 0))</f>
        <v/>
      </c>
      <c r="B2199">
        <f>INDEX(resultados!$A$2:$ZZ$2662, 2193, MATCH($B$2, resultados!$A$1:$ZZ$1, 0))</f>
        <v/>
      </c>
      <c r="C2199">
        <f>INDEX(resultados!$A$2:$ZZ$2662, 2193, MATCH($B$3, resultados!$A$1:$ZZ$1, 0))</f>
        <v/>
      </c>
    </row>
    <row r="2200">
      <c r="A2200">
        <f>INDEX(resultados!$A$2:$ZZ$2662, 2194, MATCH($B$1, resultados!$A$1:$ZZ$1, 0))</f>
        <v/>
      </c>
      <c r="B2200">
        <f>INDEX(resultados!$A$2:$ZZ$2662, 2194, MATCH($B$2, resultados!$A$1:$ZZ$1, 0))</f>
        <v/>
      </c>
      <c r="C2200">
        <f>INDEX(resultados!$A$2:$ZZ$2662, 2194, MATCH($B$3, resultados!$A$1:$ZZ$1, 0))</f>
        <v/>
      </c>
    </row>
    <row r="2201">
      <c r="A2201">
        <f>INDEX(resultados!$A$2:$ZZ$2662, 2195, MATCH($B$1, resultados!$A$1:$ZZ$1, 0))</f>
        <v/>
      </c>
      <c r="B2201">
        <f>INDEX(resultados!$A$2:$ZZ$2662, 2195, MATCH($B$2, resultados!$A$1:$ZZ$1, 0))</f>
        <v/>
      </c>
      <c r="C2201">
        <f>INDEX(resultados!$A$2:$ZZ$2662, 2195, MATCH($B$3, resultados!$A$1:$ZZ$1, 0))</f>
        <v/>
      </c>
    </row>
    <row r="2202">
      <c r="A2202">
        <f>INDEX(resultados!$A$2:$ZZ$2662, 2196, MATCH($B$1, resultados!$A$1:$ZZ$1, 0))</f>
        <v/>
      </c>
      <c r="B2202">
        <f>INDEX(resultados!$A$2:$ZZ$2662, 2196, MATCH($B$2, resultados!$A$1:$ZZ$1, 0))</f>
        <v/>
      </c>
      <c r="C2202">
        <f>INDEX(resultados!$A$2:$ZZ$2662, 2196, MATCH($B$3, resultados!$A$1:$ZZ$1, 0))</f>
        <v/>
      </c>
    </row>
    <row r="2203">
      <c r="A2203">
        <f>INDEX(resultados!$A$2:$ZZ$2662, 2197, MATCH($B$1, resultados!$A$1:$ZZ$1, 0))</f>
        <v/>
      </c>
      <c r="B2203">
        <f>INDEX(resultados!$A$2:$ZZ$2662, 2197, MATCH($B$2, resultados!$A$1:$ZZ$1, 0))</f>
        <v/>
      </c>
      <c r="C2203">
        <f>INDEX(resultados!$A$2:$ZZ$2662, 2197, MATCH($B$3, resultados!$A$1:$ZZ$1, 0))</f>
        <v/>
      </c>
    </row>
    <row r="2204">
      <c r="A2204">
        <f>INDEX(resultados!$A$2:$ZZ$2662, 2198, MATCH($B$1, resultados!$A$1:$ZZ$1, 0))</f>
        <v/>
      </c>
      <c r="B2204">
        <f>INDEX(resultados!$A$2:$ZZ$2662, 2198, MATCH($B$2, resultados!$A$1:$ZZ$1, 0))</f>
        <v/>
      </c>
      <c r="C2204">
        <f>INDEX(resultados!$A$2:$ZZ$2662, 2198, MATCH($B$3, resultados!$A$1:$ZZ$1, 0))</f>
        <v/>
      </c>
    </row>
    <row r="2205">
      <c r="A2205">
        <f>INDEX(resultados!$A$2:$ZZ$2662, 2199, MATCH($B$1, resultados!$A$1:$ZZ$1, 0))</f>
        <v/>
      </c>
      <c r="B2205">
        <f>INDEX(resultados!$A$2:$ZZ$2662, 2199, MATCH($B$2, resultados!$A$1:$ZZ$1, 0))</f>
        <v/>
      </c>
      <c r="C2205">
        <f>INDEX(resultados!$A$2:$ZZ$2662, 2199, MATCH($B$3, resultados!$A$1:$ZZ$1, 0))</f>
        <v/>
      </c>
    </row>
    <row r="2206">
      <c r="A2206">
        <f>INDEX(resultados!$A$2:$ZZ$2662, 2200, MATCH($B$1, resultados!$A$1:$ZZ$1, 0))</f>
        <v/>
      </c>
      <c r="B2206">
        <f>INDEX(resultados!$A$2:$ZZ$2662, 2200, MATCH($B$2, resultados!$A$1:$ZZ$1, 0))</f>
        <v/>
      </c>
      <c r="C2206">
        <f>INDEX(resultados!$A$2:$ZZ$2662, 2200, MATCH($B$3, resultados!$A$1:$ZZ$1, 0))</f>
        <v/>
      </c>
    </row>
    <row r="2207">
      <c r="A2207">
        <f>INDEX(resultados!$A$2:$ZZ$2662, 2201, MATCH($B$1, resultados!$A$1:$ZZ$1, 0))</f>
        <v/>
      </c>
      <c r="B2207">
        <f>INDEX(resultados!$A$2:$ZZ$2662, 2201, MATCH($B$2, resultados!$A$1:$ZZ$1, 0))</f>
        <v/>
      </c>
      <c r="C2207">
        <f>INDEX(resultados!$A$2:$ZZ$2662, 2201, MATCH($B$3, resultados!$A$1:$ZZ$1, 0))</f>
        <v/>
      </c>
    </row>
    <row r="2208">
      <c r="A2208">
        <f>INDEX(resultados!$A$2:$ZZ$2662, 2202, MATCH($B$1, resultados!$A$1:$ZZ$1, 0))</f>
        <v/>
      </c>
      <c r="B2208">
        <f>INDEX(resultados!$A$2:$ZZ$2662, 2202, MATCH($B$2, resultados!$A$1:$ZZ$1, 0))</f>
        <v/>
      </c>
      <c r="C2208">
        <f>INDEX(resultados!$A$2:$ZZ$2662, 2202, MATCH($B$3, resultados!$A$1:$ZZ$1, 0))</f>
        <v/>
      </c>
    </row>
    <row r="2209">
      <c r="A2209">
        <f>INDEX(resultados!$A$2:$ZZ$2662, 2203, MATCH($B$1, resultados!$A$1:$ZZ$1, 0))</f>
        <v/>
      </c>
      <c r="B2209">
        <f>INDEX(resultados!$A$2:$ZZ$2662, 2203, MATCH($B$2, resultados!$A$1:$ZZ$1, 0))</f>
        <v/>
      </c>
      <c r="C2209">
        <f>INDEX(resultados!$A$2:$ZZ$2662, 2203, MATCH($B$3, resultados!$A$1:$ZZ$1, 0))</f>
        <v/>
      </c>
    </row>
    <row r="2210">
      <c r="A2210">
        <f>INDEX(resultados!$A$2:$ZZ$2662, 2204, MATCH($B$1, resultados!$A$1:$ZZ$1, 0))</f>
        <v/>
      </c>
      <c r="B2210">
        <f>INDEX(resultados!$A$2:$ZZ$2662, 2204, MATCH($B$2, resultados!$A$1:$ZZ$1, 0))</f>
        <v/>
      </c>
      <c r="C2210">
        <f>INDEX(resultados!$A$2:$ZZ$2662, 2204, MATCH($B$3, resultados!$A$1:$ZZ$1, 0))</f>
        <v/>
      </c>
    </row>
    <row r="2211">
      <c r="A2211">
        <f>INDEX(resultados!$A$2:$ZZ$2662, 2205, MATCH($B$1, resultados!$A$1:$ZZ$1, 0))</f>
        <v/>
      </c>
      <c r="B2211">
        <f>INDEX(resultados!$A$2:$ZZ$2662, 2205, MATCH($B$2, resultados!$A$1:$ZZ$1, 0))</f>
        <v/>
      </c>
      <c r="C2211">
        <f>INDEX(resultados!$A$2:$ZZ$2662, 2205, MATCH($B$3, resultados!$A$1:$ZZ$1, 0))</f>
        <v/>
      </c>
    </row>
    <row r="2212">
      <c r="A2212">
        <f>INDEX(resultados!$A$2:$ZZ$2662, 2206, MATCH($B$1, resultados!$A$1:$ZZ$1, 0))</f>
        <v/>
      </c>
      <c r="B2212">
        <f>INDEX(resultados!$A$2:$ZZ$2662, 2206, MATCH($B$2, resultados!$A$1:$ZZ$1, 0))</f>
        <v/>
      </c>
      <c r="C2212">
        <f>INDEX(resultados!$A$2:$ZZ$2662, 2206, MATCH($B$3, resultados!$A$1:$ZZ$1, 0))</f>
        <v/>
      </c>
    </row>
    <row r="2213">
      <c r="A2213">
        <f>INDEX(resultados!$A$2:$ZZ$2662, 2207, MATCH($B$1, resultados!$A$1:$ZZ$1, 0))</f>
        <v/>
      </c>
      <c r="B2213">
        <f>INDEX(resultados!$A$2:$ZZ$2662, 2207, MATCH($B$2, resultados!$A$1:$ZZ$1, 0))</f>
        <v/>
      </c>
      <c r="C2213">
        <f>INDEX(resultados!$A$2:$ZZ$2662, 2207, MATCH($B$3, resultados!$A$1:$ZZ$1, 0))</f>
        <v/>
      </c>
    </row>
    <row r="2214">
      <c r="A2214">
        <f>INDEX(resultados!$A$2:$ZZ$2662, 2208, MATCH($B$1, resultados!$A$1:$ZZ$1, 0))</f>
        <v/>
      </c>
      <c r="B2214">
        <f>INDEX(resultados!$A$2:$ZZ$2662, 2208, MATCH($B$2, resultados!$A$1:$ZZ$1, 0))</f>
        <v/>
      </c>
      <c r="C2214">
        <f>INDEX(resultados!$A$2:$ZZ$2662, 2208, MATCH($B$3, resultados!$A$1:$ZZ$1, 0))</f>
        <v/>
      </c>
    </row>
    <row r="2215">
      <c r="A2215">
        <f>INDEX(resultados!$A$2:$ZZ$2662, 2209, MATCH($B$1, resultados!$A$1:$ZZ$1, 0))</f>
        <v/>
      </c>
      <c r="B2215">
        <f>INDEX(resultados!$A$2:$ZZ$2662, 2209, MATCH($B$2, resultados!$A$1:$ZZ$1, 0))</f>
        <v/>
      </c>
      <c r="C2215">
        <f>INDEX(resultados!$A$2:$ZZ$2662, 2209, MATCH($B$3, resultados!$A$1:$ZZ$1, 0))</f>
        <v/>
      </c>
    </row>
    <row r="2216">
      <c r="A2216">
        <f>INDEX(resultados!$A$2:$ZZ$2662, 2210, MATCH($B$1, resultados!$A$1:$ZZ$1, 0))</f>
        <v/>
      </c>
      <c r="B2216">
        <f>INDEX(resultados!$A$2:$ZZ$2662, 2210, MATCH($B$2, resultados!$A$1:$ZZ$1, 0))</f>
        <v/>
      </c>
      <c r="C2216">
        <f>INDEX(resultados!$A$2:$ZZ$2662, 2210, MATCH($B$3, resultados!$A$1:$ZZ$1, 0))</f>
        <v/>
      </c>
    </row>
    <row r="2217">
      <c r="A2217">
        <f>INDEX(resultados!$A$2:$ZZ$2662, 2211, MATCH($B$1, resultados!$A$1:$ZZ$1, 0))</f>
        <v/>
      </c>
      <c r="B2217">
        <f>INDEX(resultados!$A$2:$ZZ$2662, 2211, MATCH($B$2, resultados!$A$1:$ZZ$1, 0))</f>
        <v/>
      </c>
      <c r="C2217">
        <f>INDEX(resultados!$A$2:$ZZ$2662, 2211, MATCH($B$3, resultados!$A$1:$ZZ$1, 0))</f>
        <v/>
      </c>
    </row>
    <row r="2218">
      <c r="A2218">
        <f>INDEX(resultados!$A$2:$ZZ$2662, 2212, MATCH($B$1, resultados!$A$1:$ZZ$1, 0))</f>
        <v/>
      </c>
      <c r="B2218">
        <f>INDEX(resultados!$A$2:$ZZ$2662, 2212, MATCH($B$2, resultados!$A$1:$ZZ$1, 0))</f>
        <v/>
      </c>
      <c r="C2218">
        <f>INDEX(resultados!$A$2:$ZZ$2662, 2212, MATCH($B$3, resultados!$A$1:$ZZ$1, 0))</f>
        <v/>
      </c>
    </row>
    <row r="2219">
      <c r="A2219">
        <f>INDEX(resultados!$A$2:$ZZ$2662, 2213, MATCH($B$1, resultados!$A$1:$ZZ$1, 0))</f>
        <v/>
      </c>
      <c r="B2219">
        <f>INDEX(resultados!$A$2:$ZZ$2662, 2213, MATCH($B$2, resultados!$A$1:$ZZ$1, 0))</f>
        <v/>
      </c>
      <c r="C2219">
        <f>INDEX(resultados!$A$2:$ZZ$2662, 2213, MATCH($B$3, resultados!$A$1:$ZZ$1, 0))</f>
        <v/>
      </c>
    </row>
    <row r="2220">
      <c r="A2220">
        <f>INDEX(resultados!$A$2:$ZZ$2662, 2214, MATCH($B$1, resultados!$A$1:$ZZ$1, 0))</f>
        <v/>
      </c>
      <c r="B2220">
        <f>INDEX(resultados!$A$2:$ZZ$2662, 2214, MATCH($B$2, resultados!$A$1:$ZZ$1, 0))</f>
        <v/>
      </c>
      <c r="C2220">
        <f>INDEX(resultados!$A$2:$ZZ$2662, 2214, MATCH($B$3, resultados!$A$1:$ZZ$1, 0))</f>
        <v/>
      </c>
    </row>
    <row r="2221">
      <c r="A2221">
        <f>INDEX(resultados!$A$2:$ZZ$2662, 2215, MATCH($B$1, resultados!$A$1:$ZZ$1, 0))</f>
        <v/>
      </c>
      <c r="B2221">
        <f>INDEX(resultados!$A$2:$ZZ$2662, 2215, MATCH($B$2, resultados!$A$1:$ZZ$1, 0))</f>
        <v/>
      </c>
      <c r="C2221">
        <f>INDEX(resultados!$A$2:$ZZ$2662, 2215, MATCH($B$3, resultados!$A$1:$ZZ$1, 0))</f>
        <v/>
      </c>
    </row>
    <row r="2222">
      <c r="A2222">
        <f>INDEX(resultados!$A$2:$ZZ$2662, 2216, MATCH($B$1, resultados!$A$1:$ZZ$1, 0))</f>
        <v/>
      </c>
      <c r="B2222">
        <f>INDEX(resultados!$A$2:$ZZ$2662, 2216, MATCH($B$2, resultados!$A$1:$ZZ$1, 0))</f>
        <v/>
      </c>
      <c r="C2222">
        <f>INDEX(resultados!$A$2:$ZZ$2662, 2216, MATCH($B$3, resultados!$A$1:$ZZ$1, 0))</f>
        <v/>
      </c>
    </row>
    <row r="2223">
      <c r="A2223">
        <f>INDEX(resultados!$A$2:$ZZ$2662, 2217, MATCH($B$1, resultados!$A$1:$ZZ$1, 0))</f>
        <v/>
      </c>
      <c r="B2223">
        <f>INDEX(resultados!$A$2:$ZZ$2662, 2217, MATCH($B$2, resultados!$A$1:$ZZ$1, 0))</f>
        <v/>
      </c>
      <c r="C2223">
        <f>INDEX(resultados!$A$2:$ZZ$2662, 2217, MATCH($B$3, resultados!$A$1:$ZZ$1, 0))</f>
        <v/>
      </c>
    </row>
    <row r="2224">
      <c r="A2224">
        <f>INDEX(resultados!$A$2:$ZZ$2662, 2218, MATCH($B$1, resultados!$A$1:$ZZ$1, 0))</f>
        <v/>
      </c>
      <c r="B2224">
        <f>INDEX(resultados!$A$2:$ZZ$2662, 2218, MATCH($B$2, resultados!$A$1:$ZZ$1, 0))</f>
        <v/>
      </c>
      <c r="C2224">
        <f>INDEX(resultados!$A$2:$ZZ$2662, 2218, MATCH($B$3, resultados!$A$1:$ZZ$1, 0))</f>
        <v/>
      </c>
    </row>
    <row r="2225">
      <c r="A2225">
        <f>INDEX(resultados!$A$2:$ZZ$2662, 2219, MATCH($B$1, resultados!$A$1:$ZZ$1, 0))</f>
        <v/>
      </c>
      <c r="B2225">
        <f>INDEX(resultados!$A$2:$ZZ$2662, 2219, MATCH($B$2, resultados!$A$1:$ZZ$1, 0))</f>
        <v/>
      </c>
      <c r="C2225">
        <f>INDEX(resultados!$A$2:$ZZ$2662, 2219, MATCH($B$3, resultados!$A$1:$ZZ$1, 0))</f>
        <v/>
      </c>
    </row>
    <row r="2226">
      <c r="A2226">
        <f>INDEX(resultados!$A$2:$ZZ$2662, 2220, MATCH($B$1, resultados!$A$1:$ZZ$1, 0))</f>
        <v/>
      </c>
      <c r="B2226">
        <f>INDEX(resultados!$A$2:$ZZ$2662, 2220, MATCH($B$2, resultados!$A$1:$ZZ$1, 0))</f>
        <v/>
      </c>
      <c r="C2226">
        <f>INDEX(resultados!$A$2:$ZZ$2662, 2220, MATCH($B$3, resultados!$A$1:$ZZ$1, 0))</f>
        <v/>
      </c>
    </row>
    <row r="2227">
      <c r="A2227">
        <f>INDEX(resultados!$A$2:$ZZ$2662, 2221, MATCH($B$1, resultados!$A$1:$ZZ$1, 0))</f>
        <v/>
      </c>
      <c r="B2227">
        <f>INDEX(resultados!$A$2:$ZZ$2662, 2221, MATCH($B$2, resultados!$A$1:$ZZ$1, 0))</f>
        <v/>
      </c>
      <c r="C2227">
        <f>INDEX(resultados!$A$2:$ZZ$2662, 2221, MATCH($B$3, resultados!$A$1:$ZZ$1, 0))</f>
        <v/>
      </c>
    </row>
    <row r="2228">
      <c r="A2228">
        <f>INDEX(resultados!$A$2:$ZZ$2662, 2222, MATCH($B$1, resultados!$A$1:$ZZ$1, 0))</f>
        <v/>
      </c>
      <c r="B2228">
        <f>INDEX(resultados!$A$2:$ZZ$2662, 2222, MATCH($B$2, resultados!$A$1:$ZZ$1, 0))</f>
        <v/>
      </c>
      <c r="C2228">
        <f>INDEX(resultados!$A$2:$ZZ$2662, 2222, MATCH($B$3, resultados!$A$1:$ZZ$1, 0))</f>
        <v/>
      </c>
    </row>
    <row r="2229">
      <c r="A2229">
        <f>INDEX(resultados!$A$2:$ZZ$2662, 2223, MATCH($B$1, resultados!$A$1:$ZZ$1, 0))</f>
        <v/>
      </c>
      <c r="B2229">
        <f>INDEX(resultados!$A$2:$ZZ$2662, 2223, MATCH($B$2, resultados!$A$1:$ZZ$1, 0))</f>
        <v/>
      </c>
      <c r="C2229">
        <f>INDEX(resultados!$A$2:$ZZ$2662, 2223, MATCH($B$3, resultados!$A$1:$ZZ$1, 0))</f>
        <v/>
      </c>
    </row>
    <row r="2230">
      <c r="A2230">
        <f>INDEX(resultados!$A$2:$ZZ$2662, 2224, MATCH($B$1, resultados!$A$1:$ZZ$1, 0))</f>
        <v/>
      </c>
      <c r="B2230">
        <f>INDEX(resultados!$A$2:$ZZ$2662, 2224, MATCH($B$2, resultados!$A$1:$ZZ$1, 0))</f>
        <v/>
      </c>
      <c r="C2230">
        <f>INDEX(resultados!$A$2:$ZZ$2662, 2224, MATCH($B$3, resultados!$A$1:$ZZ$1, 0))</f>
        <v/>
      </c>
    </row>
    <row r="2231">
      <c r="A2231">
        <f>INDEX(resultados!$A$2:$ZZ$2662, 2225, MATCH($B$1, resultados!$A$1:$ZZ$1, 0))</f>
        <v/>
      </c>
      <c r="B2231">
        <f>INDEX(resultados!$A$2:$ZZ$2662, 2225, MATCH($B$2, resultados!$A$1:$ZZ$1, 0))</f>
        <v/>
      </c>
      <c r="C2231">
        <f>INDEX(resultados!$A$2:$ZZ$2662, 2225, MATCH($B$3, resultados!$A$1:$ZZ$1, 0))</f>
        <v/>
      </c>
    </row>
    <row r="2232">
      <c r="A2232">
        <f>INDEX(resultados!$A$2:$ZZ$2662, 2226, MATCH($B$1, resultados!$A$1:$ZZ$1, 0))</f>
        <v/>
      </c>
      <c r="B2232">
        <f>INDEX(resultados!$A$2:$ZZ$2662, 2226, MATCH($B$2, resultados!$A$1:$ZZ$1, 0))</f>
        <v/>
      </c>
      <c r="C2232">
        <f>INDEX(resultados!$A$2:$ZZ$2662, 2226, MATCH($B$3, resultados!$A$1:$ZZ$1, 0))</f>
        <v/>
      </c>
    </row>
    <row r="2233">
      <c r="A2233">
        <f>INDEX(resultados!$A$2:$ZZ$2662, 2227, MATCH($B$1, resultados!$A$1:$ZZ$1, 0))</f>
        <v/>
      </c>
      <c r="B2233">
        <f>INDEX(resultados!$A$2:$ZZ$2662, 2227, MATCH($B$2, resultados!$A$1:$ZZ$1, 0))</f>
        <v/>
      </c>
      <c r="C2233">
        <f>INDEX(resultados!$A$2:$ZZ$2662, 2227, MATCH($B$3, resultados!$A$1:$ZZ$1, 0))</f>
        <v/>
      </c>
    </row>
    <row r="2234">
      <c r="A2234">
        <f>INDEX(resultados!$A$2:$ZZ$2662, 2228, MATCH($B$1, resultados!$A$1:$ZZ$1, 0))</f>
        <v/>
      </c>
      <c r="B2234">
        <f>INDEX(resultados!$A$2:$ZZ$2662, 2228, MATCH($B$2, resultados!$A$1:$ZZ$1, 0))</f>
        <v/>
      </c>
      <c r="C2234">
        <f>INDEX(resultados!$A$2:$ZZ$2662, 2228, MATCH($B$3, resultados!$A$1:$ZZ$1, 0))</f>
        <v/>
      </c>
    </row>
    <row r="2235">
      <c r="A2235">
        <f>INDEX(resultados!$A$2:$ZZ$2662, 2229, MATCH($B$1, resultados!$A$1:$ZZ$1, 0))</f>
        <v/>
      </c>
      <c r="B2235">
        <f>INDEX(resultados!$A$2:$ZZ$2662, 2229, MATCH($B$2, resultados!$A$1:$ZZ$1, 0))</f>
        <v/>
      </c>
      <c r="C2235">
        <f>INDEX(resultados!$A$2:$ZZ$2662, 2229, MATCH($B$3, resultados!$A$1:$ZZ$1, 0))</f>
        <v/>
      </c>
    </row>
    <row r="2236">
      <c r="A2236">
        <f>INDEX(resultados!$A$2:$ZZ$2662, 2230, MATCH($B$1, resultados!$A$1:$ZZ$1, 0))</f>
        <v/>
      </c>
      <c r="B2236">
        <f>INDEX(resultados!$A$2:$ZZ$2662, 2230, MATCH($B$2, resultados!$A$1:$ZZ$1, 0))</f>
        <v/>
      </c>
      <c r="C2236">
        <f>INDEX(resultados!$A$2:$ZZ$2662, 2230, MATCH($B$3, resultados!$A$1:$ZZ$1, 0))</f>
        <v/>
      </c>
    </row>
    <row r="2237">
      <c r="A2237">
        <f>INDEX(resultados!$A$2:$ZZ$2662, 2231, MATCH($B$1, resultados!$A$1:$ZZ$1, 0))</f>
        <v/>
      </c>
      <c r="B2237">
        <f>INDEX(resultados!$A$2:$ZZ$2662, 2231, MATCH($B$2, resultados!$A$1:$ZZ$1, 0))</f>
        <v/>
      </c>
      <c r="C2237">
        <f>INDEX(resultados!$A$2:$ZZ$2662, 2231, MATCH($B$3, resultados!$A$1:$ZZ$1, 0))</f>
        <v/>
      </c>
    </row>
    <row r="2238">
      <c r="A2238">
        <f>INDEX(resultados!$A$2:$ZZ$2662, 2232, MATCH($B$1, resultados!$A$1:$ZZ$1, 0))</f>
        <v/>
      </c>
      <c r="B2238">
        <f>INDEX(resultados!$A$2:$ZZ$2662, 2232, MATCH($B$2, resultados!$A$1:$ZZ$1, 0))</f>
        <v/>
      </c>
      <c r="C2238">
        <f>INDEX(resultados!$A$2:$ZZ$2662, 2232, MATCH($B$3, resultados!$A$1:$ZZ$1, 0))</f>
        <v/>
      </c>
    </row>
    <row r="2239">
      <c r="A2239">
        <f>INDEX(resultados!$A$2:$ZZ$2662, 2233, MATCH($B$1, resultados!$A$1:$ZZ$1, 0))</f>
        <v/>
      </c>
      <c r="B2239">
        <f>INDEX(resultados!$A$2:$ZZ$2662, 2233, MATCH($B$2, resultados!$A$1:$ZZ$1, 0))</f>
        <v/>
      </c>
      <c r="C2239">
        <f>INDEX(resultados!$A$2:$ZZ$2662, 2233, MATCH($B$3, resultados!$A$1:$ZZ$1, 0))</f>
        <v/>
      </c>
    </row>
    <row r="2240">
      <c r="A2240">
        <f>INDEX(resultados!$A$2:$ZZ$2662, 2234, MATCH($B$1, resultados!$A$1:$ZZ$1, 0))</f>
        <v/>
      </c>
      <c r="B2240">
        <f>INDEX(resultados!$A$2:$ZZ$2662, 2234, MATCH($B$2, resultados!$A$1:$ZZ$1, 0))</f>
        <v/>
      </c>
      <c r="C2240">
        <f>INDEX(resultados!$A$2:$ZZ$2662, 2234, MATCH($B$3, resultados!$A$1:$ZZ$1, 0))</f>
        <v/>
      </c>
    </row>
    <row r="2241">
      <c r="A2241">
        <f>INDEX(resultados!$A$2:$ZZ$2662, 2235, MATCH($B$1, resultados!$A$1:$ZZ$1, 0))</f>
        <v/>
      </c>
      <c r="B2241">
        <f>INDEX(resultados!$A$2:$ZZ$2662, 2235, MATCH($B$2, resultados!$A$1:$ZZ$1, 0))</f>
        <v/>
      </c>
      <c r="C2241">
        <f>INDEX(resultados!$A$2:$ZZ$2662, 2235, MATCH($B$3, resultados!$A$1:$ZZ$1, 0))</f>
        <v/>
      </c>
    </row>
    <row r="2242">
      <c r="A2242">
        <f>INDEX(resultados!$A$2:$ZZ$2662, 2236, MATCH($B$1, resultados!$A$1:$ZZ$1, 0))</f>
        <v/>
      </c>
      <c r="B2242">
        <f>INDEX(resultados!$A$2:$ZZ$2662, 2236, MATCH($B$2, resultados!$A$1:$ZZ$1, 0))</f>
        <v/>
      </c>
      <c r="C2242">
        <f>INDEX(resultados!$A$2:$ZZ$2662, 2236, MATCH($B$3, resultados!$A$1:$ZZ$1, 0))</f>
        <v/>
      </c>
    </row>
    <row r="2243">
      <c r="A2243">
        <f>INDEX(resultados!$A$2:$ZZ$2662, 2237, MATCH($B$1, resultados!$A$1:$ZZ$1, 0))</f>
        <v/>
      </c>
      <c r="B2243">
        <f>INDEX(resultados!$A$2:$ZZ$2662, 2237, MATCH($B$2, resultados!$A$1:$ZZ$1, 0))</f>
        <v/>
      </c>
      <c r="C2243">
        <f>INDEX(resultados!$A$2:$ZZ$2662, 2237, MATCH($B$3, resultados!$A$1:$ZZ$1, 0))</f>
        <v/>
      </c>
    </row>
    <row r="2244">
      <c r="A2244">
        <f>INDEX(resultados!$A$2:$ZZ$2662, 2238, MATCH($B$1, resultados!$A$1:$ZZ$1, 0))</f>
        <v/>
      </c>
      <c r="B2244">
        <f>INDEX(resultados!$A$2:$ZZ$2662, 2238, MATCH($B$2, resultados!$A$1:$ZZ$1, 0))</f>
        <v/>
      </c>
      <c r="C2244">
        <f>INDEX(resultados!$A$2:$ZZ$2662, 2238, MATCH($B$3, resultados!$A$1:$ZZ$1, 0))</f>
        <v/>
      </c>
    </row>
    <row r="2245">
      <c r="A2245">
        <f>INDEX(resultados!$A$2:$ZZ$2662, 2239, MATCH($B$1, resultados!$A$1:$ZZ$1, 0))</f>
        <v/>
      </c>
      <c r="B2245">
        <f>INDEX(resultados!$A$2:$ZZ$2662, 2239, MATCH($B$2, resultados!$A$1:$ZZ$1, 0))</f>
        <v/>
      </c>
      <c r="C2245">
        <f>INDEX(resultados!$A$2:$ZZ$2662, 2239, MATCH($B$3, resultados!$A$1:$ZZ$1, 0))</f>
        <v/>
      </c>
    </row>
    <row r="2246">
      <c r="A2246">
        <f>INDEX(resultados!$A$2:$ZZ$2662, 2240, MATCH($B$1, resultados!$A$1:$ZZ$1, 0))</f>
        <v/>
      </c>
      <c r="B2246">
        <f>INDEX(resultados!$A$2:$ZZ$2662, 2240, MATCH($B$2, resultados!$A$1:$ZZ$1, 0))</f>
        <v/>
      </c>
      <c r="C2246">
        <f>INDEX(resultados!$A$2:$ZZ$2662, 2240, MATCH($B$3, resultados!$A$1:$ZZ$1, 0))</f>
        <v/>
      </c>
    </row>
    <row r="2247">
      <c r="A2247">
        <f>INDEX(resultados!$A$2:$ZZ$2662, 2241, MATCH($B$1, resultados!$A$1:$ZZ$1, 0))</f>
        <v/>
      </c>
      <c r="B2247">
        <f>INDEX(resultados!$A$2:$ZZ$2662, 2241, MATCH($B$2, resultados!$A$1:$ZZ$1, 0))</f>
        <v/>
      </c>
      <c r="C2247">
        <f>INDEX(resultados!$A$2:$ZZ$2662, 2241, MATCH($B$3, resultados!$A$1:$ZZ$1, 0))</f>
        <v/>
      </c>
    </row>
    <row r="2248">
      <c r="A2248">
        <f>INDEX(resultados!$A$2:$ZZ$2662, 2242, MATCH($B$1, resultados!$A$1:$ZZ$1, 0))</f>
        <v/>
      </c>
      <c r="B2248">
        <f>INDEX(resultados!$A$2:$ZZ$2662, 2242, MATCH($B$2, resultados!$A$1:$ZZ$1, 0))</f>
        <v/>
      </c>
      <c r="C2248">
        <f>INDEX(resultados!$A$2:$ZZ$2662, 2242, MATCH($B$3, resultados!$A$1:$ZZ$1, 0))</f>
        <v/>
      </c>
    </row>
    <row r="2249">
      <c r="A2249">
        <f>INDEX(resultados!$A$2:$ZZ$2662, 2243, MATCH($B$1, resultados!$A$1:$ZZ$1, 0))</f>
        <v/>
      </c>
      <c r="B2249">
        <f>INDEX(resultados!$A$2:$ZZ$2662, 2243, MATCH($B$2, resultados!$A$1:$ZZ$1, 0))</f>
        <v/>
      </c>
      <c r="C2249">
        <f>INDEX(resultados!$A$2:$ZZ$2662, 2243, MATCH($B$3, resultados!$A$1:$ZZ$1, 0))</f>
        <v/>
      </c>
    </row>
    <row r="2250">
      <c r="A2250">
        <f>INDEX(resultados!$A$2:$ZZ$2662, 2244, MATCH($B$1, resultados!$A$1:$ZZ$1, 0))</f>
        <v/>
      </c>
      <c r="B2250">
        <f>INDEX(resultados!$A$2:$ZZ$2662, 2244, MATCH($B$2, resultados!$A$1:$ZZ$1, 0))</f>
        <v/>
      </c>
      <c r="C2250">
        <f>INDEX(resultados!$A$2:$ZZ$2662, 2244, MATCH($B$3, resultados!$A$1:$ZZ$1, 0))</f>
        <v/>
      </c>
    </row>
    <row r="2251">
      <c r="A2251">
        <f>INDEX(resultados!$A$2:$ZZ$2662, 2245, MATCH($B$1, resultados!$A$1:$ZZ$1, 0))</f>
        <v/>
      </c>
      <c r="B2251">
        <f>INDEX(resultados!$A$2:$ZZ$2662, 2245, MATCH($B$2, resultados!$A$1:$ZZ$1, 0))</f>
        <v/>
      </c>
      <c r="C2251">
        <f>INDEX(resultados!$A$2:$ZZ$2662, 2245, MATCH($B$3, resultados!$A$1:$ZZ$1, 0))</f>
        <v/>
      </c>
    </row>
    <row r="2252">
      <c r="A2252">
        <f>INDEX(resultados!$A$2:$ZZ$2662, 2246, MATCH($B$1, resultados!$A$1:$ZZ$1, 0))</f>
        <v/>
      </c>
      <c r="B2252">
        <f>INDEX(resultados!$A$2:$ZZ$2662, 2246, MATCH($B$2, resultados!$A$1:$ZZ$1, 0))</f>
        <v/>
      </c>
      <c r="C2252">
        <f>INDEX(resultados!$A$2:$ZZ$2662, 2246, MATCH($B$3, resultados!$A$1:$ZZ$1, 0))</f>
        <v/>
      </c>
    </row>
    <row r="2253">
      <c r="A2253">
        <f>INDEX(resultados!$A$2:$ZZ$2662, 2247, MATCH($B$1, resultados!$A$1:$ZZ$1, 0))</f>
        <v/>
      </c>
      <c r="B2253">
        <f>INDEX(resultados!$A$2:$ZZ$2662, 2247, MATCH($B$2, resultados!$A$1:$ZZ$1, 0))</f>
        <v/>
      </c>
      <c r="C2253">
        <f>INDEX(resultados!$A$2:$ZZ$2662, 2247, MATCH($B$3, resultados!$A$1:$ZZ$1, 0))</f>
        <v/>
      </c>
    </row>
    <row r="2254">
      <c r="A2254">
        <f>INDEX(resultados!$A$2:$ZZ$2662, 2248, MATCH($B$1, resultados!$A$1:$ZZ$1, 0))</f>
        <v/>
      </c>
      <c r="B2254">
        <f>INDEX(resultados!$A$2:$ZZ$2662, 2248, MATCH($B$2, resultados!$A$1:$ZZ$1, 0))</f>
        <v/>
      </c>
      <c r="C2254">
        <f>INDEX(resultados!$A$2:$ZZ$2662, 2248, MATCH($B$3, resultados!$A$1:$ZZ$1, 0))</f>
        <v/>
      </c>
    </row>
    <row r="2255">
      <c r="A2255">
        <f>INDEX(resultados!$A$2:$ZZ$2662, 2249, MATCH($B$1, resultados!$A$1:$ZZ$1, 0))</f>
        <v/>
      </c>
      <c r="B2255">
        <f>INDEX(resultados!$A$2:$ZZ$2662, 2249, MATCH($B$2, resultados!$A$1:$ZZ$1, 0))</f>
        <v/>
      </c>
      <c r="C2255">
        <f>INDEX(resultados!$A$2:$ZZ$2662, 2249, MATCH($B$3, resultados!$A$1:$ZZ$1, 0))</f>
        <v/>
      </c>
    </row>
    <row r="2256">
      <c r="A2256">
        <f>INDEX(resultados!$A$2:$ZZ$2662, 2250, MATCH($B$1, resultados!$A$1:$ZZ$1, 0))</f>
        <v/>
      </c>
      <c r="B2256">
        <f>INDEX(resultados!$A$2:$ZZ$2662, 2250, MATCH($B$2, resultados!$A$1:$ZZ$1, 0))</f>
        <v/>
      </c>
      <c r="C2256">
        <f>INDEX(resultados!$A$2:$ZZ$2662, 2250, MATCH($B$3, resultados!$A$1:$ZZ$1, 0))</f>
        <v/>
      </c>
    </row>
    <row r="2257">
      <c r="A2257">
        <f>INDEX(resultados!$A$2:$ZZ$2662, 2251, MATCH($B$1, resultados!$A$1:$ZZ$1, 0))</f>
        <v/>
      </c>
      <c r="B2257">
        <f>INDEX(resultados!$A$2:$ZZ$2662, 2251, MATCH($B$2, resultados!$A$1:$ZZ$1, 0))</f>
        <v/>
      </c>
      <c r="C2257">
        <f>INDEX(resultados!$A$2:$ZZ$2662, 2251, MATCH($B$3, resultados!$A$1:$ZZ$1, 0))</f>
        <v/>
      </c>
    </row>
    <row r="2258">
      <c r="A2258">
        <f>INDEX(resultados!$A$2:$ZZ$2662, 2252, MATCH($B$1, resultados!$A$1:$ZZ$1, 0))</f>
        <v/>
      </c>
      <c r="B2258">
        <f>INDEX(resultados!$A$2:$ZZ$2662, 2252, MATCH($B$2, resultados!$A$1:$ZZ$1, 0))</f>
        <v/>
      </c>
      <c r="C2258">
        <f>INDEX(resultados!$A$2:$ZZ$2662, 2252, MATCH($B$3, resultados!$A$1:$ZZ$1, 0))</f>
        <v/>
      </c>
    </row>
    <row r="2259">
      <c r="A2259">
        <f>INDEX(resultados!$A$2:$ZZ$2662, 2253, MATCH($B$1, resultados!$A$1:$ZZ$1, 0))</f>
        <v/>
      </c>
      <c r="B2259">
        <f>INDEX(resultados!$A$2:$ZZ$2662, 2253, MATCH($B$2, resultados!$A$1:$ZZ$1, 0))</f>
        <v/>
      </c>
      <c r="C2259">
        <f>INDEX(resultados!$A$2:$ZZ$2662, 2253, MATCH($B$3, resultados!$A$1:$ZZ$1, 0))</f>
        <v/>
      </c>
    </row>
    <row r="2260">
      <c r="A2260">
        <f>INDEX(resultados!$A$2:$ZZ$2662, 2254, MATCH($B$1, resultados!$A$1:$ZZ$1, 0))</f>
        <v/>
      </c>
      <c r="B2260">
        <f>INDEX(resultados!$A$2:$ZZ$2662, 2254, MATCH($B$2, resultados!$A$1:$ZZ$1, 0))</f>
        <v/>
      </c>
      <c r="C2260">
        <f>INDEX(resultados!$A$2:$ZZ$2662, 2254, MATCH($B$3, resultados!$A$1:$ZZ$1, 0))</f>
        <v/>
      </c>
    </row>
    <row r="2261">
      <c r="A2261">
        <f>INDEX(resultados!$A$2:$ZZ$2662, 2255, MATCH($B$1, resultados!$A$1:$ZZ$1, 0))</f>
        <v/>
      </c>
      <c r="B2261">
        <f>INDEX(resultados!$A$2:$ZZ$2662, 2255, MATCH($B$2, resultados!$A$1:$ZZ$1, 0))</f>
        <v/>
      </c>
      <c r="C2261">
        <f>INDEX(resultados!$A$2:$ZZ$2662, 2255, MATCH($B$3, resultados!$A$1:$ZZ$1, 0))</f>
        <v/>
      </c>
    </row>
    <row r="2262">
      <c r="A2262">
        <f>INDEX(resultados!$A$2:$ZZ$2662, 2256, MATCH($B$1, resultados!$A$1:$ZZ$1, 0))</f>
        <v/>
      </c>
      <c r="B2262">
        <f>INDEX(resultados!$A$2:$ZZ$2662, 2256, MATCH($B$2, resultados!$A$1:$ZZ$1, 0))</f>
        <v/>
      </c>
      <c r="C2262">
        <f>INDEX(resultados!$A$2:$ZZ$2662, 2256, MATCH($B$3, resultados!$A$1:$ZZ$1, 0))</f>
        <v/>
      </c>
    </row>
    <row r="2263">
      <c r="A2263">
        <f>INDEX(resultados!$A$2:$ZZ$2662, 2257, MATCH($B$1, resultados!$A$1:$ZZ$1, 0))</f>
        <v/>
      </c>
      <c r="B2263">
        <f>INDEX(resultados!$A$2:$ZZ$2662, 2257, MATCH($B$2, resultados!$A$1:$ZZ$1, 0))</f>
        <v/>
      </c>
      <c r="C2263">
        <f>INDEX(resultados!$A$2:$ZZ$2662, 2257, MATCH($B$3, resultados!$A$1:$ZZ$1, 0))</f>
        <v/>
      </c>
    </row>
    <row r="2264">
      <c r="A2264">
        <f>INDEX(resultados!$A$2:$ZZ$2662, 2258, MATCH($B$1, resultados!$A$1:$ZZ$1, 0))</f>
        <v/>
      </c>
      <c r="B2264">
        <f>INDEX(resultados!$A$2:$ZZ$2662, 2258, MATCH($B$2, resultados!$A$1:$ZZ$1, 0))</f>
        <v/>
      </c>
      <c r="C2264">
        <f>INDEX(resultados!$A$2:$ZZ$2662, 2258, MATCH($B$3, resultados!$A$1:$ZZ$1, 0))</f>
        <v/>
      </c>
    </row>
    <row r="2265">
      <c r="A2265">
        <f>INDEX(resultados!$A$2:$ZZ$2662, 2259, MATCH($B$1, resultados!$A$1:$ZZ$1, 0))</f>
        <v/>
      </c>
      <c r="B2265">
        <f>INDEX(resultados!$A$2:$ZZ$2662, 2259, MATCH($B$2, resultados!$A$1:$ZZ$1, 0))</f>
        <v/>
      </c>
      <c r="C2265">
        <f>INDEX(resultados!$A$2:$ZZ$2662, 2259, MATCH($B$3, resultados!$A$1:$ZZ$1, 0))</f>
        <v/>
      </c>
    </row>
    <row r="2266">
      <c r="A2266">
        <f>INDEX(resultados!$A$2:$ZZ$2662, 2260, MATCH($B$1, resultados!$A$1:$ZZ$1, 0))</f>
        <v/>
      </c>
      <c r="B2266">
        <f>INDEX(resultados!$A$2:$ZZ$2662, 2260, MATCH($B$2, resultados!$A$1:$ZZ$1, 0))</f>
        <v/>
      </c>
      <c r="C2266">
        <f>INDEX(resultados!$A$2:$ZZ$2662, 2260, MATCH($B$3, resultados!$A$1:$ZZ$1, 0))</f>
        <v/>
      </c>
    </row>
    <row r="2267">
      <c r="A2267">
        <f>INDEX(resultados!$A$2:$ZZ$2662, 2261, MATCH($B$1, resultados!$A$1:$ZZ$1, 0))</f>
        <v/>
      </c>
      <c r="B2267">
        <f>INDEX(resultados!$A$2:$ZZ$2662, 2261, MATCH($B$2, resultados!$A$1:$ZZ$1, 0))</f>
        <v/>
      </c>
      <c r="C2267">
        <f>INDEX(resultados!$A$2:$ZZ$2662, 2261, MATCH($B$3, resultados!$A$1:$ZZ$1, 0))</f>
        <v/>
      </c>
    </row>
    <row r="2268">
      <c r="A2268">
        <f>INDEX(resultados!$A$2:$ZZ$2662, 2262, MATCH($B$1, resultados!$A$1:$ZZ$1, 0))</f>
        <v/>
      </c>
      <c r="B2268">
        <f>INDEX(resultados!$A$2:$ZZ$2662, 2262, MATCH($B$2, resultados!$A$1:$ZZ$1, 0))</f>
        <v/>
      </c>
      <c r="C2268">
        <f>INDEX(resultados!$A$2:$ZZ$2662, 2262, MATCH($B$3, resultados!$A$1:$ZZ$1, 0))</f>
        <v/>
      </c>
    </row>
    <row r="2269">
      <c r="A2269">
        <f>INDEX(resultados!$A$2:$ZZ$2662, 2263, MATCH($B$1, resultados!$A$1:$ZZ$1, 0))</f>
        <v/>
      </c>
      <c r="B2269">
        <f>INDEX(resultados!$A$2:$ZZ$2662, 2263, MATCH($B$2, resultados!$A$1:$ZZ$1, 0))</f>
        <v/>
      </c>
      <c r="C2269">
        <f>INDEX(resultados!$A$2:$ZZ$2662, 2263, MATCH($B$3, resultados!$A$1:$ZZ$1, 0))</f>
        <v/>
      </c>
    </row>
    <row r="2270">
      <c r="A2270">
        <f>INDEX(resultados!$A$2:$ZZ$2662, 2264, MATCH($B$1, resultados!$A$1:$ZZ$1, 0))</f>
        <v/>
      </c>
      <c r="B2270">
        <f>INDEX(resultados!$A$2:$ZZ$2662, 2264, MATCH($B$2, resultados!$A$1:$ZZ$1, 0))</f>
        <v/>
      </c>
      <c r="C2270">
        <f>INDEX(resultados!$A$2:$ZZ$2662, 2264, MATCH($B$3, resultados!$A$1:$ZZ$1, 0))</f>
        <v/>
      </c>
    </row>
    <row r="2271">
      <c r="A2271">
        <f>INDEX(resultados!$A$2:$ZZ$2662, 2265, MATCH($B$1, resultados!$A$1:$ZZ$1, 0))</f>
        <v/>
      </c>
      <c r="B2271">
        <f>INDEX(resultados!$A$2:$ZZ$2662, 2265, MATCH($B$2, resultados!$A$1:$ZZ$1, 0))</f>
        <v/>
      </c>
      <c r="C2271">
        <f>INDEX(resultados!$A$2:$ZZ$2662, 2265, MATCH($B$3, resultados!$A$1:$ZZ$1, 0))</f>
        <v/>
      </c>
    </row>
    <row r="2272">
      <c r="A2272">
        <f>INDEX(resultados!$A$2:$ZZ$2662, 2266, MATCH($B$1, resultados!$A$1:$ZZ$1, 0))</f>
        <v/>
      </c>
      <c r="B2272">
        <f>INDEX(resultados!$A$2:$ZZ$2662, 2266, MATCH($B$2, resultados!$A$1:$ZZ$1, 0))</f>
        <v/>
      </c>
      <c r="C2272">
        <f>INDEX(resultados!$A$2:$ZZ$2662, 2266, MATCH($B$3, resultados!$A$1:$ZZ$1, 0))</f>
        <v/>
      </c>
    </row>
    <row r="2273">
      <c r="A2273">
        <f>INDEX(resultados!$A$2:$ZZ$2662, 2267, MATCH($B$1, resultados!$A$1:$ZZ$1, 0))</f>
        <v/>
      </c>
      <c r="B2273">
        <f>INDEX(resultados!$A$2:$ZZ$2662, 2267, MATCH($B$2, resultados!$A$1:$ZZ$1, 0))</f>
        <v/>
      </c>
      <c r="C2273">
        <f>INDEX(resultados!$A$2:$ZZ$2662, 2267, MATCH($B$3, resultados!$A$1:$ZZ$1, 0))</f>
        <v/>
      </c>
    </row>
    <row r="2274">
      <c r="A2274">
        <f>INDEX(resultados!$A$2:$ZZ$2662, 2268, MATCH($B$1, resultados!$A$1:$ZZ$1, 0))</f>
        <v/>
      </c>
      <c r="B2274">
        <f>INDEX(resultados!$A$2:$ZZ$2662, 2268, MATCH($B$2, resultados!$A$1:$ZZ$1, 0))</f>
        <v/>
      </c>
      <c r="C2274">
        <f>INDEX(resultados!$A$2:$ZZ$2662, 2268, MATCH($B$3, resultados!$A$1:$ZZ$1, 0))</f>
        <v/>
      </c>
    </row>
    <row r="2275">
      <c r="A2275">
        <f>INDEX(resultados!$A$2:$ZZ$2662, 2269, MATCH($B$1, resultados!$A$1:$ZZ$1, 0))</f>
        <v/>
      </c>
      <c r="B2275">
        <f>INDEX(resultados!$A$2:$ZZ$2662, 2269, MATCH($B$2, resultados!$A$1:$ZZ$1, 0))</f>
        <v/>
      </c>
      <c r="C2275">
        <f>INDEX(resultados!$A$2:$ZZ$2662, 2269, MATCH($B$3, resultados!$A$1:$ZZ$1, 0))</f>
        <v/>
      </c>
    </row>
    <row r="2276">
      <c r="A2276">
        <f>INDEX(resultados!$A$2:$ZZ$2662, 2270, MATCH($B$1, resultados!$A$1:$ZZ$1, 0))</f>
        <v/>
      </c>
      <c r="B2276">
        <f>INDEX(resultados!$A$2:$ZZ$2662, 2270, MATCH($B$2, resultados!$A$1:$ZZ$1, 0))</f>
        <v/>
      </c>
      <c r="C2276">
        <f>INDEX(resultados!$A$2:$ZZ$2662, 2270, MATCH($B$3, resultados!$A$1:$ZZ$1, 0))</f>
        <v/>
      </c>
    </row>
    <row r="2277">
      <c r="A2277">
        <f>INDEX(resultados!$A$2:$ZZ$2662, 2271, MATCH($B$1, resultados!$A$1:$ZZ$1, 0))</f>
        <v/>
      </c>
      <c r="B2277">
        <f>INDEX(resultados!$A$2:$ZZ$2662, 2271, MATCH($B$2, resultados!$A$1:$ZZ$1, 0))</f>
        <v/>
      </c>
      <c r="C2277">
        <f>INDEX(resultados!$A$2:$ZZ$2662, 2271, MATCH($B$3, resultados!$A$1:$ZZ$1, 0))</f>
        <v/>
      </c>
    </row>
    <row r="2278">
      <c r="A2278">
        <f>INDEX(resultados!$A$2:$ZZ$2662, 2272, MATCH($B$1, resultados!$A$1:$ZZ$1, 0))</f>
        <v/>
      </c>
      <c r="B2278">
        <f>INDEX(resultados!$A$2:$ZZ$2662, 2272, MATCH($B$2, resultados!$A$1:$ZZ$1, 0))</f>
        <v/>
      </c>
      <c r="C2278">
        <f>INDEX(resultados!$A$2:$ZZ$2662, 2272, MATCH($B$3, resultados!$A$1:$ZZ$1, 0))</f>
        <v/>
      </c>
    </row>
    <row r="2279">
      <c r="A2279">
        <f>INDEX(resultados!$A$2:$ZZ$2662, 2273, MATCH($B$1, resultados!$A$1:$ZZ$1, 0))</f>
        <v/>
      </c>
      <c r="B2279">
        <f>INDEX(resultados!$A$2:$ZZ$2662, 2273, MATCH($B$2, resultados!$A$1:$ZZ$1, 0))</f>
        <v/>
      </c>
      <c r="C2279">
        <f>INDEX(resultados!$A$2:$ZZ$2662, 2273, MATCH($B$3, resultados!$A$1:$ZZ$1, 0))</f>
        <v/>
      </c>
    </row>
    <row r="2280">
      <c r="A2280">
        <f>INDEX(resultados!$A$2:$ZZ$2662, 2274, MATCH($B$1, resultados!$A$1:$ZZ$1, 0))</f>
        <v/>
      </c>
      <c r="B2280">
        <f>INDEX(resultados!$A$2:$ZZ$2662, 2274, MATCH($B$2, resultados!$A$1:$ZZ$1, 0))</f>
        <v/>
      </c>
      <c r="C2280">
        <f>INDEX(resultados!$A$2:$ZZ$2662, 2274, MATCH($B$3, resultados!$A$1:$ZZ$1, 0))</f>
        <v/>
      </c>
    </row>
    <row r="2281">
      <c r="A2281">
        <f>INDEX(resultados!$A$2:$ZZ$2662, 2275, MATCH($B$1, resultados!$A$1:$ZZ$1, 0))</f>
        <v/>
      </c>
      <c r="B2281">
        <f>INDEX(resultados!$A$2:$ZZ$2662, 2275, MATCH($B$2, resultados!$A$1:$ZZ$1, 0))</f>
        <v/>
      </c>
      <c r="C2281">
        <f>INDEX(resultados!$A$2:$ZZ$2662, 2275, MATCH($B$3, resultados!$A$1:$ZZ$1, 0))</f>
        <v/>
      </c>
    </row>
    <row r="2282">
      <c r="A2282">
        <f>INDEX(resultados!$A$2:$ZZ$2662, 2276, MATCH($B$1, resultados!$A$1:$ZZ$1, 0))</f>
        <v/>
      </c>
      <c r="B2282">
        <f>INDEX(resultados!$A$2:$ZZ$2662, 2276, MATCH($B$2, resultados!$A$1:$ZZ$1, 0))</f>
        <v/>
      </c>
      <c r="C2282">
        <f>INDEX(resultados!$A$2:$ZZ$2662, 2276, MATCH($B$3, resultados!$A$1:$ZZ$1, 0))</f>
        <v/>
      </c>
    </row>
    <row r="2283">
      <c r="A2283">
        <f>INDEX(resultados!$A$2:$ZZ$2662, 2277, MATCH($B$1, resultados!$A$1:$ZZ$1, 0))</f>
        <v/>
      </c>
      <c r="B2283">
        <f>INDEX(resultados!$A$2:$ZZ$2662, 2277, MATCH($B$2, resultados!$A$1:$ZZ$1, 0))</f>
        <v/>
      </c>
      <c r="C2283">
        <f>INDEX(resultados!$A$2:$ZZ$2662, 2277, MATCH($B$3, resultados!$A$1:$ZZ$1, 0))</f>
        <v/>
      </c>
    </row>
    <row r="2284">
      <c r="A2284">
        <f>INDEX(resultados!$A$2:$ZZ$2662, 2278, MATCH($B$1, resultados!$A$1:$ZZ$1, 0))</f>
        <v/>
      </c>
      <c r="B2284">
        <f>INDEX(resultados!$A$2:$ZZ$2662, 2278, MATCH($B$2, resultados!$A$1:$ZZ$1, 0))</f>
        <v/>
      </c>
      <c r="C2284">
        <f>INDEX(resultados!$A$2:$ZZ$2662, 2278, MATCH($B$3, resultados!$A$1:$ZZ$1, 0))</f>
        <v/>
      </c>
    </row>
    <row r="2285">
      <c r="A2285">
        <f>INDEX(resultados!$A$2:$ZZ$2662, 2279, MATCH($B$1, resultados!$A$1:$ZZ$1, 0))</f>
        <v/>
      </c>
      <c r="B2285">
        <f>INDEX(resultados!$A$2:$ZZ$2662, 2279, MATCH($B$2, resultados!$A$1:$ZZ$1, 0))</f>
        <v/>
      </c>
      <c r="C2285">
        <f>INDEX(resultados!$A$2:$ZZ$2662, 2279, MATCH($B$3, resultados!$A$1:$ZZ$1, 0))</f>
        <v/>
      </c>
    </row>
    <row r="2286">
      <c r="A2286">
        <f>INDEX(resultados!$A$2:$ZZ$2662, 2280, MATCH($B$1, resultados!$A$1:$ZZ$1, 0))</f>
        <v/>
      </c>
      <c r="B2286">
        <f>INDEX(resultados!$A$2:$ZZ$2662, 2280, MATCH($B$2, resultados!$A$1:$ZZ$1, 0))</f>
        <v/>
      </c>
      <c r="C2286">
        <f>INDEX(resultados!$A$2:$ZZ$2662, 2280, MATCH($B$3, resultados!$A$1:$ZZ$1, 0))</f>
        <v/>
      </c>
    </row>
    <row r="2287">
      <c r="A2287">
        <f>INDEX(resultados!$A$2:$ZZ$2662, 2281, MATCH($B$1, resultados!$A$1:$ZZ$1, 0))</f>
        <v/>
      </c>
      <c r="B2287">
        <f>INDEX(resultados!$A$2:$ZZ$2662, 2281, MATCH($B$2, resultados!$A$1:$ZZ$1, 0))</f>
        <v/>
      </c>
      <c r="C2287">
        <f>INDEX(resultados!$A$2:$ZZ$2662, 2281, MATCH($B$3, resultados!$A$1:$ZZ$1, 0))</f>
        <v/>
      </c>
    </row>
    <row r="2288">
      <c r="A2288">
        <f>INDEX(resultados!$A$2:$ZZ$2662, 2282, MATCH($B$1, resultados!$A$1:$ZZ$1, 0))</f>
        <v/>
      </c>
      <c r="B2288">
        <f>INDEX(resultados!$A$2:$ZZ$2662, 2282, MATCH($B$2, resultados!$A$1:$ZZ$1, 0))</f>
        <v/>
      </c>
      <c r="C2288">
        <f>INDEX(resultados!$A$2:$ZZ$2662, 2282, MATCH($B$3, resultados!$A$1:$ZZ$1, 0))</f>
        <v/>
      </c>
    </row>
    <row r="2289">
      <c r="A2289">
        <f>INDEX(resultados!$A$2:$ZZ$2662, 2283, MATCH($B$1, resultados!$A$1:$ZZ$1, 0))</f>
        <v/>
      </c>
      <c r="B2289">
        <f>INDEX(resultados!$A$2:$ZZ$2662, 2283, MATCH($B$2, resultados!$A$1:$ZZ$1, 0))</f>
        <v/>
      </c>
      <c r="C2289">
        <f>INDEX(resultados!$A$2:$ZZ$2662, 2283, MATCH($B$3, resultados!$A$1:$ZZ$1, 0))</f>
        <v/>
      </c>
    </row>
    <row r="2290">
      <c r="A2290">
        <f>INDEX(resultados!$A$2:$ZZ$2662, 2284, MATCH($B$1, resultados!$A$1:$ZZ$1, 0))</f>
        <v/>
      </c>
      <c r="B2290">
        <f>INDEX(resultados!$A$2:$ZZ$2662, 2284, MATCH($B$2, resultados!$A$1:$ZZ$1, 0))</f>
        <v/>
      </c>
      <c r="C2290">
        <f>INDEX(resultados!$A$2:$ZZ$2662, 2284, MATCH($B$3, resultados!$A$1:$ZZ$1, 0))</f>
        <v/>
      </c>
    </row>
    <row r="2291">
      <c r="A2291">
        <f>INDEX(resultados!$A$2:$ZZ$2662, 2285, MATCH($B$1, resultados!$A$1:$ZZ$1, 0))</f>
        <v/>
      </c>
      <c r="B2291">
        <f>INDEX(resultados!$A$2:$ZZ$2662, 2285, MATCH($B$2, resultados!$A$1:$ZZ$1, 0))</f>
        <v/>
      </c>
      <c r="C2291">
        <f>INDEX(resultados!$A$2:$ZZ$2662, 2285, MATCH($B$3, resultados!$A$1:$ZZ$1, 0))</f>
        <v/>
      </c>
    </row>
    <row r="2292">
      <c r="A2292">
        <f>INDEX(resultados!$A$2:$ZZ$2662, 2286, MATCH($B$1, resultados!$A$1:$ZZ$1, 0))</f>
        <v/>
      </c>
      <c r="B2292">
        <f>INDEX(resultados!$A$2:$ZZ$2662, 2286, MATCH($B$2, resultados!$A$1:$ZZ$1, 0))</f>
        <v/>
      </c>
      <c r="C2292">
        <f>INDEX(resultados!$A$2:$ZZ$2662, 2286, MATCH($B$3, resultados!$A$1:$ZZ$1, 0))</f>
        <v/>
      </c>
    </row>
    <row r="2293">
      <c r="A2293">
        <f>INDEX(resultados!$A$2:$ZZ$2662, 2287, MATCH($B$1, resultados!$A$1:$ZZ$1, 0))</f>
        <v/>
      </c>
      <c r="B2293">
        <f>INDEX(resultados!$A$2:$ZZ$2662, 2287, MATCH($B$2, resultados!$A$1:$ZZ$1, 0))</f>
        <v/>
      </c>
      <c r="C2293">
        <f>INDEX(resultados!$A$2:$ZZ$2662, 2287, MATCH($B$3, resultados!$A$1:$ZZ$1, 0))</f>
        <v/>
      </c>
    </row>
    <row r="2294">
      <c r="A2294">
        <f>INDEX(resultados!$A$2:$ZZ$2662, 2288, MATCH($B$1, resultados!$A$1:$ZZ$1, 0))</f>
        <v/>
      </c>
      <c r="B2294">
        <f>INDEX(resultados!$A$2:$ZZ$2662, 2288, MATCH($B$2, resultados!$A$1:$ZZ$1, 0))</f>
        <v/>
      </c>
      <c r="C2294">
        <f>INDEX(resultados!$A$2:$ZZ$2662, 2288, MATCH($B$3, resultados!$A$1:$ZZ$1, 0))</f>
        <v/>
      </c>
    </row>
    <row r="2295">
      <c r="A2295">
        <f>INDEX(resultados!$A$2:$ZZ$2662, 2289, MATCH($B$1, resultados!$A$1:$ZZ$1, 0))</f>
        <v/>
      </c>
      <c r="B2295">
        <f>INDEX(resultados!$A$2:$ZZ$2662, 2289, MATCH($B$2, resultados!$A$1:$ZZ$1, 0))</f>
        <v/>
      </c>
      <c r="C2295">
        <f>INDEX(resultados!$A$2:$ZZ$2662, 2289, MATCH($B$3, resultados!$A$1:$ZZ$1, 0))</f>
        <v/>
      </c>
    </row>
    <row r="2296">
      <c r="A2296">
        <f>INDEX(resultados!$A$2:$ZZ$2662, 2290, MATCH($B$1, resultados!$A$1:$ZZ$1, 0))</f>
        <v/>
      </c>
      <c r="B2296">
        <f>INDEX(resultados!$A$2:$ZZ$2662, 2290, MATCH($B$2, resultados!$A$1:$ZZ$1, 0))</f>
        <v/>
      </c>
      <c r="C2296">
        <f>INDEX(resultados!$A$2:$ZZ$2662, 2290, MATCH($B$3, resultados!$A$1:$ZZ$1, 0))</f>
        <v/>
      </c>
    </row>
    <row r="2297">
      <c r="A2297">
        <f>INDEX(resultados!$A$2:$ZZ$2662, 2291, MATCH($B$1, resultados!$A$1:$ZZ$1, 0))</f>
        <v/>
      </c>
      <c r="B2297">
        <f>INDEX(resultados!$A$2:$ZZ$2662, 2291, MATCH($B$2, resultados!$A$1:$ZZ$1, 0))</f>
        <v/>
      </c>
      <c r="C2297">
        <f>INDEX(resultados!$A$2:$ZZ$2662, 2291, MATCH($B$3, resultados!$A$1:$ZZ$1, 0))</f>
        <v/>
      </c>
    </row>
    <row r="2298">
      <c r="A2298">
        <f>INDEX(resultados!$A$2:$ZZ$2662, 2292, MATCH($B$1, resultados!$A$1:$ZZ$1, 0))</f>
        <v/>
      </c>
      <c r="B2298">
        <f>INDEX(resultados!$A$2:$ZZ$2662, 2292, MATCH($B$2, resultados!$A$1:$ZZ$1, 0))</f>
        <v/>
      </c>
      <c r="C2298">
        <f>INDEX(resultados!$A$2:$ZZ$2662, 2292, MATCH($B$3, resultados!$A$1:$ZZ$1, 0))</f>
        <v/>
      </c>
    </row>
    <row r="2299">
      <c r="A2299">
        <f>INDEX(resultados!$A$2:$ZZ$2662, 2293, MATCH($B$1, resultados!$A$1:$ZZ$1, 0))</f>
        <v/>
      </c>
      <c r="B2299">
        <f>INDEX(resultados!$A$2:$ZZ$2662, 2293, MATCH($B$2, resultados!$A$1:$ZZ$1, 0))</f>
        <v/>
      </c>
      <c r="C2299">
        <f>INDEX(resultados!$A$2:$ZZ$2662, 2293, MATCH($B$3, resultados!$A$1:$ZZ$1, 0))</f>
        <v/>
      </c>
    </row>
    <row r="2300">
      <c r="A2300">
        <f>INDEX(resultados!$A$2:$ZZ$2662, 2294, MATCH($B$1, resultados!$A$1:$ZZ$1, 0))</f>
        <v/>
      </c>
      <c r="B2300">
        <f>INDEX(resultados!$A$2:$ZZ$2662, 2294, MATCH($B$2, resultados!$A$1:$ZZ$1, 0))</f>
        <v/>
      </c>
      <c r="C2300">
        <f>INDEX(resultados!$A$2:$ZZ$2662, 2294, MATCH($B$3, resultados!$A$1:$ZZ$1, 0))</f>
        <v/>
      </c>
    </row>
    <row r="2301">
      <c r="A2301">
        <f>INDEX(resultados!$A$2:$ZZ$2662, 2295, MATCH($B$1, resultados!$A$1:$ZZ$1, 0))</f>
        <v/>
      </c>
      <c r="B2301">
        <f>INDEX(resultados!$A$2:$ZZ$2662, 2295, MATCH($B$2, resultados!$A$1:$ZZ$1, 0))</f>
        <v/>
      </c>
      <c r="C2301">
        <f>INDEX(resultados!$A$2:$ZZ$2662, 2295, MATCH($B$3, resultados!$A$1:$ZZ$1, 0))</f>
        <v/>
      </c>
    </row>
    <row r="2302">
      <c r="A2302">
        <f>INDEX(resultados!$A$2:$ZZ$2662, 2296, MATCH($B$1, resultados!$A$1:$ZZ$1, 0))</f>
        <v/>
      </c>
      <c r="B2302">
        <f>INDEX(resultados!$A$2:$ZZ$2662, 2296, MATCH($B$2, resultados!$A$1:$ZZ$1, 0))</f>
        <v/>
      </c>
      <c r="C2302">
        <f>INDEX(resultados!$A$2:$ZZ$2662, 2296, MATCH($B$3, resultados!$A$1:$ZZ$1, 0))</f>
        <v/>
      </c>
    </row>
    <row r="2303">
      <c r="A2303">
        <f>INDEX(resultados!$A$2:$ZZ$2662, 2297, MATCH($B$1, resultados!$A$1:$ZZ$1, 0))</f>
        <v/>
      </c>
      <c r="B2303">
        <f>INDEX(resultados!$A$2:$ZZ$2662, 2297, MATCH($B$2, resultados!$A$1:$ZZ$1, 0))</f>
        <v/>
      </c>
      <c r="C2303">
        <f>INDEX(resultados!$A$2:$ZZ$2662, 2297, MATCH($B$3, resultados!$A$1:$ZZ$1, 0))</f>
        <v/>
      </c>
    </row>
    <row r="2304">
      <c r="A2304">
        <f>INDEX(resultados!$A$2:$ZZ$2662, 2298, MATCH($B$1, resultados!$A$1:$ZZ$1, 0))</f>
        <v/>
      </c>
      <c r="B2304">
        <f>INDEX(resultados!$A$2:$ZZ$2662, 2298, MATCH($B$2, resultados!$A$1:$ZZ$1, 0))</f>
        <v/>
      </c>
      <c r="C2304">
        <f>INDEX(resultados!$A$2:$ZZ$2662, 2298, MATCH($B$3, resultados!$A$1:$ZZ$1, 0))</f>
        <v/>
      </c>
    </row>
    <row r="2305">
      <c r="A2305">
        <f>INDEX(resultados!$A$2:$ZZ$2662, 2299, MATCH($B$1, resultados!$A$1:$ZZ$1, 0))</f>
        <v/>
      </c>
      <c r="B2305">
        <f>INDEX(resultados!$A$2:$ZZ$2662, 2299, MATCH($B$2, resultados!$A$1:$ZZ$1, 0))</f>
        <v/>
      </c>
      <c r="C2305">
        <f>INDEX(resultados!$A$2:$ZZ$2662, 2299, MATCH($B$3, resultados!$A$1:$ZZ$1, 0))</f>
        <v/>
      </c>
    </row>
    <row r="2306">
      <c r="A2306">
        <f>INDEX(resultados!$A$2:$ZZ$2662, 2300, MATCH($B$1, resultados!$A$1:$ZZ$1, 0))</f>
        <v/>
      </c>
      <c r="B2306">
        <f>INDEX(resultados!$A$2:$ZZ$2662, 2300, MATCH($B$2, resultados!$A$1:$ZZ$1, 0))</f>
        <v/>
      </c>
      <c r="C2306">
        <f>INDEX(resultados!$A$2:$ZZ$2662, 2300, MATCH($B$3, resultados!$A$1:$ZZ$1, 0))</f>
        <v/>
      </c>
    </row>
    <row r="2307">
      <c r="A2307">
        <f>INDEX(resultados!$A$2:$ZZ$2662, 2301, MATCH($B$1, resultados!$A$1:$ZZ$1, 0))</f>
        <v/>
      </c>
      <c r="B2307">
        <f>INDEX(resultados!$A$2:$ZZ$2662, 2301, MATCH($B$2, resultados!$A$1:$ZZ$1, 0))</f>
        <v/>
      </c>
      <c r="C2307">
        <f>INDEX(resultados!$A$2:$ZZ$2662, 2301, MATCH($B$3, resultados!$A$1:$ZZ$1, 0))</f>
        <v/>
      </c>
    </row>
    <row r="2308">
      <c r="A2308">
        <f>INDEX(resultados!$A$2:$ZZ$2662, 2302, MATCH($B$1, resultados!$A$1:$ZZ$1, 0))</f>
        <v/>
      </c>
      <c r="B2308">
        <f>INDEX(resultados!$A$2:$ZZ$2662, 2302, MATCH($B$2, resultados!$A$1:$ZZ$1, 0))</f>
        <v/>
      </c>
      <c r="C2308">
        <f>INDEX(resultados!$A$2:$ZZ$2662, 2302, MATCH($B$3, resultados!$A$1:$ZZ$1, 0))</f>
        <v/>
      </c>
    </row>
    <row r="2309">
      <c r="A2309">
        <f>INDEX(resultados!$A$2:$ZZ$2662, 2303, MATCH($B$1, resultados!$A$1:$ZZ$1, 0))</f>
        <v/>
      </c>
      <c r="B2309">
        <f>INDEX(resultados!$A$2:$ZZ$2662, 2303, MATCH($B$2, resultados!$A$1:$ZZ$1, 0))</f>
        <v/>
      </c>
      <c r="C2309">
        <f>INDEX(resultados!$A$2:$ZZ$2662, 2303, MATCH($B$3, resultados!$A$1:$ZZ$1, 0))</f>
        <v/>
      </c>
    </row>
    <row r="2310">
      <c r="A2310">
        <f>INDEX(resultados!$A$2:$ZZ$2662, 2304, MATCH($B$1, resultados!$A$1:$ZZ$1, 0))</f>
        <v/>
      </c>
      <c r="B2310">
        <f>INDEX(resultados!$A$2:$ZZ$2662, 2304, MATCH($B$2, resultados!$A$1:$ZZ$1, 0))</f>
        <v/>
      </c>
      <c r="C2310">
        <f>INDEX(resultados!$A$2:$ZZ$2662, 2304, MATCH($B$3, resultados!$A$1:$ZZ$1, 0))</f>
        <v/>
      </c>
    </row>
    <row r="2311">
      <c r="A2311">
        <f>INDEX(resultados!$A$2:$ZZ$2662, 2305, MATCH($B$1, resultados!$A$1:$ZZ$1, 0))</f>
        <v/>
      </c>
      <c r="B2311">
        <f>INDEX(resultados!$A$2:$ZZ$2662, 2305, MATCH($B$2, resultados!$A$1:$ZZ$1, 0))</f>
        <v/>
      </c>
      <c r="C2311">
        <f>INDEX(resultados!$A$2:$ZZ$2662, 2305, MATCH($B$3, resultados!$A$1:$ZZ$1, 0))</f>
        <v/>
      </c>
    </row>
    <row r="2312">
      <c r="A2312">
        <f>INDEX(resultados!$A$2:$ZZ$2662, 2306, MATCH($B$1, resultados!$A$1:$ZZ$1, 0))</f>
        <v/>
      </c>
      <c r="B2312">
        <f>INDEX(resultados!$A$2:$ZZ$2662, 2306, MATCH($B$2, resultados!$A$1:$ZZ$1, 0))</f>
        <v/>
      </c>
      <c r="C2312">
        <f>INDEX(resultados!$A$2:$ZZ$2662, 2306, MATCH($B$3, resultados!$A$1:$ZZ$1, 0))</f>
        <v/>
      </c>
    </row>
    <row r="2313">
      <c r="A2313">
        <f>INDEX(resultados!$A$2:$ZZ$2662, 2307, MATCH($B$1, resultados!$A$1:$ZZ$1, 0))</f>
        <v/>
      </c>
      <c r="B2313">
        <f>INDEX(resultados!$A$2:$ZZ$2662, 2307, MATCH($B$2, resultados!$A$1:$ZZ$1, 0))</f>
        <v/>
      </c>
      <c r="C2313">
        <f>INDEX(resultados!$A$2:$ZZ$2662, 2307, MATCH($B$3, resultados!$A$1:$ZZ$1, 0))</f>
        <v/>
      </c>
    </row>
    <row r="2314">
      <c r="A2314">
        <f>INDEX(resultados!$A$2:$ZZ$2662, 2308, MATCH($B$1, resultados!$A$1:$ZZ$1, 0))</f>
        <v/>
      </c>
      <c r="B2314">
        <f>INDEX(resultados!$A$2:$ZZ$2662, 2308, MATCH($B$2, resultados!$A$1:$ZZ$1, 0))</f>
        <v/>
      </c>
      <c r="C2314">
        <f>INDEX(resultados!$A$2:$ZZ$2662, 2308, MATCH($B$3, resultados!$A$1:$ZZ$1, 0))</f>
        <v/>
      </c>
    </row>
    <row r="2315">
      <c r="A2315">
        <f>INDEX(resultados!$A$2:$ZZ$2662, 2309, MATCH($B$1, resultados!$A$1:$ZZ$1, 0))</f>
        <v/>
      </c>
      <c r="B2315">
        <f>INDEX(resultados!$A$2:$ZZ$2662, 2309, MATCH($B$2, resultados!$A$1:$ZZ$1, 0))</f>
        <v/>
      </c>
      <c r="C2315">
        <f>INDEX(resultados!$A$2:$ZZ$2662, 2309, MATCH($B$3, resultados!$A$1:$ZZ$1, 0))</f>
        <v/>
      </c>
    </row>
    <row r="2316">
      <c r="A2316">
        <f>INDEX(resultados!$A$2:$ZZ$2662, 2310, MATCH($B$1, resultados!$A$1:$ZZ$1, 0))</f>
        <v/>
      </c>
      <c r="B2316">
        <f>INDEX(resultados!$A$2:$ZZ$2662, 2310, MATCH($B$2, resultados!$A$1:$ZZ$1, 0))</f>
        <v/>
      </c>
      <c r="C2316">
        <f>INDEX(resultados!$A$2:$ZZ$2662, 2310, MATCH($B$3, resultados!$A$1:$ZZ$1, 0))</f>
        <v/>
      </c>
    </row>
    <row r="2317">
      <c r="A2317">
        <f>INDEX(resultados!$A$2:$ZZ$2662, 2311, MATCH($B$1, resultados!$A$1:$ZZ$1, 0))</f>
        <v/>
      </c>
      <c r="B2317">
        <f>INDEX(resultados!$A$2:$ZZ$2662, 2311, MATCH($B$2, resultados!$A$1:$ZZ$1, 0))</f>
        <v/>
      </c>
      <c r="C2317">
        <f>INDEX(resultados!$A$2:$ZZ$2662, 2311, MATCH($B$3, resultados!$A$1:$ZZ$1, 0))</f>
        <v/>
      </c>
    </row>
    <row r="2318">
      <c r="A2318">
        <f>INDEX(resultados!$A$2:$ZZ$2662, 2312, MATCH($B$1, resultados!$A$1:$ZZ$1, 0))</f>
        <v/>
      </c>
      <c r="B2318">
        <f>INDEX(resultados!$A$2:$ZZ$2662, 2312, MATCH($B$2, resultados!$A$1:$ZZ$1, 0))</f>
        <v/>
      </c>
      <c r="C2318">
        <f>INDEX(resultados!$A$2:$ZZ$2662, 2312, MATCH($B$3, resultados!$A$1:$ZZ$1, 0))</f>
        <v/>
      </c>
    </row>
    <row r="2319">
      <c r="A2319">
        <f>INDEX(resultados!$A$2:$ZZ$2662, 2313, MATCH($B$1, resultados!$A$1:$ZZ$1, 0))</f>
        <v/>
      </c>
      <c r="B2319">
        <f>INDEX(resultados!$A$2:$ZZ$2662, 2313, MATCH($B$2, resultados!$A$1:$ZZ$1, 0))</f>
        <v/>
      </c>
      <c r="C2319">
        <f>INDEX(resultados!$A$2:$ZZ$2662, 2313, MATCH($B$3, resultados!$A$1:$ZZ$1, 0))</f>
        <v/>
      </c>
    </row>
    <row r="2320">
      <c r="A2320">
        <f>INDEX(resultados!$A$2:$ZZ$2662, 2314, MATCH($B$1, resultados!$A$1:$ZZ$1, 0))</f>
        <v/>
      </c>
      <c r="B2320">
        <f>INDEX(resultados!$A$2:$ZZ$2662, 2314, MATCH($B$2, resultados!$A$1:$ZZ$1, 0))</f>
        <v/>
      </c>
      <c r="C2320">
        <f>INDEX(resultados!$A$2:$ZZ$2662, 2314, MATCH($B$3, resultados!$A$1:$ZZ$1, 0))</f>
        <v/>
      </c>
    </row>
    <row r="2321">
      <c r="A2321">
        <f>INDEX(resultados!$A$2:$ZZ$2662, 2315, MATCH($B$1, resultados!$A$1:$ZZ$1, 0))</f>
        <v/>
      </c>
      <c r="B2321">
        <f>INDEX(resultados!$A$2:$ZZ$2662, 2315, MATCH($B$2, resultados!$A$1:$ZZ$1, 0))</f>
        <v/>
      </c>
      <c r="C2321">
        <f>INDEX(resultados!$A$2:$ZZ$2662, 2315, MATCH($B$3, resultados!$A$1:$ZZ$1, 0))</f>
        <v/>
      </c>
    </row>
    <row r="2322">
      <c r="A2322">
        <f>INDEX(resultados!$A$2:$ZZ$2662, 2316, MATCH($B$1, resultados!$A$1:$ZZ$1, 0))</f>
        <v/>
      </c>
      <c r="B2322">
        <f>INDEX(resultados!$A$2:$ZZ$2662, 2316, MATCH($B$2, resultados!$A$1:$ZZ$1, 0))</f>
        <v/>
      </c>
      <c r="C2322">
        <f>INDEX(resultados!$A$2:$ZZ$2662, 2316, MATCH($B$3, resultados!$A$1:$ZZ$1, 0))</f>
        <v/>
      </c>
    </row>
    <row r="2323">
      <c r="A2323">
        <f>INDEX(resultados!$A$2:$ZZ$2662, 2317, MATCH($B$1, resultados!$A$1:$ZZ$1, 0))</f>
        <v/>
      </c>
      <c r="B2323">
        <f>INDEX(resultados!$A$2:$ZZ$2662, 2317, MATCH($B$2, resultados!$A$1:$ZZ$1, 0))</f>
        <v/>
      </c>
      <c r="C2323">
        <f>INDEX(resultados!$A$2:$ZZ$2662, 2317, MATCH($B$3, resultados!$A$1:$ZZ$1, 0))</f>
        <v/>
      </c>
    </row>
    <row r="2324">
      <c r="A2324">
        <f>INDEX(resultados!$A$2:$ZZ$2662, 2318, MATCH($B$1, resultados!$A$1:$ZZ$1, 0))</f>
        <v/>
      </c>
      <c r="B2324">
        <f>INDEX(resultados!$A$2:$ZZ$2662, 2318, MATCH($B$2, resultados!$A$1:$ZZ$1, 0))</f>
        <v/>
      </c>
      <c r="C2324">
        <f>INDEX(resultados!$A$2:$ZZ$2662, 2318, MATCH($B$3, resultados!$A$1:$ZZ$1, 0))</f>
        <v/>
      </c>
    </row>
    <row r="2325">
      <c r="A2325">
        <f>INDEX(resultados!$A$2:$ZZ$2662, 2319, MATCH($B$1, resultados!$A$1:$ZZ$1, 0))</f>
        <v/>
      </c>
      <c r="B2325">
        <f>INDEX(resultados!$A$2:$ZZ$2662, 2319, MATCH($B$2, resultados!$A$1:$ZZ$1, 0))</f>
        <v/>
      </c>
      <c r="C2325">
        <f>INDEX(resultados!$A$2:$ZZ$2662, 2319, MATCH($B$3, resultados!$A$1:$ZZ$1, 0))</f>
        <v/>
      </c>
    </row>
    <row r="2326">
      <c r="A2326">
        <f>INDEX(resultados!$A$2:$ZZ$2662, 2320, MATCH($B$1, resultados!$A$1:$ZZ$1, 0))</f>
        <v/>
      </c>
      <c r="B2326">
        <f>INDEX(resultados!$A$2:$ZZ$2662, 2320, MATCH($B$2, resultados!$A$1:$ZZ$1, 0))</f>
        <v/>
      </c>
      <c r="C2326">
        <f>INDEX(resultados!$A$2:$ZZ$2662, 2320, MATCH($B$3, resultados!$A$1:$ZZ$1, 0))</f>
        <v/>
      </c>
    </row>
    <row r="2327">
      <c r="A2327">
        <f>INDEX(resultados!$A$2:$ZZ$2662, 2321, MATCH($B$1, resultados!$A$1:$ZZ$1, 0))</f>
        <v/>
      </c>
      <c r="B2327">
        <f>INDEX(resultados!$A$2:$ZZ$2662, 2321, MATCH($B$2, resultados!$A$1:$ZZ$1, 0))</f>
        <v/>
      </c>
      <c r="C2327">
        <f>INDEX(resultados!$A$2:$ZZ$2662, 2321, MATCH($B$3, resultados!$A$1:$ZZ$1, 0))</f>
        <v/>
      </c>
    </row>
    <row r="2328">
      <c r="A2328">
        <f>INDEX(resultados!$A$2:$ZZ$2662, 2322, MATCH($B$1, resultados!$A$1:$ZZ$1, 0))</f>
        <v/>
      </c>
      <c r="B2328">
        <f>INDEX(resultados!$A$2:$ZZ$2662, 2322, MATCH($B$2, resultados!$A$1:$ZZ$1, 0))</f>
        <v/>
      </c>
      <c r="C2328">
        <f>INDEX(resultados!$A$2:$ZZ$2662, 2322, MATCH($B$3, resultados!$A$1:$ZZ$1, 0))</f>
        <v/>
      </c>
    </row>
    <row r="2329">
      <c r="A2329">
        <f>INDEX(resultados!$A$2:$ZZ$2662, 2323, MATCH($B$1, resultados!$A$1:$ZZ$1, 0))</f>
        <v/>
      </c>
      <c r="B2329">
        <f>INDEX(resultados!$A$2:$ZZ$2662, 2323, MATCH($B$2, resultados!$A$1:$ZZ$1, 0))</f>
        <v/>
      </c>
      <c r="C2329">
        <f>INDEX(resultados!$A$2:$ZZ$2662, 2323, MATCH($B$3, resultados!$A$1:$ZZ$1, 0))</f>
        <v/>
      </c>
    </row>
    <row r="2330">
      <c r="A2330">
        <f>INDEX(resultados!$A$2:$ZZ$2662, 2324, MATCH($B$1, resultados!$A$1:$ZZ$1, 0))</f>
        <v/>
      </c>
      <c r="B2330">
        <f>INDEX(resultados!$A$2:$ZZ$2662, 2324, MATCH($B$2, resultados!$A$1:$ZZ$1, 0))</f>
        <v/>
      </c>
      <c r="C2330">
        <f>INDEX(resultados!$A$2:$ZZ$2662, 2324, MATCH($B$3, resultados!$A$1:$ZZ$1, 0))</f>
        <v/>
      </c>
    </row>
    <row r="2331">
      <c r="A2331">
        <f>INDEX(resultados!$A$2:$ZZ$2662, 2325, MATCH($B$1, resultados!$A$1:$ZZ$1, 0))</f>
        <v/>
      </c>
      <c r="B2331">
        <f>INDEX(resultados!$A$2:$ZZ$2662, 2325, MATCH($B$2, resultados!$A$1:$ZZ$1, 0))</f>
        <v/>
      </c>
      <c r="C2331">
        <f>INDEX(resultados!$A$2:$ZZ$2662, 2325, MATCH($B$3, resultados!$A$1:$ZZ$1, 0))</f>
        <v/>
      </c>
    </row>
    <row r="2332">
      <c r="A2332">
        <f>INDEX(resultados!$A$2:$ZZ$2662, 2326, MATCH($B$1, resultados!$A$1:$ZZ$1, 0))</f>
        <v/>
      </c>
      <c r="B2332">
        <f>INDEX(resultados!$A$2:$ZZ$2662, 2326, MATCH($B$2, resultados!$A$1:$ZZ$1, 0))</f>
        <v/>
      </c>
      <c r="C2332">
        <f>INDEX(resultados!$A$2:$ZZ$2662, 2326, MATCH($B$3, resultados!$A$1:$ZZ$1, 0))</f>
        <v/>
      </c>
    </row>
    <row r="2333">
      <c r="A2333">
        <f>INDEX(resultados!$A$2:$ZZ$2662, 2327, MATCH($B$1, resultados!$A$1:$ZZ$1, 0))</f>
        <v/>
      </c>
      <c r="B2333">
        <f>INDEX(resultados!$A$2:$ZZ$2662, 2327, MATCH($B$2, resultados!$A$1:$ZZ$1, 0))</f>
        <v/>
      </c>
      <c r="C2333">
        <f>INDEX(resultados!$A$2:$ZZ$2662, 2327, MATCH($B$3, resultados!$A$1:$ZZ$1, 0))</f>
        <v/>
      </c>
    </row>
    <row r="2334">
      <c r="A2334">
        <f>INDEX(resultados!$A$2:$ZZ$2662, 2328, MATCH($B$1, resultados!$A$1:$ZZ$1, 0))</f>
        <v/>
      </c>
      <c r="B2334">
        <f>INDEX(resultados!$A$2:$ZZ$2662, 2328, MATCH($B$2, resultados!$A$1:$ZZ$1, 0))</f>
        <v/>
      </c>
      <c r="C2334">
        <f>INDEX(resultados!$A$2:$ZZ$2662, 2328, MATCH($B$3, resultados!$A$1:$ZZ$1, 0))</f>
        <v/>
      </c>
    </row>
    <row r="2335">
      <c r="A2335">
        <f>INDEX(resultados!$A$2:$ZZ$2662, 2329, MATCH($B$1, resultados!$A$1:$ZZ$1, 0))</f>
        <v/>
      </c>
      <c r="B2335">
        <f>INDEX(resultados!$A$2:$ZZ$2662, 2329, MATCH($B$2, resultados!$A$1:$ZZ$1, 0))</f>
        <v/>
      </c>
      <c r="C2335">
        <f>INDEX(resultados!$A$2:$ZZ$2662, 2329, MATCH($B$3, resultados!$A$1:$ZZ$1, 0))</f>
        <v/>
      </c>
    </row>
    <row r="2336">
      <c r="A2336">
        <f>INDEX(resultados!$A$2:$ZZ$2662, 2330, MATCH($B$1, resultados!$A$1:$ZZ$1, 0))</f>
        <v/>
      </c>
      <c r="B2336">
        <f>INDEX(resultados!$A$2:$ZZ$2662, 2330, MATCH($B$2, resultados!$A$1:$ZZ$1, 0))</f>
        <v/>
      </c>
      <c r="C2336">
        <f>INDEX(resultados!$A$2:$ZZ$2662, 2330, MATCH($B$3, resultados!$A$1:$ZZ$1, 0))</f>
        <v/>
      </c>
    </row>
    <row r="2337">
      <c r="A2337">
        <f>INDEX(resultados!$A$2:$ZZ$2662, 2331, MATCH($B$1, resultados!$A$1:$ZZ$1, 0))</f>
        <v/>
      </c>
      <c r="B2337">
        <f>INDEX(resultados!$A$2:$ZZ$2662, 2331, MATCH($B$2, resultados!$A$1:$ZZ$1, 0))</f>
        <v/>
      </c>
      <c r="C2337">
        <f>INDEX(resultados!$A$2:$ZZ$2662, 2331, MATCH($B$3, resultados!$A$1:$ZZ$1, 0))</f>
        <v/>
      </c>
    </row>
    <row r="2338">
      <c r="A2338">
        <f>INDEX(resultados!$A$2:$ZZ$2662, 2332, MATCH($B$1, resultados!$A$1:$ZZ$1, 0))</f>
        <v/>
      </c>
      <c r="B2338">
        <f>INDEX(resultados!$A$2:$ZZ$2662, 2332, MATCH($B$2, resultados!$A$1:$ZZ$1, 0))</f>
        <v/>
      </c>
      <c r="C2338">
        <f>INDEX(resultados!$A$2:$ZZ$2662, 2332, MATCH($B$3, resultados!$A$1:$ZZ$1, 0))</f>
        <v/>
      </c>
    </row>
    <row r="2339">
      <c r="A2339">
        <f>INDEX(resultados!$A$2:$ZZ$2662, 2333, MATCH($B$1, resultados!$A$1:$ZZ$1, 0))</f>
        <v/>
      </c>
      <c r="B2339">
        <f>INDEX(resultados!$A$2:$ZZ$2662, 2333, MATCH($B$2, resultados!$A$1:$ZZ$1, 0))</f>
        <v/>
      </c>
      <c r="C2339">
        <f>INDEX(resultados!$A$2:$ZZ$2662, 2333, MATCH($B$3, resultados!$A$1:$ZZ$1, 0))</f>
        <v/>
      </c>
    </row>
    <row r="2340">
      <c r="A2340">
        <f>INDEX(resultados!$A$2:$ZZ$2662, 2334, MATCH($B$1, resultados!$A$1:$ZZ$1, 0))</f>
        <v/>
      </c>
      <c r="B2340">
        <f>INDEX(resultados!$A$2:$ZZ$2662, 2334, MATCH($B$2, resultados!$A$1:$ZZ$1, 0))</f>
        <v/>
      </c>
      <c r="C2340">
        <f>INDEX(resultados!$A$2:$ZZ$2662, 2334, MATCH($B$3, resultados!$A$1:$ZZ$1, 0))</f>
        <v/>
      </c>
    </row>
    <row r="2341">
      <c r="A2341">
        <f>INDEX(resultados!$A$2:$ZZ$2662, 2335, MATCH($B$1, resultados!$A$1:$ZZ$1, 0))</f>
        <v/>
      </c>
      <c r="B2341">
        <f>INDEX(resultados!$A$2:$ZZ$2662, 2335, MATCH($B$2, resultados!$A$1:$ZZ$1, 0))</f>
        <v/>
      </c>
      <c r="C2341">
        <f>INDEX(resultados!$A$2:$ZZ$2662, 2335, MATCH($B$3, resultados!$A$1:$ZZ$1, 0))</f>
        <v/>
      </c>
    </row>
    <row r="2342">
      <c r="A2342">
        <f>INDEX(resultados!$A$2:$ZZ$2662, 2336, MATCH($B$1, resultados!$A$1:$ZZ$1, 0))</f>
        <v/>
      </c>
      <c r="B2342">
        <f>INDEX(resultados!$A$2:$ZZ$2662, 2336, MATCH($B$2, resultados!$A$1:$ZZ$1, 0))</f>
        <v/>
      </c>
      <c r="C2342">
        <f>INDEX(resultados!$A$2:$ZZ$2662, 2336, MATCH($B$3, resultados!$A$1:$ZZ$1, 0))</f>
        <v/>
      </c>
    </row>
    <row r="2343">
      <c r="A2343">
        <f>INDEX(resultados!$A$2:$ZZ$2662, 2337, MATCH($B$1, resultados!$A$1:$ZZ$1, 0))</f>
        <v/>
      </c>
      <c r="B2343">
        <f>INDEX(resultados!$A$2:$ZZ$2662, 2337, MATCH($B$2, resultados!$A$1:$ZZ$1, 0))</f>
        <v/>
      </c>
      <c r="C2343">
        <f>INDEX(resultados!$A$2:$ZZ$2662, 2337, MATCH($B$3, resultados!$A$1:$ZZ$1, 0))</f>
        <v/>
      </c>
    </row>
    <row r="2344">
      <c r="A2344">
        <f>INDEX(resultados!$A$2:$ZZ$2662, 2338, MATCH($B$1, resultados!$A$1:$ZZ$1, 0))</f>
        <v/>
      </c>
      <c r="B2344">
        <f>INDEX(resultados!$A$2:$ZZ$2662, 2338, MATCH($B$2, resultados!$A$1:$ZZ$1, 0))</f>
        <v/>
      </c>
      <c r="C2344">
        <f>INDEX(resultados!$A$2:$ZZ$2662, 2338, MATCH($B$3, resultados!$A$1:$ZZ$1, 0))</f>
        <v/>
      </c>
    </row>
    <row r="2345">
      <c r="A2345">
        <f>INDEX(resultados!$A$2:$ZZ$2662, 2339, MATCH($B$1, resultados!$A$1:$ZZ$1, 0))</f>
        <v/>
      </c>
      <c r="B2345">
        <f>INDEX(resultados!$A$2:$ZZ$2662, 2339, MATCH($B$2, resultados!$A$1:$ZZ$1, 0))</f>
        <v/>
      </c>
      <c r="C2345">
        <f>INDEX(resultados!$A$2:$ZZ$2662, 2339, MATCH($B$3, resultados!$A$1:$ZZ$1, 0))</f>
        <v/>
      </c>
    </row>
    <row r="2346">
      <c r="A2346">
        <f>INDEX(resultados!$A$2:$ZZ$2662, 2340, MATCH($B$1, resultados!$A$1:$ZZ$1, 0))</f>
        <v/>
      </c>
      <c r="B2346">
        <f>INDEX(resultados!$A$2:$ZZ$2662, 2340, MATCH($B$2, resultados!$A$1:$ZZ$1, 0))</f>
        <v/>
      </c>
      <c r="C2346">
        <f>INDEX(resultados!$A$2:$ZZ$2662, 2340, MATCH($B$3, resultados!$A$1:$ZZ$1, 0))</f>
        <v/>
      </c>
    </row>
    <row r="2347">
      <c r="A2347">
        <f>INDEX(resultados!$A$2:$ZZ$2662, 2341, MATCH($B$1, resultados!$A$1:$ZZ$1, 0))</f>
        <v/>
      </c>
      <c r="B2347">
        <f>INDEX(resultados!$A$2:$ZZ$2662, 2341, MATCH($B$2, resultados!$A$1:$ZZ$1, 0))</f>
        <v/>
      </c>
      <c r="C2347">
        <f>INDEX(resultados!$A$2:$ZZ$2662, 2341, MATCH($B$3, resultados!$A$1:$ZZ$1, 0))</f>
        <v/>
      </c>
    </row>
    <row r="2348">
      <c r="A2348">
        <f>INDEX(resultados!$A$2:$ZZ$2662, 2342, MATCH($B$1, resultados!$A$1:$ZZ$1, 0))</f>
        <v/>
      </c>
      <c r="B2348">
        <f>INDEX(resultados!$A$2:$ZZ$2662, 2342, MATCH($B$2, resultados!$A$1:$ZZ$1, 0))</f>
        <v/>
      </c>
      <c r="C2348">
        <f>INDEX(resultados!$A$2:$ZZ$2662, 2342, MATCH($B$3, resultados!$A$1:$ZZ$1, 0))</f>
        <v/>
      </c>
    </row>
    <row r="2349">
      <c r="A2349">
        <f>INDEX(resultados!$A$2:$ZZ$2662, 2343, MATCH($B$1, resultados!$A$1:$ZZ$1, 0))</f>
        <v/>
      </c>
      <c r="B2349">
        <f>INDEX(resultados!$A$2:$ZZ$2662, 2343, MATCH($B$2, resultados!$A$1:$ZZ$1, 0))</f>
        <v/>
      </c>
      <c r="C2349">
        <f>INDEX(resultados!$A$2:$ZZ$2662, 2343, MATCH($B$3, resultados!$A$1:$ZZ$1, 0))</f>
        <v/>
      </c>
    </row>
    <row r="2350">
      <c r="A2350">
        <f>INDEX(resultados!$A$2:$ZZ$2662, 2344, MATCH($B$1, resultados!$A$1:$ZZ$1, 0))</f>
        <v/>
      </c>
      <c r="B2350">
        <f>INDEX(resultados!$A$2:$ZZ$2662, 2344, MATCH($B$2, resultados!$A$1:$ZZ$1, 0))</f>
        <v/>
      </c>
      <c r="C2350">
        <f>INDEX(resultados!$A$2:$ZZ$2662, 2344, MATCH($B$3, resultados!$A$1:$ZZ$1, 0))</f>
        <v/>
      </c>
    </row>
    <row r="2351">
      <c r="A2351">
        <f>INDEX(resultados!$A$2:$ZZ$2662, 2345, MATCH($B$1, resultados!$A$1:$ZZ$1, 0))</f>
        <v/>
      </c>
      <c r="B2351">
        <f>INDEX(resultados!$A$2:$ZZ$2662, 2345, MATCH($B$2, resultados!$A$1:$ZZ$1, 0))</f>
        <v/>
      </c>
      <c r="C2351">
        <f>INDEX(resultados!$A$2:$ZZ$2662, 2345, MATCH($B$3, resultados!$A$1:$ZZ$1, 0))</f>
        <v/>
      </c>
    </row>
    <row r="2352">
      <c r="A2352">
        <f>INDEX(resultados!$A$2:$ZZ$2662, 2346, MATCH($B$1, resultados!$A$1:$ZZ$1, 0))</f>
        <v/>
      </c>
      <c r="B2352">
        <f>INDEX(resultados!$A$2:$ZZ$2662, 2346, MATCH($B$2, resultados!$A$1:$ZZ$1, 0))</f>
        <v/>
      </c>
      <c r="C2352">
        <f>INDEX(resultados!$A$2:$ZZ$2662, 2346, MATCH($B$3, resultados!$A$1:$ZZ$1, 0))</f>
        <v/>
      </c>
    </row>
    <row r="2353">
      <c r="A2353">
        <f>INDEX(resultados!$A$2:$ZZ$2662, 2347, MATCH($B$1, resultados!$A$1:$ZZ$1, 0))</f>
        <v/>
      </c>
      <c r="B2353">
        <f>INDEX(resultados!$A$2:$ZZ$2662, 2347, MATCH($B$2, resultados!$A$1:$ZZ$1, 0))</f>
        <v/>
      </c>
      <c r="C2353">
        <f>INDEX(resultados!$A$2:$ZZ$2662, 2347, MATCH($B$3, resultados!$A$1:$ZZ$1, 0))</f>
        <v/>
      </c>
    </row>
    <row r="2354">
      <c r="A2354">
        <f>INDEX(resultados!$A$2:$ZZ$2662, 2348, MATCH($B$1, resultados!$A$1:$ZZ$1, 0))</f>
        <v/>
      </c>
      <c r="B2354">
        <f>INDEX(resultados!$A$2:$ZZ$2662, 2348, MATCH($B$2, resultados!$A$1:$ZZ$1, 0))</f>
        <v/>
      </c>
      <c r="C2354">
        <f>INDEX(resultados!$A$2:$ZZ$2662, 2348, MATCH($B$3, resultados!$A$1:$ZZ$1, 0))</f>
        <v/>
      </c>
    </row>
    <row r="2355">
      <c r="A2355">
        <f>INDEX(resultados!$A$2:$ZZ$2662, 2349, MATCH($B$1, resultados!$A$1:$ZZ$1, 0))</f>
        <v/>
      </c>
      <c r="B2355">
        <f>INDEX(resultados!$A$2:$ZZ$2662, 2349, MATCH($B$2, resultados!$A$1:$ZZ$1, 0))</f>
        <v/>
      </c>
      <c r="C2355">
        <f>INDEX(resultados!$A$2:$ZZ$2662, 2349, MATCH($B$3, resultados!$A$1:$ZZ$1, 0))</f>
        <v/>
      </c>
    </row>
    <row r="2356">
      <c r="A2356">
        <f>INDEX(resultados!$A$2:$ZZ$2662, 2350, MATCH($B$1, resultados!$A$1:$ZZ$1, 0))</f>
        <v/>
      </c>
      <c r="B2356">
        <f>INDEX(resultados!$A$2:$ZZ$2662, 2350, MATCH($B$2, resultados!$A$1:$ZZ$1, 0))</f>
        <v/>
      </c>
      <c r="C2356">
        <f>INDEX(resultados!$A$2:$ZZ$2662, 2350, MATCH($B$3, resultados!$A$1:$ZZ$1, 0))</f>
        <v/>
      </c>
    </row>
    <row r="2357">
      <c r="A2357">
        <f>INDEX(resultados!$A$2:$ZZ$2662, 2351, MATCH($B$1, resultados!$A$1:$ZZ$1, 0))</f>
        <v/>
      </c>
      <c r="B2357">
        <f>INDEX(resultados!$A$2:$ZZ$2662, 2351, MATCH($B$2, resultados!$A$1:$ZZ$1, 0))</f>
        <v/>
      </c>
      <c r="C2357">
        <f>INDEX(resultados!$A$2:$ZZ$2662, 2351, MATCH($B$3, resultados!$A$1:$ZZ$1, 0))</f>
        <v/>
      </c>
    </row>
    <row r="2358">
      <c r="A2358">
        <f>INDEX(resultados!$A$2:$ZZ$2662, 2352, MATCH($B$1, resultados!$A$1:$ZZ$1, 0))</f>
        <v/>
      </c>
      <c r="B2358">
        <f>INDEX(resultados!$A$2:$ZZ$2662, 2352, MATCH($B$2, resultados!$A$1:$ZZ$1, 0))</f>
        <v/>
      </c>
      <c r="C2358">
        <f>INDEX(resultados!$A$2:$ZZ$2662, 2352, MATCH($B$3, resultados!$A$1:$ZZ$1, 0))</f>
        <v/>
      </c>
    </row>
    <row r="2359">
      <c r="A2359">
        <f>INDEX(resultados!$A$2:$ZZ$2662, 2353, MATCH($B$1, resultados!$A$1:$ZZ$1, 0))</f>
        <v/>
      </c>
      <c r="B2359">
        <f>INDEX(resultados!$A$2:$ZZ$2662, 2353, MATCH($B$2, resultados!$A$1:$ZZ$1, 0))</f>
        <v/>
      </c>
      <c r="C2359">
        <f>INDEX(resultados!$A$2:$ZZ$2662, 2353, MATCH($B$3, resultados!$A$1:$ZZ$1, 0))</f>
        <v/>
      </c>
    </row>
    <row r="2360">
      <c r="A2360">
        <f>INDEX(resultados!$A$2:$ZZ$2662, 2354, MATCH($B$1, resultados!$A$1:$ZZ$1, 0))</f>
        <v/>
      </c>
      <c r="B2360">
        <f>INDEX(resultados!$A$2:$ZZ$2662, 2354, MATCH($B$2, resultados!$A$1:$ZZ$1, 0))</f>
        <v/>
      </c>
      <c r="C2360">
        <f>INDEX(resultados!$A$2:$ZZ$2662, 2354, MATCH($B$3, resultados!$A$1:$ZZ$1, 0))</f>
        <v/>
      </c>
    </row>
    <row r="2361">
      <c r="A2361">
        <f>INDEX(resultados!$A$2:$ZZ$2662, 2355, MATCH($B$1, resultados!$A$1:$ZZ$1, 0))</f>
        <v/>
      </c>
      <c r="B2361">
        <f>INDEX(resultados!$A$2:$ZZ$2662, 2355, MATCH($B$2, resultados!$A$1:$ZZ$1, 0))</f>
        <v/>
      </c>
      <c r="C2361">
        <f>INDEX(resultados!$A$2:$ZZ$2662, 2355, MATCH($B$3, resultados!$A$1:$ZZ$1, 0))</f>
        <v/>
      </c>
    </row>
    <row r="2362">
      <c r="A2362">
        <f>INDEX(resultados!$A$2:$ZZ$2662, 2356, MATCH($B$1, resultados!$A$1:$ZZ$1, 0))</f>
        <v/>
      </c>
      <c r="B2362">
        <f>INDEX(resultados!$A$2:$ZZ$2662, 2356, MATCH($B$2, resultados!$A$1:$ZZ$1, 0))</f>
        <v/>
      </c>
      <c r="C2362">
        <f>INDEX(resultados!$A$2:$ZZ$2662, 2356, MATCH($B$3, resultados!$A$1:$ZZ$1, 0))</f>
        <v/>
      </c>
    </row>
    <row r="2363">
      <c r="A2363">
        <f>INDEX(resultados!$A$2:$ZZ$2662, 2357, MATCH($B$1, resultados!$A$1:$ZZ$1, 0))</f>
        <v/>
      </c>
      <c r="B2363">
        <f>INDEX(resultados!$A$2:$ZZ$2662, 2357, MATCH($B$2, resultados!$A$1:$ZZ$1, 0))</f>
        <v/>
      </c>
      <c r="C2363">
        <f>INDEX(resultados!$A$2:$ZZ$2662, 2357, MATCH($B$3, resultados!$A$1:$ZZ$1, 0))</f>
        <v/>
      </c>
    </row>
    <row r="2364">
      <c r="A2364">
        <f>INDEX(resultados!$A$2:$ZZ$2662, 2358, MATCH($B$1, resultados!$A$1:$ZZ$1, 0))</f>
        <v/>
      </c>
      <c r="B2364">
        <f>INDEX(resultados!$A$2:$ZZ$2662, 2358, MATCH($B$2, resultados!$A$1:$ZZ$1, 0))</f>
        <v/>
      </c>
      <c r="C2364">
        <f>INDEX(resultados!$A$2:$ZZ$2662, 2358, MATCH($B$3, resultados!$A$1:$ZZ$1, 0))</f>
        <v/>
      </c>
    </row>
    <row r="2365">
      <c r="A2365">
        <f>INDEX(resultados!$A$2:$ZZ$2662, 2359, MATCH($B$1, resultados!$A$1:$ZZ$1, 0))</f>
        <v/>
      </c>
      <c r="B2365">
        <f>INDEX(resultados!$A$2:$ZZ$2662, 2359, MATCH($B$2, resultados!$A$1:$ZZ$1, 0))</f>
        <v/>
      </c>
      <c r="C2365">
        <f>INDEX(resultados!$A$2:$ZZ$2662, 2359, MATCH($B$3, resultados!$A$1:$ZZ$1, 0))</f>
        <v/>
      </c>
    </row>
    <row r="2366">
      <c r="A2366">
        <f>INDEX(resultados!$A$2:$ZZ$2662, 2360, MATCH($B$1, resultados!$A$1:$ZZ$1, 0))</f>
        <v/>
      </c>
      <c r="B2366">
        <f>INDEX(resultados!$A$2:$ZZ$2662, 2360, MATCH($B$2, resultados!$A$1:$ZZ$1, 0))</f>
        <v/>
      </c>
      <c r="C2366">
        <f>INDEX(resultados!$A$2:$ZZ$2662, 2360, MATCH($B$3, resultados!$A$1:$ZZ$1, 0))</f>
        <v/>
      </c>
    </row>
    <row r="2367">
      <c r="A2367">
        <f>INDEX(resultados!$A$2:$ZZ$2662, 2361, MATCH($B$1, resultados!$A$1:$ZZ$1, 0))</f>
        <v/>
      </c>
      <c r="B2367">
        <f>INDEX(resultados!$A$2:$ZZ$2662, 2361, MATCH($B$2, resultados!$A$1:$ZZ$1, 0))</f>
        <v/>
      </c>
      <c r="C2367">
        <f>INDEX(resultados!$A$2:$ZZ$2662, 2361, MATCH($B$3, resultados!$A$1:$ZZ$1, 0))</f>
        <v/>
      </c>
    </row>
    <row r="2368">
      <c r="A2368">
        <f>INDEX(resultados!$A$2:$ZZ$2662, 2362, MATCH($B$1, resultados!$A$1:$ZZ$1, 0))</f>
        <v/>
      </c>
      <c r="B2368">
        <f>INDEX(resultados!$A$2:$ZZ$2662, 2362, MATCH($B$2, resultados!$A$1:$ZZ$1, 0))</f>
        <v/>
      </c>
      <c r="C2368">
        <f>INDEX(resultados!$A$2:$ZZ$2662, 2362, MATCH($B$3, resultados!$A$1:$ZZ$1, 0))</f>
        <v/>
      </c>
    </row>
    <row r="2369">
      <c r="A2369">
        <f>INDEX(resultados!$A$2:$ZZ$2662, 2363, MATCH($B$1, resultados!$A$1:$ZZ$1, 0))</f>
        <v/>
      </c>
      <c r="B2369">
        <f>INDEX(resultados!$A$2:$ZZ$2662, 2363, MATCH($B$2, resultados!$A$1:$ZZ$1, 0))</f>
        <v/>
      </c>
      <c r="C2369">
        <f>INDEX(resultados!$A$2:$ZZ$2662, 2363, MATCH($B$3, resultados!$A$1:$ZZ$1, 0))</f>
        <v/>
      </c>
    </row>
    <row r="2370">
      <c r="A2370">
        <f>INDEX(resultados!$A$2:$ZZ$2662, 2364, MATCH($B$1, resultados!$A$1:$ZZ$1, 0))</f>
        <v/>
      </c>
      <c r="B2370">
        <f>INDEX(resultados!$A$2:$ZZ$2662, 2364, MATCH($B$2, resultados!$A$1:$ZZ$1, 0))</f>
        <v/>
      </c>
      <c r="C2370">
        <f>INDEX(resultados!$A$2:$ZZ$2662, 2364, MATCH($B$3, resultados!$A$1:$ZZ$1, 0))</f>
        <v/>
      </c>
    </row>
    <row r="2371">
      <c r="A2371">
        <f>INDEX(resultados!$A$2:$ZZ$2662, 2365, MATCH($B$1, resultados!$A$1:$ZZ$1, 0))</f>
        <v/>
      </c>
      <c r="B2371">
        <f>INDEX(resultados!$A$2:$ZZ$2662, 2365, MATCH($B$2, resultados!$A$1:$ZZ$1, 0))</f>
        <v/>
      </c>
      <c r="C2371">
        <f>INDEX(resultados!$A$2:$ZZ$2662, 2365, MATCH($B$3, resultados!$A$1:$ZZ$1, 0))</f>
        <v/>
      </c>
    </row>
    <row r="2372">
      <c r="A2372">
        <f>INDEX(resultados!$A$2:$ZZ$2662, 2366, MATCH($B$1, resultados!$A$1:$ZZ$1, 0))</f>
        <v/>
      </c>
      <c r="B2372">
        <f>INDEX(resultados!$A$2:$ZZ$2662, 2366, MATCH($B$2, resultados!$A$1:$ZZ$1, 0))</f>
        <v/>
      </c>
      <c r="C2372">
        <f>INDEX(resultados!$A$2:$ZZ$2662, 2366, MATCH($B$3, resultados!$A$1:$ZZ$1, 0))</f>
        <v/>
      </c>
    </row>
    <row r="2373">
      <c r="A2373">
        <f>INDEX(resultados!$A$2:$ZZ$2662, 2367, MATCH($B$1, resultados!$A$1:$ZZ$1, 0))</f>
        <v/>
      </c>
      <c r="B2373">
        <f>INDEX(resultados!$A$2:$ZZ$2662, 2367, MATCH($B$2, resultados!$A$1:$ZZ$1, 0))</f>
        <v/>
      </c>
      <c r="C2373">
        <f>INDEX(resultados!$A$2:$ZZ$2662, 2367, MATCH($B$3, resultados!$A$1:$ZZ$1, 0))</f>
        <v/>
      </c>
    </row>
    <row r="2374">
      <c r="A2374">
        <f>INDEX(resultados!$A$2:$ZZ$2662, 2368, MATCH($B$1, resultados!$A$1:$ZZ$1, 0))</f>
        <v/>
      </c>
      <c r="B2374">
        <f>INDEX(resultados!$A$2:$ZZ$2662, 2368, MATCH($B$2, resultados!$A$1:$ZZ$1, 0))</f>
        <v/>
      </c>
      <c r="C2374">
        <f>INDEX(resultados!$A$2:$ZZ$2662, 2368, MATCH($B$3, resultados!$A$1:$ZZ$1, 0))</f>
        <v/>
      </c>
    </row>
    <row r="2375">
      <c r="A2375">
        <f>INDEX(resultados!$A$2:$ZZ$2662, 2369, MATCH($B$1, resultados!$A$1:$ZZ$1, 0))</f>
        <v/>
      </c>
      <c r="B2375">
        <f>INDEX(resultados!$A$2:$ZZ$2662, 2369, MATCH($B$2, resultados!$A$1:$ZZ$1, 0))</f>
        <v/>
      </c>
      <c r="C2375">
        <f>INDEX(resultados!$A$2:$ZZ$2662, 2369, MATCH($B$3, resultados!$A$1:$ZZ$1, 0))</f>
        <v/>
      </c>
    </row>
    <row r="2376">
      <c r="A2376">
        <f>INDEX(resultados!$A$2:$ZZ$2662, 2370, MATCH($B$1, resultados!$A$1:$ZZ$1, 0))</f>
        <v/>
      </c>
      <c r="B2376">
        <f>INDEX(resultados!$A$2:$ZZ$2662, 2370, MATCH($B$2, resultados!$A$1:$ZZ$1, 0))</f>
        <v/>
      </c>
      <c r="C2376">
        <f>INDEX(resultados!$A$2:$ZZ$2662, 2370, MATCH($B$3, resultados!$A$1:$ZZ$1, 0))</f>
        <v/>
      </c>
    </row>
    <row r="2377">
      <c r="A2377">
        <f>INDEX(resultados!$A$2:$ZZ$2662, 2371, MATCH($B$1, resultados!$A$1:$ZZ$1, 0))</f>
        <v/>
      </c>
      <c r="B2377">
        <f>INDEX(resultados!$A$2:$ZZ$2662, 2371, MATCH($B$2, resultados!$A$1:$ZZ$1, 0))</f>
        <v/>
      </c>
      <c r="C2377">
        <f>INDEX(resultados!$A$2:$ZZ$2662, 2371, MATCH($B$3, resultados!$A$1:$ZZ$1, 0))</f>
        <v/>
      </c>
    </row>
    <row r="2378">
      <c r="A2378">
        <f>INDEX(resultados!$A$2:$ZZ$2662, 2372, MATCH($B$1, resultados!$A$1:$ZZ$1, 0))</f>
        <v/>
      </c>
      <c r="B2378">
        <f>INDEX(resultados!$A$2:$ZZ$2662, 2372, MATCH($B$2, resultados!$A$1:$ZZ$1, 0))</f>
        <v/>
      </c>
      <c r="C2378">
        <f>INDEX(resultados!$A$2:$ZZ$2662, 2372, MATCH($B$3, resultados!$A$1:$ZZ$1, 0))</f>
        <v/>
      </c>
    </row>
    <row r="2379">
      <c r="A2379">
        <f>INDEX(resultados!$A$2:$ZZ$2662, 2373, MATCH($B$1, resultados!$A$1:$ZZ$1, 0))</f>
        <v/>
      </c>
      <c r="B2379">
        <f>INDEX(resultados!$A$2:$ZZ$2662, 2373, MATCH($B$2, resultados!$A$1:$ZZ$1, 0))</f>
        <v/>
      </c>
      <c r="C2379">
        <f>INDEX(resultados!$A$2:$ZZ$2662, 2373, MATCH($B$3, resultados!$A$1:$ZZ$1, 0))</f>
        <v/>
      </c>
    </row>
    <row r="2380">
      <c r="A2380">
        <f>INDEX(resultados!$A$2:$ZZ$2662, 2374, MATCH($B$1, resultados!$A$1:$ZZ$1, 0))</f>
        <v/>
      </c>
      <c r="B2380">
        <f>INDEX(resultados!$A$2:$ZZ$2662, 2374, MATCH($B$2, resultados!$A$1:$ZZ$1, 0))</f>
        <v/>
      </c>
      <c r="C2380">
        <f>INDEX(resultados!$A$2:$ZZ$2662, 2374, MATCH($B$3, resultados!$A$1:$ZZ$1, 0))</f>
        <v/>
      </c>
    </row>
    <row r="2381">
      <c r="A2381">
        <f>INDEX(resultados!$A$2:$ZZ$2662, 2375, MATCH($B$1, resultados!$A$1:$ZZ$1, 0))</f>
        <v/>
      </c>
      <c r="B2381">
        <f>INDEX(resultados!$A$2:$ZZ$2662, 2375, MATCH($B$2, resultados!$A$1:$ZZ$1, 0))</f>
        <v/>
      </c>
      <c r="C2381">
        <f>INDEX(resultados!$A$2:$ZZ$2662, 2375, MATCH($B$3, resultados!$A$1:$ZZ$1, 0))</f>
        <v/>
      </c>
    </row>
    <row r="2382">
      <c r="A2382">
        <f>INDEX(resultados!$A$2:$ZZ$2662, 2376, MATCH($B$1, resultados!$A$1:$ZZ$1, 0))</f>
        <v/>
      </c>
      <c r="B2382">
        <f>INDEX(resultados!$A$2:$ZZ$2662, 2376, MATCH($B$2, resultados!$A$1:$ZZ$1, 0))</f>
        <v/>
      </c>
      <c r="C2382">
        <f>INDEX(resultados!$A$2:$ZZ$2662, 2376, MATCH($B$3, resultados!$A$1:$ZZ$1, 0))</f>
        <v/>
      </c>
    </row>
    <row r="2383">
      <c r="A2383">
        <f>INDEX(resultados!$A$2:$ZZ$2662, 2377, MATCH($B$1, resultados!$A$1:$ZZ$1, 0))</f>
        <v/>
      </c>
      <c r="B2383">
        <f>INDEX(resultados!$A$2:$ZZ$2662, 2377, MATCH($B$2, resultados!$A$1:$ZZ$1, 0))</f>
        <v/>
      </c>
      <c r="C2383">
        <f>INDEX(resultados!$A$2:$ZZ$2662, 2377, MATCH($B$3, resultados!$A$1:$ZZ$1, 0))</f>
        <v/>
      </c>
    </row>
    <row r="2384">
      <c r="A2384">
        <f>INDEX(resultados!$A$2:$ZZ$2662, 2378, MATCH($B$1, resultados!$A$1:$ZZ$1, 0))</f>
        <v/>
      </c>
      <c r="B2384">
        <f>INDEX(resultados!$A$2:$ZZ$2662, 2378, MATCH($B$2, resultados!$A$1:$ZZ$1, 0))</f>
        <v/>
      </c>
      <c r="C2384">
        <f>INDEX(resultados!$A$2:$ZZ$2662, 2378, MATCH($B$3, resultados!$A$1:$ZZ$1, 0))</f>
        <v/>
      </c>
    </row>
    <row r="2385">
      <c r="A2385">
        <f>INDEX(resultados!$A$2:$ZZ$2662, 2379, MATCH($B$1, resultados!$A$1:$ZZ$1, 0))</f>
        <v/>
      </c>
      <c r="B2385">
        <f>INDEX(resultados!$A$2:$ZZ$2662, 2379, MATCH($B$2, resultados!$A$1:$ZZ$1, 0))</f>
        <v/>
      </c>
      <c r="C2385">
        <f>INDEX(resultados!$A$2:$ZZ$2662, 2379, MATCH($B$3, resultados!$A$1:$ZZ$1, 0))</f>
        <v/>
      </c>
    </row>
    <row r="2386">
      <c r="A2386">
        <f>INDEX(resultados!$A$2:$ZZ$2662, 2380, MATCH($B$1, resultados!$A$1:$ZZ$1, 0))</f>
        <v/>
      </c>
      <c r="B2386">
        <f>INDEX(resultados!$A$2:$ZZ$2662, 2380, MATCH($B$2, resultados!$A$1:$ZZ$1, 0))</f>
        <v/>
      </c>
      <c r="C2386">
        <f>INDEX(resultados!$A$2:$ZZ$2662, 2380, MATCH($B$3, resultados!$A$1:$ZZ$1, 0))</f>
        <v/>
      </c>
    </row>
    <row r="2387">
      <c r="A2387">
        <f>INDEX(resultados!$A$2:$ZZ$2662, 2381, MATCH($B$1, resultados!$A$1:$ZZ$1, 0))</f>
        <v/>
      </c>
      <c r="B2387">
        <f>INDEX(resultados!$A$2:$ZZ$2662, 2381, MATCH($B$2, resultados!$A$1:$ZZ$1, 0))</f>
        <v/>
      </c>
      <c r="C2387">
        <f>INDEX(resultados!$A$2:$ZZ$2662, 2381, MATCH($B$3, resultados!$A$1:$ZZ$1, 0))</f>
        <v/>
      </c>
    </row>
    <row r="2388">
      <c r="A2388">
        <f>INDEX(resultados!$A$2:$ZZ$2662, 2382, MATCH($B$1, resultados!$A$1:$ZZ$1, 0))</f>
        <v/>
      </c>
      <c r="B2388">
        <f>INDEX(resultados!$A$2:$ZZ$2662, 2382, MATCH($B$2, resultados!$A$1:$ZZ$1, 0))</f>
        <v/>
      </c>
      <c r="C2388">
        <f>INDEX(resultados!$A$2:$ZZ$2662, 2382, MATCH($B$3, resultados!$A$1:$ZZ$1, 0))</f>
        <v/>
      </c>
    </row>
    <row r="2389">
      <c r="A2389">
        <f>INDEX(resultados!$A$2:$ZZ$2662, 2383, MATCH($B$1, resultados!$A$1:$ZZ$1, 0))</f>
        <v/>
      </c>
      <c r="B2389">
        <f>INDEX(resultados!$A$2:$ZZ$2662, 2383, MATCH($B$2, resultados!$A$1:$ZZ$1, 0))</f>
        <v/>
      </c>
      <c r="C2389">
        <f>INDEX(resultados!$A$2:$ZZ$2662, 2383, MATCH($B$3, resultados!$A$1:$ZZ$1, 0))</f>
        <v/>
      </c>
    </row>
    <row r="2390">
      <c r="A2390">
        <f>INDEX(resultados!$A$2:$ZZ$2662, 2384, MATCH($B$1, resultados!$A$1:$ZZ$1, 0))</f>
        <v/>
      </c>
      <c r="B2390">
        <f>INDEX(resultados!$A$2:$ZZ$2662, 2384, MATCH($B$2, resultados!$A$1:$ZZ$1, 0))</f>
        <v/>
      </c>
      <c r="C2390">
        <f>INDEX(resultados!$A$2:$ZZ$2662, 2384, MATCH($B$3, resultados!$A$1:$ZZ$1, 0))</f>
        <v/>
      </c>
    </row>
    <row r="2391">
      <c r="A2391">
        <f>INDEX(resultados!$A$2:$ZZ$2662, 2385, MATCH($B$1, resultados!$A$1:$ZZ$1, 0))</f>
        <v/>
      </c>
      <c r="B2391">
        <f>INDEX(resultados!$A$2:$ZZ$2662, 2385, MATCH($B$2, resultados!$A$1:$ZZ$1, 0))</f>
        <v/>
      </c>
      <c r="C2391">
        <f>INDEX(resultados!$A$2:$ZZ$2662, 2385, MATCH($B$3, resultados!$A$1:$ZZ$1, 0))</f>
        <v/>
      </c>
    </row>
    <row r="2392">
      <c r="A2392">
        <f>INDEX(resultados!$A$2:$ZZ$2662, 2386, MATCH($B$1, resultados!$A$1:$ZZ$1, 0))</f>
        <v/>
      </c>
      <c r="B2392">
        <f>INDEX(resultados!$A$2:$ZZ$2662, 2386, MATCH($B$2, resultados!$A$1:$ZZ$1, 0))</f>
        <v/>
      </c>
      <c r="C2392">
        <f>INDEX(resultados!$A$2:$ZZ$2662, 2386, MATCH($B$3, resultados!$A$1:$ZZ$1, 0))</f>
        <v/>
      </c>
    </row>
    <row r="2393">
      <c r="A2393">
        <f>INDEX(resultados!$A$2:$ZZ$2662, 2387, MATCH($B$1, resultados!$A$1:$ZZ$1, 0))</f>
        <v/>
      </c>
      <c r="B2393">
        <f>INDEX(resultados!$A$2:$ZZ$2662, 2387, MATCH($B$2, resultados!$A$1:$ZZ$1, 0))</f>
        <v/>
      </c>
      <c r="C2393">
        <f>INDEX(resultados!$A$2:$ZZ$2662, 2387, MATCH($B$3, resultados!$A$1:$ZZ$1, 0))</f>
        <v/>
      </c>
    </row>
    <row r="2394">
      <c r="A2394">
        <f>INDEX(resultados!$A$2:$ZZ$2662, 2388, MATCH($B$1, resultados!$A$1:$ZZ$1, 0))</f>
        <v/>
      </c>
      <c r="B2394">
        <f>INDEX(resultados!$A$2:$ZZ$2662, 2388, MATCH($B$2, resultados!$A$1:$ZZ$1, 0))</f>
        <v/>
      </c>
      <c r="C2394">
        <f>INDEX(resultados!$A$2:$ZZ$2662, 2388, MATCH($B$3, resultados!$A$1:$ZZ$1, 0))</f>
        <v/>
      </c>
    </row>
    <row r="2395">
      <c r="A2395">
        <f>INDEX(resultados!$A$2:$ZZ$2662, 2389, MATCH($B$1, resultados!$A$1:$ZZ$1, 0))</f>
        <v/>
      </c>
      <c r="B2395">
        <f>INDEX(resultados!$A$2:$ZZ$2662, 2389, MATCH($B$2, resultados!$A$1:$ZZ$1, 0))</f>
        <v/>
      </c>
      <c r="C2395">
        <f>INDEX(resultados!$A$2:$ZZ$2662, 2389, MATCH($B$3, resultados!$A$1:$ZZ$1, 0))</f>
        <v/>
      </c>
    </row>
    <row r="2396">
      <c r="A2396">
        <f>INDEX(resultados!$A$2:$ZZ$2662, 2390, MATCH($B$1, resultados!$A$1:$ZZ$1, 0))</f>
        <v/>
      </c>
      <c r="B2396">
        <f>INDEX(resultados!$A$2:$ZZ$2662, 2390, MATCH($B$2, resultados!$A$1:$ZZ$1, 0))</f>
        <v/>
      </c>
      <c r="C2396">
        <f>INDEX(resultados!$A$2:$ZZ$2662, 2390, MATCH($B$3, resultados!$A$1:$ZZ$1, 0))</f>
        <v/>
      </c>
    </row>
    <row r="2397">
      <c r="A2397">
        <f>INDEX(resultados!$A$2:$ZZ$2662, 2391, MATCH($B$1, resultados!$A$1:$ZZ$1, 0))</f>
        <v/>
      </c>
      <c r="B2397">
        <f>INDEX(resultados!$A$2:$ZZ$2662, 2391, MATCH($B$2, resultados!$A$1:$ZZ$1, 0))</f>
        <v/>
      </c>
      <c r="C2397">
        <f>INDEX(resultados!$A$2:$ZZ$2662, 2391, MATCH($B$3, resultados!$A$1:$ZZ$1, 0))</f>
        <v/>
      </c>
    </row>
    <row r="2398">
      <c r="A2398">
        <f>INDEX(resultados!$A$2:$ZZ$2662, 2392, MATCH($B$1, resultados!$A$1:$ZZ$1, 0))</f>
        <v/>
      </c>
      <c r="B2398">
        <f>INDEX(resultados!$A$2:$ZZ$2662, 2392, MATCH($B$2, resultados!$A$1:$ZZ$1, 0))</f>
        <v/>
      </c>
      <c r="C2398">
        <f>INDEX(resultados!$A$2:$ZZ$2662, 2392, MATCH($B$3, resultados!$A$1:$ZZ$1, 0))</f>
        <v/>
      </c>
    </row>
    <row r="2399">
      <c r="A2399">
        <f>INDEX(resultados!$A$2:$ZZ$2662, 2393, MATCH($B$1, resultados!$A$1:$ZZ$1, 0))</f>
        <v/>
      </c>
      <c r="B2399">
        <f>INDEX(resultados!$A$2:$ZZ$2662, 2393, MATCH($B$2, resultados!$A$1:$ZZ$1, 0))</f>
        <v/>
      </c>
      <c r="C2399">
        <f>INDEX(resultados!$A$2:$ZZ$2662, 2393, MATCH($B$3, resultados!$A$1:$ZZ$1, 0))</f>
        <v/>
      </c>
    </row>
    <row r="2400">
      <c r="A2400">
        <f>INDEX(resultados!$A$2:$ZZ$2662, 2394, MATCH($B$1, resultados!$A$1:$ZZ$1, 0))</f>
        <v/>
      </c>
      <c r="B2400">
        <f>INDEX(resultados!$A$2:$ZZ$2662, 2394, MATCH($B$2, resultados!$A$1:$ZZ$1, 0))</f>
        <v/>
      </c>
      <c r="C2400">
        <f>INDEX(resultados!$A$2:$ZZ$2662, 2394, MATCH($B$3, resultados!$A$1:$ZZ$1, 0))</f>
        <v/>
      </c>
    </row>
    <row r="2401">
      <c r="A2401">
        <f>INDEX(resultados!$A$2:$ZZ$2662, 2395, MATCH($B$1, resultados!$A$1:$ZZ$1, 0))</f>
        <v/>
      </c>
      <c r="B2401">
        <f>INDEX(resultados!$A$2:$ZZ$2662, 2395, MATCH($B$2, resultados!$A$1:$ZZ$1, 0))</f>
        <v/>
      </c>
      <c r="C2401">
        <f>INDEX(resultados!$A$2:$ZZ$2662, 2395, MATCH($B$3, resultados!$A$1:$ZZ$1, 0))</f>
        <v/>
      </c>
    </row>
    <row r="2402">
      <c r="A2402">
        <f>INDEX(resultados!$A$2:$ZZ$2662, 2396, MATCH($B$1, resultados!$A$1:$ZZ$1, 0))</f>
        <v/>
      </c>
      <c r="B2402">
        <f>INDEX(resultados!$A$2:$ZZ$2662, 2396, MATCH($B$2, resultados!$A$1:$ZZ$1, 0))</f>
        <v/>
      </c>
      <c r="C2402">
        <f>INDEX(resultados!$A$2:$ZZ$2662, 2396, MATCH($B$3, resultados!$A$1:$ZZ$1, 0))</f>
        <v/>
      </c>
    </row>
    <row r="2403">
      <c r="A2403">
        <f>INDEX(resultados!$A$2:$ZZ$2662, 2397, MATCH($B$1, resultados!$A$1:$ZZ$1, 0))</f>
        <v/>
      </c>
      <c r="B2403">
        <f>INDEX(resultados!$A$2:$ZZ$2662, 2397, MATCH($B$2, resultados!$A$1:$ZZ$1, 0))</f>
        <v/>
      </c>
      <c r="C2403">
        <f>INDEX(resultados!$A$2:$ZZ$2662, 2397, MATCH($B$3, resultados!$A$1:$ZZ$1, 0))</f>
        <v/>
      </c>
    </row>
    <row r="2404">
      <c r="A2404">
        <f>INDEX(resultados!$A$2:$ZZ$2662, 2398, MATCH($B$1, resultados!$A$1:$ZZ$1, 0))</f>
        <v/>
      </c>
      <c r="B2404">
        <f>INDEX(resultados!$A$2:$ZZ$2662, 2398, MATCH($B$2, resultados!$A$1:$ZZ$1, 0))</f>
        <v/>
      </c>
      <c r="C2404">
        <f>INDEX(resultados!$A$2:$ZZ$2662, 2398, MATCH($B$3, resultados!$A$1:$ZZ$1, 0))</f>
        <v/>
      </c>
    </row>
    <row r="2405">
      <c r="A2405">
        <f>INDEX(resultados!$A$2:$ZZ$2662, 2399, MATCH($B$1, resultados!$A$1:$ZZ$1, 0))</f>
        <v/>
      </c>
      <c r="B2405">
        <f>INDEX(resultados!$A$2:$ZZ$2662, 2399, MATCH($B$2, resultados!$A$1:$ZZ$1, 0))</f>
        <v/>
      </c>
      <c r="C2405">
        <f>INDEX(resultados!$A$2:$ZZ$2662, 2399, MATCH($B$3, resultados!$A$1:$ZZ$1, 0))</f>
        <v/>
      </c>
    </row>
    <row r="2406">
      <c r="A2406">
        <f>INDEX(resultados!$A$2:$ZZ$2662, 2400, MATCH($B$1, resultados!$A$1:$ZZ$1, 0))</f>
        <v/>
      </c>
      <c r="B2406">
        <f>INDEX(resultados!$A$2:$ZZ$2662, 2400, MATCH($B$2, resultados!$A$1:$ZZ$1, 0))</f>
        <v/>
      </c>
      <c r="C2406">
        <f>INDEX(resultados!$A$2:$ZZ$2662, 2400, MATCH($B$3, resultados!$A$1:$ZZ$1, 0))</f>
        <v/>
      </c>
    </row>
    <row r="2407">
      <c r="A2407">
        <f>INDEX(resultados!$A$2:$ZZ$2662, 2401, MATCH($B$1, resultados!$A$1:$ZZ$1, 0))</f>
        <v/>
      </c>
      <c r="B2407">
        <f>INDEX(resultados!$A$2:$ZZ$2662, 2401, MATCH($B$2, resultados!$A$1:$ZZ$1, 0))</f>
        <v/>
      </c>
      <c r="C2407">
        <f>INDEX(resultados!$A$2:$ZZ$2662, 2401, MATCH($B$3, resultados!$A$1:$ZZ$1, 0))</f>
        <v/>
      </c>
    </row>
    <row r="2408">
      <c r="A2408">
        <f>INDEX(resultados!$A$2:$ZZ$2662, 2402, MATCH($B$1, resultados!$A$1:$ZZ$1, 0))</f>
        <v/>
      </c>
      <c r="B2408">
        <f>INDEX(resultados!$A$2:$ZZ$2662, 2402, MATCH($B$2, resultados!$A$1:$ZZ$1, 0))</f>
        <v/>
      </c>
      <c r="C2408">
        <f>INDEX(resultados!$A$2:$ZZ$2662, 2402, MATCH($B$3, resultados!$A$1:$ZZ$1, 0))</f>
        <v/>
      </c>
    </row>
    <row r="2409">
      <c r="A2409">
        <f>INDEX(resultados!$A$2:$ZZ$2662, 2403, MATCH($B$1, resultados!$A$1:$ZZ$1, 0))</f>
        <v/>
      </c>
      <c r="B2409">
        <f>INDEX(resultados!$A$2:$ZZ$2662, 2403, MATCH($B$2, resultados!$A$1:$ZZ$1, 0))</f>
        <v/>
      </c>
      <c r="C2409">
        <f>INDEX(resultados!$A$2:$ZZ$2662, 2403, MATCH($B$3, resultados!$A$1:$ZZ$1, 0))</f>
        <v/>
      </c>
    </row>
    <row r="2410">
      <c r="A2410">
        <f>INDEX(resultados!$A$2:$ZZ$2662, 2404, MATCH($B$1, resultados!$A$1:$ZZ$1, 0))</f>
        <v/>
      </c>
      <c r="B2410">
        <f>INDEX(resultados!$A$2:$ZZ$2662, 2404, MATCH($B$2, resultados!$A$1:$ZZ$1, 0))</f>
        <v/>
      </c>
      <c r="C2410">
        <f>INDEX(resultados!$A$2:$ZZ$2662, 2404, MATCH($B$3, resultados!$A$1:$ZZ$1, 0))</f>
        <v/>
      </c>
    </row>
    <row r="2411">
      <c r="A2411">
        <f>INDEX(resultados!$A$2:$ZZ$2662, 2405, MATCH($B$1, resultados!$A$1:$ZZ$1, 0))</f>
        <v/>
      </c>
      <c r="B2411">
        <f>INDEX(resultados!$A$2:$ZZ$2662, 2405, MATCH($B$2, resultados!$A$1:$ZZ$1, 0))</f>
        <v/>
      </c>
      <c r="C2411">
        <f>INDEX(resultados!$A$2:$ZZ$2662, 2405, MATCH($B$3, resultados!$A$1:$ZZ$1, 0))</f>
        <v/>
      </c>
    </row>
    <row r="2412">
      <c r="A2412">
        <f>INDEX(resultados!$A$2:$ZZ$2662, 2406, MATCH($B$1, resultados!$A$1:$ZZ$1, 0))</f>
        <v/>
      </c>
      <c r="B2412">
        <f>INDEX(resultados!$A$2:$ZZ$2662, 2406, MATCH($B$2, resultados!$A$1:$ZZ$1, 0))</f>
        <v/>
      </c>
      <c r="C2412">
        <f>INDEX(resultados!$A$2:$ZZ$2662, 2406, MATCH($B$3, resultados!$A$1:$ZZ$1, 0))</f>
        <v/>
      </c>
    </row>
    <row r="2413">
      <c r="A2413">
        <f>INDEX(resultados!$A$2:$ZZ$2662, 2407, MATCH($B$1, resultados!$A$1:$ZZ$1, 0))</f>
        <v/>
      </c>
      <c r="B2413">
        <f>INDEX(resultados!$A$2:$ZZ$2662, 2407, MATCH($B$2, resultados!$A$1:$ZZ$1, 0))</f>
        <v/>
      </c>
      <c r="C2413">
        <f>INDEX(resultados!$A$2:$ZZ$2662, 2407, MATCH($B$3, resultados!$A$1:$ZZ$1, 0))</f>
        <v/>
      </c>
    </row>
    <row r="2414">
      <c r="A2414">
        <f>INDEX(resultados!$A$2:$ZZ$2662, 2408, MATCH($B$1, resultados!$A$1:$ZZ$1, 0))</f>
        <v/>
      </c>
      <c r="B2414">
        <f>INDEX(resultados!$A$2:$ZZ$2662, 2408, MATCH($B$2, resultados!$A$1:$ZZ$1, 0))</f>
        <v/>
      </c>
      <c r="C2414">
        <f>INDEX(resultados!$A$2:$ZZ$2662, 2408, MATCH($B$3, resultados!$A$1:$ZZ$1, 0))</f>
        <v/>
      </c>
    </row>
    <row r="2415">
      <c r="A2415">
        <f>INDEX(resultados!$A$2:$ZZ$2662, 2409, MATCH($B$1, resultados!$A$1:$ZZ$1, 0))</f>
        <v/>
      </c>
      <c r="B2415">
        <f>INDEX(resultados!$A$2:$ZZ$2662, 2409, MATCH($B$2, resultados!$A$1:$ZZ$1, 0))</f>
        <v/>
      </c>
      <c r="C2415">
        <f>INDEX(resultados!$A$2:$ZZ$2662, 2409, MATCH($B$3, resultados!$A$1:$ZZ$1, 0))</f>
        <v/>
      </c>
    </row>
    <row r="2416">
      <c r="A2416">
        <f>INDEX(resultados!$A$2:$ZZ$2662, 2410, MATCH($B$1, resultados!$A$1:$ZZ$1, 0))</f>
        <v/>
      </c>
      <c r="B2416">
        <f>INDEX(resultados!$A$2:$ZZ$2662, 2410, MATCH($B$2, resultados!$A$1:$ZZ$1, 0))</f>
        <v/>
      </c>
      <c r="C2416">
        <f>INDEX(resultados!$A$2:$ZZ$2662, 2410, MATCH($B$3, resultados!$A$1:$ZZ$1, 0))</f>
        <v/>
      </c>
    </row>
    <row r="2417">
      <c r="A2417">
        <f>INDEX(resultados!$A$2:$ZZ$2662, 2411, MATCH($B$1, resultados!$A$1:$ZZ$1, 0))</f>
        <v/>
      </c>
      <c r="B2417">
        <f>INDEX(resultados!$A$2:$ZZ$2662, 2411, MATCH($B$2, resultados!$A$1:$ZZ$1, 0))</f>
        <v/>
      </c>
      <c r="C2417">
        <f>INDEX(resultados!$A$2:$ZZ$2662, 2411, MATCH($B$3, resultados!$A$1:$ZZ$1, 0))</f>
        <v/>
      </c>
    </row>
    <row r="2418">
      <c r="A2418">
        <f>INDEX(resultados!$A$2:$ZZ$2662, 2412, MATCH($B$1, resultados!$A$1:$ZZ$1, 0))</f>
        <v/>
      </c>
      <c r="B2418">
        <f>INDEX(resultados!$A$2:$ZZ$2662, 2412, MATCH($B$2, resultados!$A$1:$ZZ$1, 0))</f>
        <v/>
      </c>
      <c r="C2418">
        <f>INDEX(resultados!$A$2:$ZZ$2662, 2412, MATCH($B$3, resultados!$A$1:$ZZ$1, 0))</f>
        <v/>
      </c>
    </row>
    <row r="2419">
      <c r="A2419">
        <f>INDEX(resultados!$A$2:$ZZ$2662, 2413, MATCH($B$1, resultados!$A$1:$ZZ$1, 0))</f>
        <v/>
      </c>
      <c r="B2419">
        <f>INDEX(resultados!$A$2:$ZZ$2662, 2413, MATCH($B$2, resultados!$A$1:$ZZ$1, 0))</f>
        <v/>
      </c>
      <c r="C2419">
        <f>INDEX(resultados!$A$2:$ZZ$2662, 2413, MATCH($B$3, resultados!$A$1:$ZZ$1, 0))</f>
        <v/>
      </c>
    </row>
    <row r="2420">
      <c r="A2420">
        <f>INDEX(resultados!$A$2:$ZZ$2662, 2414, MATCH($B$1, resultados!$A$1:$ZZ$1, 0))</f>
        <v/>
      </c>
      <c r="B2420">
        <f>INDEX(resultados!$A$2:$ZZ$2662, 2414, MATCH($B$2, resultados!$A$1:$ZZ$1, 0))</f>
        <v/>
      </c>
      <c r="C2420">
        <f>INDEX(resultados!$A$2:$ZZ$2662, 2414, MATCH($B$3, resultados!$A$1:$ZZ$1, 0))</f>
        <v/>
      </c>
    </row>
    <row r="2421">
      <c r="A2421">
        <f>INDEX(resultados!$A$2:$ZZ$2662, 2415, MATCH($B$1, resultados!$A$1:$ZZ$1, 0))</f>
        <v/>
      </c>
      <c r="B2421">
        <f>INDEX(resultados!$A$2:$ZZ$2662, 2415, MATCH($B$2, resultados!$A$1:$ZZ$1, 0))</f>
        <v/>
      </c>
      <c r="C2421">
        <f>INDEX(resultados!$A$2:$ZZ$2662, 2415, MATCH($B$3, resultados!$A$1:$ZZ$1, 0))</f>
        <v/>
      </c>
    </row>
    <row r="2422">
      <c r="A2422">
        <f>INDEX(resultados!$A$2:$ZZ$2662, 2416, MATCH($B$1, resultados!$A$1:$ZZ$1, 0))</f>
        <v/>
      </c>
      <c r="B2422">
        <f>INDEX(resultados!$A$2:$ZZ$2662, 2416, MATCH($B$2, resultados!$A$1:$ZZ$1, 0))</f>
        <v/>
      </c>
      <c r="C2422">
        <f>INDEX(resultados!$A$2:$ZZ$2662, 2416, MATCH($B$3, resultados!$A$1:$ZZ$1, 0))</f>
        <v/>
      </c>
    </row>
    <row r="2423">
      <c r="A2423">
        <f>INDEX(resultados!$A$2:$ZZ$2662, 2417, MATCH($B$1, resultados!$A$1:$ZZ$1, 0))</f>
        <v/>
      </c>
      <c r="B2423">
        <f>INDEX(resultados!$A$2:$ZZ$2662, 2417, MATCH($B$2, resultados!$A$1:$ZZ$1, 0))</f>
        <v/>
      </c>
      <c r="C2423">
        <f>INDEX(resultados!$A$2:$ZZ$2662, 2417, MATCH($B$3, resultados!$A$1:$ZZ$1, 0))</f>
        <v/>
      </c>
    </row>
    <row r="2424">
      <c r="A2424">
        <f>INDEX(resultados!$A$2:$ZZ$2662, 2418, MATCH($B$1, resultados!$A$1:$ZZ$1, 0))</f>
        <v/>
      </c>
      <c r="B2424">
        <f>INDEX(resultados!$A$2:$ZZ$2662, 2418, MATCH($B$2, resultados!$A$1:$ZZ$1, 0))</f>
        <v/>
      </c>
      <c r="C2424">
        <f>INDEX(resultados!$A$2:$ZZ$2662, 2418, MATCH($B$3, resultados!$A$1:$ZZ$1, 0))</f>
        <v/>
      </c>
    </row>
    <row r="2425">
      <c r="A2425">
        <f>INDEX(resultados!$A$2:$ZZ$2662, 2419, MATCH($B$1, resultados!$A$1:$ZZ$1, 0))</f>
        <v/>
      </c>
      <c r="B2425">
        <f>INDEX(resultados!$A$2:$ZZ$2662, 2419, MATCH($B$2, resultados!$A$1:$ZZ$1, 0))</f>
        <v/>
      </c>
      <c r="C2425">
        <f>INDEX(resultados!$A$2:$ZZ$2662, 2419, MATCH($B$3, resultados!$A$1:$ZZ$1, 0))</f>
        <v/>
      </c>
    </row>
    <row r="2426">
      <c r="A2426">
        <f>INDEX(resultados!$A$2:$ZZ$2662, 2420, MATCH($B$1, resultados!$A$1:$ZZ$1, 0))</f>
        <v/>
      </c>
      <c r="B2426">
        <f>INDEX(resultados!$A$2:$ZZ$2662, 2420, MATCH($B$2, resultados!$A$1:$ZZ$1, 0))</f>
        <v/>
      </c>
      <c r="C2426">
        <f>INDEX(resultados!$A$2:$ZZ$2662, 2420, MATCH($B$3, resultados!$A$1:$ZZ$1, 0))</f>
        <v/>
      </c>
    </row>
    <row r="2427">
      <c r="A2427">
        <f>INDEX(resultados!$A$2:$ZZ$2662, 2421, MATCH($B$1, resultados!$A$1:$ZZ$1, 0))</f>
        <v/>
      </c>
      <c r="B2427">
        <f>INDEX(resultados!$A$2:$ZZ$2662, 2421, MATCH($B$2, resultados!$A$1:$ZZ$1, 0))</f>
        <v/>
      </c>
      <c r="C2427">
        <f>INDEX(resultados!$A$2:$ZZ$2662, 2421, MATCH($B$3, resultados!$A$1:$ZZ$1, 0))</f>
        <v/>
      </c>
    </row>
    <row r="2428">
      <c r="A2428">
        <f>INDEX(resultados!$A$2:$ZZ$2662, 2422, MATCH($B$1, resultados!$A$1:$ZZ$1, 0))</f>
        <v/>
      </c>
      <c r="B2428">
        <f>INDEX(resultados!$A$2:$ZZ$2662, 2422, MATCH($B$2, resultados!$A$1:$ZZ$1, 0))</f>
        <v/>
      </c>
      <c r="C2428">
        <f>INDEX(resultados!$A$2:$ZZ$2662, 2422, MATCH($B$3, resultados!$A$1:$ZZ$1, 0))</f>
        <v/>
      </c>
    </row>
    <row r="2429">
      <c r="A2429">
        <f>INDEX(resultados!$A$2:$ZZ$2662, 2423, MATCH($B$1, resultados!$A$1:$ZZ$1, 0))</f>
        <v/>
      </c>
      <c r="B2429">
        <f>INDEX(resultados!$A$2:$ZZ$2662, 2423, MATCH($B$2, resultados!$A$1:$ZZ$1, 0))</f>
        <v/>
      </c>
      <c r="C2429">
        <f>INDEX(resultados!$A$2:$ZZ$2662, 2423, MATCH($B$3, resultados!$A$1:$ZZ$1, 0))</f>
        <v/>
      </c>
    </row>
    <row r="2430">
      <c r="A2430">
        <f>INDEX(resultados!$A$2:$ZZ$2662, 2424, MATCH($B$1, resultados!$A$1:$ZZ$1, 0))</f>
        <v/>
      </c>
      <c r="B2430">
        <f>INDEX(resultados!$A$2:$ZZ$2662, 2424, MATCH($B$2, resultados!$A$1:$ZZ$1, 0))</f>
        <v/>
      </c>
      <c r="C2430">
        <f>INDEX(resultados!$A$2:$ZZ$2662, 2424, MATCH($B$3, resultados!$A$1:$ZZ$1, 0))</f>
        <v/>
      </c>
    </row>
    <row r="2431">
      <c r="A2431">
        <f>INDEX(resultados!$A$2:$ZZ$2662, 2425, MATCH($B$1, resultados!$A$1:$ZZ$1, 0))</f>
        <v/>
      </c>
      <c r="B2431">
        <f>INDEX(resultados!$A$2:$ZZ$2662, 2425, MATCH($B$2, resultados!$A$1:$ZZ$1, 0))</f>
        <v/>
      </c>
      <c r="C2431">
        <f>INDEX(resultados!$A$2:$ZZ$2662, 2425, MATCH($B$3, resultados!$A$1:$ZZ$1, 0))</f>
        <v/>
      </c>
    </row>
    <row r="2432">
      <c r="A2432">
        <f>INDEX(resultados!$A$2:$ZZ$2662, 2426, MATCH($B$1, resultados!$A$1:$ZZ$1, 0))</f>
        <v/>
      </c>
      <c r="B2432">
        <f>INDEX(resultados!$A$2:$ZZ$2662, 2426, MATCH($B$2, resultados!$A$1:$ZZ$1, 0))</f>
        <v/>
      </c>
      <c r="C2432">
        <f>INDEX(resultados!$A$2:$ZZ$2662, 2426, MATCH($B$3, resultados!$A$1:$ZZ$1, 0))</f>
        <v/>
      </c>
    </row>
    <row r="2433">
      <c r="A2433">
        <f>INDEX(resultados!$A$2:$ZZ$2662, 2427, MATCH($B$1, resultados!$A$1:$ZZ$1, 0))</f>
        <v/>
      </c>
      <c r="B2433">
        <f>INDEX(resultados!$A$2:$ZZ$2662, 2427, MATCH($B$2, resultados!$A$1:$ZZ$1, 0))</f>
        <v/>
      </c>
      <c r="C2433">
        <f>INDEX(resultados!$A$2:$ZZ$2662, 2427, MATCH($B$3, resultados!$A$1:$ZZ$1, 0))</f>
        <v/>
      </c>
    </row>
    <row r="2434">
      <c r="A2434">
        <f>INDEX(resultados!$A$2:$ZZ$2662, 2428, MATCH($B$1, resultados!$A$1:$ZZ$1, 0))</f>
        <v/>
      </c>
      <c r="B2434">
        <f>INDEX(resultados!$A$2:$ZZ$2662, 2428, MATCH($B$2, resultados!$A$1:$ZZ$1, 0))</f>
        <v/>
      </c>
      <c r="C2434">
        <f>INDEX(resultados!$A$2:$ZZ$2662, 2428, MATCH($B$3, resultados!$A$1:$ZZ$1, 0))</f>
        <v/>
      </c>
    </row>
    <row r="2435">
      <c r="A2435">
        <f>INDEX(resultados!$A$2:$ZZ$2662, 2429, MATCH($B$1, resultados!$A$1:$ZZ$1, 0))</f>
        <v/>
      </c>
      <c r="B2435">
        <f>INDEX(resultados!$A$2:$ZZ$2662, 2429, MATCH($B$2, resultados!$A$1:$ZZ$1, 0))</f>
        <v/>
      </c>
      <c r="C2435">
        <f>INDEX(resultados!$A$2:$ZZ$2662, 2429, MATCH($B$3, resultados!$A$1:$ZZ$1, 0))</f>
        <v/>
      </c>
    </row>
    <row r="2436">
      <c r="A2436">
        <f>INDEX(resultados!$A$2:$ZZ$2662, 2430, MATCH($B$1, resultados!$A$1:$ZZ$1, 0))</f>
        <v/>
      </c>
      <c r="B2436">
        <f>INDEX(resultados!$A$2:$ZZ$2662, 2430, MATCH($B$2, resultados!$A$1:$ZZ$1, 0))</f>
        <v/>
      </c>
      <c r="C2436">
        <f>INDEX(resultados!$A$2:$ZZ$2662, 2430, MATCH($B$3, resultados!$A$1:$ZZ$1, 0))</f>
        <v/>
      </c>
    </row>
    <row r="2437">
      <c r="A2437">
        <f>INDEX(resultados!$A$2:$ZZ$2662, 2431, MATCH($B$1, resultados!$A$1:$ZZ$1, 0))</f>
        <v/>
      </c>
      <c r="B2437">
        <f>INDEX(resultados!$A$2:$ZZ$2662, 2431, MATCH($B$2, resultados!$A$1:$ZZ$1, 0))</f>
        <v/>
      </c>
      <c r="C2437">
        <f>INDEX(resultados!$A$2:$ZZ$2662, 2431, MATCH($B$3, resultados!$A$1:$ZZ$1, 0))</f>
        <v/>
      </c>
    </row>
    <row r="2438">
      <c r="A2438">
        <f>INDEX(resultados!$A$2:$ZZ$2662, 2432, MATCH($B$1, resultados!$A$1:$ZZ$1, 0))</f>
        <v/>
      </c>
      <c r="B2438">
        <f>INDEX(resultados!$A$2:$ZZ$2662, 2432, MATCH($B$2, resultados!$A$1:$ZZ$1, 0))</f>
        <v/>
      </c>
      <c r="C2438">
        <f>INDEX(resultados!$A$2:$ZZ$2662, 2432, MATCH($B$3, resultados!$A$1:$ZZ$1, 0))</f>
        <v/>
      </c>
    </row>
    <row r="2439">
      <c r="A2439">
        <f>INDEX(resultados!$A$2:$ZZ$2662, 2433, MATCH($B$1, resultados!$A$1:$ZZ$1, 0))</f>
        <v/>
      </c>
      <c r="B2439">
        <f>INDEX(resultados!$A$2:$ZZ$2662, 2433, MATCH($B$2, resultados!$A$1:$ZZ$1, 0))</f>
        <v/>
      </c>
      <c r="C2439">
        <f>INDEX(resultados!$A$2:$ZZ$2662, 2433, MATCH($B$3, resultados!$A$1:$ZZ$1, 0))</f>
        <v/>
      </c>
    </row>
    <row r="2440">
      <c r="A2440">
        <f>INDEX(resultados!$A$2:$ZZ$2662, 2434, MATCH($B$1, resultados!$A$1:$ZZ$1, 0))</f>
        <v/>
      </c>
      <c r="B2440">
        <f>INDEX(resultados!$A$2:$ZZ$2662, 2434, MATCH($B$2, resultados!$A$1:$ZZ$1, 0))</f>
        <v/>
      </c>
      <c r="C2440">
        <f>INDEX(resultados!$A$2:$ZZ$2662, 2434, MATCH($B$3, resultados!$A$1:$ZZ$1, 0))</f>
        <v/>
      </c>
    </row>
    <row r="2441">
      <c r="A2441">
        <f>INDEX(resultados!$A$2:$ZZ$2662, 2435, MATCH($B$1, resultados!$A$1:$ZZ$1, 0))</f>
        <v/>
      </c>
      <c r="B2441">
        <f>INDEX(resultados!$A$2:$ZZ$2662, 2435, MATCH($B$2, resultados!$A$1:$ZZ$1, 0))</f>
        <v/>
      </c>
      <c r="C2441">
        <f>INDEX(resultados!$A$2:$ZZ$2662, 2435, MATCH($B$3, resultados!$A$1:$ZZ$1, 0))</f>
        <v/>
      </c>
    </row>
    <row r="2442">
      <c r="A2442">
        <f>INDEX(resultados!$A$2:$ZZ$2662, 2436, MATCH($B$1, resultados!$A$1:$ZZ$1, 0))</f>
        <v/>
      </c>
      <c r="B2442">
        <f>INDEX(resultados!$A$2:$ZZ$2662, 2436, MATCH($B$2, resultados!$A$1:$ZZ$1, 0))</f>
        <v/>
      </c>
      <c r="C2442">
        <f>INDEX(resultados!$A$2:$ZZ$2662, 2436, MATCH($B$3, resultados!$A$1:$ZZ$1, 0))</f>
        <v/>
      </c>
    </row>
    <row r="2443">
      <c r="A2443">
        <f>INDEX(resultados!$A$2:$ZZ$2662, 2437, MATCH($B$1, resultados!$A$1:$ZZ$1, 0))</f>
        <v/>
      </c>
      <c r="B2443">
        <f>INDEX(resultados!$A$2:$ZZ$2662, 2437, MATCH($B$2, resultados!$A$1:$ZZ$1, 0))</f>
        <v/>
      </c>
      <c r="C2443">
        <f>INDEX(resultados!$A$2:$ZZ$2662, 2437, MATCH($B$3, resultados!$A$1:$ZZ$1, 0))</f>
        <v/>
      </c>
    </row>
    <row r="2444">
      <c r="A2444">
        <f>INDEX(resultados!$A$2:$ZZ$2662, 2438, MATCH($B$1, resultados!$A$1:$ZZ$1, 0))</f>
        <v/>
      </c>
      <c r="B2444">
        <f>INDEX(resultados!$A$2:$ZZ$2662, 2438, MATCH($B$2, resultados!$A$1:$ZZ$1, 0))</f>
        <v/>
      </c>
      <c r="C2444">
        <f>INDEX(resultados!$A$2:$ZZ$2662, 2438, MATCH($B$3, resultados!$A$1:$ZZ$1, 0))</f>
        <v/>
      </c>
    </row>
    <row r="2445">
      <c r="A2445">
        <f>INDEX(resultados!$A$2:$ZZ$2662, 2439, MATCH($B$1, resultados!$A$1:$ZZ$1, 0))</f>
        <v/>
      </c>
      <c r="B2445">
        <f>INDEX(resultados!$A$2:$ZZ$2662, 2439, MATCH($B$2, resultados!$A$1:$ZZ$1, 0))</f>
        <v/>
      </c>
      <c r="C2445">
        <f>INDEX(resultados!$A$2:$ZZ$2662, 2439, MATCH($B$3, resultados!$A$1:$ZZ$1, 0))</f>
        <v/>
      </c>
    </row>
    <row r="2446">
      <c r="A2446">
        <f>INDEX(resultados!$A$2:$ZZ$2662, 2440, MATCH($B$1, resultados!$A$1:$ZZ$1, 0))</f>
        <v/>
      </c>
      <c r="B2446">
        <f>INDEX(resultados!$A$2:$ZZ$2662, 2440, MATCH($B$2, resultados!$A$1:$ZZ$1, 0))</f>
        <v/>
      </c>
      <c r="C2446">
        <f>INDEX(resultados!$A$2:$ZZ$2662, 2440, MATCH($B$3, resultados!$A$1:$ZZ$1, 0))</f>
        <v/>
      </c>
    </row>
    <row r="2447">
      <c r="A2447">
        <f>INDEX(resultados!$A$2:$ZZ$2662, 2441, MATCH($B$1, resultados!$A$1:$ZZ$1, 0))</f>
        <v/>
      </c>
      <c r="B2447">
        <f>INDEX(resultados!$A$2:$ZZ$2662, 2441, MATCH($B$2, resultados!$A$1:$ZZ$1, 0))</f>
        <v/>
      </c>
      <c r="C2447">
        <f>INDEX(resultados!$A$2:$ZZ$2662, 2441, MATCH($B$3, resultados!$A$1:$ZZ$1, 0))</f>
        <v/>
      </c>
    </row>
    <row r="2448">
      <c r="A2448">
        <f>INDEX(resultados!$A$2:$ZZ$2662, 2442, MATCH($B$1, resultados!$A$1:$ZZ$1, 0))</f>
        <v/>
      </c>
      <c r="B2448">
        <f>INDEX(resultados!$A$2:$ZZ$2662, 2442, MATCH($B$2, resultados!$A$1:$ZZ$1, 0))</f>
        <v/>
      </c>
      <c r="C2448">
        <f>INDEX(resultados!$A$2:$ZZ$2662, 2442, MATCH($B$3, resultados!$A$1:$ZZ$1, 0))</f>
        <v/>
      </c>
    </row>
    <row r="2449">
      <c r="A2449">
        <f>INDEX(resultados!$A$2:$ZZ$2662, 2443, MATCH($B$1, resultados!$A$1:$ZZ$1, 0))</f>
        <v/>
      </c>
      <c r="B2449">
        <f>INDEX(resultados!$A$2:$ZZ$2662, 2443, MATCH($B$2, resultados!$A$1:$ZZ$1, 0))</f>
        <v/>
      </c>
      <c r="C2449">
        <f>INDEX(resultados!$A$2:$ZZ$2662, 2443, MATCH($B$3, resultados!$A$1:$ZZ$1, 0))</f>
        <v/>
      </c>
    </row>
    <row r="2450">
      <c r="A2450">
        <f>INDEX(resultados!$A$2:$ZZ$2662, 2444, MATCH($B$1, resultados!$A$1:$ZZ$1, 0))</f>
        <v/>
      </c>
      <c r="B2450">
        <f>INDEX(resultados!$A$2:$ZZ$2662, 2444, MATCH($B$2, resultados!$A$1:$ZZ$1, 0))</f>
        <v/>
      </c>
      <c r="C2450">
        <f>INDEX(resultados!$A$2:$ZZ$2662, 2444, MATCH($B$3, resultados!$A$1:$ZZ$1, 0))</f>
        <v/>
      </c>
    </row>
    <row r="2451">
      <c r="A2451">
        <f>INDEX(resultados!$A$2:$ZZ$2662, 2445, MATCH($B$1, resultados!$A$1:$ZZ$1, 0))</f>
        <v/>
      </c>
      <c r="B2451">
        <f>INDEX(resultados!$A$2:$ZZ$2662, 2445, MATCH($B$2, resultados!$A$1:$ZZ$1, 0))</f>
        <v/>
      </c>
      <c r="C2451">
        <f>INDEX(resultados!$A$2:$ZZ$2662, 2445, MATCH($B$3, resultados!$A$1:$ZZ$1, 0))</f>
        <v/>
      </c>
    </row>
    <row r="2452">
      <c r="A2452">
        <f>INDEX(resultados!$A$2:$ZZ$2662, 2446, MATCH($B$1, resultados!$A$1:$ZZ$1, 0))</f>
        <v/>
      </c>
      <c r="B2452">
        <f>INDEX(resultados!$A$2:$ZZ$2662, 2446, MATCH($B$2, resultados!$A$1:$ZZ$1, 0))</f>
        <v/>
      </c>
      <c r="C2452">
        <f>INDEX(resultados!$A$2:$ZZ$2662, 2446, MATCH($B$3, resultados!$A$1:$ZZ$1, 0))</f>
        <v/>
      </c>
    </row>
    <row r="2453">
      <c r="A2453">
        <f>INDEX(resultados!$A$2:$ZZ$2662, 2447, MATCH($B$1, resultados!$A$1:$ZZ$1, 0))</f>
        <v/>
      </c>
      <c r="B2453">
        <f>INDEX(resultados!$A$2:$ZZ$2662, 2447, MATCH($B$2, resultados!$A$1:$ZZ$1, 0))</f>
        <v/>
      </c>
      <c r="C2453">
        <f>INDEX(resultados!$A$2:$ZZ$2662, 2447, MATCH($B$3, resultados!$A$1:$ZZ$1, 0))</f>
        <v/>
      </c>
    </row>
    <row r="2454">
      <c r="A2454">
        <f>INDEX(resultados!$A$2:$ZZ$2662, 2448, MATCH($B$1, resultados!$A$1:$ZZ$1, 0))</f>
        <v/>
      </c>
      <c r="B2454">
        <f>INDEX(resultados!$A$2:$ZZ$2662, 2448, MATCH($B$2, resultados!$A$1:$ZZ$1, 0))</f>
        <v/>
      </c>
      <c r="C2454">
        <f>INDEX(resultados!$A$2:$ZZ$2662, 2448, MATCH($B$3, resultados!$A$1:$ZZ$1, 0))</f>
        <v/>
      </c>
    </row>
    <row r="2455">
      <c r="A2455">
        <f>INDEX(resultados!$A$2:$ZZ$2662, 2449, MATCH($B$1, resultados!$A$1:$ZZ$1, 0))</f>
        <v/>
      </c>
      <c r="B2455">
        <f>INDEX(resultados!$A$2:$ZZ$2662, 2449, MATCH($B$2, resultados!$A$1:$ZZ$1, 0))</f>
        <v/>
      </c>
      <c r="C2455">
        <f>INDEX(resultados!$A$2:$ZZ$2662, 2449, MATCH($B$3, resultados!$A$1:$ZZ$1, 0))</f>
        <v/>
      </c>
    </row>
    <row r="2456">
      <c r="A2456">
        <f>INDEX(resultados!$A$2:$ZZ$2662, 2450, MATCH($B$1, resultados!$A$1:$ZZ$1, 0))</f>
        <v/>
      </c>
      <c r="B2456">
        <f>INDEX(resultados!$A$2:$ZZ$2662, 2450, MATCH($B$2, resultados!$A$1:$ZZ$1, 0))</f>
        <v/>
      </c>
      <c r="C2456">
        <f>INDEX(resultados!$A$2:$ZZ$2662, 2450, MATCH($B$3, resultados!$A$1:$ZZ$1, 0))</f>
        <v/>
      </c>
    </row>
    <row r="2457">
      <c r="A2457">
        <f>INDEX(resultados!$A$2:$ZZ$2662, 2451, MATCH($B$1, resultados!$A$1:$ZZ$1, 0))</f>
        <v/>
      </c>
      <c r="B2457">
        <f>INDEX(resultados!$A$2:$ZZ$2662, 2451, MATCH($B$2, resultados!$A$1:$ZZ$1, 0))</f>
        <v/>
      </c>
      <c r="C2457">
        <f>INDEX(resultados!$A$2:$ZZ$2662, 2451, MATCH($B$3, resultados!$A$1:$ZZ$1, 0))</f>
        <v/>
      </c>
    </row>
    <row r="2458">
      <c r="A2458">
        <f>INDEX(resultados!$A$2:$ZZ$2662, 2452, MATCH($B$1, resultados!$A$1:$ZZ$1, 0))</f>
        <v/>
      </c>
      <c r="B2458">
        <f>INDEX(resultados!$A$2:$ZZ$2662, 2452, MATCH($B$2, resultados!$A$1:$ZZ$1, 0))</f>
        <v/>
      </c>
      <c r="C2458">
        <f>INDEX(resultados!$A$2:$ZZ$2662, 2452, MATCH($B$3, resultados!$A$1:$ZZ$1, 0))</f>
        <v/>
      </c>
    </row>
    <row r="2459">
      <c r="A2459">
        <f>INDEX(resultados!$A$2:$ZZ$2662, 2453, MATCH($B$1, resultados!$A$1:$ZZ$1, 0))</f>
        <v/>
      </c>
      <c r="B2459">
        <f>INDEX(resultados!$A$2:$ZZ$2662, 2453, MATCH($B$2, resultados!$A$1:$ZZ$1, 0))</f>
        <v/>
      </c>
      <c r="C2459">
        <f>INDEX(resultados!$A$2:$ZZ$2662, 2453, MATCH($B$3, resultados!$A$1:$ZZ$1, 0))</f>
        <v/>
      </c>
    </row>
    <row r="2460">
      <c r="A2460">
        <f>INDEX(resultados!$A$2:$ZZ$2662, 2454, MATCH($B$1, resultados!$A$1:$ZZ$1, 0))</f>
        <v/>
      </c>
      <c r="B2460">
        <f>INDEX(resultados!$A$2:$ZZ$2662, 2454, MATCH($B$2, resultados!$A$1:$ZZ$1, 0))</f>
        <v/>
      </c>
      <c r="C2460">
        <f>INDEX(resultados!$A$2:$ZZ$2662, 2454, MATCH($B$3, resultados!$A$1:$ZZ$1, 0))</f>
        <v/>
      </c>
    </row>
    <row r="2461">
      <c r="A2461">
        <f>INDEX(resultados!$A$2:$ZZ$2662, 2455, MATCH($B$1, resultados!$A$1:$ZZ$1, 0))</f>
        <v/>
      </c>
      <c r="B2461">
        <f>INDEX(resultados!$A$2:$ZZ$2662, 2455, MATCH($B$2, resultados!$A$1:$ZZ$1, 0))</f>
        <v/>
      </c>
      <c r="C2461">
        <f>INDEX(resultados!$A$2:$ZZ$2662, 2455, MATCH($B$3, resultados!$A$1:$ZZ$1, 0))</f>
        <v/>
      </c>
    </row>
    <row r="2462">
      <c r="A2462">
        <f>INDEX(resultados!$A$2:$ZZ$2662, 2456, MATCH($B$1, resultados!$A$1:$ZZ$1, 0))</f>
        <v/>
      </c>
      <c r="B2462">
        <f>INDEX(resultados!$A$2:$ZZ$2662, 2456, MATCH($B$2, resultados!$A$1:$ZZ$1, 0))</f>
        <v/>
      </c>
      <c r="C2462">
        <f>INDEX(resultados!$A$2:$ZZ$2662, 2456, MATCH($B$3, resultados!$A$1:$ZZ$1, 0))</f>
        <v/>
      </c>
    </row>
    <row r="2463">
      <c r="A2463">
        <f>INDEX(resultados!$A$2:$ZZ$2662, 2457, MATCH($B$1, resultados!$A$1:$ZZ$1, 0))</f>
        <v/>
      </c>
      <c r="B2463">
        <f>INDEX(resultados!$A$2:$ZZ$2662, 2457, MATCH($B$2, resultados!$A$1:$ZZ$1, 0))</f>
        <v/>
      </c>
      <c r="C2463">
        <f>INDEX(resultados!$A$2:$ZZ$2662, 2457, MATCH($B$3, resultados!$A$1:$ZZ$1, 0))</f>
        <v/>
      </c>
    </row>
    <row r="2464">
      <c r="A2464">
        <f>INDEX(resultados!$A$2:$ZZ$2662, 2458, MATCH($B$1, resultados!$A$1:$ZZ$1, 0))</f>
        <v/>
      </c>
      <c r="B2464">
        <f>INDEX(resultados!$A$2:$ZZ$2662, 2458, MATCH($B$2, resultados!$A$1:$ZZ$1, 0))</f>
        <v/>
      </c>
      <c r="C2464">
        <f>INDEX(resultados!$A$2:$ZZ$2662, 2458, MATCH($B$3, resultados!$A$1:$ZZ$1, 0))</f>
        <v/>
      </c>
    </row>
    <row r="2465">
      <c r="A2465">
        <f>INDEX(resultados!$A$2:$ZZ$2662, 2459, MATCH($B$1, resultados!$A$1:$ZZ$1, 0))</f>
        <v/>
      </c>
      <c r="B2465">
        <f>INDEX(resultados!$A$2:$ZZ$2662, 2459, MATCH($B$2, resultados!$A$1:$ZZ$1, 0))</f>
        <v/>
      </c>
      <c r="C2465">
        <f>INDEX(resultados!$A$2:$ZZ$2662, 2459, MATCH($B$3, resultados!$A$1:$ZZ$1, 0))</f>
        <v/>
      </c>
    </row>
    <row r="2466">
      <c r="A2466">
        <f>INDEX(resultados!$A$2:$ZZ$2662, 2460, MATCH($B$1, resultados!$A$1:$ZZ$1, 0))</f>
        <v/>
      </c>
      <c r="B2466">
        <f>INDEX(resultados!$A$2:$ZZ$2662, 2460, MATCH($B$2, resultados!$A$1:$ZZ$1, 0))</f>
        <v/>
      </c>
      <c r="C2466">
        <f>INDEX(resultados!$A$2:$ZZ$2662, 2460, MATCH($B$3, resultados!$A$1:$ZZ$1, 0))</f>
        <v/>
      </c>
    </row>
    <row r="2467">
      <c r="A2467">
        <f>INDEX(resultados!$A$2:$ZZ$2662, 2461, MATCH($B$1, resultados!$A$1:$ZZ$1, 0))</f>
        <v/>
      </c>
      <c r="B2467">
        <f>INDEX(resultados!$A$2:$ZZ$2662, 2461, MATCH($B$2, resultados!$A$1:$ZZ$1, 0))</f>
        <v/>
      </c>
      <c r="C2467">
        <f>INDEX(resultados!$A$2:$ZZ$2662, 2461, MATCH($B$3, resultados!$A$1:$ZZ$1, 0))</f>
        <v/>
      </c>
    </row>
    <row r="2468">
      <c r="A2468">
        <f>INDEX(resultados!$A$2:$ZZ$2662, 2462, MATCH($B$1, resultados!$A$1:$ZZ$1, 0))</f>
        <v/>
      </c>
      <c r="B2468">
        <f>INDEX(resultados!$A$2:$ZZ$2662, 2462, MATCH($B$2, resultados!$A$1:$ZZ$1, 0))</f>
        <v/>
      </c>
      <c r="C2468">
        <f>INDEX(resultados!$A$2:$ZZ$2662, 2462, MATCH($B$3, resultados!$A$1:$ZZ$1, 0))</f>
        <v/>
      </c>
    </row>
    <row r="2469">
      <c r="A2469">
        <f>INDEX(resultados!$A$2:$ZZ$2662, 2463, MATCH($B$1, resultados!$A$1:$ZZ$1, 0))</f>
        <v/>
      </c>
      <c r="B2469">
        <f>INDEX(resultados!$A$2:$ZZ$2662, 2463, MATCH($B$2, resultados!$A$1:$ZZ$1, 0))</f>
        <v/>
      </c>
      <c r="C2469">
        <f>INDEX(resultados!$A$2:$ZZ$2662, 2463, MATCH($B$3, resultados!$A$1:$ZZ$1, 0))</f>
        <v/>
      </c>
    </row>
    <row r="2470">
      <c r="A2470">
        <f>INDEX(resultados!$A$2:$ZZ$2662, 2464, MATCH($B$1, resultados!$A$1:$ZZ$1, 0))</f>
        <v/>
      </c>
      <c r="B2470">
        <f>INDEX(resultados!$A$2:$ZZ$2662, 2464, MATCH($B$2, resultados!$A$1:$ZZ$1, 0))</f>
        <v/>
      </c>
      <c r="C2470">
        <f>INDEX(resultados!$A$2:$ZZ$2662, 2464, MATCH($B$3, resultados!$A$1:$ZZ$1, 0))</f>
        <v/>
      </c>
    </row>
    <row r="2471">
      <c r="A2471">
        <f>INDEX(resultados!$A$2:$ZZ$2662, 2465, MATCH($B$1, resultados!$A$1:$ZZ$1, 0))</f>
        <v/>
      </c>
      <c r="B2471">
        <f>INDEX(resultados!$A$2:$ZZ$2662, 2465, MATCH($B$2, resultados!$A$1:$ZZ$1, 0))</f>
        <v/>
      </c>
      <c r="C2471">
        <f>INDEX(resultados!$A$2:$ZZ$2662, 2465, MATCH($B$3, resultados!$A$1:$ZZ$1, 0))</f>
        <v/>
      </c>
    </row>
    <row r="2472">
      <c r="A2472">
        <f>INDEX(resultados!$A$2:$ZZ$2662, 2466, MATCH($B$1, resultados!$A$1:$ZZ$1, 0))</f>
        <v/>
      </c>
      <c r="B2472">
        <f>INDEX(resultados!$A$2:$ZZ$2662, 2466, MATCH($B$2, resultados!$A$1:$ZZ$1, 0))</f>
        <v/>
      </c>
      <c r="C2472">
        <f>INDEX(resultados!$A$2:$ZZ$2662, 2466, MATCH($B$3, resultados!$A$1:$ZZ$1, 0))</f>
        <v/>
      </c>
    </row>
    <row r="2473">
      <c r="A2473">
        <f>INDEX(resultados!$A$2:$ZZ$2662, 2467, MATCH($B$1, resultados!$A$1:$ZZ$1, 0))</f>
        <v/>
      </c>
      <c r="B2473">
        <f>INDEX(resultados!$A$2:$ZZ$2662, 2467, MATCH($B$2, resultados!$A$1:$ZZ$1, 0))</f>
        <v/>
      </c>
      <c r="C2473">
        <f>INDEX(resultados!$A$2:$ZZ$2662, 2467, MATCH($B$3, resultados!$A$1:$ZZ$1, 0))</f>
        <v/>
      </c>
    </row>
    <row r="2474">
      <c r="A2474">
        <f>INDEX(resultados!$A$2:$ZZ$2662, 2468, MATCH($B$1, resultados!$A$1:$ZZ$1, 0))</f>
        <v/>
      </c>
      <c r="B2474">
        <f>INDEX(resultados!$A$2:$ZZ$2662, 2468, MATCH($B$2, resultados!$A$1:$ZZ$1, 0))</f>
        <v/>
      </c>
      <c r="C2474">
        <f>INDEX(resultados!$A$2:$ZZ$2662, 2468, MATCH($B$3, resultados!$A$1:$ZZ$1, 0))</f>
        <v/>
      </c>
    </row>
    <row r="2475">
      <c r="A2475">
        <f>INDEX(resultados!$A$2:$ZZ$2662, 2469, MATCH($B$1, resultados!$A$1:$ZZ$1, 0))</f>
        <v/>
      </c>
      <c r="B2475">
        <f>INDEX(resultados!$A$2:$ZZ$2662, 2469, MATCH($B$2, resultados!$A$1:$ZZ$1, 0))</f>
        <v/>
      </c>
      <c r="C2475">
        <f>INDEX(resultados!$A$2:$ZZ$2662, 2469, MATCH($B$3, resultados!$A$1:$ZZ$1, 0))</f>
        <v/>
      </c>
    </row>
    <row r="2476">
      <c r="A2476">
        <f>INDEX(resultados!$A$2:$ZZ$2662, 2470, MATCH($B$1, resultados!$A$1:$ZZ$1, 0))</f>
        <v/>
      </c>
      <c r="B2476">
        <f>INDEX(resultados!$A$2:$ZZ$2662, 2470, MATCH($B$2, resultados!$A$1:$ZZ$1, 0))</f>
        <v/>
      </c>
      <c r="C2476">
        <f>INDEX(resultados!$A$2:$ZZ$2662, 2470, MATCH($B$3, resultados!$A$1:$ZZ$1, 0))</f>
        <v/>
      </c>
    </row>
    <row r="2477">
      <c r="A2477">
        <f>INDEX(resultados!$A$2:$ZZ$2662, 2471, MATCH($B$1, resultados!$A$1:$ZZ$1, 0))</f>
        <v/>
      </c>
      <c r="B2477">
        <f>INDEX(resultados!$A$2:$ZZ$2662, 2471, MATCH($B$2, resultados!$A$1:$ZZ$1, 0))</f>
        <v/>
      </c>
      <c r="C2477">
        <f>INDEX(resultados!$A$2:$ZZ$2662, 2471, MATCH($B$3, resultados!$A$1:$ZZ$1, 0))</f>
        <v/>
      </c>
    </row>
    <row r="2478">
      <c r="A2478">
        <f>INDEX(resultados!$A$2:$ZZ$2662, 2472, MATCH($B$1, resultados!$A$1:$ZZ$1, 0))</f>
        <v/>
      </c>
      <c r="B2478">
        <f>INDEX(resultados!$A$2:$ZZ$2662, 2472, MATCH($B$2, resultados!$A$1:$ZZ$1, 0))</f>
        <v/>
      </c>
      <c r="C2478">
        <f>INDEX(resultados!$A$2:$ZZ$2662, 2472, MATCH($B$3, resultados!$A$1:$ZZ$1, 0))</f>
        <v/>
      </c>
    </row>
    <row r="2479">
      <c r="A2479">
        <f>INDEX(resultados!$A$2:$ZZ$2662, 2473, MATCH($B$1, resultados!$A$1:$ZZ$1, 0))</f>
        <v/>
      </c>
      <c r="B2479">
        <f>INDEX(resultados!$A$2:$ZZ$2662, 2473, MATCH($B$2, resultados!$A$1:$ZZ$1, 0))</f>
        <v/>
      </c>
      <c r="C2479">
        <f>INDEX(resultados!$A$2:$ZZ$2662, 2473, MATCH($B$3, resultados!$A$1:$ZZ$1, 0))</f>
        <v/>
      </c>
    </row>
    <row r="2480">
      <c r="A2480">
        <f>INDEX(resultados!$A$2:$ZZ$2662, 2474, MATCH($B$1, resultados!$A$1:$ZZ$1, 0))</f>
        <v/>
      </c>
      <c r="B2480">
        <f>INDEX(resultados!$A$2:$ZZ$2662, 2474, MATCH($B$2, resultados!$A$1:$ZZ$1, 0))</f>
        <v/>
      </c>
      <c r="C2480">
        <f>INDEX(resultados!$A$2:$ZZ$2662, 2474, MATCH($B$3, resultados!$A$1:$ZZ$1, 0))</f>
        <v/>
      </c>
    </row>
    <row r="2481">
      <c r="A2481">
        <f>INDEX(resultados!$A$2:$ZZ$2662, 2475, MATCH($B$1, resultados!$A$1:$ZZ$1, 0))</f>
        <v/>
      </c>
      <c r="B2481">
        <f>INDEX(resultados!$A$2:$ZZ$2662, 2475, MATCH($B$2, resultados!$A$1:$ZZ$1, 0))</f>
        <v/>
      </c>
      <c r="C2481">
        <f>INDEX(resultados!$A$2:$ZZ$2662, 2475, MATCH($B$3, resultados!$A$1:$ZZ$1, 0))</f>
        <v/>
      </c>
    </row>
    <row r="2482">
      <c r="A2482">
        <f>INDEX(resultados!$A$2:$ZZ$2662, 2476, MATCH($B$1, resultados!$A$1:$ZZ$1, 0))</f>
        <v/>
      </c>
      <c r="B2482">
        <f>INDEX(resultados!$A$2:$ZZ$2662, 2476, MATCH($B$2, resultados!$A$1:$ZZ$1, 0))</f>
        <v/>
      </c>
      <c r="C2482">
        <f>INDEX(resultados!$A$2:$ZZ$2662, 2476, MATCH($B$3, resultados!$A$1:$ZZ$1, 0))</f>
        <v/>
      </c>
    </row>
    <row r="2483">
      <c r="A2483">
        <f>INDEX(resultados!$A$2:$ZZ$2662, 2477, MATCH($B$1, resultados!$A$1:$ZZ$1, 0))</f>
        <v/>
      </c>
      <c r="B2483">
        <f>INDEX(resultados!$A$2:$ZZ$2662, 2477, MATCH($B$2, resultados!$A$1:$ZZ$1, 0))</f>
        <v/>
      </c>
      <c r="C2483">
        <f>INDEX(resultados!$A$2:$ZZ$2662, 2477, MATCH($B$3, resultados!$A$1:$ZZ$1, 0))</f>
        <v/>
      </c>
    </row>
    <row r="2484">
      <c r="A2484">
        <f>INDEX(resultados!$A$2:$ZZ$2662, 2478, MATCH($B$1, resultados!$A$1:$ZZ$1, 0))</f>
        <v/>
      </c>
      <c r="B2484">
        <f>INDEX(resultados!$A$2:$ZZ$2662, 2478, MATCH($B$2, resultados!$A$1:$ZZ$1, 0))</f>
        <v/>
      </c>
      <c r="C2484">
        <f>INDEX(resultados!$A$2:$ZZ$2662, 2478, MATCH($B$3, resultados!$A$1:$ZZ$1, 0))</f>
        <v/>
      </c>
    </row>
    <row r="2485">
      <c r="A2485">
        <f>INDEX(resultados!$A$2:$ZZ$2662, 2479, MATCH($B$1, resultados!$A$1:$ZZ$1, 0))</f>
        <v/>
      </c>
      <c r="B2485">
        <f>INDEX(resultados!$A$2:$ZZ$2662, 2479, MATCH($B$2, resultados!$A$1:$ZZ$1, 0))</f>
        <v/>
      </c>
      <c r="C2485">
        <f>INDEX(resultados!$A$2:$ZZ$2662, 2479, MATCH($B$3, resultados!$A$1:$ZZ$1, 0))</f>
        <v/>
      </c>
    </row>
    <row r="2486">
      <c r="A2486">
        <f>INDEX(resultados!$A$2:$ZZ$2662, 2480, MATCH($B$1, resultados!$A$1:$ZZ$1, 0))</f>
        <v/>
      </c>
      <c r="B2486">
        <f>INDEX(resultados!$A$2:$ZZ$2662, 2480, MATCH($B$2, resultados!$A$1:$ZZ$1, 0))</f>
        <v/>
      </c>
      <c r="C2486">
        <f>INDEX(resultados!$A$2:$ZZ$2662, 2480, MATCH($B$3, resultados!$A$1:$ZZ$1, 0))</f>
        <v/>
      </c>
    </row>
    <row r="2487">
      <c r="A2487">
        <f>INDEX(resultados!$A$2:$ZZ$2662, 2481, MATCH($B$1, resultados!$A$1:$ZZ$1, 0))</f>
        <v/>
      </c>
      <c r="B2487">
        <f>INDEX(resultados!$A$2:$ZZ$2662, 2481, MATCH($B$2, resultados!$A$1:$ZZ$1, 0))</f>
        <v/>
      </c>
      <c r="C2487">
        <f>INDEX(resultados!$A$2:$ZZ$2662, 2481, MATCH($B$3, resultados!$A$1:$ZZ$1, 0))</f>
        <v/>
      </c>
    </row>
    <row r="2488">
      <c r="A2488">
        <f>INDEX(resultados!$A$2:$ZZ$2662, 2482, MATCH($B$1, resultados!$A$1:$ZZ$1, 0))</f>
        <v/>
      </c>
      <c r="B2488">
        <f>INDEX(resultados!$A$2:$ZZ$2662, 2482, MATCH($B$2, resultados!$A$1:$ZZ$1, 0))</f>
        <v/>
      </c>
      <c r="C2488">
        <f>INDEX(resultados!$A$2:$ZZ$2662, 2482, MATCH($B$3, resultados!$A$1:$ZZ$1, 0))</f>
        <v/>
      </c>
    </row>
    <row r="2489">
      <c r="A2489">
        <f>INDEX(resultados!$A$2:$ZZ$2662, 2483, MATCH($B$1, resultados!$A$1:$ZZ$1, 0))</f>
        <v/>
      </c>
      <c r="B2489">
        <f>INDEX(resultados!$A$2:$ZZ$2662, 2483, MATCH($B$2, resultados!$A$1:$ZZ$1, 0))</f>
        <v/>
      </c>
      <c r="C2489">
        <f>INDEX(resultados!$A$2:$ZZ$2662, 2483, MATCH($B$3, resultados!$A$1:$ZZ$1, 0))</f>
        <v/>
      </c>
    </row>
    <row r="2490">
      <c r="A2490">
        <f>INDEX(resultados!$A$2:$ZZ$2662, 2484, MATCH($B$1, resultados!$A$1:$ZZ$1, 0))</f>
        <v/>
      </c>
      <c r="B2490">
        <f>INDEX(resultados!$A$2:$ZZ$2662, 2484, MATCH($B$2, resultados!$A$1:$ZZ$1, 0))</f>
        <v/>
      </c>
      <c r="C2490">
        <f>INDEX(resultados!$A$2:$ZZ$2662, 2484, MATCH($B$3, resultados!$A$1:$ZZ$1, 0))</f>
        <v/>
      </c>
    </row>
    <row r="2491">
      <c r="A2491">
        <f>INDEX(resultados!$A$2:$ZZ$2662, 2485, MATCH($B$1, resultados!$A$1:$ZZ$1, 0))</f>
        <v/>
      </c>
      <c r="B2491">
        <f>INDEX(resultados!$A$2:$ZZ$2662, 2485, MATCH($B$2, resultados!$A$1:$ZZ$1, 0))</f>
        <v/>
      </c>
      <c r="C2491">
        <f>INDEX(resultados!$A$2:$ZZ$2662, 2485, MATCH($B$3, resultados!$A$1:$ZZ$1, 0))</f>
        <v/>
      </c>
    </row>
    <row r="2492">
      <c r="A2492">
        <f>INDEX(resultados!$A$2:$ZZ$2662, 2486, MATCH($B$1, resultados!$A$1:$ZZ$1, 0))</f>
        <v/>
      </c>
      <c r="B2492">
        <f>INDEX(resultados!$A$2:$ZZ$2662, 2486, MATCH($B$2, resultados!$A$1:$ZZ$1, 0))</f>
        <v/>
      </c>
      <c r="C2492">
        <f>INDEX(resultados!$A$2:$ZZ$2662, 2486, MATCH($B$3, resultados!$A$1:$ZZ$1, 0))</f>
        <v/>
      </c>
    </row>
    <row r="2493">
      <c r="A2493">
        <f>INDEX(resultados!$A$2:$ZZ$2662, 2487, MATCH($B$1, resultados!$A$1:$ZZ$1, 0))</f>
        <v/>
      </c>
      <c r="B2493">
        <f>INDEX(resultados!$A$2:$ZZ$2662, 2487, MATCH($B$2, resultados!$A$1:$ZZ$1, 0))</f>
        <v/>
      </c>
      <c r="C2493">
        <f>INDEX(resultados!$A$2:$ZZ$2662, 2487, MATCH($B$3, resultados!$A$1:$ZZ$1, 0))</f>
        <v/>
      </c>
    </row>
    <row r="2494">
      <c r="A2494">
        <f>INDEX(resultados!$A$2:$ZZ$2662, 2488, MATCH($B$1, resultados!$A$1:$ZZ$1, 0))</f>
        <v/>
      </c>
      <c r="B2494">
        <f>INDEX(resultados!$A$2:$ZZ$2662, 2488, MATCH($B$2, resultados!$A$1:$ZZ$1, 0))</f>
        <v/>
      </c>
      <c r="C2494">
        <f>INDEX(resultados!$A$2:$ZZ$2662, 2488, MATCH($B$3, resultados!$A$1:$ZZ$1, 0))</f>
        <v/>
      </c>
    </row>
    <row r="2495">
      <c r="A2495">
        <f>INDEX(resultados!$A$2:$ZZ$2662, 2489, MATCH($B$1, resultados!$A$1:$ZZ$1, 0))</f>
        <v/>
      </c>
      <c r="B2495">
        <f>INDEX(resultados!$A$2:$ZZ$2662, 2489, MATCH($B$2, resultados!$A$1:$ZZ$1, 0))</f>
        <v/>
      </c>
      <c r="C2495">
        <f>INDEX(resultados!$A$2:$ZZ$2662, 2489, MATCH($B$3, resultados!$A$1:$ZZ$1, 0))</f>
        <v/>
      </c>
    </row>
    <row r="2496">
      <c r="A2496">
        <f>INDEX(resultados!$A$2:$ZZ$2662, 2490, MATCH($B$1, resultados!$A$1:$ZZ$1, 0))</f>
        <v/>
      </c>
      <c r="B2496">
        <f>INDEX(resultados!$A$2:$ZZ$2662, 2490, MATCH($B$2, resultados!$A$1:$ZZ$1, 0))</f>
        <v/>
      </c>
      <c r="C2496">
        <f>INDEX(resultados!$A$2:$ZZ$2662, 2490, MATCH($B$3, resultados!$A$1:$ZZ$1, 0))</f>
        <v/>
      </c>
    </row>
    <row r="2497">
      <c r="A2497">
        <f>INDEX(resultados!$A$2:$ZZ$2662, 2491, MATCH($B$1, resultados!$A$1:$ZZ$1, 0))</f>
        <v/>
      </c>
      <c r="B2497">
        <f>INDEX(resultados!$A$2:$ZZ$2662, 2491, MATCH($B$2, resultados!$A$1:$ZZ$1, 0))</f>
        <v/>
      </c>
      <c r="C2497">
        <f>INDEX(resultados!$A$2:$ZZ$2662, 2491, MATCH($B$3, resultados!$A$1:$ZZ$1, 0))</f>
        <v/>
      </c>
    </row>
    <row r="2498">
      <c r="A2498">
        <f>INDEX(resultados!$A$2:$ZZ$2662, 2492, MATCH($B$1, resultados!$A$1:$ZZ$1, 0))</f>
        <v/>
      </c>
      <c r="B2498">
        <f>INDEX(resultados!$A$2:$ZZ$2662, 2492, MATCH($B$2, resultados!$A$1:$ZZ$1, 0))</f>
        <v/>
      </c>
      <c r="C2498">
        <f>INDEX(resultados!$A$2:$ZZ$2662, 2492, MATCH($B$3, resultados!$A$1:$ZZ$1, 0))</f>
        <v/>
      </c>
    </row>
    <row r="2499">
      <c r="A2499">
        <f>INDEX(resultados!$A$2:$ZZ$2662, 2493, MATCH($B$1, resultados!$A$1:$ZZ$1, 0))</f>
        <v/>
      </c>
      <c r="B2499">
        <f>INDEX(resultados!$A$2:$ZZ$2662, 2493, MATCH($B$2, resultados!$A$1:$ZZ$1, 0))</f>
        <v/>
      </c>
      <c r="C2499">
        <f>INDEX(resultados!$A$2:$ZZ$2662, 2493, MATCH($B$3, resultados!$A$1:$ZZ$1, 0))</f>
        <v/>
      </c>
    </row>
    <row r="2500">
      <c r="A2500">
        <f>INDEX(resultados!$A$2:$ZZ$2662, 2494, MATCH($B$1, resultados!$A$1:$ZZ$1, 0))</f>
        <v/>
      </c>
      <c r="B2500">
        <f>INDEX(resultados!$A$2:$ZZ$2662, 2494, MATCH($B$2, resultados!$A$1:$ZZ$1, 0))</f>
        <v/>
      </c>
      <c r="C2500">
        <f>INDEX(resultados!$A$2:$ZZ$2662, 2494, MATCH($B$3, resultados!$A$1:$ZZ$1, 0))</f>
        <v/>
      </c>
    </row>
    <row r="2501">
      <c r="A2501">
        <f>INDEX(resultados!$A$2:$ZZ$2662, 2495, MATCH($B$1, resultados!$A$1:$ZZ$1, 0))</f>
        <v/>
      </c>
      <c r="B2501">
        <f>INDEX(resultados!$A$2:$ZZ$2662, 2495, MATCH($B$2, resultados!$A$1:$ZZ$1, 0))</f>
        <v/>
      </c>
      <c r="C2501">
        <f>INDEX(resultados!$A$2:$ZZ$2662, 2495, MATCH($B$3, resultados!$A$1:$ZZ$1, 0))</f>
        <v/>
      </c>
    </row>
    <row r="2502">
      <c r="A2502">
        <f>INDEX(resultados!$A$2:$ZZ$2662, 2496, MATCH($B$1, resultados!$A$1:$ZZ$1, 0))</f>
        <v/>
      </c>
      <c r="B2502">
        <f>INDEX(resultados!$A$2:$ZZ$2662, 2496, MATCH($B$2, resultados!$A$1:$ZZ$1, 0))</f>
        <v/>
      </c>
      <c r="C2502">
        <f>INDEX(resultados!$A$2:$ZZ$2662, 2496, MATCH($B$3, resultados!$A$1:$ZZ$1, 0))</f>
        <v/>
      </c>
    </row>
    <row r="2503">
      <c r="A2503">
        <f>INDEX(resultados!$A$2:$ZZ$2662, 2497, MATCH($B$1, resultados!$A$1:$ZZ$1, 0))</f>
        <v/>
      </c>
      <c r="B2503">
        <f>INDEX(resultados!$A$2:$ZZ$2662, 2497, MATCH($B$2, resultados!$A$1:$ZZ$1, 0))</f>
        <v/>
      </c>
      <c r="C2503">
        <f>INDEX(resultados!$A$2:$ZZ$2662, 2497, MATCH($B$3, resultados!$A$1:$ZZ$1, 0))</f>
        <v/>
      </c>
    </row>
    <row r="2504">
      <c r="A2504">
        <f>INDEX(resultados!$A$2:$ZZ$2662, 2498, MATCH($B$1, resultados!$A$1:$ZZ$1, 0))</f>
        <v/>
      </c>
      <c r="B2504">
        <f>INDEX(resultados!$A$2:$ZZ$2662, 2498, MATCH($B$2, resultados!$A$1:$ZZ$1, 0))</f>
        <v/>
      </c>
      <c r="C2504">
        <f>INDEX(resultados!$A$2:$ZZ$2662, 2498, MATCH($B$3, resultados!$A$1:$ZZ$1, 0))</f>
        <v/>
      </c>
    </row>
    <row r="2505">
      <c r="A2505">
        <f>INDEX(resultados!$A$2:$ZZ$2662, 2499, MATCH($B$1, resultados!$A$1:$ZZ$1, 0))</f>
        <v/>
      </c>
      <c r="B2505">
        <f>INDEX(resultados!$A$2:$ZZ$2662, 2499, MATCH($B$2, resultados!$A$1:$ZZ$1, 0))</f>
        <v/>
      </c>
      <c r="C2505">
        <f>INDEX(resultados!$A$2:$ZZ$2662, 2499, MATCH($B$3, resultados!$A$1:$ZZ$1, 0))</f>
        <v/>
      </c>
    </row>
    <row r="2506">
      <c r="A2506">
        <f>INDEX(resultados!$A$2:$ZZ$2662, 2500, MATCH($B$1, resultados!$A$1:$ZZ$1, 0))</f>
        <v/>
      </c>
      <c r="B2506">
        <f>INDEX(resultados!$A$2:$ZZ$2662, 2500, MATCH($B$2, resultados!$A$1:$ZZ$1, 0))</f>
        <v/>
      </c>
      <c r="C2506">
        <f>INDEX(resultados!$A$2:$ZZ$2662, 2500, MATCH($B$3, resultados!$A$1:$ZZ$1, 0))</f>
        <v/>
      </c>
    </row>
    <row r="2507">
      <c r="A2507">
        <f>INDEX(resultados!$A$2:$ZZ$2662, 2501, MATCH($B$1, resultados!$A$1:$ZZ$1, 0))</f>
        <v/>
      </c>
      <c r="B2507">
        <f>INDEX(resultados!$A$2:$ZZ$2662, 2501, MATCH($B$2, resultados!$A$1:$ZZ$1, 0))</f>
        <v/>
      </c>
      <c r="C2507">
        <f>INDEX(resultados!$A$2:$ZZ$2662, 2501, MATCH($B$3, resultados!$A$1:$ZZ$1, 0))</f>
        <v/>
      </c>
    </row>
    <row r="2508">
      <c r="A2508">
        <f>INDEX(resultados!$A$2:$ZZ$2662, 2502, MATCH($B$1, resultados!$A$1:$ZZ$1, 0))</f>
        <v/>
      </c>
      <c r="B2508">
        <f>INDEX(resultados!$A$2:$ZZ$2662, 2502, MATCH($B$2, resultados!$A$1:$ZZ$1, 0))</f>
        <v/>
      </c>
      <c r="C2508">
        <f>INDEX(resultados!$A$2:$ZZ$2662, 2502, MATCH($B$3, resultados!$A$1:$ZZ$1, 0))</f>
        <v/>
      </c>
    </row>
    <row r="2509">
      <c r="A2509">
        <f>INDEX(resultados!$A$2:$ZZ$2662, 2503, MATCH($B$1, resultados!$A$1:$ZZ$1, 0))</f>
        <v/>
      </c>
      <c r="B2509">
        <f>INDEX(resultados!$A$2:$ZZ$2662, 2503, MATCH($B$2, resultados!$A$1:$ZZ$1, 0))</f>
        <v/>
      </c>
      <c r="C2509">
        <f>INDEX(resultados!$A$2:$ZZ$2662, 2503, MATCH($B$3, resultados!$A$1:$ZZ$1, 0))</f>
        <v/>
      </c>
    </row>
    <row r="2510">
      <c r="A2510">
        <f>INDEX(resultados!$A$2:$ZZ$2662, 2504, MATCH($B$1, resultados!$A$1:$ZZ$1, 0))</f>
        <v/>
      </c>
      <c r="B2510">
        <f>INDEX(resultados!$A$2:$ZZ$2662, 2504, MATCH($B$2, resultados!$A$1:$ZZ$1, 0))</f>
        <v/>
      </c>
      <c r="C2510">
        <f>INDEX(resultados!$A$2:$ZZ$2662, 2504, MATCH($B$3, resultados!$A$1:$ZZ$1, 0))</f>
        <v/>
      </c>
    </row>
    <row r="2511">
      <c r="A2511">
        <f>INDEX(resultados!$A$2:$ZZ$2662, 2505, MATCH($B$1, resultados!$A$1:$ZZ$1, 0))</f>
        <v/>
      </c>
      <c r="B2511">
        <f>INDEX(resultados!$A$2:$ZZ$2662, 2505, MATCH($B$2, resultados!$A$1:$ZZ$1, 0))</f>
        <v/>
      </c>
      <c r="C2511">
        <f>INDEX(resultados!$A$2:$ZZ$2662, 2505, MATCH($B$3, resultados!$A$1:$ZZ$1, 0))</f>
        <v/>
      </c>
    </row>
    <row r="2512">
      <c r="A2512">
        <f>INDEX(resultados!$A$2:$ZZ$2662, 2506, MATCH($B$1, resultados!$A$1:$ZZ$1, 0))</f>
        <v/>
      </c>
      <c r="B2512">
        <f>INDEX(resultados!$A$2:$ZZ$2662, 2506, MATCH($B$2, resultados!$A$1:$ZZ$1, 0))</f>
        <v/>
      </c>
      <c r="C2512">
        <f>INDEX(resultados!$A$2:$ZZ$2662, 2506, MATCH($B$3, resultados!$A$1:$ZZ$1, 0))</f>
        <v/>
      </c>
    </row>
    <row r="2513">
      <c r="A2513">
        <f>INDEX(resultados!$A$2:$ZZ$2662, 2507, MATCH($B$1, resultados!$A$1:$ZZ$1, 0))</f>
        <v/>
      </c>
      <c r="B2513">
        <f>INDEX(resultados!$A$2:$ZZ$2662, 2507, MATCH($B$2, resultados!$A$1:$ZZ$1, 0))</f>
        <v/>
      </c>
      <c r="C2513">
        <f>INDEX(resultados!$A$2:$ZZ$2662, 2507, MATCH($B$3, resultados!$A$1:$ZZ$1, 0))</f>
        <v/>
      </c>
    </row>
    <row r="2514">
      <c r="A2514">
        <f>INDEX(resultados!$A$2:$ZZ$2662, 2508, MATCH($B$1, resultados!$A$1:$ZZ$1, 0))</f>
        <v/>
      </c>
      <c r="B2514">
        <f>INDEX(resultados!$A$2:$ZZ$2662, 2508, MATCH($B$2, resultados!$A$1:$ZZ$1, 0))</f>
        <v/>
      </c>
      <c r="C2514">
        <f>INDEX(resultados!$A$2:$ZZ$2662, 2508, MATCH($B$3, resultados!$A$1:$ZZ$1, 0))</f>
        <v/>
      </c>
    </row>
    <row r="2515">
      <c r="A2515">
        <f>INDEX(resultados!$A$2:$ZZ$2662, 2509, MATCH($B$1, resultados!$A$1:$ZZ$1, 0))</f>
        <v/>
      </c>
      <c r="B2515">
        <f>INDEX(resultados!$A$2:$ZZ$2662, 2509, MATCH($B$2, resultados!$A$1:$ZZ$1, 0))</f>
        <v/>
      </c>
      <c r="C2515">
        <f>INDEX(resultados!$A$2:$ZZ$2662, 2509, MATCH($B$3, resultados!$A$1:$ZZ$1, 0))</f>
        <v/>
      </c>
    </row>
    <row r="2516">
      <c r="A2516">
        <f>INDEX(resultados!$A$2:$ZZ$2662, 2510, MATCH($B$1, resultados!$A$1:$ZZ$1, 0))</f>
        <v/>
      </c>
      <c r="B2516">
        <f>INDEX(resultados!$A$2:$ZZ$2662, 2510, MATCH($B$2, resultados!$A$1:$ZZ$1, 0))</f>
        <v/>
      </c>
      <c r="C2516">
        <f>INDEX(resultados!$A$2:$ZZ$2662, 2510, MATCH($B$3, resultados!$A$1:$ZZ$1, 0))</f>
        <v/>
      </c>
    </row>
    <row r="2517">
      <c r="A2517">
        <f>INDEX(resultados!$A$2:$ZZ$2662, 2511, MATCH($B$1, resultados!$A$1:$ZZ$1, 0))</f>
        <v/>
      </c>
      <c r="B2517">
        <f>INDEX(resultados!$A$2:$ZZ$2662, 2511, MATCH($B$2, resultados!$A$1:$ZZ$1, 0))</f>
        <v/>
      </c>
      <c r="C2517">
        <f>INDEX(resultados!$A$2:$ZZ$2662, 2511, MATCH($B$3, resultados!$A$1:$ZZ$1, 0))</f>
        <v/>
      </c>
    </row>
    <row r="2518">
      <c r="A2518">
        <f>INDEX(resultados!$A$2:$ZZ$2662, 2512, MATCH($B$1, resultados!$A$1:$ZZ$1, 0))</f>
        <v/>
      </c>
      <c r="B2518">
        <f>INDEX(resultados!$A$2:$ZZ$2662, 2512, MATCH($B$2, resultados!$A$1:$ZZ$1, 0))</f>
        <v/>
      </c>
      <c r="C2518">
        <f>INDEX(resultados!$A$2:$ZZ$2662, 2512, MATCH($B$3, resultados!$A$1:$ZZ$1, 0))</f>
        <v/>
      </c>
    </row>
    <row r="2519">
      <c r="A2519">
        <f>INDEX(resultados!$A$2:$ZZ$2662, 2513, MATCH($B$1, resultados!$A$1:$ZZ$1, 0))</f>
        <v/>
      </c>
      <c r="B2519">
        <f>INDEX(resultados!$A$2:$ZZ$2662, 2513, MATCH($B$2, resultados!$A$1:$ZZ$1, 0))</f>
        <v/>
      </c>
      <c r="C2519">
        <f>INDEX(resultados!$A$2:$ZZ$2662, 2513, MATCH($B$3, resultados!$A$1:$ZZ$1, 0))</f>
        <v/>
      </c>
    </row>
    <row r="2520">
      <c r="A2520">
        <f>INDEX(resultados!$A$2:$ZZ$2662, 2514, MATCH($B$1, resultados!$A$1:$ZZ$1, 0))</f>
        <v/>
      </c>
      <c r="B2520">
        <f>INDEX(resultados!$A$2:$ZZ$2662, 2514, MATCH($B$2, resultados!$A$1:$ZZ$1, 0))</f>
        <v/>
      </c>
      <c r="C2520">
        <f>INDEX(resultados!$A$2:$ZZ$2662, 2514, MATCH($B$3, resultados!$A$1:$ZZ$1, 0))</f>
        <v/>
      </c>
    </row>
    <row r="2521">
      <c r="A2521">
        <f>INDEX(resultados!$A$2:$ZZ$2662, 2515, MATCH($B$1, resultados!$A$1:$ZZ$1, 0))</f>
        <v/>
      </c>
      <c r="B2521">
        <f>INDEX(resultados!$A$2:$ZZ$2662, 2515, MATCH($B$2, resultados!$A$1:$ZZ$1, 0))</f>
        <v/>
      </c>
      <c r="C2521">
        <f>INDEX(resultados!$A$2:$ZZ$2662, 2515, MATCH($B$3, resultados!$A$1:$ZZ$1, 0))</f>
        <v/>
      </c>
    </row>
    <row r="2522">
      <c r="A2522">
        <f>INDEX(resultados!$A$2:$ZZ$2662, 2516, MATCH($B$1, resultados!$A$1:$ZZ$1, 0))</f>
        <v/>
      </c>
      <c r="B2522">
        <f>INDEX(resultados!$A$2:$ZZ$2662, 2516, MATCH($B$2, resultados!$A$1:$ZZ$1, 0))</f>
        <v/>
      </c>
      <c r="C2522">
        <f>INDEX(resultados!$A$2:$ZZ$2662, 2516, MATCH($B$3, resultados!$A$1:$ZZ$1, 0))</f>
        <v/>
      </c>
    </row>
    <row r="2523">
      <c r="A2523">
        <f>INDEX(resultados!$A$2:$ZZ$2662, 2517, MATCH($B$1, resultados!$A$1:$ZZ$1, 0))</f>
        <v/>
      </c>
      <c r="B2523">
        <f>INDEX(resultados!$A$2:$ZZ$2662, 2517, MATCH($B$2, resultados!$A$1:$ZZ$1, 0))</f>
        <v/>
      </c>
      <c r="C2523">
        <f>INDEX(resultados!$A$2:$ZZ$2662, 2517, MATCH($B$3, resultados!$A$1:$ZZ$1, 0))</f>
        <v/>
      </c>
    </row>
    <row r="2524">
      <c r="A2524">
        <f>INDEX(resultados!$A$2:$ZZ$2662, 2518, MATCH($B$1, resultados!$A$1:$ZZ$1, 0))</f>
        <v/>
      </c>
      <c r="B2524">
        <f>INDEX(resultados!$A$2:$ZZ$2662, 2518, MATCH($B$2, resultados!$A$1:$ZZ$1, 0))</f>
        <v/>
      </c>
      <c r="C2524">
        <f>INDEX(resultados!$A$2:$ZZ$2662, 2518, MATCH($B$3, resultados!$A$1:$ZZ$1, 0))</f>
        <v/>
      </c>
    </row>
    <row r="2525">
      <c r="A2525">
        <f>INDEX(resultados!$A$2:$ZZ$2662, 2519, MATCH($B$1, resultados!$A$1:$ZZ$1, 0))</f>
        <v/>
      </c>
      <c r="B2525">
        <f>INDEX(resultados!$A$2:$ZZ$2662, 2519, MATCH($B$2, resultados!$A$1:$ZZ$1, 0))</f>
        <v/>
      </c>
      <c r="C2525">
        <f>INDEX(resultados!$A$2:$ZZ$2662, 2519, MATCH($B$3, resultados!$A$1:$ZZ$1, 0))</f>
        <v/>
      </c>
    </row>
    <row r="2526">
      <c r="A2526">
        <f>INDEX(resultados!$A$2:$ZZ$2662, 2520, MATCH($B$1, resultados!$A$1:$ZZ$1, 0))</f>
        <v/>
      </c>
      <c r="B2526">
        <f>INDEX(resultados!$A$2:$ZZ$2662, 2520, MATCH($B$2, resultados!$A$1:$ZZ$1, 0))</f>
        <v/>
      </c>
      <c r="C2526">
        <f>INDEX(resultados!$A$2:$ZZ$2662, 2520, MATCH($B$3, resultados!$A$1:$ZZ$1, 0))</f>
        <v/>
      </c>
    </row>
    <row r="2527">
      <c r="A2527">
        <f>INDEX(resultados!$A$2:$ZZ$2662, 2521, MATCH($B$1, resultados!$A$1:$ZZ$1, 0))</f>
        <v/>
      </c>
      <c r="B2527">
        <f>INDEX(resultados!$A$2:$ZZ$2662, 2521, MATCH($B$2, resultados!$A$1:$ZZ$1, 0))</f>
        <v/>
      </c>
      <c r="C2527">
        <f>INDEX(resultados!$A$2:$ZZ$2662, 2521, MATCH($B$3, resultados!$A$1:$ZZ$1, 0))</f>
        <v/>
      </c>
    </row>
    <row r="2528">
      <c r="A2528">
        <f>INDEX(resultados!$A$2:$ZZ$2662, 2522, MATCH($B$1, resultados!$A$1:$ZZ$1, 0))</f>
        <v/>
      </c>
      <c r="B2528">
        <f>INDEX(resultados!$A$2:$ZZ$2662, 2522, MATCH($B$2, resultados!$A$1:$ZZ$1, 0))</f>
        <v/>
      </c>
      <c r="C2528">
        <f>INDEX(resultados!$A$2:$ZZ$2662, 2522, MATCH($B$3, resultados!$A$1:$ZZ$1, 0))</f>
        <v/>
      </c>
    </row>
    <row r="2529">
      <c r="A2529">
        <f>INDEX(resultados!$A$2:$ZZ$2662, 2523, MATCH($B$1, resultados!$A$1:$ZZ$1, 0))</f>
        <v/>
      </c>
      <c r="B2529">
        <f>INDEX(resultados!$A$2:$ZZ$2662, 2523, MATCH($B$2, resultados!$A$1:$ZZ$1, 0))</f>
        <v/>
      </c>
      <c r="C2529">
        <f>INDEX(resultados!$A$2:$ZZ$2662, 2523, MATCH($B$3, resultados!$A$1:$ZZ$1, 0))</f>
        <v/>
      </c>
    </row>
    <row r="2530">
      <c r="A2530">
        <f>INDEX(resultados!$A$2:$ZZ$2662, 2524, MATCH($B$1, resultados!$A$1:$ZZ$1, 0))</f>
        <v/>
      </c>
      <c r="B2530">
        <f>INDEX(resultados!$A$2:$ZZ$2662, 2524, MATCH($B$2, resultados!$A$1:$ZZ$1, 0))</f>
        <v/>
      </c>
      <c r="C2530">
        <f>INDEX(resultados!$A$2:$ZZ$2662, 2524, MATCH($B$3, resultados!$A$1:$ZZ$1, 0))</f>
        <v/>
      </c>
    </row>
    <row r="2531">
      <c r="A2531">
        <f>INDEX(resultados!$A$2:$ZZ$2662, 2525, MATCH($B$1, resultados!$A$1:$ZZ$1, 0))</f>
        <v/>
      </c>
      <c r="B2531">
        <f>INDEX(resultados!$A$2:$ZZ$2662, 2525, MATCH($B$2, resultados!$A$1:$ZZ$1, 0))</f>
        <v/>
      </c>
      <c r="C2531">
        <f>INDEX(resultados!$A$2:$ZZ$2662, 2525, MATCH($B$3, resultados!$A$1:$ZZ$1, 0))</f>
        <v/>
      </c>
    </row>
    <row r="2532">
      <c r="A2532">
        <f>INDEX(resultados!$A$2:$ZZ$2662, 2526, MATCH($B$1, resultados!$A$1:$ZZ$1, 0))</f>
        <v/>
      </c>
      <c r="B2532">
        <f>INDEX(resultados!$A$2:$ZZ$2662, 2526, MATCH($B$2, resultados!$A$1:$ZZ$1, 0))</f>
        <v/>
      </c>
      <c r="C2532">
        <f>INDEX(resultados!$A$2:$ZZ$2662, 2526, MATCH($B$3, resultados!$A$1:$ZZ$1, 0))</f>
        <v/>
      </c>
    </row>
    <row r="2533">
      <c r="A2533">
        <f>INDEX(resultados!$A$2:$ZZ$2662, 2527, MATCH($B$1, resultados!$A$1:$ZZ$1, 0))</f>
        <v/>
      </c>
      <c r="B2533">
        <f>INDEX(resultados!$A$2:$ZZ$2662, 2527, MATCH($B$2, resultados!$A$1:$ZZ$1, 0))</f>
        <v/>
      </c>
      <c r="C2533">
        <f>INDEX(resultados!$A$2:$ZZ$2662, 2527, MATCH($B$3, resultados!$A$1:$ZZ$1, 0))</f>
        <v/>
      </c>
    </row>
    <row r="2534">
      <c r="A2534">
        <f>INDEX(resultados!$A$2:$ZZ$2662, 2528, MATCH($B$1, resultados!$A$1:$ZZ$1, 0))</f>
        <v/>
      </c>
      <c r="B2534">
        <f>INDEX(resultados!$A$2:$ZZ$2662, 2528, MATCH($B$2, resultados!$A$1:$ZZ$1, 0))</f>
        <v/>
      </c>
      <c r="C2534">
        <f>INDEX(resultados!$A$2:$ZZ$2662, 2528, MATCH($B$3, resultados!$A$1:$ZZ$1, 0))</f>
        <v/>
      </c>
    </row>
    <row r="2535">
      <c r="A2535">
        <f>INDEX(resultados!$A$2:$ZZ$2662, 2529, MATCH($B$1, resultados!$A$1:$ZZ$1, 0))</f>
        <v/>
      </c>
      <c r="B2535">
        <f>INDEX(resultados!$A$2:$ZZ$2662, 2529, MATCH($B$2, resultados!$A$1:$ZZ$1, 0))</f>
        <v/>
      </c>
      <c r="C2535">
        <f>INDEX(resultados!$A$2:$ZZ$2662, 2529, MATCH($B$3, resultados!$A$1:$ZZ$1, 0))</f>
        <v/>
      </c>
    </row>
    <row r="2536">
      <c r="A2536">
        <f>INDEX(resultados!$A$2:$ZZ$2662, 2530, MATCH($B$1, resultados!$A$1:$ZZ$1, 0))</f>
        <v/>
      </c>
      <c r="B2536">
        <f>INDEX(resultados!$A$2:$ZZ$2662, 2530, MATCH($B$2, resultados!$A$1:$ZZ$1, 0))</f>
        <v/>
      </c>
      <c r="C2536">
        <f>INDEX(resultados!$A$2:$ZZ$2662, 2530, MATCH($B$3, resultados!$A$1:$ZZ$1, 0))</f>
        <v/>
      </c>
    </row>
    <row r="2537">
      <c r="A2537">
        <f>INDEX(resultados!$A$2:$ZZ$2662, 2531, MATCH($B$1, resultados!$A$1:$ZZ$1, 0))</f>
        <v/>
      </c>
      <c r="B2537">
        <f>INDEX(resultados!$A$2:$ZZ$2662, 2531, MATCH($B$2, resultados!$A$1:$ZZ$1, 0))</f>
        <v/>
      </c>
      <c r="C2537">
        <f>INDEX(resultados!$A$2:$ZZ$2662, 2531, MATCH($B$3, resultados!$A$1:$ZZ$1, 0))</f>
        <v/>
      </c>
    </row>
    <row r="2538">
      <c r="A2538">
        <f>INDEX(resultados!$A$2:$ZZ$2662, 2532, MATCH($B$1, resultados!$A$1:$ZZ$1, 0))</f>
        <v/>
      </c>
      <c r="B2538">
        <f>INDEX(resultados!$A$2:$ZZ$2662, 2532, MATCH($B$2, resultados!$A$1:$ZZ$1, 0))</f>
        <v/>
      </c>
      <c r="C2538">
        <f>INDEX(resultados!$A$2:$ZZ$2662, 2532, MATCH($B$3, resultados!$A$1:$ZZ$1, 0))</f>
        <v/>
      </c>
    </row>
    <row r="2539">
      <c r="A2539">
        <f>INDEX(resultados!$A$2:$ZZ$2662, 2533, MATCH($B$1, resultados!$A$1:$ZZ$1, 0))</f>
        <v/>
      </c>
      <c r="B2539">
        <f>INDEX(resultados!$A$2:$ZZ$2662, 2533, MATCH($B$2, resultados!$A$1:$ZZ$1, 0))</f>
        <v/>
      </c>
      <c r="C2539">
        <f>INDEX(resultados!$A$2:$ZZ$2662, 2533, MATCH($B$3, resultados!$A$1:$ZZ$1, 0))</f>
        <v/>
      </c>
    </row>
    <row r="2540">
      <c r="A2540">
        <f>INDEX(resultados!$A$2:$ZZ$2662, 2534, MATCH($B$1, resultados!$A$1:$ZZ$1, 0))</f>
        <v/>
      </c>
      <c r="B2540">
        <f>INDEX(resultados!$A$2:$ZZ$2662, 2534, MATCH($B$2, resultados!$A$1:$ZZ$1, 0))</f>
        <v/>
      </c>
      <c r="C2540">
        <f>INDEX(resultados!$A$2:$ZZ$2662, 2534, MATCH($B$3, resultados!$A$1:$ZZ$1, 0))</f>
        <v/>
      </c>
    </row>
    <row r="2541">
      <c r="A2541">
        <f>INDEX(resultados!$A$2:$ZZ$2662, 2535, MATCH($B$1, resultados!$A$1:$ZZ$1, 0))</f>
        <v/>
      </c>
      <c r="B2541">
        <f>INDEX(resultados!$A$2:$ZZ$2662, 2535, MATCH($B$2, resultados!$A$1:$ZZ$1, 0))</f>
        <v/>
      </c>
      <c r="C2541">
        <f>INDEX(resultados!$A$2:$ZZ$2662, 2535, MATCH($B$3, resultados!$A$1:$ZZ$1, 0))</f>
        <v/>
      </c>
    </row>
    <row r="2542">
      <c r="A2542">
        <f>INDEX(resultados!$A$2:$ZZ$2662, 2536, MATCH($B$1, resultados!$A$1:$ZZ$1, 0))</f>
        <v/>
      </c>
      <c r="B2542">
        <f>INDEX(resultados!$A$2:$ZZ$2662, 2536, MATCH($B$2, resultados!$A$1:$ZZ$1, 0))</f>
        <v/>
      </c>
      <c r="C2542">
        <f>INDEX(resultados!$A$2:$ZZ$2662, 2536, MATCH($B$3, resultados!$A$1:$ZZ$1, 0))</f>
        <v/>
      </c>
    </row>
    <row r="2543">
      <c r="A2543">
        <f>INDEX(resultados!$A$2:$ZZ$2662, 2537, MATCH($B$1, resultados!$A$1:$ZZ$1, 0))</f>
        <v/>
      </c>
      <c r="B2543">
        <f>INDEX(resultados!$A$2:$ZZ$2662, 2537, MATCH($B$2, resultados!$A$1:$ZZ$1, 0))</f>
        <v/>
      </c>
      <c r="C2543">
        <f>INDEX(resultados!$A$2:$ZZ$2662, 2537, MATCH($B$3, resultados!$A$1:$ZZ$1, 0))</f>
        <v/>
      </c>
    </row>
    <row r="2544">
      <c r="A2544">
        <f>INDEX(resultados!$A$2:$ZZ$2662, 2538, MATCH($B$1, resultados!$A$1:$ZZ$1, 0))</f>
        <v/>
      </c>
      <c r="B2544">
        <f>INDEX(resultados!$A$2:$ZZ$2662, 2538, MATCH($B$2, resultados!$A$1:$ZZ$1, 0))</f>
        <v/>
      </c>
      <c r="C2544">
        <f>INDEX(resultados!$A$2:$ZZ$2662, 2538, MATCH($B$3, resultados!$A$1:$ZZ$1, 0))</f>
        <v/>
      </c>
    </row>
    <row r="2545">
      <c r="A2545">
        <f>INDEX(resultados!$A$2:$ZZ$2662, 2539, MATCH($B$1, resultados!$A$1:$ZZ$1, 0))</f>
        <v/>
      </c>
      <c r="B2545">
        <f>INDEX(resultados!$A$2:$ZZ$2662, 2539, MATCH($B$2, resultados!$A$1:$ZZ$1, 0))</f>
        <v/>
      </c>
      <c r="C2545">
        <f>INDEX(resultados!$A$2:$ZZ$2662, 2539, MATCH($B$3, resultados!$A$1:$ZZ$1, 0))</f>
        <v/>
      </c>
    </row>
    <row r="2546">
      <c r="A2546">
        <f>INDEX(resultados!$A$2:$ZZ$2662, 2540, MATCH($B$1, resultados!$A$1:$ZZ$1, 0))</f>
        <v/>
      </c>
      <c r="B2546">
        <f>INDEX(resultados!$A$2:$ZZ$2662, 2540, MATCH($B$2, resultados!$A$1:$ZZ$1, 0))</f>
        <v/>
      </c>
      <c r="C2546">
        <f>INDEX(resultados!$A$2:$ZZ$2662, 2540, MATCH($B$3, resultados!$A$1:$ZZ$1, 0))</f>
        <v/>
      </c>
    </row>
    <row r="2547">
      <c r="A2547">
        <f>INDEX(resultados!$A$2:$ZZ$2662, 2541, MATCH($B$1, resultados!$A$1:$ZZ$1, 0))</f>
        <v/>
      </c>
      <c r="B2547">
        <f>INDEX(resultados!$A$2:$ZZ$2662, 2541, MATCH($B$2, resultados!$A$1:$ZZ$1, 0))</f>
        <v/>
      </c>
      <c r="C2547">
        <f>INDEX(resultados!$A$2:$ZZ$2662, 2541, MATCH($B$3, resultados!$A$1:$ZZ$1, 0))</f>
        <v/>
      </c>
    </row>
    <row r="2548">
      <c r="A2548">
        <f>INDEX(resultados!$A$2:$ZZ$2662, 2542, MATCH($B$1, resultados!$A$1:$ZZ$1, 0))</f>
        <v/>
      </c>
      <c r="B2548">
        <f>INDEX(resultados!$A$2:$ZZ$2662, 2542, MATCH($B$2, resultados!$A$1:$ZZ$1, 0))</f>
        <v/>
      </c>
      <c r="C2548">
        <f>INDEX(resultados!$A$2:$ZZ$2662, 2542, MATCH($B$3, resultados!$A$1:$ZZ$1, 0))</f>
        <v/>
      </c>
    </row>
    <row r="2549">
      <c r="A2549">
        <f>INDEX(resultados!$A$2:$ZZ$2662, 2543, MATCH($B$1, resultados!$A$1:$ZZ$1, 0))</f>
        <v/>
      </c>
      <c r="B2549">
        <f>INDEX(resultados!$A$2:$ZZ$2662, 2543, MATCH($B$2, resultados!$A$1:$ZZ$1, 0))</f>
        <v/>
      </c>
      <c r="C2549">
        <f>INDEX(resultados!$A$2:$ZZ$2662, 2543, MATCH($B$3, resultados!$A$1:$ZZ$1, 0))</f>
        <v/>
      </c>
    </row>
    <row r="2550">
      <c r="A2550">
        <f>INDEX(resultados!$A$2:$ZZ$2662, 2544, MATCH($B$1, resultados!$A$1:$ZZ$1, 0))</f>
        <v/>
      </c>
      <c r="B2550">
        <f>INDEX(resultados!$A$2:$ZZ$2662, 2544, MATCH($B$2, resultados!$A$1:$ZZ$1, 0))</f>
        <v/>
      </c>
      <c r="C2550">
        <f>INDEX(resultados!$A$2:$ZZ$2662, 2544, MATCH($B$3, resultados!$A$1:$ZZ$1, 0))</f>
        <v/>
      </c>
    </row>
    <row r="2551">
      <c r="A2551">
        <f>INDEX(resultados!$A$2:$ZZ$2662, 2545, MATCH($B$1, resultados!$A$1:$ZZ$1, 0))</f>
        <v/>
      </c>
      <c r="B2551">
        <f>INDEX(resultados!$A$2:$ZZ$2662, 2545, MATCH($B$2, resultados!$A$1:$ZZ$1, 0))</f>
        <v/>
      </c>
      <c r="C2551">
        <f>INDEX(resultados!$A$2:$ZZ$2662, 2545, MATCH($B$3, resultados!$A$1:$ZZ$1, 0))</f>
        <v/>
      </c>
    </row>
    <row r="2552">
      <c r="A2552">
        <f>INDEX(resultados!$A$2:$ZZ$2662, 2546, MATCH($B$1, resultados!$A$1:$ZZ$1, 0))</f>
        <v/>
      </c>
      <c r="B2552">
        <f>INDEX(resultados!$A$2:$ZZ$2662, 2546, MATCH($B$2, resultados!$A$1:$ZZ$1, 0))</f>
        <v/>
      </c>
      <c r="C2552">
        <f>INDEX(resultados!$A$2:$ZZ$2662, 2546, MATCH($B$3, resultados!$A$1:$ZZ$1, 0))</f>
        <v/>
      </c>
    </row>
    <row r="2553">
      <c r="A2553">
        <f>INDEX(resultados!$A$2:$ZZ$2662, 2547, MATCH($B$1, resultados!$A$1:$ZZ$1, 0))</f>
        <v/>
      </c>
      <c r="B2553">
        <f>INDEX(resultados!$A$2:$ZZ$2662, 2547, MATCH($B$2, resultados!$A$1:$ZZ$1, 0))</f>
        <v/>
      </c>
      <c r="C2553">
        <f>INDEX(resultados!$A$2:$ZZ$2662, 2547, MATCH($B$3, resultados!$A$1:$ZZ$1, 0))</f>
        <v/>
      </c>
    </row>
    <row r="2554">
      <c r="A2554">
        <f>INDEX(resultados!$A$2:$ZZ$2662, 2548, MATCH($B$1, resultados!$A$1:$ZZ$1, 0))</f>
        <v/>
      </c>
      <c r="B2554">
        <f>INDEX(resultados!$A$2:$ZZ$2662, 2548, MATCH($B$2, resultados!$A$1:$ZZ$1, 0))</f>
        <v/>
      </c>
      <c r="C2554">
        <f>INDEX(resultados!$A$2:$ZZ$2662, 2548, MATCH($B$3, resultados!$A$1:$ZZ$1, 0))</f>
        <v/>
      </c>
    </row>
    <row r="2555">
      <c r="A2555">
        <f>INDEX(resultados!$A$2:$ZZ$2662, 2549, MATCH($B$1, resultados!$A$1:$ZZ$1, 0))</f>
        <v/>
      </c>
      <c r="B2555">
        <f>INDEX(resultados!$A$2:$ZZ$2662, 2549, MATCH($B$2, resultados!$A$1:$ZZ$1, 0))</f>
        <v/>
      </c>
      <c r="C2555">
        <f>INDEX(resultados!$A$2:$ZZ$2662, 2549, MATCH($B$3, resultados!$A$1:$ZZ$1, 0))</f>
        <v/>
      </c>
    </row>
    <row r="2556">
      <c r="A2556">
        <f>INDEX(resultados!$A$2:$ZZ$2662, 2550, MATCH($B$1, resultados!$A$1:$ZZ$1, 0))</f>
        <v/>
      </c>
      <c r="B2556">
        <f>INDEX(resultados!$A$2:$ZZ$2662, 2550, MATCH($B$2, resultados!$A$1:$ZZ$1, 0))</f>
        <v/>
      </c>
      <c r="C2556">
        <f>INDEX(resultados!$A$2:$ZZ$2662, 2550, MATCH($B$3, resultados!$A$1:$ZZ$1, 0))</f>
        <v/>
      </c>
    </row>
    <row r="2557">
      <c r="A2557">
        <f>INDEX(resultados!$A$2:$ZZ$2662, 2551, MATCH($B$1, resultados!$A$1:$ZZ$1, 0))</f>
        <v/>
      </c>
      <c r="B2557">
        <f>INDEX(resultados!$A$2:$ZZ$2662, 2551, MATCH($B$2, resultados!$A$1:$ZZ$1, 0))</f>
        <v/>
      </c>
      <c r="C2557">
        <f>INDEX(resultados!$A$2:$ZZ$2662, 2551, MATCH($B$3, resultados!$A$1:$ZZ$1, 0))</f>
        <v/>
      </c>
    </row>
    <row r="2558">
      <c r="A2558">
        <f>INDEX(resultados!$A$2:$ZZ$2662, 2552, MATCH($B$1, resultados!$A$1:$ZZ$1, 0))</f>
        <v/>
      </c>
      <c r="B2558">
        <f>INDEX(resultados!$A$2:$ZZ$2662, 2552, MATCH($B$2, resultados!$A$1:$ZZ$1, 0))</f>
        <v/>
      </c>
      <c r="C2558">
        <f>INDEX(resultados!$A$2:$ZZ$2662, 2552, MATCH($B$3, resultados!$A$1:$ZZ$1, 0))</f>
        <v/>
      </c>
    </row>
    <row r="2559">
      <c r="A2559">
        <f>INDEX(resultados!$A$2:$ZZ$2662, 2553, MATCH($B$1, resultados!$A$1:$ZZ$1, 0))</f>
        <v/>
      </c>
      <c r="B2559">
        <f>INDEX(resultados!$A$2:$ZZ$2662, 2553, MATCH($B$2, resultados!$A$1:$ZZ$1, 0))</f>
        <v/>
      </c>
      <c r="C2559">
        <f>INDEX(resultados!$A$2:$ZZ$2662, 2553, MATCH($B$3, resultados!$A$1:$ZZ$1, 0))</f>
        <v/>
      </c>
    </row>
    <row r="2560">
      <c r="A2560">
        <f>INDEX(resultados!$A$2:$ZZ$2662, 2554, MATCH($B$1, resultados!$A$1:$ZZ$1, 0))</f>
        <v/>
      </c>
      <c r="B2560">
        <f>INDEX(resultados!$A$2:$ZZ$2662, 2554, MATCH($B$2, resultados!$A$1:$ZZ$1, 0))</f>
        <v/>
      </c>
      <c r="C2560">
        <f>INDEX(resultados!$A$2:$ZZ$2662, 2554, MATCH($B$3, resultados!$A$1:$ZZ$1, 0))</f>
        <v/>
      </c>
    </row>
    <row r="2561">
      <c r="A2561">
        <f>INDEX(resultados!$A$2:$ZZ$2662, 2555, MATCH($B$1, resultados!$A$1:$ZZ$1, 0))</f>
        <v/>
      </c>
      <c r="B2561">
        <f>INDEX(resultados!$A$2:$ZZ$2662, 2555, MATCH($B$2, resultados!$A$1:$ZZ$1, 0))</f>
        <v/>
      </c>
      <c r="C2561">
        <f>INDEX(resultados!$A$2:$ZZ$2662, 2555, MATCH($B$3, resultados!$A$1:$ZZ$1, 0))</f>
        <v/>
      </c>
    </row>
    <row r="2562">
      <c r="A2562">
        <f>INDEX(resultados!$A$2:$ZZ$2662, 2556, MATCH($B$1, resultados!$A$1:$ZZ$1, 0))</f>
        <v/>
      </c>
      <c r="B2562">
        <f>INDEX(resultados!$A$2:$ZZ$2662, 2556, MATCH($B$2, resultados!$A$1:$ZZ$1, 0))</f>
        <v/>
      </c>
      <c r="C2562">
        <f>INDEX(resultados!$A$2:$ZZ$2662, 2556, MATCH($B$3, resultados!$A$1:$ZZ$1, 0))</f>
        <v/>
      </c>
    </row>
    <row r="2563">
      <c r="A2563">
        <f>INDEX(resultados!$A$2:$ZZ$2662, 2557, MATCH($B$1, resultados!$A$1:$ZZ$1, 0))</f>
        <v/>
      </c>
      <c r="B2563">
        <f>INDEX(resultados!$A$2:$ZZ$2662, 2557, MATCH($B$2, resultados!$A$1:$ZZ$1, 0))</f>
        <v/>
      </c>
      <c r="C2563">
        <f>INDEX(resultados!$A$2:$ZZ$2662, 2557, MATCH($B$3, resultados!$A$1:$ZZ$1, 0))</f>
        <v/>
      </c>
    </row>
    <row r="2564">
      <c r="A2564">
        <f>INDEX(resultados!$A$2:$ZZ$2662, 2558, MATCH($B$1, resultados!$A$1:$ZZ$1, 0))</f>
        <v/>
      </c>
      <c r="B2564">
        <f>INDEX(resultados!$A$2:$ZZ$2662, 2558, MATCH($B$2, resultados!$A$1:$ZZ$1, 0))</f>
        <v/>
      </c>
      <c r="C2564">
        <f>INDEX(resultados!$A$2:$ZZ$2662, 2558, MATCH($B$3, resultados!$A$1:$ZZ$1, 0))</f>
        <v/>
      </c>
    </row>
    <row r="2565">
      <c r="A2565">
        <f>INDEX(resultados!$A$2:$ZZ$2662, 2559, MATCH($B$1, resultados!$A$1:$ZZ$1, 0))</f>
        <v/>
      </c>
      <c r="B2565">
        <f>INDEX(resultados!$A$2:$ZZ$2662, 2559, MATCH($B$2, resultados!$A$1:$ZZ$1, 0))</f>
        <v/>
      </c>
      <c r="C2565">
        <f>INDEX(resultados!$A$2:$ZZ$2662, 2559, MATCH($B$3, resultados!$A$1:$ZZ$1, 0))</f>
        <v/>
      </c>
    </row>
    <row r="2566">
      <c r="A2566">
        <f>INDEX(resultados!$A$2:$ZZ$2662, 2560, MATCH($B$1, resultados!$A$1:$ZZ$1, 0))</f>
        <v/>
      </c>
      <c r="B2566">
        <f>INDEX(resultados!$A$2:$ZZ$2662, 2560, MATCH($B$2, resultados!$A$1:$ZZ$1, 0))</f>
        <v/>
      </c>
      <c r="C2566">
        <f>INDEX(resultados!$A$2:$ZZ$2662, 2560, MATCH($B$3, resultados!$A$1:$ZZ$1, 0))</f>
        <v/>
      </c>
    </row>
    <row r="2567">
      <c r="A2567">
        <f>INDEX(resultados!$A$2:$ZZ$2662, 2561, MATCH($B$1, resultados!$A$1:$ZZ$1, 0))</f>
        <v/>
      </c>
      <c r="B2567">
        <f>INDEX(resultados!$A$2:$ZZ$2662, 2561, MATCH($B$2, resultados!$A$1:$ZZ$1, 0))</f>
        <v/>
      </c>
      <c r="C2567">
        <f>INDEX(resultados!$A$2:$ZZ$2662, 2561, MATCH($B$3, resultados!$A$1:$ZZ$1, 0))</f>
        <v/>
      </c>
    </row>
    <row r="2568">
      <c r="A2568">
        <f>INDEX(resultados!$A$2:$ZZ$2662, 2562, MATCH($B$1, resultados!$A$1:$ZZ$1, 0))</f>
        <v/>
      </c>
      <c r="B2568">
        <f>INDEX(resultados!$A$2:$ZZ$2662, 2562, MATCH($B$2, resultados!$A$1:$ZZ$1, 0))</f>
        <v/>
      </c>
      <c r="C2568">
        <f>INDEX(resultados!$A$2:$ZZ$2662, 2562, MATCH($B$3, resultados!$A$1:$ZZ$1, 0))</f>
        <v/>
      </c>
    </row>
    <row r="2569">
      <c r="A2569">
        <f>INDEX(resultados!$A$2:$ZZ$2662, 2563, MATCH($B$1, resultados!$A$1:$ZZ$1, 0))</f>
        <v/>
      </c>
      <c r="B2569">
        <f>INDEX(resultados!$A$2:$ZZ$2662, 2563, MATCH($B$2, resultados!$A$1:$ZZ$1, 0))</f>
        <v/>
      </c>
      <c r="C2569">
        <f>INDEX(resultados!$A$2:$ZZ$2662, 2563, MATCH($B$3, resultados!$A$1:$ZZ$1, 0))</f>
        <v/>
      </c>
    </row>
    <row r="2570">
      <c r="A2570">
        <f>INDEX(resultados!$A$2:$ZZ$2662, 2564, MATCH($B$1, resultados!$A$1:$ZZ$1, 0))</f>
        <v/>
      </c>
      <c r="B2570">
        <f>INDEX(resultados!$A$2:$ZZ$2662, 2564, MATCH($B$2, resultados!$A$1:$ZZ$1, 0))</f>
        <v/>
      </c>
      <c r="C2570">
        <f>INDEX(resultados!$A$2:$ZZ$2662, 2564, MATCH($B$3, resultados!$A$1:$ZZ$1, 0))</f>
        <v/>
      </c>
    </row>
    <row r="2571">
      <c r="A2571">
        <f>INDEX(resultados!$A$2:$ZZ$2662, 2565, MATCH($B$1, resultados!$A$1:$ZZ$1, 0))</f>
        <v/>
      </c>
      <c r="B2571">
        <f>INDEX(resultados!$A$2:$ZZ$2662, 2565, MATCH($B$2, resultados!$A$1:$ZZ$1, 0))</f>
        <v/>
      </c>
      <c r="C2571">
        <f>INDEX(resultados!$A$2:$ZZ$2662, 2565, MATCH($B$3, resultados!$A$1:$ZZ$1, 0))</f>
        <v/>
      </c>
    </row>
    <row r="2572">
      <c r="A2572">
        <f>INDEX(resultados!$A$2:$ZZ$2662, 2566, MATCH($B$1, resultados!$A$1:$ZZ$1, 0))</f>
        <v/>
      </c>
      <c r="B2572">
        <f>INDEX(resultados!$A$2:$ZZ$2662, 2566, MATCH($B$2, resultados!$A$1:$ZZ$1, 0))</f>
        <v/>
      </c>
      <c r="C2572">
        <f>INDEX(resultados!$A$2:$ZZ$2662, 2566, MATCH($B$3, resultados!$A$1:$ZZ$1, 0))</f>
        <v/>
      </c>
    </row>
    <row r="2573">
      <c r="A2573">
        <f>INDEX(resultados!$A$2:$ZZ$2662, 2567, MATCH($B$1, resultados!$A$1:$ZZ$1, 0))</f>
        <v/>
      </c>
      <c r="B2573">
        <f>INDEX(resultados!$A$2:$ZZ$2662, 2567, MATCH($B$2, resultados!$A$1:$ZZ$1, 0))</f>
        <v/>
      </c>
      <c r="C2573">
        <f>INDEX(resultados!$A$2:$ZZ$2662, 2567, MATCH($B$3, resultados!$A$1:$ZZ$1, 0))</f>
        <v/>
      </c>
    </row>
    <row r="2574">
      <c r="A2574">
        <f>INDEX(resultados!$A$2:$ZZ$2662, 2568, MATCH($B$1, resultados!$A$1:$ZZ$1, 0))</f>
        <v/>
      </c>
      <c r="B2574">
        <f>INDEX(resultados!$A$2:$ZZ$2662, 2568, MATCH($B$2, resultados!$A$1:$ZZ$1, 0))</f>
        <v/>
      </c>
      <c r="C2574">
        <f>INDEX(resultados!$A$2:$ZZ$2662, 2568, MATCH($B$3, resultados!$A$1:$ZZ$1, 0))</f>
        <v/>
      </c>
    </row>
    <row r="2575">
      <c r="A2575">
        <f>INDEX(resultados!$A$2:$ZZ$2662, 2569, MATCH($B$1, resultados!$A$1:$ZZ$1, 0))</f>
        <v/>
      </c>
      <c r="B2575">
        <f>INDEX(resultados!$A$2:$ZZ$2662, 2569, MATCH($B$2, resultados!$A$1:$ZZ$1, 0))</f>
        <v/>
      </c>
      <c r="C2575">
        <f>INDEX(resultados!$A$2:$ZZ$2662, 2569, MATCH($B$3, resultados!$A$1:$ZZ$1, 0))</f>
        <v/>
      </c>
    </row>
    <row r="2576">
      <c r="A2576">
        <f>INDEX(resultados!$A$2:$ZZ$2662, 2570, MATCH($B$1, resultados!$A$1:$ZZ$1, 0))</f>
        <v/>
      </c>
      <c r="B2576">
        <f>INDEX(resultados!$A$2:$ZZ$2662, 2570, MATCH($B$2, resultados!$A$1:$ZZ$1, 0))</f>
        <v/>
      </c>
      <c r="C2576">
        <f>INDEX(resultados!$A$2:$ZZ$2662, 2570, MATCH($B$3, resultados!$A$1:$ZZ$1, 0))</f>
        <v/>
      </c>
    </row>
    <row r="2577">
      <c r="A2577">
        <f>INDEX(resultados!$A$2:$ZZ$2662, 2571, MATCH($B$1, resultados!$A$1:$ZZ$1, 0))</f>
        <v/>
      </c>
      <c r="B2577">
        <f>INDEX(resultados!$A$2:$ZZ$2662, 2571, MATCH($B$2, resultados!$A$1:$ZZ$1, 0))</f>
        <v/>
      </c>
      <c r="C2577">
        <f>INDEX(resultados!$A$2:$ZZ$2662, 2571, MATCH($B$3, resultados!$A$1:$ZZ$1, 0))</f>
        <v/>
      </c>
    </row>
    <row r="2578">
      <c r="A2578">
        <f>INDEX(resultados!$A$2:$ZZ$2662, 2572, MATCH($B$1, resultados!$A$1:$ZZ$1, 0))</f>
        <v/>
      </c>
      <c r="B2578">
        <f>INDEX(resultados!$A$2:$ZZ$2662, 2572, MATCH($B$2, resultados!$A$1:$ZZ$1, 0))</f>
        <v/>
      </c>
      <c r="C2578">
        <f>INDEX(resultados!$A$2:$ZZ$2662, 2572, MATCH($B$3, resultados!$A$1:$ZZ$1, 0))</f>
        <v/>
      </c>
    </row>
    <row r="2579">
      <c r="A2579">
        <f>INDEX(resultados!$A$2:$ZZ$2662, 2573, MATCH($B$1, resultados!$A$1:$ZZ$1, 0))</f>
        <v/>
      </c>
      <c r="B2579">
        <f>INDEX(resultados!$A$2:$ZZ$2662, 2573, MATCH($B$2, resultados!$A$1:$ZZ$1, 0))</f>
        <v/>
      </c>
      <c r="C2579">
        <f>INDEX(resultados!$A$2:$ZZ$2662, 2573, MATCH($B$3, resultados!$A$1:$ZZ$1, 0))</f>
        <v/>
      </c>
    </row>
    <row r="2580">
      <c r="A2580">
        <f>INDEX(resultados!$A$2:$ZZ$2662, 2574, MATCH($B$1, resultados!$A$1:$ZZ$1, 0))</f>
        <v/>
      </c>
      <c r="B2580">
        <f>INDEX(resultados!$A$2:$ZZ$2662, 2574, MATCH($B$2, resultados!$A$1:$ZZ$1, 0))</f>
        <v/>
      </c>
      <c r="C2580">
        <f>INDEX(resultados!$A$2:$ZZ$2662, 2574, MATCH($B$3, resultados!$A$1:$ZZ$1, 0))</f>
        <v/>
      </c>
    </row>
    <row r="2581">
      <c r="A2581">
        <f>INDEX(resultados!$A$2:$ZZ$2662, 2575, MATCH($B$1, resultados!$A$1:$ZZ$1, 0))</f>
        <v/>
      </c>
      <c r="B2581">
        <f>INDEX(resultados!$A$2:$ZZ$2662, 2575, MATCH($B$2, resultados!$A$1:$ZZ$1, 0))</f>
        <v/>
      </c>
      <c r="C2581">
        <f>INDEX(resultados!$A$2:$ZZ$2662, 2575, MATCH($B$3, resultados!$A$1:$ZZ$1, 0))</f>
        <v/>
      </c>
    </row>
    <row r="2582">
      <c r="A2582">
        <f>INDEX(resultados!$A$2:$ZZ$2662, 2576, MATCH($B$1, resultados!$A$1:$ZZ$1, 0))</f>
        <v/>
      </c>
      <c r="B2582">
        <f>INDEX(resultados!$A$2:$ZZ$2662, 2576, MATCH($B$2, resultados!$A$1:$ZZ$1, 0))</f>
        <v/>
      </c>
      <c r="C2582">
        <f>INDEX(resultados!$A$2:$ZZ$2662, 2576, MATCH($B$3, resultados!$A$1:$ZZ$1, 0))</f>
        <v/>
      </c>
    </row>
    <row r="2583">
      <c r="A2583">
        <f>INDEX(resultados!$A$2:$ZZ$2662, 2577, MATCH($B$1, resultados!$A$1:$ZZ$1, 0))</f>
        <v/>
      </c>
      <c r="B2583">
        <f>INDEX(resultados!$A$2:$ZZ$2662, 2577, MATCH($B$2, resultados!$A$1:$ZZ$1, 0))</f>
        <v/>
      </c>
      <c r="C2583">
        <f>INDEX(resultados!$A$2:$ZZ$2662, 2577, MATCH($B$3, resultados!$A$1:$ZZ$1, 0))</f>
        <v/>
      </c>
    </row>
    <row r="2584">
      <c r="A2584">
        <f>INDEX(resultados!$A$2:$ZZ$2662, 2578, MATCH($B$1, resultados!$A$1:$ZZ$1, 0))</f>
        <v/>
      </c>
      <c r="B2584">
        <f>INDEX(resultados!$A$2:$ZZ$2662, 2578, MATCH($B$2, resultados!$A$1:$ZZ$1, 0))</f>
        <v/>
      </c>
      <c r="C2584">
        <f>INDEX(resultados!$A$2:$ZZ$2662, 2578, MATCH($B$3, resultados!$A$1:$ZZ$1, 0))</f>
        <v/>
      </c>
    </row>
    <row r="2585">
      <c r="A2585">
        <f>INDEX(resultados!$A$2:$ZZ$2662, 2579, MATCH($B$1, resultados!$A$1:$ZZ$1, 0))</f>
        <v/>
      </c>
      <c r="B2585">
        <f>INDEX(resultados!$A$2:$ZZ$2662, 2579, MATCH($B$2, resultados!$A$1:$ZZ$1, 0))</f>
        <v/>
      </c>
      <c r="C2585">
        <f>INDEX(resultados!$A$2:$ZZ$2662, 2579, MATCH($B$3, resultados!$A$1:$ZZ$1, 0))</f>
        <v/>
      </c>
    </row>
    <row r="2586">
      <c r="A2586">
        <f>INDEX(resultados!$A$2:$ZZ$2662, 2580, MATCH($B$1, resultados!$A$1:$ZZ$1, 0))</f>
        <v/>
      </c>
      <c r="B2586">
        <f>INDEX(resultados!$A$2:$ZZ$2662, 2580, MATCH($B$2, resultados!$A$1:$ZZ$1, 0))</f>
        <v/>
      </c>
      <c r="C2586">
        <f>INDEX(resultados!$A$2:$ZZ$2662, 2580, MATCH($B$3, resultados!$A$1:$ZZ$1, 0))</f>
        <v/>
      </c>
    </row>
    <row r="2587">
      <c r="A2587">
        <f>INDEX(resultados!$A$2:$ZZ$2662, 2581, MATCH($B$1, resultados!$A$1:$ZZ$1, 0))</f>
        <v/>
      </c>
      <c r="B2587">
        <f>INDEX(resultados!$A$2:$ZZ$2662, 2581, MATCH($B$2, resultados!$A$1:$ZZ$1, 0))</f>
        <v/>
      </c>
      <c r="C2587">
        <f>INDEX(resultados!$A$2:$ZZ$2662, 2581, MATCH($B$3, resultados!$A$1:$ZZ$1, 0))</f>
        <v/>
      </c>
    </row>
    <row r="2588">
      <c r="A2588">
        <f>INDEX(resultados!$A$2:$ZZ$2662, 2582, MATCH($B$1, resultados!$A$1:$ZZ$1, 0))</f>
        <v/>
      </c>
      <c r="B2588">
        <f>INDEX(resultados!$A$2:$ZZ$2662, 2582, MATCH($B$2, resultados!$A$1:$ZZ$1, 0))</f>
        <v/>
      </c>
      <c r="C2588">
        <f>INDEX(resultados!$A$2:$ZZ$2662, 2582, MATCH($B$3, resultados!$A$1:$ZZ$1, 0))</f>
        <v/>
      </c>
    </row>
    <row r="2589">
      <c r="A2589">
        <f>INDEX(resultados!$A$2:$ZZ$2662, 2583, MATCH($B$1, resultados!$A$1:$ZZ$1, 0))</f>
        <v/>
      </c>
      <c r="B2589">
        <f>INDEX(resultados!$A$2:$ZZ$2662, 2583, MATCH($B$2, resultados!$A$1:$ZZ$1, 0))</f>
        <v/>
      </c>
      <c r="C2589">
        <f>INDEX(resultados!$A$2:$ZZ$2662, 2583, MATCH($B$3, resultados!$A$1:$ZZ$1, 0))</f>
        <v/>
      </c>
    </row>
    <row r="2590">
      <c r="A2590">
        <f>INDEX(resultados!$A$2:$ZZ$2662, 2584, MATCH($B$1, resultados!$A$1:$ZZ$1, 0))</f>
        <v/>
      </c>
      <c r="B2590">
        <f>INDEX(resultados!$A$2:$ZZ$2662, 2584, MATCH($B$2, resultados!$A$1:$ZZ$1, 0))</f>
        <v/>
      </c>
      <c r="C2590">
        <f>INDEX(resultados!$A$2:$ZZ$2662, 2584, MATCH($B$3, resultados!$A$1:$ZZ$1, 0))</f>
        <v/>
      </c>
    </row>
    <row r="2591">
      <c r="A2591">
        <f>INDEX(resultados!$A$2:$ZZ$2662, 2585, MATCH($B$1, resultados!$A$1:$ZZ$1, 0))</f>
        <v/>
      </c>
      <c r="B2591">
        <f>INDEX(resultados!$A$2:$ZZ$2662, 2585, MATCH($B$2, resultados!$A$1:$ZZ$1, 0))</f>
        <v/>
      </c>
      <c r="C2591">
        <f>INDEX(resultados!$A$2:$ZZ$2662, 2585, MATCH($B$3, resultados!$A$1:$ZZ$1, 0))</f>
        <v/>
      </c>
    </row>
    <row r="2592">
      <c r="A2592">
        <f>INDEX(resultados!$A$2:$ZZ$2662, 2586, MATCH($B$1, resultados!$A$1:$ZZ$1, 0))</f>
        <v/>
      </c>
      <c r="B2592">
        <f>INDEX(resultados!$A$2:$ZZ$2662, 2586, MATCH($B$2, resultados!$A$1:$ZZ$1, 0))</f>
        <v/>
      </c>
      <c r="C2592">
        <f>INDEX(resultados!$A$2:$ZZ$2662, 2586, MATCH($B$3, resultados!$A$1:$ZZ$1, 0))</f>
        <v/>
      </c>
    </row>
    <row r="2593">
      <c r="A2593">
        <f>INDEX(resultados!$A$2:$ZZ$2662, 2587, MATCH($B$1, resultados!$A$1:$ZZ$1, 0))</f>
        <v/>
      </c>
      <c r="B2593">
        <f>INDEX(resultados!$A$2:$ZZ$2662, 2587, MATCH($B$2, resultados!$A$1:$ZZ$1, 0))</f>
        <v/>
      </c>
      <c r="C2593">
        <f>INDEX(resultados!$A$2:$ZZ$2662, 2587, MATCH($B$3, resultados!$A$1:$ZZ$1, 0))</f>
        <v/>
      </c>
    </row>
    <row r="2594">
      <c r="A2594">
        <f>INDEX(resultados!$A$2:$ZZ$2662, 2588, MATCH($B$1, resultados!$A$1:$ZZ$1, 0))</f>
        <v/>
      </c>
      <c r="B2594">
        <f>INDEX(resultados!$A$2:$ZZ$2662, 2588, MATCH($B$2, resultados!$A$1:$ZZ$1, 0))</f>
        <v/>
      </c>
      <c r="C2594">
        <f>INDEX(resultados!$A$2:$ZZ$2662, 2588, MATCH($B$3, resultados!$A$1:$ZZ$1, 0))</f>
        <v/>
      </c>
    </row>
    <row r="2595">
      <c r="A2595">
        <f>INDEX(resultados!$A$2:$ZZ$2662, 2589, MATCH($B$1, resultados!$A$1:$ZZ$1, 0))</f>
        <v/>
      </c>
      <c r="B2595">
        <f>INDEX(resultados!$A$2:$ZZ$2662, 2589, MATCH($B$2, resultados!$A$1:$ZZ$1, 0))</f>
        <v/>
      </c>
      <c r="C2595">
        <f>INDEX(resultados!$A$2:$ZZ$2662, 2589, MATCH($B$3, resultados!$A$1:$ZZ$1, 0))</f>
        <v/>
      </c>
    </row>
    <row r="2596">
      <c r="A2596">
        <f>INDEX(resultados!$A$2:$ZZ$2662, 2590, MATCH($B$1, resultados!$A$1:$ZZ$1, 0))</f>
        <v/>
      </c>
      <c r="B2596">
        <f>INDEX(resultados!$A$2:$ZZ$2662, 2590, MATCH($B$2, resultados!$A$1:$ZZ$1, 0))</f>
        <v/>
      </c>
      <c r="C2596">
        <f>INDEX(resultados!$A$2:$ZZ$2662, 2590, MATCH($B$3, resultados!$A$1:$ZZ$1, 0))</f>
        <v/>
      </c>
    </row>
    <row r="2597">
      <c r="A2597">
        <f>INDEX(resultados!$A$2:$ZZ$2662, 2591, MATCH($B$1, resultados!$A$1:$ZZ$1, 0))</f>
        <v/>
      </c>
      <c r="B2597">
        <f>INDEX(resultados!$A$2:$ZZ$2662, 2591, MATCH($B$2, resultados!$A$1:$ZZ$1, 0))</f>
        <v/>
      </c>
      <c r="C2597">
        <f>INDEX(resultados!$A$2:$ZZ$2662, 2591, MATCH($B$3, resultados!$A$1:$ZZ$1, 0))</f>
        <v/>
      </c>
    </row>
    <row r="2598">
      <c r="A2598">
        <f>INDEX(resultados!$A$2:$ZZ$2662, 2592, MATCH($B$1, resultados!$A$1:$ZZ$1, 0))</f>
        <v/>
      </c>
      <c r="B2598">
        <f>INDEX(resultados!$A$2:$ZZ$2662, 2592, MATCH($B$2, resultados!$A$1:$ZZ$1, 0))</f>
        <v/>
      </c>
      <c r="C2598">
        <f>INDEX(resultados!$A$2:$ZZ$2662, 2592, MATCH($B$3, resultados!$A$1:$ZZ$1, 0))</f>
        <v/>
      </c>
    </row>
    <row r="2599">
      <c r="A2599">
        <f>INDEX(resultados!$A$2:$ZZ$2662, 2593, MATCH($B$1, resultados!$A$1:$ZZ$1, 0))</f>
        <v/>
      </c>
      <c r="B2599">
        <f>INDEX(resultados!$A$2:$ZZ$2662, 2593, MATCH($B$2, resultados!$A$1:$ZZ$1, 0))</f>
        <v/>
      </c>
      <c r="C2599">
        <f>INDEX(resultados!$A$2:$ZZ$2662, 2593, MATCH($B$3, resultados!$A$1:$ZZ$1, 0))</f>
        <v/>
      </c>
    </row>
    <row r="2600">
      <c r="A2600">
        <f>INDEX(resultados!$A$2:$ZZ$2662, 2594, MATCH($B$1, resultados!$A$1:$ZZ$1, 0))</f>
        <v/>
      </c>
      <c r="B2600">
        <f>INDEX(resultados!$A$2:$ZZ$2662, 2594, MATCH($B$2, resultados!$A$1:$ZZ$1, 0))</f>
        <v/>
      </c>
      <c r="C2600">
        <f>INDEX(resultados!$A$2:$ZZ$2662, 2594, MATCH($B$3, resultados!$A$1:$ZZ$1, 0))</f>
        <v/>
      </c>
    </row>
    <row r="2601">
      <c r="A2601">
        <f>INDEX(resultados!$A$2:$ZZ$2662, 2595, MATCH($B$1, resultados!$A$1:$ZZ$1, 0))</f>
        <v/>
      </c>
      <c r="B2601">
        <f>INDEX(resultados!$A$2:$ZZ$2662, 2595, MATCH($B$2, resultados!$A$1:$ZZ$1, 0))</f>
        <v/>
      </c>
      <c r="C2601">
        <f>INDEX(resultados!$A$2:$ZZ$2662, 2595, MATCH($B$3, resultados!$A$1:$ZZ$1, 0))</f>
        <v/>
      </c>
    </row>
    <row r="2602">
      <c r="A2602">
        <f>INDEX(resultados!$A$2:$ZZ$2662, 2596, MATCH($B$1, resultados!$A$1:$ZZ$1, 0))</f>
        <v/>
      </c>
      <c r="B2602">
        <f>INDEX(resultados!$A$2:$ZZ$2662, 2596, MATCH($B$2, resultados!$A$1:$ZZ$1, 0))</f>
        <v/>
      </c>
      <c r="C2602">
        <f>INDEX(resultados!$A$2:$ZZ$2662, 2596, MATCH($B$3, resultados!$A$1:$ZZ$1, 0))</f>
        <v/>
      </c>
    </row>
    <row r="2603">
      <c r="A2603">
        <f>INDEX(resultados!$A$2:$ZZ$2662, 2597, MATCH($B$1, resultados!$A$1:$ZZ$1, 0))</f>
        <v/>
      </c>
      <c r="B2603">
        <f>INDEX(resultados!$A$2:$ZZ$2662, 2597, MATCH($B$2, resultados!$A$1:$ZZ$1, 0))</f>
        <v/>
      </c>
      <c r="C2603">
        <f>INDEX(resultados!$A$2:$ZZ$2662, 2597, MATCH($B$3, resultados!$A$1:$ZZ$1, 0))</f>
        <v/>
      </c>
    </row>
    <row r="2604">
      <c r="A2604">
        <f>INDEX(resultados!$A$2:$ZZ$2662, 2598, MATCH($B$1, resultados!$A$1:$ZZ$1, 0))</f>
        <v/>
      </c>
      <c r="B2604">
        <f>INDEX(resultados!$A$2:$ZZ$2662, 2598, MATCH($B$2, resultados!$A$1:$ZZ$1, 0))</f>
        <v/>
      </c>
      <c r="C2604">
        <f>INDEX(resultados!$A$2:$ZZ$2662, 2598, MATCH($B$3, resultados!$A$1:$ZZ$1, 0))</f>
        <v/>
      </c>
    </row>
    <row r="2605">
      <c r="A2605">
        <f>INDEX(resultados!$A$2:$ZZ$2662, 2599, MATCH($B$1, resultados!$A$1:$ZZ$1, 0))</f>
        <v/>
      </c>
      <c r="B2605">
        <f>INDEX(resultados!$A$2:$ZZ$2662, 2599, MATCH($B$2, resultados!$A$1:$ZZ$1, 0))</f>
        <v/>
      </c>
      <c r="C2605">
        <f>INDEX(resultados!$A$2:$ZZ$2662, 2599, MATCH($B$3, resultados!$A$1:$ZZ$1, 0))</f>
        <v/>
      </c>
    </row>
    <row r="2606">
      <c r="A2606">
        <f>INDEX(resultados!$A$2:$ZZ$2662, 2600, MATCH($B$1, resultados!$A$1:$ZZ$1, 0))</f>
        <v/>
      </c>
      <c r="B2606">
        <f>INDEX(resultados!$A$2:$ZZ$2662, 2600, MATCH($B$2, resultados!$A$1:$ZZ$1, 0))</f>
        <v/>
      </c>
      <c r="C2606">
        <f>INDEX(resultados!$A$2:$ZZ$2662, 2600, MATCH($B$3, resultados!$A$1:$ZZ$1, 0))</f>
        <v/>
      </c>
    </row>
    <row r="2607">
      <c r="A2607">
        <f>INDEX(resultados!$A$2:$ZZ$2662, 2601, MATCH($B$1, resultados!$A$1:$ZZ$1, 0))</f>
        <v/>
      </c>
      <c r="B2607">
        <f>INDEX(resultados!$A$2:$ZZ$2662, 2601, MATCH($B$2, resultados!$A$1:$ZZ$1, 0))</f>
        <v/>
      </c>
      <c r="C2607">
        <f>INDEX(resultados!$A$2:$ZZ$2662, 2601, MATCH($B$3, resultados!$A$1:$ZZ$1, 0))</f>
        <v/>
      </c>
    </row>
    <row r="2608">
      <c r="A2608">
        <f>INDEX(resultados!$A$2:$ZZ$2662, 2602, MATCH($B$1, resultados!$A$1:$ZZ$1, 0))</f>
        <v/>
      </c>
      <c r="B2608">
        <f>INDEX(resultados!$A$2:$ZZ$2662, 2602, MATCH($B$2, resultados!$A$1:$ZZ$1, 0))</f>
        <v/>
      </c>
      <c r="C2608">
        <f>INDEX(resultados!$A$2:$ZZ$2662, 2602, MATCH($B$3, resultados!$A$1:$ZZ$1, 0))</f>
        <v/>
      </c>
    </row>
    <row r="2609">
      <c r="A2609">
        <f>INDEX(resultados!$A$2:$ZZ$2662, 2603, MATCH($B$1, resultados!$A$1:$ZZ$1, 0))</f>
        <v/>
      </c>
      <c r="B2609">
        <f>INDEX(resultados!$A$2:$ZZ$2662, 2603, MATCH($B$2, resultados!$A$1:$ZZ$1, 0))</f>
        <v/>
      </c>
      <c r="C2609">
        <f>INDEX(resultados!$A$2:$ZZ$2662, 2603, MATCH($B$3, resultados!$A$1:$ZZ$1, 0))</f>
        <v/>
      </c>
    </row>
    <row r="2610">
      <c r="A2610">
        <f>INDEX(resultados!$A$2:$ZZ$2662, 2604, MATCH($B$1, resultados!$A$1:$ZZ$1, 0))</f>
        <v/>
      </c>
      <c r="B2610">
        <f>INDEX(resultados!$A$2:$ZZ$2662, 2604, MATCH($B$2, resultados!$A$1:$ZZ$1, 0))</f>
        <v/>
      </c>
      <c r="C2610">
        <f>INDEX(resultados!$A$2:$ZZ$2662, 2604, MATCH($B$3, resultados!$A$1:$ZZ$1, 0))</f>
        <v/>
      </c>
    </row>
    <row r="2611">
      <c r="A2611">
        <f>INDEX(resultados!$A$2:$ZZ$2662, 2605, MATCH($B$1, resultados!$A$1:$ZZ$1, 0))</f>
        <v/>
      </c>
      <c r="B2611">
        <f>INDEX(resultados!$A$2:$ZZ$2662, 2605, MATCH($B$2, resultados!$A$1:$ZZ$1, 0))</f>
        <v/>
      </c>
      <c r="C2611">
        <f>INDEX(resultados!$A$2:$ZZ$2662, 2605, MATCH($B$3, resultados!$A$1:$ZZ$1, 0))</f>
        <v/>
      </c>
    </row>
    <row r="2612">
      <c r="A2612">
        <f>INDEX(resultados!$A$2:$ZZ$2662, 2606, MATCH($B$1, resultados!$A$1:$ZZ$1, 0))</f>
        <v/>
      </c>
      <c r="B2612">
        <f>INDEX(resultados!$A$2:$ZZ$2662, 2606, MATCH($B$2, resultados!$A$1:$ZZ$1, 0))</f>
        <v/>
      </c>
      <c r="C2612">
        <f>INDEX(resultados!$A$2:$ZZ$2662, 2606, MATCH($B$3, resultados!$A$1:$ZZ$1, 0))</f>
        <v/>
      </c>
    </row>
    <row r="2613">
      <c r="A2613">
        <f>INDEX(resultados!$A$2:$ZZ$2662, 2607, MATCH($B$1, resultados!$A$1:$ZZ$1, 0))</f>
        <v/>
      </c>
      <c r="B2613">
        <f>INDEX(resultados!$A$2:$ZZ$2662, 2607, MATCH($B$2, resultados!$A$1:$ZZ$1, 0))</f>
        <v/>
      </c>
      <c r="C2613">
        <f>INDEX(resultados!$A$2:$ZZ$2662, 2607, MATCH($B$3, resultados!$A$1:$ZZ$1, 0))</f>
        <v/>
      </c>
    </row>
    <row r="2614">
      <c r="A2614">
        <f>INDEX(resultados!$A$2:$ZZ$2662, 2608, MATCH($B$1, resultados!$A$1:$ZZ$1, 0))</f>
        <v/>
      </c>
      <c r="B2614">
        <f>INDEX(resultados!$A$2:$ZZ$2662, 2608, MATCH($B$2, resultados!$A$1:$ZZ$1, 0))</f>
        <v/>
      </c>
      <c r="C2614">
        <f>INDEX(resultados!$A$2:$ZZ$2662, 2608, MATCH($B$3, resultados!$A$1:$ZZ$1, 0))</f>
        <v/>
      </c>
    </row>
    <row r="2615">
      <c r="A2615">
        <f>INDEX(resultados!$A$2:$ZZ$2662, 2609, MATCH($B$1, resultados!$A$1:$ZZ$1, 0))</f>
        <v/>
      </c>
      <c r="B2615">
        <f>INDEX(resultados!$A$2:$ZZ$2662, 2609, MATCH($B$2, resultados!$A$1:$ZZ$1, 0))</f>
        <v/>
      </c>
      <c r="C2615">
        <f>INDEX(resultados!$A$2:$ZZ$2662, 2609, MATCH($B$3, resultados!$A$1:$ZZ$1, 0))</f>
        <v/>
      </c>
    </row>
    <row r="2616">
      <c r="A2616">
        <f>INDEX(resultados!$A$2:$ZZ$2662, 2610, MATCH($B$1, resultados!$A$1:$ZZ$1, 0))</f>
        <v/>
      </c>
      <c r="B2616">
        <f>INDEX(resultados!$A$2:$ZZ$2662, 2610, MATCH($B$2, resultados!$A$1:$ZZ$1, 0))</f>
        <v/>
      </c>
      <c r="C2616">
        <f>INDEX(resultados!$A$2:$ZZ$2662, 2610, MATCH($B$3, resultados!$A$1:$ZZ$1, 0))</f>
        <v/>
      </c>
    </row>
    <row r="2617">
      <c r="A2617">
        <f>INDEX(resultados!$A$2:$ZZ$2662, 2611, MATCH($B$1, resultados!$A$1:$ZZ$1, 0))</f>
        <v/>
      </c>
      <c r="B2617">
        <f>INDEX(resultados!$A$2:$ZZ$2662, 2611, MATCH($B$2, resultados!$A$1:$ZZ$1, 0))</f>
        <v/>
      </c>
      <c r="C2617">
        <f>INDEX(resultados!$A$2:$ZZ$2662, 2611, MATCH($B$3, resultados!$A$1:$ZZ$1, 0))</f>
        <v/>
      </c>
    </row>
    <row r="2618">
      <c r="A2618">
        <f>INDEX(resultados!$A$2:$ZZ$2662, 2612, MATCH($B$1, resultados!$A$1:$ZZ$1, 0))</f>
        <v/>
      </c>
      <c r="B2618">
        <f>INDEX(resultados!$A$2:$ZZ$2662, 2612, MATCH($B$2, resultados!$A$1:$ZZ$1, 0))</f>
        <v/>
      </c>
      <c r="C2618">
        <f>INDEX(resultados!$A$2:$ZZ$2662, 2612, MATCH($B$3, resultados!$A$1:$ZZ$1, 0))</f>
        <v/>
      </c>
    </row>
    <row r="2619">
      <c r="A2619">
        <f>INDEX(resultados!$A$2:$ZZ$2662, 2613, MATCH($B$1, resultados!$A$1:$ZZ$1, 0))</f>
        <v/>
      </c>
      <c r="B2619">
        <f>INDEX(resultados!$A$2:$ZZ$2662, 2613, MATCH($B$2, resultados!$A$1:$ZZ$1, 0))</f>
        <v/>
      </c>
      <c r="C2619">
        <f>INDEX(resultados!$A$2:$ZZ$2662, 2613, MATCH($B$3, resultados!$A$1:$ZZ$1, 0))</f>
        <v/>
      </c>
    </row>
    <row r="2620">
      <c r="A2620">
        <f>INDEX(resultados!$A$2:$ZZ$2662, 2614, MATCH($B$1, resultados!$A$1:$ZZ$1, 0))</f>
        <v/>
      </c>
      <c r="B2620">
        <f>INDEX(resultados!$A$2:$ZZ$2662, 2614, MATCH($B$2, resultados!$A$1:$ZZ$1, 0))</f>
        <v/>
      </c>
      <c r="C2620">
        <f>INDEX(resultados!$A$2:$ZZ$2662, 2614, MATCH($B$3, resultados!$A$1:$ZZ$1, 0))</f>
        <v/>
      </c>
    </row>
    <row r="2621">
      <c r="A2621">
        <f>INDEX(resultados!$A$2:$ZZ$2662, 2615, MATCH($B$1, resultados!$A$1:$ZZ$1, 0))</f>
        <v/>
      </c>
      <c r="B2621">
        <f>INDEX(resultados!$A$2:$ZZ$2662, 2615, MATCH($B$2, resultados!$A$1:$ZZ$1, 0))</f>
        <v/>
      </c>
      <c r="C2621">
        <f>INDEX(resultados!$A$2:$ZZ$2662, 2615, MATCH($B$3, resultados!$A$1:$ZZ$1, 0))</f>
        <v/>
      </c>
    </row>
    <row r="2622">
      <c r="A2622">
        <f>INDEX(resultados!$A$2:$ZZ$2662, 2616, MATCH($B$1, resultados!$A$1:$ZZ$1, 0))</f>
        <v/>
      </c>
      <c r="B2622">
        <f>INDEX(resultados!$A$2:$ZZ$2662, 2616, MATCH($B$2, resultados!$A$1:$ZZ$1, 0))</f>
        <v/>
      </c>
      <c r="C2622">
        <f>INDEX(resultados!$A$2:$ZZ$2662, 2616, MATCH($B$3, resultados!$A$1:$ZZ$1, 0))</f>
        <v/>
      </c>
    </row>
    <row r="2623">
      <c r="A2623">
        <f>INDEX(resultados!$A$2:$ZZ$2662, 2617, MATCH($B$1, resultados!$A$1:$ZZ$1, 0))</f>
        <v/>
      </c>
      <c r="B2623">
        <f>INDEX(resultados!$A$2:$ZZ$2662, 2617, MATCH($B$2, resultados!$A$1:$ZZ$1, 0))</f>
        <v/>
      </c>
      <c r="C2623">
        <f>INDEX(resultados!$A$2:$ZZ$2662, 2617, MATCH($B$3, resultados!$A$1:$ZZ$1, 0))</f>
        <v/>
      </c>
    </row>
    <row r="2624">
      <c r="A2624">
        <f>INDEX(resultados!$A$2:$ZZ$2662, 2618, MATCH($B$1, resultados!$A$1:$ZZ$1, 0))</f>
        <v/>
      </c>
      <c r="B2624">
        <f>INDEX(resultados!$A$2:$ZZ$2662, 2618, MATCH($B$2, resultados!$A$1:$ZZ$1, 0))</f>
        <v/>
      </c>
      <c r="C2624">
        <f>INDEX(resultados!$A$2:$ZZ$2662, 2618, MATCH($B$3, resultados!$A$1:$ZZ$1, 0))</f>
        <v/>
      </c>
    </row>
    <row r="2625">
      <c r="A2625">
        <f>INDEX(resultados!$A$2:$ZZ$2662, 2619, MATCH($B$1, resultados!$A$1:$ZZ$1, 0))</f>
        <v/>
      </c>
      <c r="B2625">
        <f>INDEX(resultados!$A$2:$ZZ$2662, 2619, MATCH($B$2, resultados!$A$1:$ZZ$1, 0))</f>
        <v/>
      </c>
      <c r="C2625">
        <f>INDEX(resultados!$A$2:$ZZ$2662, 2619, MATCH($B$3, resultados!$A$1:$ZZ$1, 0))</f>
        <v/>
      </c>
    </row>
    <row r="2626">
      <c r="A2626">
        <f>INDEX(resultados!$A$2:$ZZ$2662, 2620, MATCH($B$1, resultados!$A$1:$ZZ$1, 0))</f>
        <v/>
      </c>
      <c r="B2626">
        <f>INDEX(resultados!$A$2:$ZZ$2662, 2620, MATCH($B$2, resultados!$A$1:$ZZ$1, 0))</f>
        <v/>
      </c>
      <c r="C2626">
        <f>INDEX(resultados!$A$2:$ZZ$2662, 2620, MATCH($B$3, resultados!$A$1:$ZZ$1, 0))</f>
        <v/>
      </c>
    </row>
    <row r="2627">
      <c r="A2627">
        <f>INDEX(resultados!$A$2:$ZZ$2662, 2621, MATCH($B$1, resultados!$A$1:$ZZ$1, 0))</f>
        <v/>
      </c>
      <c r="B2627">
        <f>INDEX(resultados!$A$2:$ZZ$2662, 2621, MATCH($B$2, resultados!$A$1:$ZZ$1, 0))</f>
        <v/>
      </c>
      <c r="C2627">
        <f>INDEX(resultados!$A$2:$ZZ$2662, 2621, MATCH($B$3, resultados!$A$1:$ZZ$1, 0))</f>
        <v/>
      </c>
    </row>
    <row r="2628">
      <c r="A2628">
        <f>INDEX(resultados!$A$2:$ZZ$2662, 2622, MATCH($B$1, resultados!$A$1:$ZZ$1, 0))</f>
        <v/>
      </c>
      <c r="B2628">
        <f>INDEX(resultados!$A$2:$ZZ$2662, 2622, MATCH($B$2, resultados!$A$1:$ZZ$1, 0))</f>
        <v/>
      </c>
      <c r="C2628">
        <f>INDEX(resultados!$A$2:$ZZ$2662, 2622, MATCH($B$3, resultados!$A$1:$ZZ$1, 0))</f>
        <v/>
      </c>
    </row>
    <row r="2629">
      <c r="A2629">
        <f>INDEX(resultados!$A$2:$ZZ$2662, 2623, MATCH($B$1, resultados!$A$1:$ZZ$1, 0))</f>
        <v/>
      </c>
      <c r="B2629">
        <f>INDEX(resultados!$A$2:$ZZ$2662, 2623, MATCH($B$2, resultados!$A$1:$ZZ$1, 0))</f>
        <v/>
      </c>
      <c r="C2629">
        <f>INDEX(resultados!$A$2:$ZZ$2662, 2623, MATCH($B$3, resultados!$A$1:$ZZ$1, 0))</f>
        <v/>
      </c>
    </row>
    <row r="2630">
      <c r="A2630">
        <f>INDEX(resultados!$A$2:$ZZ$2662, 2624, MATCH($B$1, resultados!$A$1:$ZZ$1, 0))</f>
        <v/>
      </c>
      <c r="B2630">
        <f>INDEX(resultados!$A$2:$ZZ$2662, 2624, MATCH($B$2, resultados!$A$1:$ZZ$1, 0))</f>
        <v/>
      </c>
      <c r="C2630">
        <f>INDEX(resultados!$A$2:$ZZ$2662, 2624, MATCH($B$3, resultados!$A$1:$ZZ$1, 0))</f>
        <v/>
      </c>
    </row>
    <row r="2631">
      <c r="A2631">
        <f>INDEX(resultados!$A$2:$ZZ$2662, 2625, MATCH($B$1, resultados!$A$1:$ZZ$1, 0))</f>
        <v/>
      </c>
      <c r="B2631">
        <f>INDEX(resultados!$A$2:$ZZ$2662, 2625, MATCH($B$2, resultados!$A$1:$ZZ$1, 0))</f>
        <v/>
      </c>
      <c r="C2631">
        <f>INDEX(resultados!$A$2:$ZZ$2662, 2625, MATCH($B$3, resultados!$A$1:$ZZ$1, 0))</f>
        <v/>
      </c>
    </row>
    <row r="2632">
      <c r="A2632">
        <f>INDEX(resultados!$A$2:$ZZ$2662, 2626, MATCH($B$1, resultados!$A$1:$ZZ$1, 0))</f>
        <v/>
      </c>
      <c r="B2632">
        <f>INDEX(resultados!$A$2:$ZZ$2662, 2626, MATCH($B$2, resultados!$A$1:$ZZ$1, 0))</f>
        <v/>
      </c>
      <c r="C2632">
        <f>INDEX(resultados!$A$2:$ZZ$2662, 2626, MATCH($B$3, resultados!$A$1:$ZZ$1, 0))</f>
        <v/>
      </c>
    </row>
    <row r="2633">
      <c r="A2633">
        <f>INDEX(resultados!$A$2:$ZZ$2662, 2627, MATCH($B$1, resultados!$A$1:$ZZ$1, 0))</f>
        <v/>
      </c>
      <c r="B2633">
        <f>INDEX(resultados!$A$2:$ZZ$2662, 2627, MATCH($B$2, resultados!$A$1:$ZZ$1, 0))</f>
        <v/>
      </c>
      <c r="C2633">
        <f>INDEX(resultados!$A$2:$ZZ$2662, 2627, MATCH($B$3, resultados!$A$1:$ZZ$1, 0))</f>
        <v/>
      </c>
    </row>
    <row r="2634">
      <c r="A2634">
        <f>INDEX(resultados!$A$2:$ZZ$2662, 2628, MATCH($B$1, resultados!$A$1:$ZZ$1, 0))</f>
        <v/>
      </c>
      <c r="B2634">
        <f>INDEX(resultados!$A$2:$ZZ$2662, 2628, MATCH($B$2, resultados!$A$1:$ZZ$1, 0))</f>
        <v/>
      </c>
      <c r="C2634">
        <f>INDEX(resultados!$A$2:$ZZ$2662, 2628, MATCH($B$3, resultados!$A$1:$ZZ$1, 0))</f>
        <v/>
      </c>
    </row>
    <row r="2635">
      <c r="A2635">
        <f>INDEX(resultados!$A$2:$ZZ$2662, 2629, MATCH($B$1, resultados!$A$1:$ZZ$1, 0))</f>
        <v/>
      </c>
      <c r="B2635">
        <f>INDEX(resultados!$A$2:$ZZ$2662, 2629, MATCH($B$2, resultados!$A$1:$ZZ$1, 0))</f>
        <v/>
      </c>
      <c r="C2635">
        <f>INDEX(resultados!$A$2:$ZZ$2662, 2629, MATCH($B$3, resultados!$A$1:$ZZ$1, 0))</f>
        <v/>
      </c>
    </row>
    <row r="2636">
      <c r="A2636">
        <f>INDEX(resultados!$A$2:$ZZ$2662, 2630, MATCH($B$1, resultados!$A$1:$ZZ$1, 0))</f>
        <v/>
      </c>
      <c r="B2636">
        <f>INDEX(resultados!$A$2:$ZZ$2662, 2630, MATCH($B$2, resultados!$A$1:$ZZ$1, 0))</f>
        <v/>
      </c>
      <c r="C2636">
        <f>INDEX(resultados!$A$2:$ZZ$2662, 2630, MATCH($B$3, resultados!$A$1:$ZZ$1, 0))</f>
        <v/>
      </c>
    </row>
    <row r="2637">
      <c r="A2637">
        <f>INDEX(resultados!$A$2:$ZZ$2662, 2631, MATCH($B$1, resultados!$A$1:$ZZ$1, 0))</f>
        <v/>
      </c>
      <c r="B2637">
        <f>INDEX(resultados!$A$2:$ZZ$2662, 2631, MATCH($B$2, resultados!$A$1:$ZZ$1, 0))</f>
        <v/>
      </c>
      <c r="C2637">
        <f>INDEX(resultados!$A$2:$ZZ$2662, 2631, MATCH($B$3, resultados!$A$1:$ZZ$1, 0))</f>
        <v/>
      </c>
    </row>
    <row r="2638">
      <c r="A2638">
        <f>INDEX(resultados!$A$2:$ZZ$2662, 2632, MATCH($B$1, resultados!$A$1:$ZZ$1, 0))</f>
        <v/>
      </c>
      <c r="B2638">
        <f>INDEX(resultados!$A$2:$ZZ$2662, 2632, MATCH($B$2, resultados!$A$1:$ZZ$1, 0))</f>
        <v/>
      </c>
      <c r="C2638">
        <f>INDEX(resultados!$A$2:$ZZ$2662, 2632, MATCH($B$3, resultados!$A$1:$ZZ$1, 0))</f>
        <v/>
      </c>
    </row>
    <row r="2639">
      <c r="A2639">
        <f>INDEX(resultados!$A$2:$ZZ$2662, 2633, MATCH($B$1, resultados!$A$1:$ZZ$1, 0))</f>
        <v/>
      </c>
      <c r="B2639">
        <f>INDEX(resultados!$A$2:$ZZ$2662, 2633, MATCH($B$2, resultados!$A$1:$ZZ$1, 0))</f>
        <v/>
      </c>
      <c r="C2639">
        <f>INDEX(resultados!$A$2:$ZZ$2662, 2633, MATCH($B$3, resultados!$A$1:$ZZ$1, 0))</f>
        <v/>
      </c>
    </row>
    <row r="2640">
      <c r="A2640">
        <f>INDEX(resultados!$A$2:$ZZ$2662, 2634, MATCH($B$1, resultados!$A$1:$ZZ$1, 0))</f>
        <v/>
      </c>
      <c r="B2640">
        <f>INDEX(resultados!$A$2:$ZZ$2662, 2634, MATCH($B$2, resultados!$A$1:$ZZ$1, 0))</f>
        <v/>
      </c>
      <c r="C2640">
        <f>INDEX(resultados!$A$2:$ZZ$2662, 2634, MATCH($B$3, resultados!$A$1:$ZZ$1, 0))</f>
        <v/>
      </c>
    </row>
    <row r="2641">
      <c r="A2641">
        <f>INDEX(resultados!$A$2:$ZZ$2662, 2635, MATCH($B$1, resultados!$A$1:$ZZ$1, 0))</f>
        <v/>
      </c>
      <c r="B2641">
        <f>INDEX(resultados!$A$2:$ZZ$2662, 2635, MATCH($B$2, resultados!$A$1:$ZZ$1, 0))</f>
        <v/>
      </c>
      <c r="C2641">
        <f>INDEX(resultados!$A$2:$ZZ$2662, 2635, MATCH($B$3, resultados!$A$1:$ZZ$1, 0))</f>
        <v/>
      </c>
    </row>
    <row r="2642">
      <c r="A2642">
        <f>INDEX(resultados!$A$2:$ZZ$2662, 2636, MATCH($B$1, resultados!$A$1:$ZZ$1, 0))</f>
        <v/>
      </c>
      <c r="B2642">
        <f>INDEX(resultados!$A$2:$ZZ$2662, 2636, MATCH($B$2, resultados!$A$1:$ZZ$1, 0))</f>
        <v/>
      </c>
      <c r="C2642">
        <f>INDEX(resultados!$A$2:$ZZ$2662, 2636, MATCH($B$3, resultados!$A$1:$ZZ$1, 0))</f>
        <v/>
      </c>
    </row>
    <row r="2643">
      <c r="A2643">
        <f>INDEX(resultados!$A$2:$ZZ$2662, 2637, MATCH($B$1, resultados!$A$1:$ZZ$1, 0))</f>
        <v/>
      </c>
      <c r="B2643">
        <f>INDEX(resultados!$A$2:$ZZ$2662, 2637, MATCH($B$2, resultados!$A$1:$ZZ$1, 0))</f>
        <v/>
      </c>
      <c r="C2643">
        <f>INDEX(resultados!$A$2:$ZZ$2662, 2637, MATCH($B$3, resultados!$A$1:$ZZ$1, 0))</f>
        <v/>
      </c>
    </row>
    <row r="2644">
      <c r="A2644">
        <f>INDEX(resultados!$A$2:$ZZ$2662, 2638, MATCH($B$1, resultados!$A$1:$ZZ$1, 0))</f>
        <v/>
      </c>
      <c r="B2644">
        <f>INDEX(resultados!$A$2:$ZZ$2662, 2638, MATCH($B$2, resultados!$A$1:$ZZ$1, 0))</f>
        <v/>
      </c>
      <c r="C2644">
        <f>INDEX(resultados!$A$2:$ZZ$2662, 2638, MATCH($B$3, resultados!$A$1:$ZZ$1, 0))</f>
        <v/>
      </c>
    </row>
    <row r="2645">
      <c r="A2645">
        <f>INDEX(resultados!$A$2:$ZZ$2662, 2639, MATCH($B$1, resultados!$A$1:$ZZ$1, 0))</f>
        <v/>
      </c>
      <c r="B2645">
        <f>INDEX(resultados!$A$2:$ZZ$2662, 2639, MATCH($B$2, resultados!$A$1:$ZZ$1, 0))</f>
        <v/>
      </c>
      <c r="C2645">
        <f>INDEX(resultados!$A$2:$ZZ$2662, 2639, MATCH($B$3, resultados!$A$1:$ZZ$1, 0))</f>
        <v/>
      </c>
    </row>
    <row r="2646">
      <c r="A2646">
        <f>INDEX(resultados!$A$2:$ZZ$2662, 2640, MATCH($B$1, resultados!$A$1:$ZZ$1, 0))</f>
        <v/>
      </c>
      <c r="B2646">
        <f>INDEX(resultados!$A$2:$ZZ$2662, 2640, MATCH($B$2, resultados!$A$1:$ZZ$1, 0))</f>
        <v/>
      </c>
      <c r="C2646">
        <f>INDEX(resultados!$A$2:$ZZ$2662, 2640, MATCH($B$3, resultados!$A$1:$ZZ$1, 0))</f>
        <v/>
      </c>
    </row>
    <row r="2647">
      <c r="A2647">
        <f>INDEX(resultados!$A$2:$ZZ$2662, 2641, MATCH($B$1, resultados!$A$1:$ZZ$1, 0))</f>
        <v/>
      </c>
      <c r="B2647">
        <f>INDEX(resultados!$A$2:$ZZ$2662, 2641, MATCH($B$2, resultados!$A$1:$ZZ$1, 0))</f>
        <v/>
      </c>
      <c r="C2647">
        <f>INDEX(resultados!$A$2:$ZZ$2662, 2641, MATCH($B$3, resultados!$A$1:$ZZ$1, 0))</f>
        <v/>
      </c>
    </row>
    <row r="2648">
      <c r="A2648">
        <f>INDEX(resultados!$A$2:$ZZ$2662, 2642, MATCH($B$1, resultados!$A$1:$ZZ$1, 0))</f>
        <v/>
      </c>
      <c r="B2648">
        <f>INDEX(resultados!$A$2:$ZZ$2662, 2642, MATCH($B$2, resultados!$A$1:$ZZ$1, 0))</f>
        <v/>
      </c>
      <c r="C2648">
        <f>INDEX(resultados!$A$2:$ZZ$2662, 2642, MATCH($B$3, resultados!$A$1:$ZZ$1, 0))</f>
        <v/>
      </c>
    </row>
    <row r="2649">
      <c r="A2649">
        <f>INDEX(resultados!$A$2:$ZZ$2662, 2643, MATCH($B$1, resultados!$A$1:$ZZ$1, 0))</f>
        <v/>
      </c>
      <c r="B2649">
        <f>INDEX(resultados!$A$2:$ZZ$2662, 2643, MATCH($B$2, resultados!$A$1:$ZZ$1, 0))</f>
        <v/>
      </c>
      <c r="C2649">
        <f>INDEX(resultados!$A$2:$ZZ$2662, 2643, MATCH($B$3, resultados!$A$1:$ZZ$1, 0))</f>
        <v/>
      </c>
    </row>
    <row r="2650">
      <c r="A2650">
        <f>INDEX(resultados!$A$2:$ZZ$2662, 2644, MATCH($B$1, resultados!$A$1:$ZZ$1, 0))</f>
        <v/>
      </c>
      <c r="B2650">
        <f>INDEX(resultados!$A$2:$ZZ$2662, 2644, MATCH($B$2, resultados!$A$1:$ZZ$1, 0))</f>
        <v/>
      </c>
      <c r="C2650">
        <f>INDEX(resultados!$A$2:$ZZ$2662, 2644, MATCH($B$3, resultados!$A$1:$ZZ$1, 0))</f>
        <v/>
      </c>
    </row>
    <row r="2651">
      <c r="A2651">
        <f>INDEX(resultados!$A$2:$ZZ$2662, 2645, MATCH($B$1, resultados!$A$1:$ZZ$1, 0))</f>
        <v/>
      </c>
      <c r="B2651">
        <f>INDEX(resultados!$A$2:$ZZ$2662, 2645, MATCH($B$2, resultados!$A$1:$ZZ$1, 0))</f>
        <v/>
      </c>
      <c r="C2651">
        <f>INDEX(resultados!$A$2:$ZZ$2662, 2645, MATCH($B$3, resultados!$A$1:$ZZ$1, 0))</f>
        <v/>
      </c>
    </row>
    <row r="2652">
      <c r="A2652">
        <f>INDEX(resultados!$A$2:$ZZ$2662, 2646, MATCH($B$1, resultados!$A$1:$ZZ$1, 0))</f>
        <v/>
      </c>
      <c r="B2652">
        <f>INDEX(resultados!$A$2:$ZZ$2662, 2646, MATCH($B$2, resultados!$A$1:$ZZ$1, 0))</f>
        <v/>
      </c>
      <c r="C2652">
        <f>INDEX(resultados!$A$2:$ZZ$2662, 2646, MATCH($B$3, resultados!$A$1:$ZZ$1, 0))</f>
        <v/>
      </c>
    </row>
    <row r="2653">
      <c r="A2653">
        <f>INDEX(resultados!$A$2:$ZZ$2662, 2647, MATCH($B$1, resultados!$A$1:$ZZ$1, 0))</f>
        <v/>
      </c>
      <c r="B2653">
        <f>INDEX(resultados!$A$2:$ZZ$2662, 2647, MATCH($B$2, resultados!$A$1:$ZZ$1, 0))</f>
        <v/>
      </c>
      <c r="C2653">
        <f>INDEX(resultados!$A$2:$ZZ$2662, 2647, MATCH($B$3, resultados!$A$1:$ZZ$1, 0))</f>
        <v/>
      </c>
    </row>
    <row r="2654">
      <c r="A2654">
        <f>INDEX(resultados!$A$2:$ZZ$2662, 2648, MATCH($B$1, resultados!$A$1:$ZZ$1, 0))</f>
        <v/>
      </c>
      <c r="B2654">
        <f>INDEX(resultados!$A$2:$ZZ$2662, 2648, MATCH($B$2, resultados!$A$1:$ZZ$1, 0))</f>
        <v/>
      </c>
      <c r="C2654">
        <f>INDEX(resultados!$A$2:$ZZ$2662, 2648, MATCH($B$3, resultados!$A$1:$ZZ$1, 0))</f>
        <v/>
      </c>
    </row>
    <row r="2655">
      <c r="A2655">
        <f>INDEX(resultados!$A$2:$ZZ$2662, 2649, MATCH($B$1, resultados!$A$1:$ZZ$1, 0))</f>
        <v/>
      </c>
      <c r="B2655">
        <f>INDEX(resultados!$A$2:$ZZ$2662, 2649, MATCH($B$2, resultados!$A$1:$ZZ$1, 0))</f>
        <v/>
      </c>
      <c r="C2655">
        <f>INDEX(resultados!$A$2:$ZZ$2662, 2649, MATCH($B$3, resultados!$A$1:$ZZ$1, 0))</f>
        <v/>
      </c>
    </row>
    <row r="2656">
      <c r="A2656">
        <f>INDEX(resultados!$A$2:$ZZ$2662, 2650, MATCH($B$1, resultados!$A$1:$ZZ$1, 0))</f>
        <v/>
      </c>
      <c r="B2656">
        <f>INDEX(resultados!$A$2:$ZZ$2662, 2650, MATCH($B$2, resultados!$A$1:$ZZ$1, 0))</f>
        <v/>
      </c>
      <c r="C2656">
        <f>INDEX(resultados!$A$2:$ZZ$2662, 2650, MATCH($B$3, resultados!$A$1:$ZZ$1, 0))</f>
        <v/>
      </c>
    </row>
    <row r="2657">
      <c r="A2657">
        <f>INDEX(resultados!$A$2:$ZZ$2662, 2651, MATCH($B$1, resultados!$A$1:$ZZ$1, 0))</f>
        <v/>
      </c>
      <c r="B2657">
        <f>INDEX(resultados!$A$2:$ZZ$2662, 2651, MATCH($B$2, resultados!$A$1:$ZZ$1, 0))</f>
        <v/>
      </c>
      <c r="C2657">
        <f>INDEX(resultados!$A$2:$ZZ$2662, 2651, MATCH($B$3, resultados!$A$1:$ZZ$1, 0))</f>
        <v/>
      </c>
    </row>
    <row r="2658">
      <c r="A2658">
        <f>INDEX(resultados!$A$2:$ZZ$2662, 2652, MATCH($B$1, resultados!$A$1:$ZZ$1, 0))</f>
        <v/>
      </c>
      <c r="B2658">
        <f>INDEX(resultados!$A$2:$ZZ$2662, 2652, MATCH($B$2, resultados!$A$1:$ZZ$1, 0))</f>
        <v/>
      </c>
      <c r="C2658">
        <f>INDEX(resultados!$A$2:$ZZ$2662, 2652, MATCH($B$3, resultados!$A$1:$ZZ$1, 0))</f>
        <v/>
      </c>
    </row>
    <row r="2659">
      <c r="A2659">
        <f>INDEX(resultados!$A$2:$ZZ$2662, 2653, MATCH($B$1, resultados!$A$1:$ZZ$1, 0))</f>
        <v/>
      </c>
      <c r="B2659">
        <f>INDEX(resultados!$A$2:$ZZ$2662, 2653, MATCH($B$2, resultados!$A$1:$ZZ$1, 0))</f>
        <v/>
      </c>
      <c r="C2659">
        <f>INDEX(resultados!$A$2:$ZZ$2662, 2653, MATCH($B$3, resultados!$A$1:$ZZ$1, 0))</f>
        <v/>
      </c>
    </row>
    <row r="2660">
      <c r="A2660">
        <f>INDEX(resultados!$A$2:$ZZ$2662, 2654, MATCH($B$1, resultados!$A$1:$ZZ$1, 0))</f>
        <v/>
      </c>
      <c r="B2660">
        <f>INDEX(resultados!$A$2:$ZZ$2662, 2654, MATCH($B$2, resultados!$A$1:$ZZ$1, 0))</f>
        <v/>
      </c>
      <c r="C2660">
        <f>INDEX(resultados!$A$2:$ZZ$2662, 2654, MATCH($B$3, resultados!$A$1:$ZZ$1, 0))</f>
        <v/>
      </c>
    </row>
    <row r="2661">
      <c r="A2661">
        <f>INDEX(resultados!$A$2:$ZZ$2662, 2655, MATCH($B$1, resultados!$A$1:$ZZ$1, 0))</f>
        <v/>
      </c>
      <c r="B2661">
        <f>INDEX(resultados!$A$2:$ZZ$2662, 2655, MATCH($B$2, resultados!$A$1:$ZZ$1, 0))</f>
        <v/>
      </c>
      <c r="C2661">
        <f>INDEX(resultados!$A$2:$ZZ$2662, 2655, MATCH($B$3, resultados!$A$1:$ZZ$1, 0))</f>
        <v/>
      </c>
    </row>
    <row r="2662">
      <c r="A2662">
        <f>INDEX(resultados!$A$2:$ZZ$2662, 2656, MATCH($B$1, resultados!$A$1:$ZZ$1, 0))</f>
        <v/>
      </c>
      <c r="B2662">
        <f>INDEX(resultados!$A$2:$ZZ$2662, 2656, MATCH($B$2, resultados!$A$1:$ZZ$1, 0))</f>
        <v/>
      </c>
      <c r="C2662">
        <f>INDEX(resultados!$A$2:$ZZ$2662, 2656, MATCH($B$3, resultados!$A$1:$ZZ$1, 0))</f>
        <v/>
      </c>
    </row>
    <row r="2663">
      <c r="A2663">
        <f>INDEX(resultados!$A$2:$ZZ$2662, 2657, MATCH($B$1, resultados!$A$1:$ZZ$1, 0))</f>
        <v/>
      </c>
      <c r="B2663">
        <f>INDEX(resultados!$A$2:$ZZ$2662, 2657, MATCH($B$2, resultados!$A$1:$ZZ$1, 0))</f>
        <v/>
      </c>
      <c r="C2663">
        <f>INDEX(resultados!$A$2:$ZZ$2662, 2657, MATCH($B$3, resultados!$A$1:$ZZ$1, 0))</f>
        <v/>
      </c>
    </row>
    <row r="2664">
      <c r="A2664">
        <f>INDEX(resultados!$A$2:$ZZ$2662, 2658, MATCH($B$1, resultados!$A$1:$ZZ$1, 0))</f>
        <v/>
      </c>
      <c r="B2664">
        <f>INDEX(resultados!$A$2:$ZZ$2662, 2658, MATCH($B$2, resultados!$A$1:$ZZ$1, 0))</f>
        <v/>
      </c>
      <c r="C2664">
        <f>INDEX(resultados!$A$2:$ZZ$2662, 2658, MATCH($B$3, resultados!$A$1:$ZZ$1, 0))</f>
        <v/>
      </c>
    </row>
    <row r="2665">
      <c r="A2665">
        <f>INDEX(resultados!$A$2:$ZZ$2662, 2659, MATCH($B$1, resultados!$A$1:$ZZ$1, 0))</f>
        <v/>
      </c>
      <c r="B2665">
        <f>INDEX(resultados!$A$2:$ZZ$2662, 2659, MATCH($B$2, resultados!$A$1:$ZZ$1, 0))</f>
        <v/>
      </c>
      <c r="C2665">
        <f>INDEX(resultados!$A$2:$ZZ$2662, 2659, MATCH($B$3, resultados!$A$1:$ZZ$1, 0))</f>
        <v/>
      </c>
    </row>
    <row r="2666">
      <c r="A2666">
        <f>INDEX(resultados!$A$2:$ZZ$2662, 2660, MATCH($B$1, resultados!$A$1:$ZZ$1, 0))</f>
        <v/>
      </c>
      <c r="B2666">
        <f>INDEX(resultados!$A$2:$ZZ$2662, 2660, MATCH($B$2, resultados!$A$1:$ZZ$1, 0))</f>
        <v/>
      </c>
      <c r="C2666">
        <f>INDEX(resultados!$A$2:$ZZ$2662, 2660, MATCH($B$3, resultados!$A$1:$ZZ$1, 0))</f>
        <v/>
      </c>
    </row>
    <row r="2667">
      <c r="A2667">
        <f>INDEX(resultados!$A$2:$ZZ$2662, 2661, MATCH($B$1, resultados!$A$1:$ZZ$1, 0))</f>
        <v/>
      </c>
      <c r="B2667">
        <f>INDEX(resultados!$A$2:$ZZ$2662, 2661, MATCH($B$2, resultados!$A$1:$ZZ$1, 0))</f>
        <v/>
      </c>
      <c r="C2667">
        <f>INDEX(resultados!$A$2:$ZZ$2662, 2661,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2024-09-25T00:03:51Z</dcterms:created>
  <dcterms:modified xmlns:dcterms="http://purl.org/dc/terms/" xmlns:xsi="http://www.w3.org/2001/XMLSchema-instance" xsi:type="dcterms:W3CDTF">2024-09-25T00:03:51Z</dcterms:modified>
</cp:coreProperties>
</file>