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biy\Desktop\"/>
    </mc:Choice>
  </mc:AlternateContent>
  <xr:revisionPtr revIDLastSave="0" documentId="13_ncr:1_{A60AF0FC-40A4-491F-BCDD-31416CDDEE32}" xr6:coauthVersionLast="36" xr6:coauthVersionMax="36" xr10:uidLastSave="{00000000-0000-0000-0000-000000000000}"/>
  <bookViews>
    <workbookView xWindow="0" yWindow="0" windowWidth="24210" windowHeight="14480" xr2:uid="{F92C4BAF-4AC9-464E-8326-BFF517714F1B}"/>
  </bookViews>
  <sheets>
    <sheet name="材料" sheetId="3" r:id="rId1"/>
    <sheet name="抽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AG3" i="2"/>
  <c r="AL4" i="2"/>
  <c r="AJ11" i="2"/>
  <c r="R10" i="2" s="1"/>
  <c r="AI11" i="2"/>
  <c r="Q10" i="2" s="1"/>
  <c r="AK11" i="2"/>
  <c r="S10" i="2" s="1"/>
  <c r="AK4" i="2"/>
  <c r="S9" i="2" s="1"/>
  <c r="AJ4" i="2"/>
  <c r="R9" i="2" s="1"/>
  <c r="AI4" i="2"/>
  <c r="Q9" i="2" s="1"/>
  <c r="AE11" i="2"/>
  <c r="S8" i="2" s="1"/>
  <c r="AD11" i="2"/>
  <c r="R8" i="2" s="1"/>
  <c r="AC11" i="2"/>
  <c r="Q8" i="2" s="1"/>
  <c r="AE4" i="2"/>
  <c r="S7" i="2" s="1"/>
  <c r="AD4" i="2"/>
  <c r="R7" i="2" s="1"/>
  <c r="AC4" i="2"/>
  <c r="Q7" i="2" s="1"/>
  <c r="Y11" i="2"/>
  <c r="S6" i="2" s="1"/>
  <c r="X11" i="2"/>
  <c r="R6" i="2" s="1"/>
  <c r="W11" i="2"/>
  <c r="Q6" i="2" s="1"/>
  <c r="Y4" i="2"/>
  <c r="S5" i="2" s="1"/>
  <c r="X4" i="2"/>
  <c r="R5" i="2" s="1"/>
  <c r="W4" i="2"/>
  <c r="Q5" i="2" s="1"/>
  <c r="I8" i="2"/>
  <c r="O3" i="2"/>
  <c r="I10" i="2"/>
  <c r="I9" i="2"/>
  <c r="I7" i="2"/>
  <c r="I15" i="2"/>
  <c r="I16" i="2"/>
  <c r="I6" i="2"/>
  <c r="Q4" i="2" l="1"/>
  <c r="C12" i="2" s="1"/>
  <c r="S4" i="2"/>
  <c r="E12" i="2" s="1"/>
  <c r="R4" i="2"/>
  <c r="D12" i="2" s="1"/>
  <c r="I4" i="2"/>
  <c r="M5" i="2" a="1"/>
  <c r="M6" i="2" a="1"/>
  <c r="M7" i="2" a="1"/>
  <c r="M5" i="2" l="1"/>
  <c r="C6" i="2" s="1"/>
  <c r="M6" i="2"/>
  <c r="M4" i="2" s="1"/>
  <c r="M3" i="2"/>
  <c r="M7" i="2"/>
  <c r="D7" i="2" s="1"/>
  <c r="I11" i="2" l="1"/>
  <c r="C8" i="2" s="1"/>
  <c r="I12" i="2"/>
  <c r="D8" i="2" s="1"/>
  <c r="I13" i="2"/>
  <c r="D9" i="2" s="1"/>
  <c r="C5" i="2"/>
  <c r="H14" i="2"/>
  <c r="I14" i="2"/>
  <c r="M8" i="2" s="1"/>
  <c r="E10" i="2"/>
  <c r="C4" i="2"/>
  <c r="C10" i="2"/>
  <c r="C14" i="2" l="1"/>
  <c r="D11" i="2"/>
  <c r="D14" i="2" s="1"/>
  <c r="E11" i="2"/>
  <c r="E14" i="2" s="1"/>
  <c r="E15" i="2" s="1"/>
  <c r="C15" i="2" l="1"/>
  <c r="D16" i="2" s="1"/>
</calcChain>
</file>

<file path=xl/sharedStrings.xml><?xml version="1.0" encoding="utf-8"?>
<sst xmlns="http://schemas.openxmlformats.org/spreadsheetml/2006/main" count="195" uniqueCount="109">
  <si>
    <t>月卡</t>
  </si>
  <si>
    <t>剿灭</t>
  </si>
  <si>
    <t>合成玉</t>
  </si>
  <si>
    <t>日常</t>
  </si>
  <si>
    <t>周常</t>
  </si>
  <si>
    <t>源石</t>
  </si>
  <si>
    <t>单抽</t>
  </si>
  <si>
    <t>除夕送礼</t>
  </si>
  <si>
    <t>版本更新</t>
  </si>
  <si>
    <t>签到</t>
  </si>
  <si>
    <t>合计</t>
  </si>
  <si>
    <t>大月卡</t>
  </si>
  <si>
    <t>喀兰</t>
  </si>
  <si>
    <t>画中人</t>
  </si>
  <si>
    <t>春节</t>
  </si>
  <si>
    <t>元旦</t>
  </si>
  <si>
    <t>每日送抽</t>
  </si>
  <si>
    <t>限定十连</t>
  </si>
  <si>
    <t>每日抽玉</t>
  </si>
  <si>
    <t>其他</t>
  </si>
  <si>
    <t>198新年组合包</t>
  </si>
  <si>
    <t>328迎春组合包</t>
  </si>
  <si>
    <t>存货</t>
  </si>
  <si>
    <t>商店</t>
  </si>
  <si>
    <t>RMB</t>
  </si>
  <si>
    <t>该日期内周一数</t>
  </si>
  <si>
    <t>签到(17号)</t>
  </si>
  <si>
    <t>该日期内一号数</t>
  </si>
  <si>
    <t>该日期内17号数</t>
  </si>
  <si>
    <t>该日期内包含天数</t>
  </si>
  <si>
    <t>攒抽常规计算</t>
  </si>
  <si>
    <t>通用</t>
  </si>
  <si>
    <t>绿票</t>
  </si>
  <si>
    <t>黄票</t>
  </si>
  <si>
    <t>氪金</t>
  </si>
  <si>
    <t>本月已购</t>
  </si>
  <si>
    <t>绿票合成玉</t>
  </si>
  <si>
    <t>黄票单抽</t>
  </si>
  <si>
    <t>绿票单抽</t>
  </si>
  <si>
    <t>该日期包含月数</t>
  </si>
  <si>
    <t>待购</t>
  </si>
  <si>
    <t>碎石抽卡</t>
  </si>
  <si>
    <t>本周事项</t>
  </si>
  <si>
    <t>周常完成</t>
  </si>
  <si>
    <t>剿灭完成</t>
  </si>
  <si>
    <t>日期(包括该日所得)</t>
  </si>
  <si>
    <t>开始日期</t>
  </si>
  <si>
    <t>结束日期</t>
  </si>
  <si>
    <t>设置</t>
  </si>
  <si>
    <t>资源计算</t>
  </si>
  <si>
    <t>SideStory</t>
  </si>
  <si>
    <t>活动</t>
  </si>
  <si>
    <t>限定</t>
  </si>
  <si>
    <t>新剿灭</t>
  </si>
  <si>
    <t>待氪金RMB</t>
  </si>
  <si>
    <t>统计</t>
  </si>
  <si>
    <t>稀有度5</t>
  </si>
  <si>
    <t>已有</t>
  </si>
  <si>
    <t>D32钢</t>
  </si>
  <si>
    <t>双极纳米片</t>
  </si>
  <si>
    <t>聚合剂</t>
  </si>
  <si>
    <t>晶体电子单元</t>
  </si>
  <si>
    <t>稀有度4</t>
  </si>
  <si>
    <t>白马醇</t>
  </si>
  <si>
    <t>三水锰矿</t>
  </si>
  <si>
    <t>五水研磨石</t>
  </si>
  <si>
    <t>RMA70-24</t>
  </si>
  <si>
    <t>提纯源岩</t>
  </si>
  <si>
    <t>改量装置</t>
  </si>
  <si>
    <t>聚酸酯块</t>
  </si>
  <si>
    <t>糖聚块</t>
  </si>
  <si>
    <t>异铁块</t>
  </si>
  <si>
    <t>酮阵列</t>
  </si>
  <si>
    <t>聚合凝胶</t>
  </si>
  <si>
    <t>炽合金块</t>
  </si>
  <si>
    <t>晶体电路</t>
  </si>
  <si>
    <t>精炼溶剂</t>
  </si>
  <si>
    <t>切削原液</t>
  </si>
  <si>
    <t>稀有度3</t>
  </si>
  <si>
    <t>扭转醇</t>
  </si>
  <si>
    <t>轻锰矿</t>
  </si>
  <si>
    <t>研磨石</t>
  </si>
  <si>
    <t>RMA70-12</t>
  </si>
  <si>
    <t>固源岩组</t>
  </si>
  <si>
    <t>全新装置</t>
  </si>
  <si>
    <t>聚酸酯组</t>
  </si>
  <si>
    <t>糖组</t>
  </si>
  <si>
    <t>异铁组</t>
  </si>
  <si>
    <t>酮凝集组</t>
  </si>
  <si>
    <t>凝胶</t>
  </si>
  <si>
    <t>炽合金</t>
  </si>
  <si>
    <t>晶体元件</t>
  </si>
  <si>
    <t>半自然溶剂</t>
  </si>
  <si>
    <t>化合切削液</t>
  </si>
  <si>
    <t>稀有度2</t>
  </si>
  <si>
    <t>固源岩</t>
  </si>
  <si>
    <t>装置</t>
  </si>
  <si>
    <t>聚酸酯</t>
  </si>
  <si>
    <t>糖</t>
  </si>
  <si>
    <t>异铁</t>
  </si>
  <si>
    <t>酮凝集</t>
  </si>
  <si>
    <t>稀有度1</t>
  </si>
  <si>
    <t>源岩</t>
  </si>
  <si>
    <t>破损装置</t>
  </si>
  <si>
    <t>酯原料</t>
  </si>
  <si>
    <t>代糖</t>
  </si>
  <si>
    <t>异铁碎片</t>
  </si>
  <si>
    <t>双酮</t>
  </si>
  <si>
    <t>材料存货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</si>
</sst>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31" fmlaLink="$J$3" max="30000" page="10" val="4539"/>
</file>

<file path=xl/ctrlProps/ctrlProp2.xml><?xml version="1.0" encoding="utf-8"?>
<formControlPr xmlns="http://schemas.microsoft.com/office/spreadsheetml/2009/9/main" objectType="Spin" dx="31" fmlaLink="$J$4" max="30000" page="10" val="4598"/>
</file>

<file path=xl/ctrlProps/ctrlProp3.xml><?xml version="1.0" encoding="utf-8"?>
<formControlPr xmlns="http://schemas.microsoft.com/office/spreadsheetml/2009/9/main" objectType="Spin" dx="31" fmlaLink="$J$6" inc="100" max="600" page="10" val="600"/>
</file>

<file path=xl/ctrlProps/ctrlProp4.xml><?xml version="1.0" encoding="utf-8"?>
<formControlPr xmlns="http://schemas.microsoft.com/office/spreadsheetml/2009/9/main" objectType="Spin" dx="31" fmlaLink="$J$7" max="4" page="10" val="4"/>
</file>

<file path=xl/ctrlProps/ctrlProp5.xml><?xml version="1.0" encoding="utf-8"?>
<formControlPr xmlns="http://schemas.microsoft.com/office/spreadsheetml/2009/9/main" objectType="Spin" dx="31" fmlaLink="$J$9" max="1" page="10" val="0"/>
</file>

<file path=xl/ctrlProps/ctrlProp6.xml><?xml version="1.0" encoding="utf-8"?>
<formControlPr xmlns="http://schemas.microsoft.com/office/spreadsheetml/2009/9/main" objectType="Spin" dx="31" fmlaLink="$J$10" max="1" page="10"/>
</file>

<file path=xl/ctrlProps/ctrlProp7.xml><?xml version="1.0" encoding="utf-8"?>
<formControlPr xmlns="http://schemas.microsoft.com/office/spreadsheetml/2009/9/main" objectType="Spin" dx="31" fmlaLink="$J$8" max="5" page="10" val="0"/>
</file>

<file path=xl/ctrlProps/ctrlProp8.xml><?xml version="1.0" encoding="utf-8"?>
<formControlPr xmlns="http://schemas.microsoft.com/office/spreadsheetml/2009/9/main" objectType="Spin" dx="31" fmlaLink="$J$15" max="1" page="10"/>
</file>

<file path=xl/ctrlProps/ctrlProp9.xml><?xml version="1.0" encoding="utf-8"?>
<formControlPr xmlns="http://schemas.microsoft.com/office/spreadsheetml/2009/9/main" objectType="Spin" dx="31" fmlaLink="$J$16" max="1" page="10"/>
</file>

<file path=xl/ctrlProps/ctrlProp10.xml><?xml version="1.0" encoding="utf-8"?>
<formControlPr xmlns="http://schemas.microsoft.com/office/spreadsheetml/2009/9/main" objectType="Spin" dx="31" fmlaLink="$J$14" max="100" page="10" val="2"/>
</file>

<file path=xl/ctrlProps/ctrlProp11.xml><?xml version="1.0" encoding="utf-8"?>
<formControlPr xmlns="http://schemas.microsoft.com/office/spreadsheetml/2009/9/main" objectType="Spin" dx="31" fmlaLink="$J$13" max="100" page="10" val="0"/>
</file>

<file path=xl/ctrlProps/ctrlProp12.xml><?xml version="1.0" encoding="utf-8"?>
<formControlPr xmlns="http://schemas.microsoft.com/office/spreadsheetml/2009/9/main" objectType="Spin" dx="31" fmlaLink="$J$11" inc="100" max="10000" page="10" val="1200"/>
</file>

<file path=xl/ctrlProps/ctrlProp13.xml><?xml version="1.0" encoding="utf-8"?>
<formControlPr xmlns="http://schemas.microsoft.com/office/spreadsheetml/2009/9/main" objectType="Spin" dx="31" fmlaLink="$J$12" max="100" page="10" val="10"/>
</file>

<file path=xl/ctrlProps/ctrlProp14.xml><?xml version="1.0" encoding="utf-8"?>
<formControlPr xmlns="http://schemas.microsoft.com/office/spreadsheetml/2009/9/main" objectType="Spin" dx="31" fmlaLink="$P$3" max="1" page="10"/>
</file>

<file path=xl/ctrlProps/ctrlProp15.xml><?xml version="1.0" encoding="utf-8"?>
<formControlPr xmlns="http://schemas.microsoft.com/office/spreadsheetml/2009/9/main" objectType="Spin" dx="31" fmlaLink="$AH$3" max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2</xdr:row>
          <xdr:rowOff>19050</xdr:rowOff>
        </xdr:from>
        <xdr:to>
          <xdr:col>9</xdr:col>
          <xdr:colOff>279400</xdr:colOff>
          <xdr:row>3</xdr:row>
          <xdr:rowOff>6350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3</xdr:row>
          <xdr:rowOff>19050</xdr:rowOff>
        </xdr:from>
        <xdr:to>
          <xdr:col>9</xdr:col>
          <xdr:colOff>279400</xdr:colOff>
          <xdr:row>4</xdr:row>
          <xdr:rowOff>6350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5</xdr:row>
          <xdr:rowOff>12700</xdr:rowOff>
        </xdr:from>
        <xdr:to>
          <xdr:col>9</xdr:col>
          <xdr:colOff>279400</xdr:colOff>
          <xdr:row>6</xdr:row>
          <xdr:rowOff>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6</xdr:row>
          <xdr:rowOff>19050</xdr:rowOff>
        </xdr:from>
        <xdr:to>
          <xdr:col>9</xdr:col>
          <xdr:colOff>279400</xdr:colOff>
          <xdr:row>7</xdr:row>
          <xdr:rowOff>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8</xdr:row>
          <xdr:rowOff>19050</xdr:rowOff>
        </xdr:from>
        <xdr:to>
          <xdr:col>9</xdr:col>
          <xdr:colOff>279400</xdr:colOff>
          <xdr:row>9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9</xdr:row>
          <xdr:rowOff>19050</xdr:rowOff>
        </xdr:from>
        <xdr:to>
          <xdr:col>9</xdr:col>
          <xdr:colOff>279400</xdr:colOff>
          <xdr:row>10</xdr:row>
          <xdr:rowOff>0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13</xdr:row>
          <xdr:rowOff>19050</xdr:rowOff>
        </xdr:from>
        <xdr:to>
          <xdr:col>9</xdr:col>
          <xdr:colOff>279400</xdr:colOff>
          <xdr:row>14</xdr:row>
          <xdr:rowOff>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14</xdr:row>
          <xdr:rowOff>19050</xdr:rowOff>
        </xdr:from>
        <xdr:to>
          <xdr:col>9</xdr:col>
          <xdr:colOff>279400</xdr:colOff>
          <xdr:row>15</xdr:row>
          <xdr:rowOff>6350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15</xdr:row>
          <xdr:rowOff>19050</xdr:rowOff>
        </xdr:from>
        <xdr:to>
          <xdr:col>9</xdr:col>
          <xdr:colOff>279400</xdr:colOff>
          <xdr:row>16</xdr:row>
          <xdr:rowOff>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127000</xdr:colOff>
          <xdr:row>2</xdr:row>
          <xdr:rowOff>44450</xdr:rowOff>
        </xdr:from>
        <xdr:to>
          <xdr:col>15</xdr:col>
          <xdr:colOff>488950</xdr:colOff>
          <xdr:row>2</xdr:row>
          <xdr:rowOff>336550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7</xdr:row>
          <xdr:rowOff>19050</xdr:rowOff>
        </xdr:from>
        <xdr:to>
          <xdr:col>9</xdr:col>
          <xdr:colOff>279400</xdr:colOff>
          <xdr:row>8</xdr:row>
          <xdr:rowOff>6350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12</xdr:row>
          <xdr:rowOff>19050</xdr:rowOff>
        </xdr:from>
        <xdr:to>
          <xdr:col>9</xdr:col>
          <xdr:colOff>279400</xdr:colOff>
          <xdr:row>13</xdr:row>
          <xdr:rowOff>0</xdr:rowOff>
        </xdr:to>
        <xdr:sp macro="" textlink="">
          <xdr:nvSpPr>
            <xdr:cNvPr id="2061" name="Spinne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10</xdr:row>
          <xdr:rowOff>19050</xdr:rowOff>
        </xdr:from>
        <xdr:to>
          <xdr:col>9</xdr:col>
          <xdr:colOff>279400</xdr:colOff>
          <xdr:row>11</xdr:row>
          <xdr:rowOff>0</xdr:rowOff>
        </xdr:to>
        <xdr:sp macro="" textlink="">
          <xdr:nvSpPr>
            <xdr:cNvPr id="2062" name="Spinne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11</xdr:row>
          <xdr:rowOff>19050</xdr:rowOff>
        </xdr:from>
        <xdr:to>
          <xdr:col>9</xdr:col>
          <xdr:colOff>279400</xdr:colOff>
          <xdr:row>12</xdr:row>
          <xdr:rowOff>0</xdr:rowOff>
        </xdr:to>
        <xdr:sp macro="" textlink="">
          <xdr:nvSpPr>
            <xdr:cNvPr id="2063" name="Spinne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228600</xdr:colOff>
          <xdr:row>2</xdr:row>
          <xdr:rowOff>44450</xdr:rowOff>
        </xdr:from>
        <xdr:to>
          <xdr:col>33</xdr:col>
          <xdr:colOff>946150</xdr:colOff>
          <xdr:row>2</xdr:row>
          <xdr:rowOff>336550</xdr:rowOff>
        </xdr:to>
        <xdr:sp macro="" textlink="">
          <xdr:nvSpPr>
            <xdr:cNvPr id="2064" name="Spinne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823D-5F72-4D06-87FC-8D4FD7040AAE}">
  <dimension ref="A1:J45"/>
  <sheetViews>
    <sheetView tabSelected="1" workbookViewId="0">
      <selection activeCell="O12" sqref="O12"/>
    </sheetView>
  </sheetViews>
  <sheetFormatPr defaultColWidth="10.6328125" defaultRowHeight="30" customHeight="1"/>
  <cols>
    <col min="1" max="1" width="12.90625" style="1" bestFit="1" customWidth="1"/>
    <col min="2" max="16384" width="10.6328125" style="1"/>
  </cols>
  <sheetData>
    <row r="1" spans="1:10" ht="30" customHeight="1">
      <c r="A1" s="16" t="s">
        <v>108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0" customHeight="1">
      <c r="A2" s="17" t="s">
        <v>56</v>
      </c>
      <c r="B2" s="17" t="s">
        <v>57</v>
      </c>
      <c r="C2" s="17" t="s">
        <v>62</v>
      </c>
      <c r="D2" s="17" t="s">
        <v>57</v>
      </c>
      <c r="E2" s="17" t="s">
        <v>78</v>
      </c>
      <c r="F2" s="17" t="s">
        <v>57</v>
      </c>
      <c r="G2" s="17" t="s">
        <v>94</v>
      </c>
      <c r="H2" s="17" t="s">
        <v>57</v>
      </c>
      <c r="I2" s="17" t="s">
        <v>101</v>
      </c>
      <c r="J2" s="17" t="s">
        <v>57</v>
      </c>
    </row>
    <row r="3" spans="1:10" ht="30" customHeight="1">
      <c r="A3" s="16" t="s">
        <v>58</v>
      </c>
      <c r="B3" s="14"/>
      <c r="C3" s="16" t="s">
        <v>64</v>
      </c>
      <c r="D3" s="14"/>
      <c r="E3" s="18" t="s">
        <v>85</v>
      </c>
      <c r="F3" s="15"/>
      <c r="G3" s="18" t="s">
        <v>97</v>
      </c>
      <c r="H3" s="15"/>
      <c r="I3" s="18" t="s">
        <v>104</v>
      </c>
      <c r="J3" s="15"/>
    </row>
    <row r="4" spans="1:10" ht="30" customHeight="1">
      <c r="A4" s="16"/>
      <c r="B4" s="14"/>
      <c r="C4" s="16"/>
      <c r="D4" s="14"/>
      <c r="E4" s="18" t="s">
        <v>79</v>
      </c>
      <c r="F4" s="15"/>
      <c r="G4" s="16"/>
      <c r="H4" s="16"/>
      <c r="I4" s="16"/>
      <c r="J4" s="16"/>
    </row>
    <row r="5" spans="1:10" ht="30" customHeight="1">
      <c r="A5" s="16"/>
      <c r="B5" s="14"/>
      <c r="C5" s="16"/>
      <c r="D5" s="14"/>
      <c r="E5" s="18" t="s">
        <v>80</v>
      </c>
      <c r="F5" s="15"/>
      <c r="G5" s="16"/>
      <c r="H5" s="16"/>
      <c r="I5" s="16"/>
      <c r="J5" s="16"/>
    </row>
    <row r="6" spans="1:10" ht="30" customHeight="1">
      <c r="A6" s="16"/>
      <c r="B6" s="14"/>
      <c r="C6" s="16" t="s">
        <v>65</v>
      </c>
      <c r="D6" s="14"/>
      <c r="E6" s="18" t="s">
        <v>87</v>
      </c>
      <c r="F6" s="15"/>
      <c r="G6" s="18" t="s">
        <v>99</v>
      </c>
      <c r="H6" s="15"/>
      <c r="I6" s="18" t="s">
        <v>106</v>
      </c>
      <c r="J6" s="15"/>
    </row>
    <row r="7" spans="1:10" ht="30" customHeight="1">
      <c r="A7" s="16"/>
      <c r="B7" s="14"/>
      <c r="C7" s="16"/>
      <c r="D7" s="14"/>
      <c r="E7" s="18" t="s">
        <v>84</v>
      </c>
      <c r="F7" s="15"/>
      <c r="G7" s="18" t="s">
        <v>96</v>
      </c>
      <c r="H7" s="15"/>
      <c r="I7" s="18" t="s">
        <v>103</v>
      </c>
      <c r="J7" s="15"/>
    </row>
    <row r="8" spans="1:10" ht="30" customHeight="1">
      <c r="A8" s="16"/>
      <c r="B8" s="14"/>
      <c r="C8" s="16"/>
      <c r="D8" s="14"/>
      <c r="E8" s="18" t="s">
        <v>81</v>
      </c>
      <c r="F8" s="15"/>
      <c r="G8" s="18"/>
      <c r="H8" s="18"/>
      <c r="I8" s="18"/>
      <c r="J8" s="18"/>
    </row>
    <row r="9" spans="1:10" ht="30" customHeight="1">
      <c r="A9" s="16"/>
      <c r="B9" s="14"/>
      <c r="C9" s="16" t="s">
        <v>66</v>
      </c>
      <c r="D9" s="14"/>
      <c r="E9" s="18" t="s">
        <v>83</v>
      </c>
      <c r="F9" s="15"/>
      <c r="G9" s="18" t="s">
        <v>95</v>
      </c>
      <c r="H9" s="15"/>
      <c r="I9" s="18" t="s">
        <v>102</v>
      </c>
      <c r="J9" s="15"/>
    </row>
    <row r="10" spans="1:10" ht="30" customHeight="1">
      <c r="A10" s="16"/>
      <c r="B10" s="14"/>
      <c r="C10" s="16"/>
      <c r="D10" s="14"/>
      <c r="E10" s="18" t="s">
        <v>88</v>
      </c>
      <c r="F10" s="15"/>
      <c r="G10" s="18" t="s">
        <v>100</v>
      </c>
      <c r="H10" s="15"/>
      <c r="I10" s="18" t="s">
        <v>107</v>
      </c>
      <c r="J10" s="15"/>
    </row>
    <row r="11" spans="1:10" ht="30" customHeight="1">
      <c r="A11" s="16"/>
      <c r="B11" s="14"/>
      <c r="C11" s="16"/>
      <c r="D11" s="14"/>
      <c r="E11" s="18" t="s">
        <v>82</v>
      </c>
      <c r="F11" s="15"/>
      <c r="G11" s="16"/>
      <c r="H11" s="16"/>
      <c r="I11" s="16"/>
      <c r="J11" s="16"/>
    </row>
    <row r="12" spans="1:10" ht="30" customHeight="1">
      <c r="A12" s="16" t="s">
        <v>59</v>
      </c>
      <c r="B12" s="14"/>
      <c r="C12" s="16" t="s">
        <v>68</v>
      </c>
      <c r="D12" s="14"/>
      <c r="E12" s="18" t="s">
        <v>83</v>
      </c>
      <c r="F12" s="18"/>
      <c r="G12" s="16"/>
      <c r="H12" s="16"/>
      <c r="I12" s="16"/>
      <c r="J12" s="16"/>
    </row>
    <row r="13" spans="1:10" ht="30" customHeight="1">
      <c r="A13" s="16"/>
      <c r="B13" s="14"/>
      <c r="C13" s="16"/>
      <c r="D13" s="14"/>
      <c r="E13" s="18" t="s">
        <v>84</v>
      </c>
      <c r="F13" s="18"/>
      <c r="G13" s="16"/>
      <c r="H13" s="16"/>
      <c r="I13" s="16"/>
      <c r="J13" s="16"/>
    </row>
    <row r="14" spans="1:10" ht="30" customHeight="1">
      <c r="A14" s="16"/>
      <c r="B14" s="14"/>
      <c r="C14" s="16"/>
      <c r="D14" s="14"/>
      <c r="E14" s="18" t="s">
        <v>81</v>
      </c>
      <c r="F14" s="18"/>
      <c r="G14" s="16"/>
      <c r="H14" s="16"/>
      <c r="I14" s="16"/>
      <c r="J14" s="16"/>
    </row>
    <row r="15" spans="1:10" ht="30" customHeight="1">
      <c r="A15" s="16"/>
      <c r="B15" s="14"/>
      <c r="C15" s="16" t="s">
        <v>63</v>
      </c>
      <c r="D15" s="14"/>
      <c r="E15" s="18" t="s">
        <v>86</v>
      </c>
      <c r="F15" s="15"/>
      <c r="G15" s="18" t="s">
        <v>98</v>
      </c>
      <c r="H15" s="15"/>
      <c r="I15" s="18" t="s">
        <v>105</v>
      </c>
      <c r="J15" s="15"/>
    </row>
    <row r="16" spans="1:10" ht="30" customHeight="1">
      <c r="A16" s="16"/>
      <c r="B16" s="14"/>
      <c r="C16" s="16"/>
      <c r="D16" s="14"/>
      <c r="E16" s="18" t="s">
        <v>79</v>
      </c>
      <c r="F16" s="18"/>
      <c r="G16" s="16"/>
      <c r="H16" s="16"/>
      <c r="I16" s="16"/>
      <c r="J16" s="16"/>
    </row>
    <row r="17" spans="1:10" ht="30" customHeight="1">
      <c r="A17" s="16"/>
      <c r="B17" s="14"/>
      <c r="C17" s="16"/>
      <c r="D17" s="14"/>
      <c r="E17" s="18" t="s">
        <v>82</v>
      </c>
      <c r="F17" s="18"/>
      <c r="G17" s="16"/>
      <c r="H17" s="16"/>
      <c r="I17" s="16"/>
      <c r="J17" s="16"/>
    </row>
    <row r="18" spans="1:10" ht="30" customHeight="1">
      <c r="A18" s="16" t="s">
        <v>60</v>
      </c>
      <c r="B18" s="14"/>
      <c r="C18" s="17" t="s">
        <v>67</v>
      </c>
      <c r="D18" s="15"/>
      <c r="E18" s="18" t="s">
        <v>83</v>
      </c>
      <c r="F18" s="18"/>
      <c r="G18" s="16"/>
      <c r="H18" s="16"/>
      <c r="I18" s="16"/>
      <c r="J18" s="16"/>
    </row>
    <row r="19" spans="1:10" ht="30" customHeight="1">
      <c r="A19" s="16"/>
      <c r="B19" s="14"/>
      <c r="C19" s="16" t="s">
        <v>71</v>
      </c>
      <c r="D19" s="14"/>
      <c r="E19" s="18" t="s">
        <v>85</v>
      </c>
      <c r="F19" s="18"/>
      <c r="G19" s="16"/>
      <c r="H19" s="16"/>
      <c r="I19" s="16"/>
      <c r="J19" s="16"/>
    </row>
    <row r="20" spans="1:10" ht="30" customHeight="1">
      <c r="A20" s="16"/>
      <c r="B20" s="14"/>
      <c r="C20" s="16"/>
      <c r="D20" s="14"/>
      <c r="E20" s="18" t="s">
        <v>87</v>
      </c>
      <c r="F20" s="18"/>
      <c r="G20" s="16"/>
      <c r="H20" s="16"/>
      <c r="I20" s="16"/>
      <c r="J20" s="16"/>
    </row>
    <row r="21" spans="1:10" ht="30" customHeight="1">
      <c r="A21" s="16"/>
      <c r="B21" s="14"/>
      <c r="C21" s="16"/>
      <c r="D21" s="14"/>
      <c r="E21" s="18" t="s">
        <v>84</v>
      </c>
      <c r="F21" s="18"/>
      <c r="G21" s="16"/>
      <c r="H21" s="16"/>
      <c r="I21" s="16"/>
      <c r="J21" s="16"/>
    </row>
    <row r="22" spans="1:10" ht="30" customHeight="1">
      <c r="A22" s="16"/>
      <c r="B22" s="14"/>
      <c r="C22" s="16" t="s">
        <v>72</v>
      </c>
      <c r="D22" s="14"/>
      <c r="E22" s="18" t="s">
        <v>86</v>
      </c>
      <c r="F22" s="18"/>
      <c r="G22" s="16"/>
      <c r="H22" s="16"/>
      <c r="I22" s="16"/>
      <c r="J22" s="16"/>
    </row>
    <row r="23" spans="1:10" ht="30" customHeight="1">
      <c r="A23" s="16"/>
      <c r="B23" s="14"/>
      <c r="C23" s="16"/>
      <c r="D23" s="14"/>
      <c r="E23" s="18" t="s">
        <v>88</v>
      </c>
      <c r="F23" s="18"/>
      <c r="G23" s="16"/>
      <c r="H23" s="16"/>
      <c r="I23" s="16"/>
      <c r="J23" s="16"/>
    </row>
    <row r="24" spans="1:10" ht="30" customHeight="1">
      <c r="A24" s="16"/>
      <c r="B24" s="14"/>
      <c r="C24" s="16"/>
      <c r="D24" s="14"/>
      <c r="E24" s="18" t="s">
        <v>80</v>
      </c>
      <c r="F24" s="18"/>
      <c r="G24" s="16"/>
      <c r="H24" s="16"/>
      <c r="I24" s="16"/>
      <c r="J24" s="16"/>
    </row>
    <row r="25" spans="1:10" ht="30" customHeight="1">
      <c r="A25" s="16" t="s">
        <v>61</v>
      </c>
      <c r="B25" s="14"/>
      <c r="C25" s="16" t="s">
        <v>73</v>
      </c>
      <c r="D25" s="14"/>
      <c r="E25" s="18" t="s">
        <v>87</v>
      </c>
      <c r="F25" s="18"/>
      <c r="G25" s="16"/>
      <c r="H25" s="16"/>
      <c r="I25" s="16"/>
      <c r="J25" s="16"/>
    </row>
    <row r="26" spans="1:10" ht="30" customHeight="1">
      <c r="A26" s="16"/>
      <c r="B26" s="14"/>
      <c r="C26" s="16"/>
      <c r="D26" s="14"/>
      <c r="E26" s="18" t="s">
        <v>89</v>
      </c>
      <c r="F26" s="15"/>
      <c r="G26" s="16"/>
      <c r="H26" s="16"/>
      <c r="I26" s="16"/>
      <c r="J26" s="16"/>
    </row>
    <row r="27" spans="1:10" ht="30" customHeight="1">
      <c r="A27" s="16"/>
      <c r="B27" s="14"/>
      <c r="C27" s="16"/>
      <c r="D27" s="14"/>
      <c r="E27" s="18" t="s">
        <v>90</v>
      </c>
      <c r="F27" s="15"/>
      <c r="G27" s="16"/>
      <c r="H27" s="16"/>
      <c r="I27" s="16"/>
      <c r="J27" s="16"/>
    </row>
    <row r="28" spans="1:10" ht="30" customHeight="1">
      <c r="A28" s="16"/>
      <c r="B28" s="14"/>
      <c r="C28" s="16" t="s">
        <v>74</v>
      </c>
      <c r="D28" s="14"/>
      <c r="E28" s="18" t="s">
        <v>84</v>
      </c>
      <c r="F28" s="18"/>
      <c r="G28" s="16"/>
      <c r="H28" s="16"/>
      <c r="I28" s="16"/>
      <c r="J28" s="16"/>
    </row>
    <row r="29" spans="1:10" ht="30" customHeight="1">
      <c r="A29" s="16"/>
      <c r="B29" s="14"/>
      <c r="C29" s="16"/>
      <c r="D29" s="14"/>
      <c r="E29" s="18" t="s">
        <v>81</v>
      </c>
      <c r="F29" s="18"/>
      <c r="G29" s="16"/>
      <c r="H29" s="16"/>
      <c r="I29" s="16"/>
      <c r="J29" s="16"/>
    </row>
    <row r="30" spans="1:10" ht="30" customHeight="1">
      <c r="A30" s="16"/>
      <c r="B30" s="14"/>
      <c r="C30" s="16"/>
      <c r="D30" s="14"/>
      <c r="E30" s="18" t="s">
        <v>90</v>
      </c>
      <c r="F30" s="18"/>
      <c r="G30" s="16"/>
      <c r="H30" s="16"/>
      <c r="I30" s="16"/>
      <c r="J30" s="16"/>
    </row>
    <row r="31" spans="1:10" ht="30" customHeight="1">
      <c r="A31" s="16"/>
      <c r="B31" s="14"/>
      <c r="C31" s="16" t="s">
        <v>75</v>
      </c>
      <c r="D31" s="14"/>
      <c r="E31" s="18" t="s">
        <v>89</v>
      </c>
      <c r="F31" s="18"/>
      <c r="G31" s="16"/>
      <c r="H31" s="16"/>
      <c r="I31" s="16"/>
      <c r="J31" s="16"/>
    </row>
    <row r="32" spans="1:10" ht="30" customHeight="1">
      <c r="A32" s="16"/>
      <c r="B32" s="14"/>
      <c r="C32" s="16"/>
      <c r="D32" s="14"/>
      <c r="E32" s="18" t="s">
        <v>90</v>
      </c>
      <c r="F32" s="18"/>
      <c r="G32" s="16"/>
      <c r="H32" s="16"/>
      <c r="I32" s="16"/>
      <c r="J32" s="16"/>
    </row>
    <row r="33" spans="1:10" ht="30" customHeight="1">
      <c r="A33" s="16"/>
      <c r="B33" s="14"/>
      <c r="C33" s="16"/>
      <c r="D33" s="14"/>
      <c r="E33" s="18" t="s">
        <v>91</v>
      </c>
      <c r="F33" s="15"/>
      <c r="G33" s="16"/>
      <c r="H33" s="16"/>
      <c r="I33" s="16"/>
      <c r="J33" s="16"/>
    </row>
    <row r="34" spans="1:10" ht="30" customHeight="1">
      <c r="A34" s="16"/>
      <c r="B34" s="16"/>
      <c r="C34" s="16" t="s">
        <v>69</v>
      </c>
      <c r="D34" s="14"/>
      <c r="E34" s="18" t="s">
        <v>85</v>
      </c>
      <c r="F34" s="18"/>
      <c r="G34" s="18" t="s">
        <v>97</v>
      </c>
      <c r="H34" s="18"/>
      <c r="I34" s="18" t="s">
        <v>104</v>
      </c>
      <c r="J34" s="18"/>
    </row>
    <row r="35" spans="1:10" ht="30" customHeight="1">
      <c r="A35" s="16"/>
      <c r="B35" s="16"/>
      <c r="C35" s="16"/>
      <c r="D35" s="14"/>
      <c r="E35" s="18" t="s">
        <v>88</v>
      </c>
      <c r="F35" s="18"/>
      <c r="G35" s="18" t="s">
        <v>100</v>
      </c>
      <c r="H35" s="18"/>
      <c r="I35" s="18" t="s">
        <v>107</v>
      </c>
      <c r="J35" s="18"/>
    </row>
    <row r="36" spans="1:10" ht="30" customHeight="1">
      <c r="A36" s="16"/>
      <c r="B36" s="16"/>
      <c r="C36" s="16"/>
      <c r="D36" s="14"/>
      <c r="E36" s="18" t="s">
        <v>79</v>
      </c>
      <c r="F36" s="18"/>
      <c r="G36" s="18"/>
      <c r="H36" s="18"/>
      <c r="I36" s="18"/>
      <c r="J36" s="18"/>
    </row>
    <row r="37" spans="1:10" ht="30" customHeight="1">
      <c r="A37" s="16"/>
      <c r="B37" s="16"/>
      <c r="C37" s="16" t="s">
        <v>70</v>
      </c>
      <c r="D37" s="14"/>
      <c r="E37" s="18" t="s">
        <v>86</v>
      </c>
      <c r="F37" s="18"/>
      <c r="G37" s="18" t="s">
        <v>98</v>
      </c>
      <c r="H37" s="18"/>
      <c r="I37" s="18" t="s">
        <v>105</v>
      </c>
      <c r="J37" s="18"/>
    </row>
    <row r="38" spans="1:10" ht="30" customHeight="1">
      <c r="A38" s="16"/>
      <c r="B38" s="16"/>
      <c r="C38" s="16"/>
      <c r="D38" s="14"/>
      <c r="E38" s="18" t="s">
        <v>87</v>
      </c>
      <c r="F38" s="18"/>
      <c r="G38" s="18" t="s">
        <v>99</v>
      </c>
      <c r="H38" s="18"/>
      <c r="I38" s="18" t="s">
        <v>106</v>
      </c>
      <c r="J38" s="18"/>
    </row>
    <row r="39" spans="1:10" ht="30" customHeight="1">
      <c r="A39" s="16"/>
      <c r="B39" s="16"/>
      <c r="C39" s="16"/>
      <c r="D39" s="14"/>
      <c r="E39" s="18" t="s">
        <v>80</v>
      </c>
      <c r="F39" s="18"/>
      <c r="G39" s="16"/>
      <c r="H39" s="16"/>
      <c r="I39" s="16"/>
      <c r="J39" s="16"/>
    </row>
    <row r="40" spans="1:10" ht="30" customHeight="1">
      <c r="A40" s="16"/>
      <c r="B40" s="16"/>
      <c r="C40" s="16" t="s">
        <v>76</v>
      </c>
      <c r="D40" s="14"/>
      <c r="E40" s="18" t="s">
        <v>89</v>
      </c>
      <c r="F40" s="18"/>
      <c r="G40" s="16"/>
      <c r="H40" s="16"/>
      <c r="I40" s="16"/>
      <c r="J40" s="16"/>
    </row>
    <row r="41" spans="1:10" ht="30" customHeight="1">
      <c r="A41" s="16"/>
      <c r="B41" s="16"/>
      <c r="C41" s="16"/>
      <c r="D41" s="14"/>
      <c r="E41" s="18" t="s">
        <v>92</v>
      </c>
      <c r="F41" s="15"/>
      <c r="G41" s="16"/>
      <c r="H41" s="16"/>
      <c r="I41" s="16"/>
      <c r="J41" s="16"/>
    </row>
    <row r="42" spans="1:10" ht="30" customHeight="1">
      <c r="A42" s="16"/>
      <c r="B42" s="16"/>
      <c r="C42" s="16"/>
      <c r="D42" s="14"/>
      <c r="E42" s="18" t="s">
        <v>93</v>
      </c>
      <c r="F42" s="15"/>
      <c r="G42" s="16"/>
      <c r="H42" s="16"/>
      <c r="I42" s="16"/>
      <c r="J42" s="16"/>
    </row>
    <row r="43" spans="1:10" ht="30" customHeight="1">
      <c r="A43" s="16"/>
      <c r="B43" s="16"/>
      <c r="C43" s="16" t="s">
        <v>77</v>
      </c>
      <c r="D43" s="14"/>
      <c r="E43" s="18" t="s">
        <v>82</v>
      </c>
      <c r="F43" s="18"/>
      <c r="G43" s="16"/>
      <c r="H43" s="16"/>
      <c r="I43" s="16"/>
      <c r="J43" s="16"/>
    </row>
    <row r="44" spans="1:10" ht="30" customHeight="1">
      <c r="A44" s="16"/>
      <c r="B44" s="16"/>
      <c r="C44" s="16"/>
      <c r="D44" s="14"/>
      <c r="E44" s="18" t="s">
        <v>91</v>
      </c>
      <c r="F44" s="18"/>
      <c r="G44" s="16"/>
      <c r="H44" s="16"/>
      <c r="I44" s="16"/>
      <c r="J44" s="16"/>
    </row>
    <row r="45" spans="1:10" ht="30" customHeight="1">
      <c r="A45" s="16"/>
      <c r="B45" s="16"/>
      <c r="C45" s="16"/>
      <c r="D45" s="14"/>
      <c r="E45" s="18" t="s">
        <v>93</v>
      </c>
      <c r="F45" s="18"/>
      <c r="G45" s="16"/>
      <c r="H45" s="16"/>
      <c r="I45" s="16"/>
      <c r="J45" s="16"/>
    </row>
  </sheetData>
  <mergeCells count="42">
    <mergeCell ref="A34:B45"/>
    <mergeCell ref="A1:J1"/>
    <mergeCell ref="G4:J5"/>
    <mergeCell ref="G11:J14"/>
    <mergeCell ref="G16:J33"/>
    <mergeCell ref="G39:J45"/>
    <mergeCell ref="D3:D5"/>
    <mergeCell ref="C3:C5"/>
    <mergeCell ref="A3:A11"/>
    <mergeCell ref="B3:B11"/>
    <mergeCell ref="A12:A17"/>
    <mergeCell ref="B12:B17"/>
    <mergeCell ref="C40:C42"/>
    <mergeCell ref="D40:D42"/>
    <mergeCell ref="C43:C45"/>
    <mergeCell ref="D43:D45"/>
    <mergeCell ref="B25:B33"/>
    <mergeCell ref="A25:A33"/>
    <mergeCell ref="C25:C27"/>
    <mergeCell ref="D25:D27"/>
    <mergeCell ref="C28:C30"/>
    <mergeCell ref="D28:D30"/>
    <mergeCell ref="C31:C33"/>
    <mergeCell ref="D31:D33"/>
    <mergeCell ref="C37:C39"/>
    <mergeCell ref="D37:D39"/>
    <mergeCell ref="C19:C21"/>
    <mergeCell ref="D19:D21"/>
    <mergeCell ref="C22:C24"/>
    <mergeCell ref="D22:D24"/>
    <mergeCell ref="D15:D17"/>
    <mergeCell ref="D6:D8"/>
    <mergeCell ref="D9:D11"/>
    <mergeCell ref="D12:D14"/>
    <mergeCell ref="D34:D36"/>
    <mergeCell ref="C15:C17"/>
    <mergeCell ref="C6:C8"/>
    <mergeCell ref="C9:C11"/>
    <mergeCell ref="C12:C14"/>
    <mergeCell ref="C34:C36"/>
    <mergeCell ref="A18:A24"/>
    <mergeCell ref="B18:B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3FB-B15E-4938-9365-DBFA3C311061}">
  <dimension ref="A1:AL30"/>
  <sheetViews>
    <sheetView zoomScale="80" zoomScaleNormal="80" workbookViewId="0">
      <selection activeCell="O20" sqref="O20"/>
    </sheetView>
  </sheetViews>
  <sheetFormatPr defaultRowHeight="14.5"/>
  <cols>
    <col min="1" max="1" width="12.90625" style="1" bestFit="1" customWidth="1"/>
    <col min="2" max="2" width="10.08984375" style="1" bestFit="1" customWidth="1"/>
    <col min="3" max="5" width="8.6328125" style="1" customWidth="1"/>
    <col min="6" max="6" width="2.6328125" style="1" customWidth="1"/>
    <col min="7" max="7" width="8.81640625" style="1" bestFit="1" customWidth="1"/>
    <col min="8" max="8" width="14.08984375" style="1" bestFit="1" customWidth="1"/>
    <col min="9" max="9" width="10.81640625" style="1" bestFit="1" customWidth="1"/>
    <col min="10" max="10" width="4.81640625" style="1" bestFit="1" customWidth="1"/>
    <col min="11" max="11" width="2.6328125" style="1" customWidth="1"/>
    <col min="12" max="12" width="17" style="1" bestFit="1" customWidth="1"/>
    <col min="13" max="13" width="7.7265625" style="1" customWidth="1"/>
    <col min="14" max="14" width="2.6328125" style="1" customWidth="1"/>
    <col min="15" max="15" width="8.7265625" style="4"/>
    <col min="16" max="19" width="8.6328125" style="4" customWidth="1"/>
    <col min="20" max="20" width="2.6328125" style="1" customWidth="1"/>
    <col min="21" max="21" width="8.7265625" style="1"/>
    <col min="22" max="22" width="15.6328125" style="2" customWidth="1"/>
    <col min="23" max="25" width="8.7265625" style="1"/>
    <col min="26" max="26" width="2.6328125" style="1" customWidth="1"/>
    <col min="27" max="27" width="8.7265625" style="1"/>
    <col min="28" max="28" width="15.6328125" style="2" customWidth="1"/>
    <col min="29" max="31" width="8.7265625" style="1"/>
    <col min="32" max="32" width="2.6328125" style="1" customWidth="1"/>
    <col min="33" max="33" width="8.7265625" style="1"/>
    <col min="34" max="34" width="15.6328125" style="2" customWidth="1"/>
    <col min="35" max="16384" width="8.7265625" style="1"/>
  </cols>
  <sheetData>
    <row r="1" spans="1:38" ht="30" customHeight="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ht="30" customHeight="1">
      <c r="A2" s="12" t="s">
        <v>49</v>
      </c>
      <c r="B2" s="12"/>
      <c r="C2" s="12"/>
      <c r="D2" s="12"/>
      <c r="E2" s="12"/>
      <c r="G2" s="12" t="s">
        <v>45</v>
      </c>
      <c r="H2" s="12"/>
      <c r="I2" s="12"/>
      <c r="J2" s="12"/>
      <c r="L2" s="12" t="s">
        <v>55</v>
      </c>
      <c r="M2" s="12"/>
      <c r="O2" s="12" t="s">
        <v>19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ht="30" customHeight="1">
      <c r="A3" s="12"/>
      <c r="B3" s="12"/>
      <c r="C3" s="2" t="s">
        <v>2</v>
      </c>
      <c r="D3" s="2" t="s">
        <v>6</v>
      </c>
      <c r="E3" s="2" t="s">
        <v>5</v>
      </c>
      <c r="G3" s="13" t="s">
        <v>46</v>
      </c>
      <c r="H3" s="13"/>
      <c r="I3" s="3">
        <f>DATE(TEXT(40000+J3,"yyyy"),TEXT(40000+J3,"m"),TEXT(40000+J3,"d"))</f>
        <v>44539</v>
      </c>
      <c r="J3" s="10">
        <v>4539</v>
      </c>
      <c r="L3" s="1" t="s">
        <v>29</v>
      </c>
      <c r="M3" s="1">
        <f>I4-I3+1</f>
        <v>60</v>
      </c>
      <c r="O3" s="5" t="str">
        <f>IF(P3&gt;0,"启用","不启用")</f>
        <v>启用</v>
      </c>
      <c r="P3" s="10">
        <v>1</v>
      </c>
      <c r="Q3" s="5" t="s">
        <v>2</v>
      </c>
      <c r="R3" s="5" t="s">
        <v>6</v>
      </c>
      <c r="S3" s="5" t="s">
        <v>5</v>
      </c>
      <c r="W3" s="2" t="s">
        <v>2</v>
      </c>
      <c r="X3" s="2" t="s">
        <v>6</v>
      </c>
      <c r="Y3" s="2" t="s">
        <v>5</v>
      </c>
      <c r="AC3" s="2" t="s">
        <v>2</v>
      </c>
      <c r="AD3" s="2" t="s">
        <v>6</v>
      </c>
      <c r="AE3" s="2" t="s">
        <v>5</v>
      </c>
      <c r="AG3" s="5" t="str">
        <f>IF(AH3&gt;0,"启用","不启用")</f>
        <v>启用</v>
      </c>
      <c r="AH3" s="6">
        <v>1</v>
      </c>
      <c r="AI3" s="2" t="s">
        <v>2</v>
      </c>
      <c r="AJ3" s="2" t="s">
        <v>6</v>
      </c>
      <c r="AK3" s="2" t="s">
        <v>5</v>
      </c>
      <c r="AL3" s="2" t="s">
        <v>24</v>
      </c>
    </row>
    <row r="4" spans="1:38" ht="30" customHeight="1">
      <c r="A4" s="12" t="s">
        <v>31</v>
      </c>
      <c r="B4" s="1" t="s">
        <v>3</v>
      </c>
      <c r="C4" s="1">
        <f>100*M3</f>
        <v>6000</v>
      </c>
      <c r="G4" s="13" t="s">
        <v>47</v>
      </c>
      <c r="H4" s="13"/>
      <c r="I4" s="3">
        <f>DATE(TEXT(40000+J4,"yyyy"),TEXT(40000+J4,"m"),TEXT(40000+J4,"d"))</f>
        <v>44598</v>
      </c>
      <c r="J4" s="10">
        <v>4598</v>
      </c>
      <c r="L4" s="1" t="s">
        <v>39</v>
      </c>
      <c r="M4" s="1">
        <f ca="1">IF(INT(TEXT(I3,"d"))&gt;1, M6+1, M6)</f>
        <v>3</v>
      </c>
      <c r="O4" s="13" t="s">
        <v>10</v>
      </c>
      <c r="P4" s="13"/>
      <c r="Q4" s="4">
        <f>SUM(Q5:Q10)</f>
        <v>16500</v>
      </c>
      <c r="R4" s="4">
        <f>SUM(R5:R10)</f>
        <v>59</v>
      </c>
      <c r="S4" s="4">
        <f>SUM(S5:S10)</f>
        <v>241</v>
      </c>
      <c r="U4" s="12" t="s">
        <v>51</v>
      </c>
      <c r="V4" s="2" t="s">
        <v>10</v>
      </c>
      <c r="W4" s="1">
        <f>SUM(W5:W9)</f>
        <v>0</v>
      </c>
      <c r="X4" s="1">
        <f>SUM(X5:X9)</f>
        <v>3</v>
      </c>
      <c r="Y4" s="1">
        <f>SUM(Y5:Y9)</f>
        <v>30</v>
      </c>
      <c r="AA4" s="12" t="s">
        <v>9</v>
      </c>
      <c r="AB4" s="2" t="s">
        <v>10</v>
      </c>
      <c r="AC4" s="1">
        <f>SUM(AC5:AC9)</f>
        <v>800</v>
      </c>
      <c r="AD4" s="1">
        <f>SUM(AD5:AD9)</f>
        <v>2</v>
      </c>
      <c r="AE4" s="1">
        <f>SUM(AE5:AE9)</f>
        <v>2</v>
      </c>
      <c r="AG4" s="12" t="s">
        <v>34</v>
      </c>
      <c r="AH4" s="2" t="s">
        <v>10</v>
      </c>
      <c r="AI4" s="1">
        <f>SUM(AI5:AI9)</f>
        <v>2100</v>
      </c>
      <c r="AJ4" s="1">
        <f>SUM(AJ5:AJ9)</f>
        <v>20</v>
      </c>
      <c r="AK4" s="1">
        <f>SUM(AK5:AK9)</f>
        <v>141</v>
      </c>
      <c r="AL4" s="1">
        <f>SUM(AL5:AL9)</f>
        <v>526</v>
      </c>
    </row>
    <row r="5" spans="1:38" ht="30" customHeight="1">
      <c r="A5" s="12"/>
      <c r="B5" s="1" t="s">
        <v>4</v>
      </c>
      <c r="C5" s="1">
        <f ca="1">IF(I15&gt;0, 500*M5, 500*(M5+1))</f>
        <v>4000</v>
      </c>
      <c r="G5" s="13" t="s">
        <v>48</v>
      </c>
      <c r="H5" s="13"/>
      <c r="I5" s="13"/>
      <c r="J5" s="13"/>
      <c r="L5" s="4" t="s">
        <v>25</v>
      </c>
      <c r="M5" s="4">
        <f t="array" aca="1" ref="M5" ca="1">SUM(--(WEEKDAY(ROW(INDIRECT(I3&amp;":"&amp;I4)),2)=1))</f>
        <v>8</v>
      </c>
      <c r="N5" s="4"/>
      <c r="O5" s="13" t="s">
        <v>51</v>
      </c>
      <c r="P5" s="13"/>
      <c r="Q5" s="4">
        <f>W4</f>
        <v>0</v>
      </c>
      <c r="R5" s="4">
        <f>X4</f>
        <v>3</v>
      </c>
      <c r="S5" s="4">
        <f>Y4</f>
        <v>30</v>
      </c>
      <c r="T5" s="4"/>
      <c r="U5" s="12"/>
      <c r="V5" s="10" t="s">
        <v>13</v>
      </c>
      <c r="W5" s="9"/>
      <c r="X5" s="9">
        <v>3</v>
      </c>
      <c r="Y5" s="9">
        <v>30</v>
      </c>
      <c r="AA5" s="12"/>
      <c r="AB5" s="10" t="s">
        <v>15</v>
      </c>
      <c r="AC5" s="9">
        <v>400</v>
      </c>
      <c r="AD5" s="9">
        <v>1</v>
      </c>
      <c r="AE5" s="9">
        <v>1</v>
      </c>
      <c r="AG5" s="12"/>
      <c r="AH5" s="10" t="s">
        <v>20</v>
      </c>
      <c r="AI5" s="9">
        <v>2100</v>
      </c>
      <c r="AJ5" s="9">
        <v>10</v>
      </c>
      <c r="AK5" s="9">
        <v>51</v>
      </c>
      <c r="AL5" s="9">
        <v>198</v>
      </c>
    </row>
    <row r="6" spans="1:38" ht="30" customHeight="1">
      <c r="A6" s="12"/>
      <c r="B6" s="1" t="s">
        <v>1</v>
      </c>
      <c r="C6" s="1">
        <f ca="1">IF(I16&gt;0, 1800*M5, 1800*(M5+1))</f>
        <v>14400</v>
      </c>
      <c r="G6" s="13" t="s">
        <v>35</v>
      </c>
      <c r="H6" s="4" t="s">
        <v>36</v>
      </c>
      <c r="I6" s="5">
        <f>J6</f>
        <v>600</v>
      </c>
      <c r="J6" s="10">
        <v>600</v>
      </c>
      <c r="L6" s="4" t="s">
        <v>27</v>
      </c>
      <c r="M6" s="4">
        <f t="array" aca="1" ref="M6" ca="1">SUM(--(DAY(ROW(INDIRECT(I3&amp;":"&amp;I4)))=1))</f>
        <v>2</v>
      </c>
      <c r="N6" s="4"/>
      <c r="O6" s="13" t="s">
        <v>50</v>
      </c>
      <c r="P6" s="13"/>
      <c r="Q6" s="4">
        <f>W11</f>
        <v>0</v>
      </c>
      <c r="R6" s="4">
        <f>X11</f>
        <v>6</v>
      </c>
      <c r="S6" s="4">
        <f>Y11</f>
        <v>58</v>
      </c>
      <c r="T6" s="4"/>
      <c r="U6" s="12"/>
      <c r="V6" s="10"/>
      <c r="W6" s="9"/>
      <c r="X6" s="9"/>
      <c r="Y6" s="9"/>
      <c r="AA6" s="12"/>
      <c r="AB6" s="10" t="s">
        <v>14</v>
      </c>
      <c r="AC6" s="9">
        <v>400</v>
      </c>
      <c r="AD6" s="9">
        <v>1</v>
      </c>
      <c r="AE6" s="9">
        <v>1</v>
      </c>
      <c r="AG6" s="12"/>
      <c r="AH6" s="10" t="s">
        <v>21</v>
      </c>
      <c r="AI6" s="9"/>
      <c r="AJ6" s="9">
        <v>10</v>
      </c>
      <c r="AK6" s="9">
        <v>90</v>
      </c>
      <c r="AL6" s="9">
        <v>328</v>
      </c>
    </row>
    <row r="7" spans="1:38" ht="30" customHeight="1">
      <c r="A7" s="12"/>
      <c r="B7" s="1" t="s">
        <v>26</v>
      </c>
      <c r="D7" s="1">
        <f ca="1">M7</f>
        <v>2</v>
      </c>
      <c r="G7" s="13"/>
      <c r="H7" s="4" t="s">
        <v>38</v>
      </c>
      <c r="I7" s="5">
        <f>J7</f>
        <v>4</v>
      </c>
      <c r="J7" s="10">
        <v>4</v>
      </c>
      <c r="L7" s="4" t="s">
        <v>28</v>
      </c>
      <c r="M7" s="4">
        <f t="array" aca="1" ref="M7" ca="1">SUM(--(DAY(ROW(INDIRECT(I3&amp;":"&amp;I4)))=17))</f>
        <v>2</v>
      </c>
      <c r="N7" s="4"/>
      <c r="O7" s="13" t="s">
        <v>9</v>
      </c>
      <c r="P7" s="13"/>
      <c r="Q7" s="4">
        <f>AC4</f>
        <v>800</v>
      </c>
      <c r="R7" s="4">
        <f>AD4</f>
        <v>2</v>
      </c>
      <c r="S7" s="4">
        <f>AE4</f>
        <v>2</v>
      </c>
      <c r="T7" s="4"/>
      <c r="U7" s="12"/>
      <c r="V7" s="10"/>
      <c r="W7" s="9"/>
      <c r="X7" s="9"/>
      <c r="Y7" s="9"/>
      <c r="AA7" s="12"/>
      <c r="AB7" s="10"/>
      <c r="AC7" s="9"/>
      <c r="AD7" s="9"/>
      <c r="AE7" s="9"/>
      <c r="AG7" s="12"/>
      <c r="AH7" s="10"/>
      <c r="AI7" s="9"/>
      <c r="AJ7" s="9"/>
      <c r="AK7" s="9"/>
      <c r="AL7" s="9"/>
    </row>
    <row r="8" spans="1:38" ht="30" customHeight="1">
      <c r="A8" s="12" t="s">
        <v>23</v>
      </c>
      <c r="B8" s="1" t="s">
        <v>32</v>
      </c>
      <c r="C8" s="1">
        <f ca="1">I11</f>
        <v>1200</v>
      </c>
      <c r="D8" s="1">
        <f ca="1">I12</f>
        <v>8</v>
      </c>
      <c r="G8" s="13"/>
      <c r="H8" s="1" t="s">
        <v>37</v>
      </c>
      <c r="I8" s="2">
        <f>IF(J8=0,0,IF(J8=1,1,IF(J8=2,3,IF(J8=3,8,IF(J8=4,18,IF(J8=5,38))))))</f>
        <v>0</v>
      </c>
      <c r="J8" s="10">
        <v>0</v>
      </c>
      <c r="L8" s="4" t="s">
        <v>54</v>
      </c>
      <c r="M8" s="4">
        <f ca="1">AL4+I14*168+30*(M4-I9)</f>
        <v>952</v>
      </c>
      <c r="N8" s="4"/>
      <c r="O8" s="13" t="s">
        <v>52</v>
      </c>
      <c r="P8" s="13"/>
      <c r="Q8" s="4">
        <f>AC11</f>
        <v>11100</v>
      </c>
      <c r="R8" s="4">
        <f>AD11</f>
        <v>28</v>
      </c>
      <c r="S8" s="4">
        <f>AE11</f>
        <v>0</v>
      </c>
      <c r="T8" s="4"/>
      <c r="U8" s="12"/>
      <c r="V8" s="10"/>
      <c r="W8" s="9"/>
      <c r="X8" s="9"/>
      <c r="Y8" s="9"/>
      <c r="AA8" s="12"/>
      <c r="AB8" s="10"/>
      <c r="AC8" s="9"/>
      <c r="AD8" s="9"/>
      <c r="AE8" s="9"/>
      <c r="AG8" s="12"/>
      <c r="AH8" s="10"/>
      <c r="AI8" s="9"/>
      <c r="AJ8" s="9"/>
      <c r="AK8" s="9"/>
      <c r="AL8" s="9"/>
    </row>
    <row r="9" spans="1:38" ht="30" customHeight="1">
      <c r="A9" s="12"/>
      <c r="B9" s="1" t="s">
        <v>33</v>
      </c>
      <c r="D9" s="1">
        <f ca="1">I13</f>
        <v>0</v>
      </c>
      <c r="G9" s="13"/>
      <c r="H9" s="4" t="s">
        <v>0</v>
      </c>
      <c r="I9" s="5">
        <f>J9</f>
        <v>0</v>
      </c>
      <c r="J9" s="10">
        <v>0</v>
      </c>
      <c r="L9" s="4"/>
      <c r="M9" s="4"/>
      <c r="N9" s="4"/>
      <c r="O9" s="13" t="s">
        <v>34</v>
      </c>
      <c r="P9" s="13"/>
      <c r="Q9" s="4">
        <f>IF(AH3&gt;0,AI4,0)</f>
        <v>2100</v>
      </c>
      <c r="R9" s="4">
        <f>IF(AH3&gt;0,AJ4,0)</f>
        <v>20</v>
      </c>
      <c r="S9" s="4">
        <f>IF(AH3&gt;0,AK4,0)</f>
        <v>141</v>
      </c>
      <c r="T9" s="4"/>
      <c r="U9" s="12"/>
      <c r="V9" s="10"/>
      <c r="W9" s="9"/>
      <c r="X9" s="9"/>
      <c r="Y9" s="9"/>
      <c r="AA9" s="12"/>
      <c r="AB9" s="10"/>
      <c r="AC9" s="9"/>
      <c r="AD9" s="9"/>
      <c r="AE9" s="9"/>
      <c r="AG9" s="12"/>
      <c r="AH9" s="10"/>
      <c r="AI9" s="9"/>
      <c r="AJ9" s="9"/>
      <c r="AK9" s="9"/>
      <c r="AL9" s="9"/>
    </row>
    <row r="10" spans="1:38" ht="30" customHeight="1">
      <c r="A10" s="12" t="s">
        <v>34</v>
      </c>
      <c r="B10" s="1" t="s">
        <v>0</v>
      </c>
      <c r="C10" s="1">
        <f>200*M3</f>
        <v>12000</v>
      </c>
      <c r="E10" s="1">
        <f ca="1">6*(M4-I9)</f>
        <v>18</v>
      </c>
      <c r="G10" s="13"/>
      <c r="H10" s="4" t="s">
        <v>11</v>
      </c>
      <c r="I10" s="5">
        <f>J10</f>
        <v>1</v>
      </c>
      <c r="J10" s="10">
        <v>1</v>
      </c>
      <c r="L10" s="4"/>
      <c r="M10" s="4"/>
      <c r="N10" s="4"/>
      <c r="O10" s="13" t="s">
        <v>19</v>
      </c>
      <c r="P10" s="13"/>
      <c r="Q10" s="4">
        <f>AI11</f>
        <v>2500</v>
      </c>
      <c r="R10" s="4">
        <f>AJ11</f>
        <v>0</v>
      </c>
      <c r="S10" s="4">
        <f>AK11</f>
        <v>10</v>
      </c>
      <c r="T10" s="4"/>
      <c r="W10" s="2" t="s">
        <v>2</v>
      </c>
      <c r="X10" s="2" t="s">
        <v>6</v>
      </c>
      <c r="Y10" s="2" t="s">
        <v>5</v>
      </c>
      <c r="AC10" s="2" t="s">
        <v>2</v>
      </c>
      <c r="AD10" s="2" t="s">
        <v>6</v>
      </c>
      <c r="AE10" s="2" t="s">
        <v>5</v>
      </c>
      <c r="AI10" s="2" t="s">
        <v>2</v>
      </c>
      <c r="AJ10" s="2" t="s">
        <v>6</v>
      </c>
      <c r="AK10" s="2" t="s">
        <v>5</v>
      </c>
    </row>
    <row r="11" spans="1:38" ht="30" customHeight="1">
      <c r="A11" s="12"/>
      <c r="B11" s="1" t="s">
        <v>11</v>
      </c>
      <c r="D11" s="1">
        <f ca="1">10*I14</f>
        <v>20</v>
      </c>
      <c r="E11" s="1">
        <f ca="1">42*I14</f>
        <v>84</v>
      </c>
      <c r="G11" s="13" t="s">
        <v>40</v>
      </c>
      <c r="H11" s="4" t="s">
        <v>36</v>
      </c>
      <c r="I11" s="2">
        <f ca="1">IF(J11&gt;(600*M4-I6), 600*M4-I6,J11)</f>
        <v>1200</v>
      </c>
      <c r="J11" s="10">
        <v>1200</v>
      </c>
      <c r="L11" s="4"/>
      <c r="M11" s="11"/>
      <c r="N11" s="4"/>
      <c r="T11" s="4"/>
      <c r="U11" s="12" t="s">
        <v>50</v>
      </c>
      <c r="V11" s="7" t="s">
        <v>10</v>
      </c>
      <c r="W11" s="8">
        <f>SUM(W12:W16)</f>
        <v>0</v>
      </c>
      <c r="X11" s="8">
        <f>SUM(X12:X16)</f>
        <v>6</v>
      </c>
      <c r="Y11" s="8">
        <f>SUM(Y12:Y16)</f>
        <v>58</v>
      </c>
      <c r="AA11" s="12" t="s">
        <v>52</v>
      </c>
      <c r="AB11" s="2" t="s">
        <v>10</v>
      </c>
      <c r="AC11" s="1">
        <f>SUM(AC12:AC16)</f>
        <v>11100</v>
      </c>
      <c r="AD11" s="1">
        <f>SUM(AD12:AD16)</f>
        <v>28</v>
      </c>
      <c r="AE11" s="1">
        <f>SUM(AE12:AE16)</f>
        <v>0</v>
      </c>
      <c r="AG11" s="12" t="s">
        <v>19</v>
      </c>
      <c r="AH11" s="2" t="s">
        <v>10</v>
      </c>
      <c r="AI11" s="1">
        <f>SUM(AI12:AI16)</f>
        <v>2500</v>
      </c>
      <c r="AJ11" s="1">
        <f>SUM(AJ12:AJ16)</f>
        <v>0</v>
      </c>
      <c r="AK11" s="1">
        <f>SUM(AK12:AK16)</f>
        <v>10</v>
      </c>
    </row>
    <row r="12" spans="1:38" ht="30" customHeight="1">
      <c r="A12" s="2" t="s">
        <v>19</v>
      </c>
      <c r="B12" s="1" t="s">
        <v>19</v>
      </c>
      <c r="C12" s="1">
        <f>IF(P3&gt;0,Q4,0)</f>
        <v>16500</v>
      </c>
      <c r="D12" s="1">
        <f>IF(P3&gt;0,R4,0)</f>
        <v>59</v>
      </c>
      <c r="E12" s="1">
        <f>IF(P3&gt;0,S4,0)</f>
        <v>241</v>
      </c>
      <c r="G12" s="13"/>
      <c r="H12" s="4" t="s">
        <v>38</v>
      </c>
      <c r="I12" s="2">
        <f ca="1">IF(J12&gt;(4*M4-I7), 4*M4-I7,J12)</f>
        <v>8</v>
      </c>
      <c r="J12" s="10">
        <v>10</v>
      </c>
      <c r="L12" s="4"/>
      <c r="M12" s="4"/>
      <c r="N12" s="4"/>
      <c r="T12" s="4"/>
      <c r="U12" s="12"/>
      <c r="V12" s="10" t="s">
        <v>12</v>
      </c>
      <c r="W12" s="9"/>
      <c r="X12" s="9">
        <v>3</v>
      </c>
      <c r="Y12" s="9">
        <v>28</v>
      </c>
      <c r="AA12" s="12"/>
      <c r="AB12" s="10" t="s">
        <v>16</v>
      </c>
      <c r="AC12" s="9"/>
      <c r="AD12" s="9">
        <v>14</v>
      </c>
      <c r="AE12" s="9"/>
      <c r="AG12" s="12"/>
      <c r="AH12" s="10" t="s">
        <v>8</v>
      </c>
      <c r="AI12" s="9">
        <v>1000</v>
      </c>
      <c r="AJ12" s="9"/>
      <c r="AK12" s="9">
        <v>10</v>
      </c>
    </row>
    <row r="13" spans="1:38" ht="30" customHeight="1">
      <c r="A13" s="12" t="s">
        <v>22</v>
      </c>
      <c r="B13" s="12"/>
      <c r="C13" s="9">
        <v>2135</v>
      </c>
      <c r="D13" s="9">
        <v>3</v>
      </c>
      <c r="E13" s="9">
        <v>41</v>
      </c>
      <c r="G13" s="13"/>
      <c r="H13" s="1" t="s">
        <v>37</v>
      </c>
      <c r="I13" s="2">
        <f ca="1">IF(J13&gt;(5*M4-J8),38*M4-I8,INT(J13/5)*38+INT(IF(MOD(J13,5)=0,0,IF(MOD(J13,5)=1,1,IF(MOD(J13,5)=2,3,IF(MOD(J13,5)=3,8,IF(MOD(J13,5)=4,18,IF(MOD(J13,5)=5,38))))))))</f>
        <v>0</v>
      </c>
      <c r="J13" s="10">
        <v>0</v>
      </c>
      <c r="L13" s="4"/>
      <c r="M13" s="4"/>
      <c r="N13" s="4"/>
      <c r="T13" s="4"/>
      <c r="U13" s="12"/>
      <c r="V13" s="10" t="s">
        <v>14</v>
      </c>
      <c r="W13" s="9"/>
      <c r="X13" s="9">
        <v>3</v>
      </c>
      <c r="Y13" s="9">
        <v>30</v>
      </c>
      <c r="AA13" s="12"/>
      <c r="AB13" s="10" t="s">
        <v>17</v>
      </c>
      <c r="AC13" s="9"/>
      <c r="AD13" s="9">
        <v>10</v>
      </c>
      <c r="AE13" s="9"/>
      <c r="AG13" s="12"/>
      <c r="AH13" s="10" t="s">
        <v>53</v>
      </c>
      <c r="AI13" s="9">
        <v>1500</v>
      </c>
      <c r="AJ13" s="9"/>
      <c r="AK13" s="9"/>
    </row>
    <row r="14" spans="1:38" ht="30" customHeight="1">
      <c r="A14" s="12" t="s">
        <v>10</v>
      </c>
      <c r="B14" s="1" t="s">
        <v>10</v>
      </c>
      <c r="C14" s="1">
        <f ca="1">SUM(C4:C13)</f>
        <v>56235</v>
      </c>
      <c r="D14" s="1">
        <f ca="1">SUM(D4:D13)</f>
        <v>92</v>
      </c>
      <c r="E14" s="1">
        <f ca="1">SUM(E4:E13)</f>
        <v>384</v>
      </c>
      <c r="G14" s="13"/>
      <c r="H14" s="4" t="str">
        <f ca="1">"大月卡(MAX="&amp;M4-I10&amp;")"</f>
        <v>大月卡(MAX=2)</v>
      </c>
      <c r="I14" s="5">
        <f ca="1">IF(J14&lt;=M4-I10,J14,M4-I10)</f>
        <v>2</v>
      </c>
      <c r="J14" s="10">
        <v>2</v>
      </c>
      <c r="L14" s="4"/>
      <c r="M14" s="4"/>
      <c r="N14" s="4"/>
      <c r="T14" s="4"/>
      <c r="U14" s="12"/>
      <c r="V14" s="10"/>
      <c r="W14" s="9"/>
      <c r="X14" s="9"/>
      <c r="Y14" s="9"/>
      <c r="AA14" s="12"/>
      <c r="AB14" s="10" t="s">
        <v>18</v>
      </c>
      <c r="AC14" s="9">
        <v>8900</v>
      </c>
      <c r="AD14" s="9"/>
      <c r="AE14" s="9"/>
      <c r="AG14" s="12"/>
      <c r="AH14" s="10"/>
      <c r="AI14" s="9"/>
      <c r="AJ14" s="9"/>
      <c r="AK14" s="9"/>
    </row>
    <row r="15" spans="1:38" ht="30" customHeight="1">
      <c r="A15" s="12"/>
      <c r="B15" s="1" t="s">
        <v>6</v>
      </c>
      <c r="C15" s="1">
        <f ca="1">C14/600+D14</f>
        <v>185.72499999999999</v>
      </c>
      <c r="E15" s="1">
        <f ca="1">E14*180/600</f>
        <v>115.2</v>
      </c>
      <c r="G15" s="13" t="s">
        <v>42</v>
      </c>
      <c r="H15" s="4" t="s">
        <v>43</v>
      </c>
      <c r="I15" s="5">
        <f>J15</f>
        <v>1</v>
      </c>
      <c r="J15" s="10">
        <v>1</v>
      </c>
      <c r="L15" s="4"/>
      <c r="M15" s="4"/>
      <c r="N15" s="4"/>
      <c r="T15" s="4"/>
      <c r="U15" s="12"/>
      <c r="V15" s="10"/>
      <c r="W15" s="9"/>
      <c r="X15" s="9"/>
      <c r="Y15" s="9"/>
      <c r="AA15" s="12"/>
      <c r="AB15" s="10" t="s">
        <v>7</v>
      </c>
      <c r="AC15" s="9">
        <v>2200</v>
      </c>
      <c r="AD15" s="9">
        <v>4</v>
      </c>
      <c r="AE15" s="9"/>
      <c r="AG15" s="12"/>
      <c r="AH15" s="10"/>
      <c r="AI15" s="9"/>
      <c r="AJ15" s="9"/>
      <c r="AK15" s="9"/>
    </row>
    <row r="16" spans="1:38" ht="30" customHeight="1">
      <c r="A16" s="12"/>
      <c r="B16" s="1" t="s">
        <v>41</v>
      </c>
      <c r="D16" s="1">
        <f ca="1">C15+E15</f>
        <v>300.92500000000001</v>
      </c>
      <c r="G16" s="13"/>
      <c r="H16" s="4" t="s">
        <v>44</v>
      </c>
      <c r="I16" s="5">
        <f>J16</f>
        <v>1</v>
      </c>
      <c r="J16" s="10">
        <v>1</v>
      </c>
      <c r="L16" s="4"/>
      <c r="M16" s="4"/>
      <c r="N16" s="4"/>
      <c r="T16" s="4"/>
      <c r="U16" s="12"/>
      <c r="V16" s="10"/>
      <c r="W16" s="9"/>
      <c r="X16" s="9"/>
      <c r="Y16" s="9"/>
      <c r="AA16" s="12"/>
      <c r="AB16" s="10"/>
      <c r="AC16" s="9"/>
      <c r="AD16" s="9"/>
      <c r="AE16" s="9"/>
      <c r="AG16" s="12"/>
      <c r="AH16" s="10"/>
      <c r="AI16" s="9"/>
      <c r="AJ16" s="9"/>
      <c r="AK16" s="9"/>
    </row>
    <row r="17" spans="12:20" ht="30" customHeight="1">
      <c r="L17" s="4"/>
      <c r="M17" s="4"/>
      <c r="N17" s="4"/>
      <c r="T17" s="4"/>
    </row>
    <row r="18" spans="12:20" ht="30" customHeight="1">
      <c r="L18" s="4"/>
      <c r="M18" s="4"/>
      <c r="N18" s="4"/>
      <c r="T18" s="4"/>
    </row>
    <row r="19" spans="12:20" ht="30" customHeight="1">
      <c r="L19" s="4"/>
      <c r="M19" s="4"/>
      <c r="N19" s="4"/>
      <c r="T19" s="4"/>
    </row>
    <row r="20" spans="12:20" ht="30" customHeight="1">
      <c r="L20" s="4"/>
      <c r="M20" s="4"/>
      <c r="N20" s="4"/>
      <c r="T20" s="4"/>
    </row>
    <row r="21" spans="12:20" ht="30" customHeight="1">
      <c r="L21" s="4"/>
      <c r="M21" s="4"/>
      <c r="N21" s="4"/>
      <c r="T21" s="4"/>
    </row>
    <row r="22" spans="12:20" ht="30" customHeight="1">
      <c r="L22" s="4"/>
      <c r="M22" s="4"/>
      <c r="N22" s="4"/>
      <c r="T22" s="4"/>
    </row>
    <row r="23" spans="12:20" ht="30" customHeight="1">
      <c r="L23" s="4"/>
      <c r="M23" s="4"/>
      <c r="N23" s="4"/>
      <c r="T23" s="4"/>
    </row>
    <row r="24" spans="12:20" ht="30" customHeight="1">
      <c r="L24" s="4"/>
      <c r="M24" s="4"/>
      <c r="N24" s="4"/>
      <c r="T24" s="4"/>
    </row>
    <row r="25" spans="12:20" ht="30" customHeight="1">
      <c r="L25" s="4"/>
      <c r="M25" s="4"/>
      <c r="N25" s="4"/>
      <c r="T25" s="4"/>
    </row>
    <row r="26" spans="12:20" ht="30" customHeight="1">
      <c r="L26" s="4"/>
      <c r="M26" s="4"/>
      <c r="N26" s="4"/>
      <c r="T26" s="4"/>
    </row>
    <row r="27" spans="12:20" ht="30" customHeight="1">
      <c r="L27" s="4"/>
      <c r="M27" s="4"/>
      <c r="N27" s="4"/>
      <c r="T27" s="4"/>
    </row>
    <row r="28" spans="12:20" ht="30" customHeight="1">
      <c r="L28" s="4"/>
      <c r="M28" s="4"/>
      <c r="N28" s="4"/>
      <c r="T28" s="4"/>
    </row>
    <row r="29" spans="12:20" ht="30" customHeight="1"/>
    <row r="30" spans="12:20" ht="30" customHeight="1"/>
  </sheetData>
  <sheetProtection sheet="1" objects="1" scenarios="1"/>
  <mergeCells count="30">
    <mergeCell ref="G15:G16"/>
    <mergeCell ref="G11:G14"/>
    <mergeCell ref="U11:U16"/>
    <mergeCell ref="AA11:AA16"/>
    <mergeCell ref="AG11:AG16"/>
    <mergeCell ref="O2:AL2"/>
    <mergeCell ref="U4:U9"/>
    <mergeCell ref="AA4:AA9"/>
    <mergeCell ref="AG4:AG9"/>
    <mergeCell ref="A13:B13"/>
    <mergeCell ref="G3:H3"/>
    <mergeCell ref="G4:H4"/>
    <mergeCell ref="G2:J2"/>
    <mergeCell ref="G5:J5"/>
    <mergeCell ref="A14:A16"/>
    <mergeCell ref="A1:AL1"/>
    <mergeCell ref="O8:P8"/>
    <mergeCell ref="O9:P9"/>
    <mergeCell ref="O10:P10"/>
    <mergeCell ref="G6:G10"/>
    <mergeCell ref="O4:P4"/>
    <mergeCell ref="O5:P5"/>
    <mergeCell ref="O6:P6"/>
    <mergeCell ref="O7:P7"/>
    <mergeCell ref="L2:M2"/>
    <mergeCell ref="A4:A7"/>
    <mergeCell ref="A8:A9"/>
    <mergeCell ref="A10:A11"/>
    <mergeCell ref="A3:B3"/>
    <mergeCell ref="A2:E2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9</xdr:col>
                    <xdr:colOff>44450</xdr:colOff>
                    <xdr:row>2</xdr:row>
                    <xdr:rowOff>19050</xdr:rowOff>
                  </from>
                  <to>
                    <xdr:col>9</xdr:col>
                    <xdr:colOff>279400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9</xdr:col>
                    <xdr:colOff>44450</xdr:colOff>
                    <xdr:row>3</xdr:row>
                    <xdr:rowOff>19050</xdr:rowOff>
                  </from>
                  <to>
                    <xdr:col>9</xdr:col>
                    <xdr:colOff>279400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9</xdr:col>
                    <xdr:colOff>44450</xdr:colOff>
                    <xdr:row>5</xdr:row>
                    <xdr:rowOff>12700</xdr:rowOff>
                  </from>
                  <to>
                    <xdr:col>9</xdr:col>
                    <xdr:colOff>279400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9</xdr:col>
                    <xdr:colOff>44450</xdr:colOff>
                    <xdr:row>6</xdr:row>
                    <xdr:rowOff>19050</xdr:rowOff>
                  </from>
                  <to>
                    <xdr:col>9</xdr:col>
                    <xdr:colOff>279400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Spinner 6">
              <controlPr defaultSize="0" autoPict="0" altText="">
                <anchor moveWithCells="1" sizeWithCells="1">
                  <from>
                    <xdr:col>9</xdr:col>
                    <xdr:colOff>44450</xdr:colOff>
                    <xdr:row>8</xdr:row>
                    <xdr:rowOff>19050</xdr:rowOff>
                  </from>
                  <to>
                    <xdr:col>9</xdr:col>
                    <xdr:colOff>279400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Spinner 7">
              <controlPr defaultSize="0" autoPict="0">
                <anchor moveWithCells="1" sizeWithCells="1">
                  <from>
                    <xdr:col>9</xdr:col>
                    <xdr:colOff>44450</xdr:colOff>
                    <xdr:row>9</xdr:row>
                    <xdr:rowOff>19050</xdr:rowOff>
                  </from>
                  <to>
                    <xdr:col>9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Spinner 12">
              <controlPr defaultSize="0" autoPict="0">
                <anchor moveWithCells="1" sizeWithCells="1">
                  <from>
                    <xdr:col>9</xdr:col>
                    <xdr:colOff>44450</xdr:colOff>
                    <xdr:row>7</xdr:row>
                    <xdr:rowOff>19050</xdr:rowOff>
                  </from>
                  <to>
                    <xdr:col>9</xdr:col>
                    <xdr:colOff>279400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Spinner 9">
              <controlPr defaultSize="0" autoPict="0">
                <anchor moveWithCells="1" sizeWithCells="1">
                  <from>
                    <xdr:col>9</xdr:col>
                    <xdr:colOff>44450</xdr:colOff>
                    <xdr:row>14</xdr:row>
                    <xdr:rowOff>19050</xdr:rowOff>
                  </from>
                  <to>
                    <xdr:col>9</xdr:col>
                    <xdr:colOff>279400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Spinner 10">
              <controlPr defaultSize="0" autoPict="0">
                <anchor moveWithCells="1" sizeWithCells="1">
                  <from>
                    <xdr:col>9</xdr:col>
                    <xdr:colOff>44450</xdr:colOff>
                    <xdr:row>15</xdr:row>
                    <xdr:rowOff>19050</xdr:rowOff>
                  </from>
                  <to>
                    <xdr:col>9</xdr:col>
                    <xdr:colOff>279400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" name="Spinner 8">
              <controlPr defaultSize="0" autoPict="0">
                <anchor moveWithCells="1" sizeWithCells="1">
                  <from>
                    <xdr:col>9</xdr:col>
                    <xdr:colOff>44450</xdr:colOff>
                    <xdr:row>13</xdr:row>
                    <xdr:rowOff>19050</xdr:rowOff>
                  </from>
                  <to>
                    <xdr:col>9</xdr:col>
                    <xdr:colOff>279400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Spinner 13">
              <controlPr defaultSize="0" autoPict="0">
                <anchor moveWithCells="1" sizeWithCells="1">
                  <from>
                    <xdr:col>9</xdr:col>
                    <xdr:colOff>44450</xdr:colOff>
                    <xdr:row>12</xdr:row>
                    <xdr:rowOff>19050</xdr:rowOff>
                  </from>
                  <to>
                    <xdr:col>9</xdr:col>
                    <xdr:colOff>279400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Spinner 14">
              <controlPr defaultSize="0" autoPict="0">
                <anchor moveWithCells="1" sizeWithCells="1">
                  <from>
                    <xdr:col>9</xdr:col>
                    <xdr:colOff>44450</xdr:colOff>
                    <xdr:row>10</xdr:row>
                    <xdr:rowOff>19050</xdr:rowOff>
                  </from>
                  <to>
                    <xdr:col>9</xdr:col>
                    <xdr:colOff>279400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Spinner 15">
              <controlPr defaultSize="0" autoPict="0">
                <anchor moveWithCells="1" sizeWithCells="1">
                  <from>
                    <xdr:col>9</xdr:col>
                    <xdr:colOff>44450</xdr:colOff>
                    <xdr:row>11</xdr:row>
                    <xdr:rowOff>19050</xdr:rowOff>
                  </from>
                  <to>
                    <xdr:col>9</xdr:col>
                    <xdr:colOff>279400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7" name="Spinner 11">
              <controlPr defaultSize="0" autoPict="0">
                <anchor moveWithCells="1" sizeWithCells="1">
                  <from>
                    <xdr:col>15</xdr:col>
                    <xdr:colOff>127000</xdr:colOff>
                    <xdr:row>2</xdr:row>
                    <xdr:rowOff>44450</xdr:rowOff>
                  </from>
                  <to>
                    <xdr:col>15</xdr:col>
                    <xdr:colOff>488950</xdr:colOff>
                    <xdr:row>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Spinner 16">
              <controlPr defaultSize="0" autoPict="0">
                <anchor moveWithCells="1" sizeWithCells="1">
                  <from>
                    <xdr:col>33</xdr:col>
                    <xdr:colOff>228600</xdr:colOff>
                    <xdr:row>2</xdr:row>
                    <xdr:rowOff>44450</xdr:rowOff>
                  </from>
                  <to>
                    <xdr:col>33</xdr:col>
                    <xdr:colOff>946150</xdr:colOff>
                    <xdr:row>2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</vt:lpstr>
      <vt:lpstr>抽卡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Ng</dc:creator>
  <cp:lastModifiedBy>Rian Ng</cp:lastModifiedBy>
  <dcterms:created xsi:type="dcterms:W3CDTF">2021-12-06T10:29:56Z</dcterms:created>
  <dcterms:modified xsi:type="dcterms:W3CDTF">2021-12-08T12:00:56Z</dcterms:modified>
</cp:coreProperties>
</file>